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PRM\2022\EXECUÇÃO ORÇAMENTÁRIA\9 - SET\"/>
    </mc:Choice>
  </mc:AlternateContent>
  <bookViews>
    <workbookView xWindow="0" yWindow="0" windowWidth="28800" windowHeight="123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Execução'!$A$4:$M$88</definedName>
    <definedName name="_xlnm._FilterDatabase" localSheetId="2" hidden="1">'Base Zero'!$B$1:$E$98</definedName>
    <definedName name="_xlnm._FilterDatabase" localSheetId="5" hidden="1">'Execução Orçamentária'!$B$8:$O$417</definedName>
    <definedName name="_xlnm.Extract" localSheetId="5">'Execução Orçamentária'!$B$417:$B$417</definedName>
    <definedName name="_xlnm.Print_Area" localSheetId="2">'Base Zero'!$A$5:$P$89</definedName>
    <definedName name="_xlnm.Print_Area" localSheetId="5">'Execução Orçamentária'!$A$393:$U$417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87" i="15" l="1"/>
  <c r="A86" i="15" l="1"/>
  <c r="A85" i="15" l="1"/>
  <c r="A84" i="15"/>
  <c r="A83" i="15"/>
  <c r="G95" i="3" l="1"/>
  <c r="P97" i="1"/>
  <c r="P96" i="1"/>
  <c r="A97" i="1"/>
  <c r="A96" i="1"/>
  <c r="A82" i="15"/>
  <c r="A81" i="15"/>
  <c r="P95" i="1" l="1"/>
  <c r="G324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3" i="3" l="1"/>
  <c r="G199" i="3"/>
  <c r="G318" i="3"/>
  <c r="G314" i="3"/>
  <c r="G310" i="3"/>
  <c r="G321" i="3"/>
  <c r="Q278" i="3"/>
  <c r="G279" i="3"/>
  <c r="Q205" i="3"/>
  <c r="G206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6" i="3" l="1"/>
  <c r="G91" i="3"/>
  <c r="G120" i="3" l="1"/>
  <c r="G113" i="3"/>
  <c r="G106" i="3"/>
  <c r="G134" i="3"/>
  <c r="G305" i="3" l="1"/>
  <c r="G195" i="3"/>
  <c r="G240" i="3" l="1"/>
  <c r="G339" i="3" l="1"/>
  <c r="G405" i="3" l="1"/>
  <c r="G406" i="3" l="1"/>
  <c r="G216" i="3"/>
  <c r="G388" i="3" l="1"/>
  <c r="G77" i="3"/>
  <c r="G76" i="3"/>
  <c r="G242" i="3"/>
  <c r="G123" i="3"/>
  <c r="G122" i="3"/>
  <c r="G115" i="3"/>
  <c r="G108" i="3"/>
  <c r="G137" i="3"/>
  <c r="G136" i="3" l="1"/>
  <c r="Q398" i="3" l="1"/>
  <c r="Q397" i="3"/>
  <c r="Q384" i="3"/>
  <c r="Q383" i="3"/>
  <c r="Q382" i="3"/>
  <c r="G391" i="3"/>
  <c r="G390" i="3"/>
  <c r="G389" i="3"/>
  <c r="Q387" i="3"/>
  <c r="Q356" i="3"/>
  <c r="Q355" i="3"/>
  <c r="G377" i="3"/>
  <c r="G376" i="3"/>
  <c r="Q375" i="3"/>
  <c r="G373" i="3"/>
  <c r="G372" i="3"/>
  <c r="Q371" i="3"/>
  <c r="G369" i="3"/>
  <c r="G368" i="3"/>
  <c r="Q367" i="3"/>
  <c r="G365" i="3"/>
  <c r="G364" i="3"/>
  <c r="Q363" i="3"/>
  <c r="G361" i="3"/>
  <c r="G360" i="3"/>
  <c r="Q359" i="3"/>
  <c r="Q330" i="3"/>
  <c r="Q329" i="3"/>
  <c r="G335" i="3"/>
  <c r="G334" i="3"/>
  <c r="Q333" i="3"/>
  <c r="G351" i="3"/>
  <c r="Q350" i="3"/>
  <c r="G348" i="3"/>
  <c r="Q347" i="3"/>
  <c r="G345" i="3"/>
  <c r="Q344" i="3"/>
  <c r="G342" i="3"/>
  <c r="Q341" i="3"/>
  <c r="G338" i="3"/>
  <c r="Q337" i="3"/>
  <c r="Q295" i="3"/>
  <c r="Q294" i="3"/>
  <c r="Q293" i="3"/>
  <c r="G303" i="3"/>
  <c r="G317" i="3"/>
  <c r="G313" i="3"/>
  <c r="G309" i="3"/>
  <c r="G304" i="3"/>
  <c r="G302" i="3"/>
  <c r="Q301" i="3"/>
  <c r="Q287" i="3"/>
  <c r="Q284" i="3"/>
  <c r="Q283" i="3"/>
  <c r="G289" i="3"/>
  <c r="G288" i="3"/>
  <c r="Q261" i="3"/>
  <c r="Q260" i="3"/>
  <c r="Q259" i="3"/>
  <c r="G276" i="3"/>
  <c r="Q275" i="3"/>
  <c r="G273" i="3"/>
  <c r="Q272" i="3"/>
  <c r="G270" i="3"/>
  <c r="G269" i="3"/>
  <c r="Q268" i="3"/>
  <c r="G266" i="3"/>
  <c r="G265" i="3"/>
  <c r="Q264" i="3"/>
  <c r="Q253" i="3"/>
  <c r="Q250" i="3"/>
  <c r="Q248" i="3" s="1"/>
  <c r="G254" i="3"/>
  <c r="Q244" i="3"/>
  <c r="Q236" i="3"/>
  <c r="Q228" i="3" s="1"/>
  <c r="Q233" i="3"/>
  <c r="Q227" i="3"/>
  <c r="Q226" i="3"/>
  <c r="G246" i="3"/>
  <c r="G245" i="3"/>
  <c r="G239" i="3"/>
  <c r="G238" i="3"/>
  <c r="G237" i="3"/>
  <c r="G234" i="3"/>
  <c r="Q221" i="3"/>
  <c r="Q218" i="3"/>
  <c r="Q214" i="3"/>
  <c r="Q210" i="3"/>
  <c r="Q208" i="3" s="1"/>
  <c r="G222" i="3"/>
  <c r="G219" i="3"/>
  <c r="G215" i="3"/>
  <c r="Q201" i="3"/>
  <c r="Q197" i="3"/>
  <c r="Q191" i="3"/>
  <c r="Q187" i="3"/>
  <c r="Q186" i="3"/>
  <c r="Q185" i="3"/>
  <c r="G202" i="3"/>
  <c r="G198" i="3"/>
  <c r="G194" i="3"/>
  <c r="G193" i="3"/>
  <c r="G192" i="3"/>
  <c r="G181" i="3"/>
  <c r="Q180" i="3"/>
  <c r="G178" i="3"/>
  <c r="Q177" i="3"/>
  <c r="G175" i="3"/>
  <c r="Q174" i="3"/>
  <c r="G172" i="3"/>
  <c r="Q171" i="3"/>
  <c r="G169" i="3"/>
  <c r="Q168" i="3"/>
  <c r="G166" i="3"/>
  <c r="Q165" i="3"/>
  <c r="G163" i="3"/>
  <c r="Q162" i="3"/>
  <c r="G160" i="3"/>
  <c r="Q159" i="3"/>
  <c r="G157" i="3"/>
  <c r="G156" i="3"/>
  <c r="Q155" i="3"/>
  <c r="Q152" i="3"/>
  <c r="Q151" i="3"/>
  <c r="Q145" i="3"/>
  <c r="Q142" i="3"/>
  <c r="Q141" i="3"/>
  <c r="G147" i="3"/>
  <c r="G146" i="3"/>
  <c r="Q127" i="3"/>
  <c r="Q125" i="3" s="1"/>
  <c r="Q132" i="3"/>
  <c r="Q131" i="3" s="1"/>
  <c r="G133" i="3"/>
  <c r="Q118" i="3"/>
  <c r="Q111" i="3"/>
  <c r="Q104" i="3"/>
  <c r="Q99" i="3"/>
  <c r="Q97" i="3" s="1"/>
  <c r="G119" i="3"/>
  <c r="G112" i="3"/>
  <c r="G105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9" i="3" l="1"/>
  <c r="Q353" i="3"/>
  <c r="Q327" i="3"/>
  <c r="Q291" i="3"/>
  <c r="Q281" i="3"/>
  <c r="Q257" i="3"/>
  <c r="Q224" i="3"/>
  <c r="Q139" i="3"/>
  <c r="Q183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8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4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1" i="3" l="1"/>
  <c r="Q408" i="3"/>
  <c r="Q401" i="3"/>
  <c r="G403" i="3"/>
  <c r="Q393" i="3" l="1"/>
  <c r="X5" i="27" l="1"/>
  <c r="N5" i="28"/>
  <c r="G415" i="3"/>
  <c r="G412" i="3"/>
  <c r="G409" i="3"/>
  <c r="G402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O95" i="3" l="1"/>
  <c r="R95" i="3"/>
  <c r="T95" i="3"/>
  <c r="S95" i="3"/>
  <c r="L95" i="3"/>
  <c r="I95" i="3"/>
  <c r="H95" i="3"/>
  <c r="N95" i="3"/>
  <c r="N324" i="3"/>
  <c r="I324" i="3"/>
  <c r="L324" i="3"/>
  <c r="H324" i="3"/>
  <c r="S324" i="3"/>
  <c r="T324" i="3"/>
  <c r="R324" i="3"/>
  <c r="O324" i="3"/>
  <c r="S203" i="3"/>
  <c r="R314" i="3"/>
  <c r="T321" i="3"/>
  <c r="T320" i="3" s="1"/>
  <c r="R279" i="3"/>
  <c r="R278" i="3" s="1"/>
  <c r="R318" i="3"/>
  <c r="R203" i="3"/>
  <c r="T318" i="3"/>
  <c r="O314" i="3"/>
  <c r="S321" i="3"/>
  <c r="S320" i="3" s="1"/>
  <c r="O279" i="3"/>
  <c r="O278" i="3" s="1"/>
  <c r="T310" i="3"/>
  <c r="O203" i="3"/>
  <c r="S318" i="3"/>
  <c r="R321" i="3"/>
  <c r="R320" i="3" s="1"/>
  <c r="O321" i="3"/>
  <c r="O320" i="3" s="1"/>
  <c r="T199" i="3"/>
  <c r="O318" i="3"/>
  <c r="S310" i="3"/>
  <c r="R199" i="3"/>
  <c r="T314" i="3"/>
  <c r="T279" i="3"/>
  <c r="T278" i="3" s="1"/>
  <c r="O199" i="3"/>
  <c r="S279" i="3"/>
  <c r="S278" i="3" s="1"/>
  <c r="S199" i="3"/>
  <c r="R310" i="3"/>
  <c r="O310" i="3"/>
  <c r="T203" i="3"/>
  <c r="S314" i="3"/>
  <c r="S206" i="3"/>
  <c r="S205" i="3" s="1"/>
  <c r="T206" i="3"/>
  <c r="T205" i="3" s="1"/>
  <c r="O206" i="3"/>
  <c r="O205" i="3" s="1"/>
  <c r="R206" i="3"/>
  <c r="R205" i="3" s="1"/>
  <c r="I203" i="3"/>
  <c r="L199" i="3"/>
  <c r="N318" i="3"/>
  <c r="H279" i="3"/>
  <c r="H203" i="3"/>
  <c r="I199" i="3"/>
  <c r="L318" i="3"/>
  <c r="N314" i="3"/>
  <c r="H199" i="3"/>
  <c r="I318" i="3"/>
  <c r="L314" i="3"/>
  <c r="N310" i="3"/>
  <c r="H318" i="3"/>
  <c r="I314" i="3"/>
  <c r="L310" i="3"/>
  <c r="N321" i="3"/>
  <c r="H314" i="3"/>
  <c r="H310" i="3"/>
  <c r="I321" i="3"/>
  <c r="I320" i="3" s="1"/>
  <c r="N279" i="3"/>
  <c r="I310" i="3"/>
  <c r="N203" i="3"/>
  <c r="H321" i="3"/>
  <c r="L279" i="3"/>
  <c r="L203" i="3"/>
  <c r="N199" i="3"/>
  <c r="I279" i="3"/>
  <c r="I278" i="3" s="1"/>
  <c r="L321" i="3"/>
  <c r="I206" i="3"/>
  <c r="I205" i="3" s="1"/>
  <c r="L206" i="3"/>
  <c r="N206" i="3"/>
  <c r="H206" i="3"/>
  <c r="T91" i="3"/>
  <c r="T86" i="3" s="1"/>
  <c r="T306" i="3"/>
  <c r="T298" i="3" s="1"/>
  <c r="S91" i="3"/>
  <c r="S86" i="3" s="1"/>
  <c r="R91" i="3"/>
  <c r="R86" i="3" s="1"/>
  <c r="S306" i="3"/>
  <c r="S298" i="3" s="1"/>
  <c r="R306" i="3"/>
  <c r="R298" i="3" s="1"/>
  <c r="S106" i="3"/>
  <c r="R134" i="3"/>
  <c r="R128" i="3" s="1"/>
  <c r="T106" i="3"/>
  <c r="R120" i="3"/>
  <c r="R113" i="3"/>
  <c r="T120" i="3"/>
  <c r="T113" i="3"/>
  <c r="S113" i="3"/>
  <c r="R106" i="3"/>
  <c r="T134" i="3"/>
  <c r="T128" i="3" s="1"/>
  <c r="S134" i="3"/>
  <c r="S128" i="3" s="1"/>
  <c r="S120" i="3"/>
  <c r="T195" i="3"/>
  <c r="T188" i="3" s="1"/>
  <c r="R195" i="3"/>
  <c r="R188" i="3" s="1"/>
  <c r="S195" i="3"/>
  <c r="S188" i="3" s="1"/>
  <c r="R305" i="3"/>
  <c r="R297" i="3" s="1"/>
  <c r="T305" i="3"/>
  <c r="T297" i="3" s="1"/>
  <c r="S305" i="3"/>
  <c r="S297" i="3" s="1"/>
  <c r="T240" i="3"/>
  <c r="T229" i="3" s="1"/>
  <c r="R240" i="3"/>
  <c r="R229" i="3" s="1"/>
  <c r="S240" i="3"/>
  <c r="S229" i="3" s="1"/>
  <c r="R339" i="3"/>
  <c r="S339" i="3"/>
  <c r="T339" i="3"/>
  <c r="R405" i="3"/>
  <c r="R395" i="3" s="1"/>
  <c r="T405" i="3"/>
  <c r="T395" i="3" s="1"/>
  <c r="S405" i="3"/>
  <c r="T406" i="3"/>
  <c r="T216" i="3"/>
  <c r="T211" i="3" s="1"/>
  <c r="S406" i="3"/>
  <c r="R406" i="3"/>
  <c r="S216" i="3"/>
  <c r="S211" i="3" s="1"/>
  <c r="R216" i="3"/>
  <c r="R211" i="3" s="1"/>
  <c r="T77" i="3"/>
  <c r="R388" i="3"/>
  <c r="R381" i="3" s="1"/>
  <c r="T76" i="3"/>
  <c r="S242" i="3"/>
  <c r="R123" i="3"/>
  <c r="R108" i="3"/>
  <c r="S108" i="3"/>
  <c r="S77" i="3"/>
  <c r="T115" i="3"/>
  <c r="T114" i="3" s="1"/>
  <c r="R76" i="3"/>
  <c r="R242" i="3"/>
  <c r="S122" i="3"/>
  <c r="S76" i="3"/>
  <c r="R77" i="3"/>
  <c r="R68" i="3" s="1"/>
  <c r="S115" i="3"/>
  <c r="S114" i="3" s="1"/>
  <c r="S123" i="3"/>
  <c r="T242" i="3"/>
  <c r="T123" i="3"/>
  <c r="S388" i="3"/>
  <c r="S381" i="3" s="1"/>
  <c r="T137" i="3"/>
  <c r="T129" i="3" s="1"/>
  <c r="R115" i="3"/>
  <c r="R114" i="3" s="1"/>
  <c r="R122" i="3"/>
  <c r="S137" i="3"/>
  <c r="S129" i="3" s="1"/>
  <c r="T122" i="3"/>
  <c r="T108" i="3"/>
  <c r="R137" i="3"/>
  <c r="R129" i="3" s="1"/>
  <c r="T388" i="3"/>
  <c r="T381" i="3" s="1"/>
  <c r="R136" i="3"/>
  <c r="S136" i="3"/>
  <c r="T136" i="3"/>
  <c r="R21" i="3"/>
  <c r="S160" i="3"/>
  <c r="S159" i="3" s="1"/>
  <c r="S265" i="3"/>
  <c r="T377" i="3"/>
  <c r="R22" i="3"/>
  <c r="S194" i="3"/>
  <c r="S368" i="3"/>
  <c r="S16" i="3"/>
  <c r="S163" i="3"/>
  <c r="S162" i="3" s="1"/>
  <c r="T215" i="3"/>
  <c r="R302" i="3"/>
  <c r="T46" i="3"/>
  <c r="T45" i="3" s="1"/>
  <c r="R79" i="3"/>
  <c r="R70" i="3" s="1"/>
  <c r="R202" i="3"/>
  <c r="S269" i="3"/>
  <c r="T90" i="3"/>
  <c r="R17" i="3"/>
  <c r="S166" i="3"/>
  <c r="S165" i="3" s="1"/>
  <c r="S239" i="3"/>
  <c r="R270" i="3"/>
  <c r="R261" i="3" s="1"/>
  <c r="R338" i="3"/>
  <c r="T372" i="3"/>
  <c r="R376" i="3"/>
  <c r="S55" i="3"/>
  <c r="S54" i="3" s="1"/>
  <c r="T146" i="3"/>
  <c r="R245" i="3"/>
  <c r="T373" i="3"/>
  <c r="R27" i="3"/>
  <c r="T157" i="3"/>
  <c r="T152" i="3" s="1"/>
  <c r="S246" i="3"/>
  <c r="S342" i="3"/>
  <c r="S341" i="3" s="1"/>
  <c r="T364" i="3"/>
  <c r="T270" i="3"/>
  <c r="T261" i="3" s="1"/>
  <c r="S119" i="3"/>
  <c r="T317" i="3"/>
  <c r="R194" i="3"/>
  <c r="R35" i="3"/>
  <c r="S338" i="3"/>
  <c r="T246" i="3"/>
  <c r="S21" i="3"/>
  <c r="T172" i="3"/>
  <c r="T171" i="3" s="1"/>
  <c r="R265" i="3"/>
  <c r="S377" i="3"/>
  <c r="T49" i="3"/>
  <c r="T48" i="3" s="1"/>
  <c r="T194" i="3"/>
  <c r="R368" i="3"/>
  <c r="S78" i="3"/>
  <c r="R163" i="3"/>
  <c r="R162" i="3" s="1"/>
  <c r="S215" i="3"/>
  <c r="T348" i="3"/>
  <c r="T347" i="3" s="1"/>
  <c r="S46" i="3"/>
  <c r="S45" i="3" s="1"/>
  <c r="T79" i="3"/>
  <c r="R219" i="3"/>
  <c r="R218" i="3" s="1"/>
  <c r="T269" i="3"/>
  <c r="S90" i="3"/>
  <c r="T80" i="3"/>
  <c r="T71" i="3" s="1"/>
  <c r="T166" i="3"/>
  <c r="T165" i="3" s="1"/>
  <c r="R239" i="3"/>
  <c r="T288" i="3"/>
  <c r="T338" i="3"/>
  <c r="S372" i="3"/>
  <c r="T26" i="3"/>
  <c r="R55" i="3"/>
  <c r="R54" i="3" s="1"/>
  <c r="S146" i="3"/>
  <c r="R289" i="3"/>
  <c r="R284" i="3" s="1"/>
  <c r="S373" i="3"/>
  <c r="T27" i="3"/>
  <c r="T169" i="3"/>
  <c r="R246" i="3"/>
  <c r="T342" i="3"/>
  <c r="T341" i="3" s="1"/>
  <c r="T391" i="3"/>
  <c r="T384" i="3" s="1"/>
  <c r="R112" i="3"/>
  <c r="T245" i="3"/>
  <c r="T265" i="3"/>
  <c r="R46" i="3"/>
  <c r="R45" i="3" s="1"/>
  <c r="R222" i="3"/>
  <c r="R221" i="3" s="1"/>
  <c r="R335" i="3"/>
  <c r="T21" i="3"/>
  <c r="S172" i="3"/>
  <c r="S171" i="3" s="1"/>
  <c r="T276" i="3"/>
  <c r="T275" i="3" s="1"/>
  <c r="R377" i="3"/>
  <c r="S49" i="3"/>
  <c r="S48" i="3" s="1"/>
  <c r="R234" i="3"/>
  <c r="T368" i="3"/>
  <c r="T78" i="3"/>
  <c r="S175" i="3"/>
  <c r="S174" i="3" s="1"/>
  <c r="R215" i="3"/>
  <c r="S348" i="3"/>
  <c r="S347" i="3" s="1"/>
  <c r="R52" i="3"/>
  <c r="R51" i="3" s="1"/>
  <c r="S79" i="3"/>
  <c r="S70" i="3" s="1"/>
  <c r="T219" i="3"/>
  <c r="T218" i="3" s="1"/>
  <c r="T304" i="3"/>
  <c r="R90" i="3"/>
  <c r="S80" i="3"/>
  <c r="S71" i="3" s="1"/>
  <c r="T178" i="3"/>
  <c r="T177" i="3" s="1"/>
  <c r="T239" i="3"/>
  <c r="S288" i="3"/>
  <c r="R351" i="3"/>
  <c r="R350" i="3" s="1"/>
  <c r="R372" i="3"/>
  <c r="S26" i="3"/>
  <c r="R81" i="3"/>
  <c r="R146" i="3"/>
  <c r="T289" i="3"/>
  <c r="T284" i="3" s="1"/>
  <c r="S390" i="3"/>
  <c r="S383" i="3" s="1"/>
  <c r="S27" i="3"/>
  <c r="S169" i="3"/>
  <c r="S168" i="3" s="1"/>
  <c r="S273" i="3"/>
  <c r="S272" i="3" s="1"/>
  <c r="R342" i="3"/>
  <c r="R341" i="3" s="1"/>
  <c r="R391" i="3"/>
  <c r="R384" i="3" s="1"/>
  <c r="S309" i="3"/>
  <c r="S335" i="3"/>
  <c r="R266" i="3"/>
  <c r="R260" i="3" s="1"/>
  <c r="S17" i="3"/>
  <c r="R119" i="3"/>
  <c r="T63" i="3"/>
  <c r="R172" i="3"/>
  <c r="R276" i="3"/>
  <c r="R275" i="3" s="1"/>
  <c r="T365" i="3"/>
  <c r="R49" i="3"/>
  <c r="R48" i="3" s="1"/>
  <c r="S234" i="3"/>
  <c r="T303" i="3"/>
  <c r="R78" i="3"/>
  <c r="R175" i="3"/>
  <c r="R174" i="3" s="1"/>
  <c r="T237" i="3"/>
  <c r="R348" i="3"/>
  <c r="R347" i="3" s="1"/>
  <c r="T52" i="3"/>
  <c r="T51" i="3" s="1"/>
  <c r="T105" i="3"/>
  <c r="S219" i="3"/>
  <c r="S218" i="3" s="1"/>
  <c r="S304" i="3"/>
  <c r="R192" i="3"/>
  <c r="R80" i="3"/>
  <c r="R71" i="3" s="1"/>
  <c r="S178" i="3"/>
  <c r="S177" i="3" s="1"/>
  <c r="R254" i="3"/>
  <c r="R288" i="3"/>
  <c r="T351" i="3"/>
  <c r="T350" i="3" s="1"/>
  <c r="T389" i="3"/>
  <c r="R26" i="3"/>
  <c r="S81" i="3"/>
  <c r="S72" i="3" s="1"/>
  <c r="T156" i="3"/>
  <c r="S289" i="3"/>
  <c r="S284" i="3" s="1"/>
  <c r="R390" i="3"/>
  <c r="R383" i="3" s="1"/>
  <c r="R147" i="3"/>
  <c r="R142" i="3" s="1"/>
  <c r="R169" i="3"/>
  <c r="R168" i="3" s="1"/>
  <c r="T273" i="3"/>
  <c r="T272" i="3" s="1"/>
  <c r="T334" i="3"/>
  <c r="S391" i="3"/>
  <c r="S384" i="3" s="1"/>
  <c r="T17" i="3"/>
  <c r="R313" i="3"/>
  <c r="S345" i="3"/>
  <c r="S344" i="3" s="1"/>
  <c r="S302" i="3"/>
  <c r="S270" i="3"/>
  <c r="S261" i="3" s="1"/>
  <c r="R373" i="3"/>
  <c r="S63" i="3"/>
  <c r="T193" i="3"/>
  <c r="S276" i="3"/>
  <c r="S275" i="3" s="1"/>
  <c r="S365" i="3"/>
  <c r="R94" i="3"/>
  <c r="R93" i="3" s="1"/>
  <c r="T234" i="3"/>
  <c r="S303" i="3"/>
  <c r="R133" i="3"/>
  <c r="T175" i="3"/>
  <c r="T174" i="3" s="1"/>
  <c r="S237" i="3"/>
  <c r="R369" i="3"/>
  <c r="S52" i="3"/>
  <c r="S51" i="3" s="1"/>
  <c r="S105" i="3"/>
  <c r="T238" i="3"/>
  <c r="R304" i="3"/>
  <c r="T192" i="3"/>
  <c r="T112" i="3"/>
  <c r="R178" i="3"/>
  <c r="R177" i="3" s="1"/>
  <c r="T254" i="3"/>
  <c r="T309" i="3"/>
  <c r="S351" i="3"/>
  <c r="S350" i="3" s="1"/>
  <c r="S389" i="3"/>
  <c r="S43" i="3"/>
  <c r="T81" i="3"/>
  <c r="T72" i="3" s="1"/>
  <c r="S156" i="3"/>
  <c r="T313" i="3"/>
  <c r="T390" i="3"/>
  <c r="T383" i="3" s="1"/>
  <c r="T147" i="3"/>
  <c r="T142" i="3" s="1"/>
  <c r="S181" i="3"/>
  <c r="S180" i="3" s="1"/>
  <c r="R273" i="3"/>
  <c r="R272" i="3" s="1"/>
  <c r="S334" i="3"/>
  <c r="S360" i="3"/>
  <c r="T376" i="3"/>
  <c r="T181" i="3"/>
  <c r="T180" i="3" s="1"/>
  <c r="S22" i="3"/>
  <c r="R360" i="3"/>
  <c r="T55" i="3"/>
  <c r="T54" i="3" s="1"/>
  <c r="R364" i="3"/>
  <c r="R63" i="3"/>
  <c r="S193" i="3"/>
  <c r="R345" i="3"/>
  <c r="R344" i="3" s="1"/>
  <c r="R365" i="3"/>
  <c r="T94" i="3"/>
  <c r="T93" i="3" s="1"/>
  <c r="T266" i="3"/>
  <c r="T260" i="3" s="1"/>
  <c r="R303" i="3"/>
  <c r="T133" i="3"/>
  <c r="T198" i="3"/>
  <c r="R237" i="3"/>
  <c r="T369" i="3"/>
  <c r="T35" i="3"/>
  <c r="R105" i="3"/>
  <c r="S238" i="3"/>
  <c r="T360" i="3"/>
  <c r="S192" i="3"/>
  <c r="S112" i="3"/>
  <c r="T222" i="3"/>
  <c r="T221" i="3" s="1"/>
  <c r="S254" i="3"/>
  <c r="R309" i="3"/>
  <c r="T361" i="3"/>
  <c r="R389" i="3"/>
  <c r="R43" i="3"/>
  <c r="T119" i="3"/>
  <c r="R156" i="3"/>
  <c r="S313" i="3"/>
  <c r="T335" i="3"/>
  <c r="S147" i="3"/>
  <c r="S142" i="3" s="1"/>
  <c r="R181" i="3"/>
  <c r="R180" i="3" s="1"/>
  <c r="R317" i="3"/>
  <c r="R334" i="3"/>
  <c r="R238" i="3"/>
  <c r="T43" i="3"/>
  <c r="S364" i="3"/>
  <c r="R198" i="3"/>
  <c r="R269" i="3"/>
  <c r="S376" i="3"/>
  <c r="S317" i="3"/>
  <c r="R160" i="3"/>
  <c r="R159" i="3" s="1"/>
  <c r="R193" i="3"/>
  <c r="T345" i="3"/>
  <c r="T344" i="3" s="1"/>
  <c r="T22" i="3"/>
  <c r="S94" i="3"/>
  <c r="S93" i="3" s="1"/>
  <c r="S266" i="3"/>
  <c r="S260" i="3" s="1"/>
  <c r="R16" i="3"/>
  <c r="S133" i="3"/>
  <c r="S198" i="3"/>
  <c r="T302" i="3"/>
  <c r="S369" i="3"/>
  <c r="S35" i="3"/>
  <c r="T202" i="3"/>
  <c r="S222" i="3"/>
  <c r="S221" i="3" s="1"/>
  <c r="S361" i="3"/>
  <c r="S157" i="3"/>
  <c r="S152" i="3" s="1"/>
  <c r="T16" i="3"/>
  <c r="S202" i="3"/>
  <c r="R361" i="3"/>
  <c r="R157" i="3"/>
  <c r="R152" i="3" s="1"/>
  <c r="T160" i="3"/>
  <c r="T159" i="3" s="1"/>
  <c r="T163" i="3"/>
  <c r="T162" i="3" s="1"/>
  <c r="R166" i="3"/>
  <c r="R165" i="3" s="1"/>
  <c r="S245" i="3"/>
  <c r="R403" i="3"/>
  <c r="R398" i="3" s="1"/>
  <c r="T403" i="3"/>
  <c r="T398" i="3" s="1"/>
  <c r="S403" i="3"/>
  <c r="S398" i="3" s="1"/>
  <c r="T402" i="3"/>
  <c r="S402" i="3"/>
  <c r="R402" i="3"/>
  <c r="S409" i="3"/>
  <c r="R409" i="3"/>
  <c r="T409" i="3"/>
  <c r="T412" i="3"/>
  <c r="S412" i="3"/>
  <c r="R412" i="3"/>
  <c r="S415" i="3"/>
  <c r="T415" i="3"/>
  <c r="R415" i="3"/>
  <c r="N415" i="3"/>
  <c r="N390" i="3"/>
  <c r="N383" i="3" s="1"/>
  <c r="N368" i="3"/>
  <c r="N342" i="3"/>
  <c r="N341" i="3" s="1"/>
  <c r="N306" i="3"/>
  <c r="N298" i="3" s="1"/>
  <c r="N273" i="3"/>
  <c r="N272" i="3" s="1"/>
  <c r="N242" i="3"/>
  <c r="N216" i="3"/>
  <c r="N211" i="3" s="1"/>
  <c r="N181" i="3"/>
  <c r="N180" i="3" s="1"/>
  <c r="N157" i="3"/>
  <c r="N152" i="3" s="1"/>
  <c r="N123" i="3"/>
  <c r="N106" i="3"/>
  <c r="N78" i="3"/>
  <c r="N43" i="3"/>
  <c r="N412" i="3"/>
  <c r="N389" i="3"/>
  <c r="N365" i="3"/>
  <c r="N339" i="3"/>
  <c r="N270" i="3"/>
  <c r="N261" i="3" s="1"/>
  <c r="N105" i="3"/>
  <c r="N409" i="3"/>
  <c r="N388" i="3"/>
  <c r="N381" i="3" s="1"/>
  <c r="N364" i="3"/>
  <c r="N338" i="3"/>
  <c r="N304" i="3"/>
  <c r="N269" i="3"/>
  <c r="N239" i="3"/>
  <c r="N202" i="3"/>
  <c r="N175" i="3"/>
  <c r="N147" i="3"/>
  <c r="N142" i="3" s="1"/>
  <c r="N120" i="3"/>
  <c r="N94" i="3"/>
  <c r="N93" i="3" s="1"/>
  <c r="N76" i="3"/>
  <c r="N27" i="3"/>
  <c r="N52" i="3"/>
  <c r="N51" i="3" s="1"/>
  <c r="N345" i="3"/>
  <c r="N344" i="3" s="1"/>
  <c r="N192" i="3"/>
  <c r="N46" i="3"/>
  <c r="N178" i="3"/>
  <c r="N177" i="3" s="1"/>
  <c r="N406" i="3"/>
  <c r="N377" i="3"/>
  <c r="N361" i="3"/>
  <c r="N335" i="3"/>
  <c r="N303" i="3"/>
  <c r="N266" i="3"/>
  <c r="N260" i="3" s="1"/>
  <c r="N238" i="3"/>
  <c r="N198" i="3"/>
  <c r="N172" i="3"/>
  <c r="N171" i="3" s="1"/>
  <c r="N146" i="3"/>
  <c r="N119" i="3"/>
  <c r="N91" i="3"/>
  <c r="N63" i="3"/>
  <c r="N26" i="3"/>
  <c r="N369" i="3"/>
  <c r="N219" i="3"/>
  <c r="N218" i="3" s="1"/>
  <c r="N108" i="3"/>
  <c r="N215" i="3"/>
  <c r="N35" i="3"/>
  <c r="N405" i="3"/>
  <c r="N376" i="3"/>
  <c r="N360" i="3"/>
  <c r="N334" i="3"/>
  <c r="N302" i="3"/>
  <c r="N265" i="3"/>
  <c r="N237" i="3"/>
  <c r="N195" i="3"/>
  <c r="N188" i="3" s="1"/>
  <c r="N169" i="3"/>
  <c r="N168" i="3" s="1"/>
  <c r="N137" i="3"/>
  <c r="N129" i="3" s="1"/>
  <c r="N115" i="3"/>
  <c r="N114" i="3" s="1"/>
  <c r="N90" i="3"/>
  <c r="N55" i="3"/>
  <c r="N54" i="3" s="1"/>
  <c r="N22" i="3"/>
  <c r="N21" i="3"/>
  <c r="N309" i="3"/>
  <c r="N160" i="3"/>
  <c r="N159" i="3" s="1"/>
  <c r="N16" i="3"/>
  <c r="N122" i="3"/>
  <c r="N403" i="3"/>
  <c r="N398" i="3" s="1"/>
  <c r="N373" i="3"/>
  <c r="N351" i="3"/>
  <c r="N350" i="3" s="1"/>
  <c r="N317" i="3"/>
  <c r="N289" i="3"/>
  <c r="N284" i="3" s="1"/>
  <c r="N254" i="3"/>
  <c r="N234" i="3"/>
  <c r="N194" i="3"/>
  <c r="N166" i="3"/>
  <c r="N165" i="3" s="1"/>
  <c r="N136" i="3"/>
  <c r="N113" i="3"/>
  <c r="N81" i="3"/>
  <c r="N72" i="3" s="1"/>
  <c r="N245" i="3"/>
  <c r="N79" i="3"/>
  <c r="N70" i="3" s="1"/>
  <c r="N240" i="3"/>
  <c r="N77" i="3"/>
  <c r="N68" i="3" s="1"/>
  <c r="N402" i="3"/>
  <c r="N372" i="3"/>
  <c r="N348" i="3"/>
  <c r="N347" i="3" s="1"/>
  <c r="N313" i="3"/>
  <c r="N288" i="3"/>
  <c r="N246" i="3"/>
  <c r="N222" i="3"/>
  <c r="N193" i="3"/>
  <c r="N163" i="3"/>
  <c r="N162" i="3" s="1"/>
  <c r="N134" i="3"/>
  <c r="N112" i="3"/>
  <c r="N80" i="3"/>
  <c r="N49" i="3"/>
  <c r="N48" i="3" s="1"/>
  <c r="N17" i="3"/>
  <c r="N391" i="3"/>
  <c r="N384" i="3" s="1"/>
  <c r="N276" i="3"/>
  <c r="N275" i="3" s="1"/>
  <c r="N133" i="3"/>
  <c r="N305" i="3"/>
  <c r="N297" i="3" s="1"/>
  <c r="N156" i="3"/>
  <c r="L306" i="3"/>
  <c r="I306" i="3"/>
  <c r="I298" i="3" s="1"/>
  <c r="H91" i="3"/>
  <c r="H306" i="3"/>
  <c r="L91" i="3"/>
  <c r="L86" i="3" s="1"/>
  <c r="I91" i="3"/>
  <c r="I86" i="3" s="1"/>
  <c r="O306" i="3"/>
  <c r="O91" i="3"/>
  <c r="R67" i="3"/>
  <c r="O63" i="3"/>
  <c r="O26" i="3"/>
  <c r="O406" i="3"/>
  <c r="O377" i="3"/>
  <c r="O361" i="3"/>
  <c r="O335" i="3"/>
  <c r="O302" i="3"/>
  <c r="O265" i="3"/>
  <c r="O237" i="3"/>
  <c r="O195" i="3"/>
  <c r="O169" i="3"/>
  <c r="O137" i="3"/>
  <c r="O112" i="3"/>
  <c r="O81" i="3"/>
  <c r="O55" i="3"/>
  <c r="O22" i="3"/>
  <c r="O405" i="3"/>
  <c r="O376" i="3"/>
  <c r="O360" i="3"/>
  <c r="O334" i="3"/>
  <c r="O289" i="3"/>
  <c r="O254" i="3"/>
  <c r="O234" i="3"/>
  <c r="O194" i="3"/>
  <c r="O166" i="3"/>
  <c r="O136" i="3"/>
  <c r="O113" i="3"/>
  <c r="O80" i="3"/>
  <c r="O160" i="3"/>
  <c r="O78" i="3"/>
  <c r="O172" i="3"/>
  <c r="O52" i="3"/>
  <c r="O21" i="3"/>
  <c r="O403" i="3"/>
  <c r="O398" i="3" s="1"/>
  <c r="O373" i="3"/>
  <c r="O351" i="3"/>
  <c r="O317" i="3"/>
  <c r="O288" i="3"/>
  <c r="O246" i="3"/>
  <c r="O222" i="3"/>
  <c r="O193" i="3"/>
  <c r="O163" i="3"/>
  <c r="O134" i="3"/>
  <c r="O128" i="3" s="1"/>
  <c r="O115" i="3"/>
  <c r="O79" i="3"/>
  <c r="O276" i="3"/>
  <c r="O219" i="3"/>
  <c r="O133" i="3"/>
  <c r="O266" i="3"/>
  <c r="O146" i="3"/>
  <c r="O49" i="3"/>
  <c r="O17" i="3"/>
  <c r="O402" i="3"/>
  <c r="O372" i="3"/>
  <c r="O348" i="3"/>
  <c r="O313" i="3"/>
  <c r="O245" i="3"/>
  <c r="O192" i="3"/>
  <c r="O108" i="3"/>
  <c r="O90" i="3"/>
  <c r="O46" i="3"/>
  <c r="O16" i="3"/>
  <c r="O391" i="3"/>
  <c r="O369" i="3"/>
  <c r="O345" i="3"/>
  <c r="O309" i="3"/>
  <c r="O273" i="3"/>
  <c r="O242" i="3"/>
  <c r="O216" i="3"/>
  <c r="O181" i="3"/>
  <c r="O157" i="3"/>
  <c r="O123" i="3"/>
  <c r="O106" i="3"/>
  <c r="O77" i="3"/>
  <c r="O119" i="3"/>
  <c r="O43" i="3"/>
  <c r="O415" i="3"/>
  <c r="O390" i="3"/>
  <c r="O368" i="3"/>
  <c r="O342" i="3"/>
  <c r="O305" i="3"/>
  <c r="O270" i="3"/>
  <c r="O240" i="3"/>
  <c r="O229" i="3" s="1"/>
  <c r="O215" i="3"/>
  <c r="O178" i="3"/>
  <c r="O156" i="3"/>
  <c r="O122" i="3"/>
  <c r="O105" i="3"/>
  <c r="O76" i="3"/>
  <c r="O338" i="3"/>
  <c r="O198" i="3"/>
  <c r="O35" i="3"/>
  <c r="O412" i="3"/>
  <c r="O389" i="3"/>
  <c r="O365" i="3"/>
  <c r="O339" i="3"/>
  <c r="O304" i="3"/>
  <c r="O269" i="3"/>
  <c r="O239" i="3"/>
  <c r="O202" i="3"/>
  <c r="O175" i="3"/>
  <c r="O147" i="3"/>
  <c r="O120" i="3"/>
  <c r="O94" i="3"/>
  <c r="O27" i="3"/>
  <c r="O409" i="3"/>
  <c r="O388" i="3"/>
  <c r="O364" i="3"/>
  <c r="O303" i="3"/>
  <c r="O238" i="3"/>
  <c r="L120" i="3"/>
  <c r="I120" i="3"/>
  <c r="L113" i="3"/>
  <c r="H120" i="3"/>
  <c r="I113" i="3"/>
  <c r="I106" i="3"/>
  <c r="L106" i="3"/>
  <c r="H113" i="3"/>
  <c r="L134" i="3"/>
  <c r="H134" i="3"/>
  <c r="H106" i="3"/>
  <c r="I134" i="3"/>
  <c r="I128" i="3" s="1"/>
  <c r="I305" i="3"/>
  <c r="I297" i="3" s="1"/>
  <c r="H305" i="3"/>
  <c r="L305" i="3"/>
  <c r="L195" i="3"/>
  <c r="I195" i="3"/>
  <c r="I188" i="3" s="1"/>
  <c r="H195" i="3"/>
  <c r="L240" i="3"/>
  <c r="L229" i="3" s="1"/>
  <c r="I240" i="3"/>
  <c r="I229" i="3" s="1"/>
  <c r="H240" i="3"/>
  <c r="H229" i="3" s="1"/>
  <c r="L339" i="3"/>
  <c r="I339" i="3"/>
  <c r="H339" i="3"/>
  <c r="H405" i="3"/>
  <c r="I405" i="3"/>
  <c r="I395" i="3" s="1"/>
  <c r="L405" i="3"/>
  <c r="S395" i="3"/>
  <c r="I406" i="3"/>
  <c r="H406" i="3"/>
  <c r="L406" i="3"/>
  <c r="I216" i="3"/>
  <c r="I211" i="3" s="1"/>
  <c r="H216" i="3"/>
  <c r="L216" i="3"/>
  <c r="I122" i="3"/>
  <c r="I123" i="3"/>
  <c r="L122" i="3"/>
  <c r="L388" i="3"/>
  <c r="H122" i="3"/>
  <c r="I388" i="3"/>
  <c r="I381" i="3" s="1"/>
  <c r="H123" i="3"/>
  <c r="H388" i="3"/>
  <c r="L123" i="3"/>
  <c r="H77" i="3"/>
  <c r="I77" i="3"/>
  <c r="I68" i="3" s="1"/>
  <c r="I137" i="3"/>
  <c r="I129" i="3" s="1"/>
  <c r="I108" i="3"/>
  <c r="L77" i="3"/>
  <c r="H115" i="3"/>
  <c r="H108" i="3"/>
  <c r="L108" i="3"/>
  <c r="L137" i="3"/>
  <c r="L76" i="3"/>
  <c r="L115" i="3"/>
  <c r="I242" i="3"/>
  <c r="H137" i="3"/>
  <c r="H242" i="3"/>
  <c r="I115" i="3"/>
  <c r="I114" i="3" s="1"/>
  <c r="H76" i="3"/>
  <c r="I76" i="3"/>
  <c r="I67" i="3" s="1"/>
  <c r="L242" i="3"/>
  <c r="L136" i="3"/>
  <c r="I136" i="3"/>
  <c r="H136" i="3"/>
  <c r="I79" i="3"/>
  <c r="I70" i="3" s="1"/>
  <c r="I80" i="3"/>
  <c r="I71" i="3" s="1"/>
  <c r="I78" i="3"/>
  <c r="I81" i="3"/>
  <c r="I72" i="3" s="1"/>
  <c r="L222" i="3"/>
  <c r="H26" i="3"/>
  <c r="L119" i="3"/>
  <c r="L309" i="3"/>
  <c r="L390" i="3"/>
  <c r="L369" i="3"/>
  <c r="H376" i="3"/>
  <c r="L360" i="3"/>
  <c r="H351" i="3"/>
  <c r="L334" i="3"/>
  <c r="H338" i="3"/>
  <c r="L317" i="3"/>
  <c r="L269" i="3"/>
  <c r="H265" i="3"/>
  <c r="I254" i="3"/>
  <c r="I222" i="3"/>
  <c r="I221" i="3" s="1"/>
  <c r="I215" i="3"/>
  <c r="H175" i="3"/>
  <c r="L193" i="3"/>
  <c r="I163" i="3"/>
  <c r="I162" i="3" s="1"/>
  <c r="I166" i="3"/>
  <c r="I165" i="3" s="1"/>
  <c r="H181" i="3"/>
  <c r="I147" i="3"/>
  <c r="I142" i="3" s="1"/>
  <c r="I133" i="3"/>
  <c r="I119" i="3"/>
  <c r="I118" i="3" s="1"/>
  <c r="H46" i="3"/>
  <c r="I43" i="3"/>
  <c r="I55" i="3"/>
  <c r="I54" i="3" s="1"/>
  <c r="H21" i="3"/>
  <c r="H27" i="3"/>
  <c r="L202" i="3"/>
  <c r="H368" i="3"/>
  <c r="L361" i="3"/>
  <c r="I348" i="3"/>
  <c r="I347" i="3" s="1"/>
  <c r="L303" i="3"/>
  <c r="L289" i="3"/>
  <c r="L273" i="3"/>
  <c r="I246" i="3"/>
  <c r="H166" i="3"/>
  <c r="I49" i="3"/>
  <c r="I48" i="3" s="1"/>
  <c r="I27" i="3"/>
  <c r="L246" i="3"/>
  <c r="I368" i="3"/>
  <c r="L342" i="3"/>
  <c r="L276" i="3"/>
  <c r="H157" i="3"/>
  <c r="I46" i="3"/>
  <c r="I45" i="3" s="1"/>
  <c r="L27" i="3"/>
  <c r="H22" i="3"/>
  <c r="L94" i="3"/>
  <c r="L93" i="3" s="1"/>
  <c r="H254" i="3"/>
  <c r="H273" i="3"/>
  <c r="H389" i="3"/>
  <c r="H365" i="3"/>
  <c r="L377" i="3"/>
  <c r="H361" i="3"/>
  <c r="H369" i="3"/>
  <c r="L351" i="3"/>
  <c r="I351" i="3"/>
  <c r="I350" i="3" s="1"/>
  <c r="L335" i="3"/>
  <c r="L304" i="3"/>
  <c r="I304" i="3"/>
  <c r="I295" i="3" s="1"/>
  <c r="I289" i="3"/>
  <c r="I284" i="3" s="1"/>
  <c r="I266" i="3"/>
  <c r="I260" i="3" s="1"/>
  <c r="L254" i="3"/>
  <c r="H237" i="3"/>
  <c r="H246" i="3"/>
  <c r="H219" i="3"/>
  <c r="H192" i="3"/>
  <c r="I192" i="3"/>
  <c r="H194" i="3"/>
  <c r="H163" i="3"/>
  <c r="I156" i="3"/>
  <c r="H146" i="3"/>
  <c r="H119" i="3"/>
  <c r="I112" i="3"/>
  <c r="I111" i="3" s="1"/>
  <c r="L81" i="3"/>
  <c r="H80" i="3"/>
  <c r="H35" i="3"/>
  <c r="H49" i="3"/>
  <c r="H17" i="3"/>
  <c r="I21" i="3"/>
  <c r="L16" i="3"/>
  <c r="H147" i="3"/>
  <c r="H304" i="3"/>
  <c r="L245" i="3"/>
  <c r="I105" i="3"/>
  <c r="H78" i="3"/>
  <c r="I26" i="3"/>
  <c r="L238" i="3"/>
  <c r="I389" i="3"/>
  <c r="I376" i="3"/>
  <c r="I334" i="3"/>
  <c r="H302" i="3"/>
  <c r="H234" i="3"/>
  <c r="L166" i="3"/>
  <c r="L105" i="3"/>
  <c r="L21" i="3"/>
  <c r="L265" i="3"/>
  <c r="H276" i="3"/>
  <c r="H288" i="3"/>
  <c r="H317" i="3"/>
  <c r="L365" i="3"/>
  <c r="H372" i="3"/>
  <c r="L376" i="3"/>
  <c r="I361" i="3"/>
  <c r="H373" i="3"/>
  <c r="L338" i="3"/>
  <c r="H345" i="3"/>
  <c r="I303" i="3"/>
  <c r="I313" i="3"/>
  <c r="L266" i="3"/>
  <c r="I270" i="3"/>
  <c r="I261" i="3" s="1"/>
  <c r="I237" i="3"/>
  <c r="H238" i="3"/>
  <c r="L215" i="3"/>
  <c r="I219" i="3"/>
  <c r="I218" i="3" s="1"/>
  <c r="I202" i="3"/>
  <c r="I194" i="3"/>
  <c r="H160" i="3"/>
  <c r="I175" i="3"/>
  <c r="I174" i="3" s="1"/>
  <c r="I172" i="3"/>
  <c r="I171" i="3" s="1"/>
  <c r="I157" i="3"/>
  <c r="I152" i="3" s="1"/>
  <c r="I146" i="3"/>
  <c r="L112" i="3"/>
  <c r="H94" i="3"/>
  <c r="L49" i="3"/>
  <c r="L22" i="3"/>
  <c r="H342" i="3"/>
  <c r="H341" i="3" s="1"/>
  <c r="H391" i="3"/>
  <c r="H377" i="3"/>
  <c r="L313" i="3"/>
  <c r="L312" i="3" s="1"/>
  <c r="H266" i="3"/>
  <c r="L237" i="3"/>
  <c r="L192" i="3"/>
  <c r="H156" i="3"/>
  <c r="L181" i="3"/>
  <c r="L147" i="3"/>
  <c r="I94" i="3"/>
  <c r="H63" i="3"/>
  <c r="L17" i="3"/>
  <c r="L133" i="3"/>
  <c r="L391" i="3"/>
  <c r="I391" i="3"/>
  <c r="I384" i="3" s="1"/>
  <c r="I369" i="3"/>
  <c r="I335" i="3"/>
  <c r="I239" i="3"/>
  <c r="L194" i="3"/>
  <c r="L172" i="3"/>
  <c r="L79" i="3"/>
  <c r="H52" i="3"/>
  <c r="L175" i="3"/>
  <c r="L302" i="3"/>
  <c r="L146" i="3"/>
  <c r="L178" i="3"/>
  <c r="L389" i="3"/>
  <c r="H390" i="3"/>
  <c r="L372" i="3"/>
  <c r="H360" i="3"/>
  <c r="I373" i="3"/>
  <c r="L345" i="3"/>
  <c r="I338" i="3"/>
  <c r="H335" i="3"/>
  <c r="H303" i="3"/>
  <c r="L288" i="3"/>
  <c r="I288" i="3"/>
  <c r="I273" i="3"/>
  <c r="I272" i="3" s="1"/>
  <c r="I269" i="3"/>
  <c r="I238" i="3"/>
  <c r="I198" i="3"/>
  <c r="I169" i="3"/>
  <c r="I168" i="3" s="1"/>
  <c r="H198" i="3"/>
  <c r="L156" i="3"/>
  <c r="L157" i="3"/>
  <c r="I181" i="3"/>
  <c r="I180" i="3" s="1"/>
  <c r="H105" i="3"/>
  <c r="I90" i="3"/>
  <c r="L63" i="3"/>
  <c r="L43" i="3"/>
  <c r="I16" i="3"/>
  <c r="I17" i="3"/>
  <c r="I372" i="3"/>
  <c r="L348" i="3"/>
  <c r="H313" i="3"/>
  <c r="H269" i="3"/>
  <c r="I234" i="3"/>
  <c r="I193" i="3"/>
  <c r="H172" i="3"/>
  <c r="H112" i="3"/>
  <c r="L78" i="3"/>
  <c r="I35" i="3"/>
  <c r="I22" i="3"/>
  <c r="L219" i="3"/>
  <c r="H178" i="3"/>
  <c r="H90" i="3"/>
  <c r="H89" i="3" s="1"/>
  <c r="I63" i="3"/>
  <c r="L198" i="3"/>
  <c r="L197" i="3" s="1"/>
  <c r="L80" i="3"/>
  <c r="L270" i="3"/>
  <c r="H81" i="3"/>
  <c r="L373" i="3"/>
  <c r="L364" i="3"/>
  <c r="H364" i="3"/>
  <c r="I360" i="3"/>
  <c r="I377" i="3"/>
  <c r="H348" i="3"/>
  <c r="I345" i="3"/>
  <c r="I344" i="3" s="1"/>
  <c r="H334" i="3"/>
  <c r="I317" i="3"/>
  <c r="I316" i="3" s="1"/>
  <c r="I309" i="3"/>
  <c r="I308" i="3" s="1"/>
  <c r="H309" i="3"/>
  <c r="H308" i="3" s="1"/>
  <c r="I265" i="3"/>
  <c r="I276" i="3"/>
  <c r="I275" i="3" s="1"/>
  <c r="I245" i="3"/>
  <c r="L234" i="3"/>
  <c r="L239" i="3"/>
  <c r="H222" i="3"/>
  <c r="H202" i="3"/>
  <c r="H201" i="3" s="1"/>
  <c r="L160" i="3"/>
  <c r="I160" i="3"/>
  <c r="I159" i="3" s="1"/>
  <c r="L169" i="3"/>
  <c r="L90" i="3"/>
  <c r="H79" i="3"/>
  <c r="L35" i="3"/>
  <c r="L52" i="3"/>
  <c r="L55" i="3"/>
  <c r="I52" i="3"/>
  <c r="I51" i="3" s="1"/>
  <c r="L26" i="3"/>
  <c r="L46" i="3"/>
  <c r="H245" i="3"/>
  <c r="I390" i="3"/>
  <c r="I383" i="3" s="1"/>
  <c r="L368" i="3"/>
  <c r="I365" i="3"/>
  <c r="I342" i="3"/>
  <c r="H289" i="3"/>
  <c r="H270" i="3"/>
  <c r="H239" i="3"/>
  <c r="H215" i="3"/>
  <c r="H193" i="3"/>
  <c r="L163" i="3"/>
  <c r="I178" i="3"/>
  <c r="I177" i="3" s="1"/>
  <c r="H133" i="3"/>
  <c r="H55" i="3"/>
  <c r="I364" i="3"/>
  <c r="I302" i="3"/>
  <c r="H169" i="3"/>
  <c r="H43" i="3"/>
  <c r="H16" i="3"/>
  <c r="T168" i="3"/>
  <c r="T70" i="3"/>
  <c r="R171" i="3"/>
  <c r="R72" i="3"/>
  <c r="L403" i="3"/>
  <c r="L398" i="3" s="1"/>
  <c r="H403" i="3"/>
  <c r="H398" i="3" s="1"/>
  <c r="I403" i="3"/>
  <c r="I398" i="3" s="1"/>
  <c r="P15" i="27"/>
  <c r="P14" i="27"/>
  <c r="P18" i="27"/>
  <c r="L402" i="3"/>
  <c r="L409" i="3"/>
  <c r="L412" i="3"/>
  <c r="L415" i="3"/>
  <c r="H415" i="3"/>
  <c r="H414" i="3" s="1"/>
  <c r="I415" i="3"/>
  <c r="I412" i="3"/>
  <c r="I402" i="3"/>
  <c r="H409" i="3"/>
  <c r="H408" i="3" s="1"/>
  <c r="H412" i="3"/>
  <c r="H411" i="3" s="1"/>
  <c r="H402" i="3"/>
  <c r="I409" i="3"/>
  <c r="J95" i="3" l="1"/>
  <c r="K95" i="3" s="1"/>
  <c r="M16" i="3"/>
  <c r="O86" i="3"/>
  <c r="O93" i="3"/>
  <c r="R308" i="3"/>
  <c r="S295" i="3"/>
  <c r="S201" i="3"/>
  <c r="H93" i="3"/>
  <c r="I93" i="3"/>
  <c r="H86" i="3"/>
  <c r="I197" i="3"/>
  <c r="N86" i="3"/>
  <c r="M95" i="3"/>
  <c r="P95" i="3"/>
  <c r="P93" i="3" s="1"/>
  <c r="I187" i="3"/>
  <c r="H316" i="3"/>
  <c r="H323" i="3"/>
  <c r="H296" i="3"/>
  <c r="J324" i="3"/>
  <c r="K324" i="3" s="1"/>
  <c r="L296" i="3"/>
  <c r="L323" i="3"/>
  <c r="M324" i="3"/>
  <c r="I323" i="3"/>
  <c r="I296" i="3"/>
  <c r="N323" i="3"/>
  <c r="N296" i="3"/>
  <c r="O323" i="3"/>
  <c r="P324" i="3"/>
  <c r="O296" i="3"/>
  <c r="R323" i="3"/>
  <c r="R296" i="3"/>
  <c r="T323" i="3"/>
  <c r="T296" i="3"/>
  <c r="S323" i="3"/>
  <c r="S296" i="3"/>
  <c r="L295" i="3"/>
  <c r="I312" i="3"/>
  <c r="I294" i="3"/>
  <c r="L187" i="3"/>
  <c r="O316" i="3"/>
  <c r="T316" i="3"/>
  <c r="O201" i="3"/>
  <c r="T312" i="3"/>
  <c r="S312" i="3"/>
  <c r="N308" i="3"/>
  <c r="U308" i="3" s="1"/>
  <c r="H187" i="3"/>
  <c r="L259" i="3"/>
  <c r="J314" i="3"/>
  <c r="K314" i="3" s="1"/>
  <c r="N197" i="3"/>
  <c r="O308" i="3"/>
  <c r="S308" i="3"/>
  <c r="R312" i="3"/>
  <c r="P203" i="3"/>
  <c r="L316" i="3"/>
  <c r="L308" i="3"/>
  <c r="L294" i="3"/>
  <c r="H295" i="3"/>
  <c r="J203" i="3"/>
  <c r="K203" i="3" s="1"/>
  <c r="J310" i="3"/>
  <c r="K310" i="3" s="1"/>
  <c r="P318" i="3"/>
  <c r="O295" i="3"/>
  <c r="O187" i="3"/>
  <c r="T201" i="3"/>
  <c r="R197" i="3"/>
  <c r="T294" i="3"/>
  <c r="T308" i="3"/>
  <c r="T295" i="3"/>
  <c r="P310" i="3"/>
  <c r="J22" i="3"/>
  <c r="K22" i="3" s="1"/>
  <c r="T186" i="3"/>
  <c r="S186" i="3"/>
  <c r="O312" i="3"/>
  <c r="T197" i="3"/>
  <c r="P314" i="3"/>
  <c r="S197" i="3"/>
  <c r="O294" i="3"/>
  <c r="R187" i="3"/>
  <c r="O186" i="3"/>
  <c r="O197" i="3"/>
  <c r="R295" i="3"/>
  <c r="S294" i="3"/>
  <c r="R186" i="3"/>
  <c r="R201" i="3"/>
  <c r="S187" i="3"/>
  <c r="R294" i="3"/>
  <c r="T187" i="3"/>
  <c r="S316" i="3"/>
  <c r="R316" i="3"/>
  <c r="P199" i="3"/>
  <c r="N316" i="3"/>
  <c r="N201" i="3"/>
  <c r="N186" i="3"/>
  <c r="N187" i="3"/>
  <c r="N294" i="3"/>
  <c r="M314" i="3"/>
  <c r="N312" i="3"/>
  <c r="N295" i="3"/>
  <c r="M203" i="3"/>
  <c r="L186" i="3"/>
  <c r="J206" i="3"/>
  <c r="J205" i="3" s="1"/>
  <c r="H205" i="3"/>
  <c r="L278" i="3"/>
  <c r="M279" i="3"/>
  <c r="M278" i="3" s="1"/>
  <c r="N320" i="3"/>
  <c r="U320" i="3" s="1"/>
  <c r="P321" i="3"/>
  <c r="P320" i="3" s="1"/>
  <c r="I186" i="3"/>
  <c r="N205" i="3"/>
  <c r="U205" i="3" s="1"/>
  <c r="P206" i="3"/>
  <c r="P205" i="3" s="1"/>
  <c r="J321" i="3"/>
  <c r="J320" i="3" s="1"/>
  <c r="H320" i="3"/>
  <c r="M310" i="3"/>
  <c r="M318" i="3"/>
  <c r="H312" i="3"/>
  <c r="L205" i="3"/>
  <c r="M206" i="3"/>
  <c r="M205" i="3" s="1"/>
  <c r="J199" i="3"/>
  <c r="K199" i="3" s="1"/>
  <c r="H186" i="3"/>
  <c r="J318" i="3"/>
  <c r="K318" i="3" s="1"/>
  <c r="L201" i="3"/>
  <c r="L320" i="3"/>
  <c r="M321" i="3"/>
  <c r="M320" i="3" s="1"/>
  <c r="N278" i="3"/>
  <c r="U278" i="3" s="1"/>
  <c r="P279" i="3"/>
  <c r="P278" i="3" s="1"/>
  <c r="J279" i="3"/>
  <c r="J278" i="3" s="1"/>
  <c r="H278" i="3"/>
  <c r="I201" i="3"/>
  <c r="H197" i="3"/>
  <c r="H294" i="3"/>
  <c r="M199" i="3"/>
  <c r="H259" i="3"/>
  <c r="I259" i="3"/>
  <c r="I257" i="3" s="1"/>
  <c r="N259" i="3"/>
  <c r="N257" i="3" s="1"/>
  <c r="G19" i="26" s="1"/>
  <c r="S259" i="3"/>
  <c r="S257" i="3" s="1"/>
  <c r="M19" i="26" s="1"/>
  <c r="T259" i="3"/>
  <c r="T257" i="3" s="1"/>
  <c r="O19" i="26" s="1"/>
  <c r="R259" i="3"/>
  <c r="R257" i="3" s="1"/>
  <c r="K19" i="26" s="1"/>
  <c r="O259" i="3"/>
  <c r="J79" i="3"/>
  <c r="J70" i="3" s="1"/>
  <c r="L337" i="3"/>
  <c r="L330" i="3"/>
  <c r="I301" i="3"/>
  <c r="S104" i="3"/>
  <c r="M13" i="19" s="1"/>
  <c r="T89" i="3"/>
  <c r="S89" i="3"/>
  <c r="I371" i="3"/>
  <c r="N228" i="3"/>
  <c r="L89" i="3"/>
  <c r="T111" i="3"/>
  <c r="L301" i="3"/>
  <c r="I89" i="3"/>
  <c r="N89" i="3"/>
  <c r="S68" i="3"/>
  <c r="R89" i="3"/>
  <c r="M91" i="3"/>
  <c r="J306" i="3"/>
  <c r="H298" i="3"/>
  <c r="J91" i="3"/>
  <c r="L298" i="3"/>
  <c r="M306" i="3"/>
  <c r="M298" i="3" s="1"/>
  <c r="P91" i="3"/>
  <c r="O298" i="3"/>
  <c r="P306" i="3"/>
  <c r="P298" i="3" s="1"/>
  <c r="O89" i="3"/>
  <c r="T301" i="3"/>
  <c r="O301" i="3"/>
  <c r="S301" i="3"/>
  <c r="N301" i="3"/>
  <c r="H301" i="3"/>
  <c r="R301" i="3"/>
  <c r="L132" i="3"/>
  <c r="J81" i="3"/>
  <c r="K81" i="3" s="1"/>
  <c r="M406" i="3"/>
  <c r="T132" i="3"/>
  <c r="S111" i="3"/>
  <c r="S118" i="3"/>
  <c r="M15" i="19" s="1"/>
  <c r="T118" i="3"/>
  <c r="O15" i="19" s="1"/>
  <c r="O104" i="3"/>
  <c r="R118" i="3"/>
  <c r="K15" i="19" s="1"/>
  <c r="T104" i="3"/>
  <c r="O13" i="19" s="1"/>
  <c r="N118" i="3"/>
  <c r="G15" i="19" s="1"/>
  <c r="N132" i="3"/>
  <c r="R104" i="3"/>
  <c r="K13" i="19" s="1"/>
  <c r="R132" i="3"/>
  <c r="S67" i="3"/>
  <c r="S132" i="3"/>
  <c r="O118" i="3"/>
  <c r="O132" i="3"/>
  <c r="O111" i="3"/>
  <c r="R111" i="3"/>
  <c r="N395" i="3"/>
  <c r="M405" i="3"/>
  <c r="M395" i="3" s="1"/>
  <c r="N111" i="3"/>
  <c r="N110" i="3" s="1"/>
  <c r="N100" i="3"/>
  <c r="N99" i="3"/>
  <c r="N104" i="3"/>
  <c r="N67" i="3"/>
  <c r="P76" i="3"/>
  <c r="P67" i="3" s="1"/>
  <c r="J120" i="3"/>
  <c r="K120" i="3" s="1"/>
  <c r="P120" i="3"/>
  <c r="O100" i="3"/>
  <c r="I100" i="3"/>
  <c r="P113" i="3"/>
  <c r="S100" i="3"/>
  <c r="T100" i="3"/>
  <c r="R100" i="3"/>
  <c r="P106" i="3"/>
  <c r="H128" i="3"/>
  <c r="J134" i="3"/>
  <c r="J128" i="3" s="1"/>
  <c r="J106" i="3"/>
  <c r="K106" i="3" s="1"/>
  <c r="H100" i="3"/>
  <c r="L128" i="3"/>
  <c r="M134" i="3"/>
  <c r="M128" i="3" s="1"/>
  <c r="M113" i="3"/>
  <c r="J113" i="3"/>
  <c r="K113" i="3" s="1"/>
  <c r="L100" i="3"/>
  <c r="M106" i="3"/>
  <c r="M120" i="3"/>
  <c r="N128" i="3"/>
  <c r="P134" i="3"/>
  <c r="P128" i="3" s="1"/>
  <c r="I214" i="3"/>
  <c r="L228" i="3"/>
  <c r="S330" i="3"/>
  <c r="I228" i="3"/>
  <c r="H214" i="3"/>
  <c r="T337" i="3"/>
  <c r="T330" i="3"/>
  <c r="H188" i="3"/>
  <c r="J195" i="3"/>
  <c r="J188" i="3" s="1"/>
  <c r="L188" i="3"/>
  <c r="M195" i="3"/>
  <c r="M188" i="3" s="1"/>
  <c r="L297" i="3"/>
  <c r="M305" i="3"/>
  <c r="M297" i="3" s="1"/>
  <c r="J305" i="3"/>
  <c r="J297" i="3" s="1"/>
  <c r="H297" i="3"/>
  <c r="O330" i="3"/>
  <c r="O188" i="3"/>
  <c r="P195" i="3"/>
  <c r="P188" i="3" s="1"/>
  <c r="P305" i="3"/>
  <c r="P297" i="3" s="1"/>
  <c r="O297" i="3"/>
  <c r="N191" i="3"/>
  <c r="S191" i="3"/>
  <c r="T191" i="3"/>
  <c r="L191" i="3"/>
  <c r="O191" i="3"/>
  <c r="I191" i="3"/>
  <c r="R191" i="3"/>
  <c r="H191" i="3"/>
  <c r="U51" i="3"/>
  <c r="H228" i="3"/>
  <c r="U54" i="3"/>
  <c r="U48" i="3"/>
  <c r="S228" i="3"/>
  <c r="R228" i="3"/>
  <c r="P240" i="3"/>
  <c r="P229" i="3" s="1"/>
  <c r="N229" i="3"/>
  <c r="S236" i="3"/>
  <c r="O228" i="3"/>
  <c r="T228" i="3"/>
  <c r="J240" i="3"/>
  <c r="J229" i="3" s="1"/>
  <c r="N337" i="3"/>
  <c r="L236" i="3"/>
  <c r="R236" i="3"/>
  <c r="N236" i="3"/>
  <c r="T236" i="3"/>
  <c r="O236" i="3"/>
  <c r="H330" i="3"/>
  <c r="I236" i="3"/>
  <c r="M240" i="3"/>
  <c r="M229" i="3" s="1"/>
  <c r="L404" i="3"/>
  <c r="H236" i="3"/>
  <c r="N330" i="3"/>
  <c r="R330" i="3"/>
  <c r="H337" i="3"/>
  <c r="I330" i="3"/>
  <c r="J339" i="3"/>
  <c r="K339" i="3" s="1"/>
  <c r="I337" i="3"/>
  <c r="H404" i="3"/>
  <c r="S337" i="3"/>
  <c r="P339" i="3"/>
  <c r="S404" i="3"/>
  <c r="O337" i="3"/>
  <c r="R337" i="3"/>
  <c r="M339" i="3"/>
  <c r="T404" i="3"/>
  <c r="N404" i="3"/>
  <c r="I404" i="3"/>
  <c r="R404" i="3"/>
  <c r="L395" i="3"/>
  <c r="H395" i="3"/>
  <c r="J405" i="3"/>
  <c r="J395" i="3" s="1"/>
  <c r="O404" i="3"/>
  <c r="O395" i="3"/>
  <c r="P405" i="3"/>
  <c r="P395" i="3" s="1"/>
  <c r="L127" i="3"/>
  <c r="H11" i="3"/>
  <c r="H135" i="3"/>
  <c r="I135" i="3"/>
  <c r="N214" i="3"/>
  <c r="L135" i="3"/>
  <c r="J406" i="3"/>
  <c r="K406" i="3" s="1"/>
  <c r="O214" i="3"/>
  <c r="P406" i="3"/>
  <c r="T67" i="3"/>
  <c r="J123" i="3"/>
  <c r="K123" i="3" s="1"/>
  <c r="S214" i="3"/>
  <c r="O127" i="3"/>
  <c r="M373" i="3"/>
  <c r="N367" i="3"/>
  <c r="O135" i="3"/>
  <c r="I11" i="3"/>
  <c r="J80" i="3"/>
  <c r="K80" i="3" s="1"/>
  <c r="I244" i="3"/>
  <c r="T135" i="3"/>
  <c r="T68" i="3"/>
  <c r="I110" i="3"/>
  <c r="P123" i="3"/>
  <c r="S135" i="3"/>
  <c r="T214" i="3"/>
  <c r="L387" i="3"/>
  <c r="R121" i="3"/>
  <c r="T121" i="3"/>
  <c r="N101" i="3"/>
  <c r="N107" i="3"/>
  <c r="L129" i="3"/>
  <c r="M137" i="3"/>
  <c r="M129" i="3" s="1"/>
  <c r="L381" i="3"/>
  <c r="M388" i="3"/>
  <c r="M381" i="3" s="1"/>
  <c r="L67" i="3"/>
  <c r="M76" i="3"/>
  <c r="M67" i="3" s="1"/>
  <c r="L121" i="3"/>
  <c r="M122" i="3"/>
  <c r="H396" i="3"/>
  <c r="N135" i="3"/>
  <c r="H230" i="3"/>
  <c r="J242" i="3"/>
  <c r="K242" i="3" s="1"/>
  <c r="H241" i="3"/>
  <c r="M108" i="3"/>
  <c r="L107" i="3"/>
  <c r="L101" i="3"/>
  <c r="H68" i="3"/>
  <c r="J77" i="3"/>
  <c r="J68" i="3" s="1"/>
  <c r="N121" i="3"/>
  <c r="J216" i="3"/>
  <c r="J211" i="3" s="1"/>
  <c r="H211" i="3"/>
  <c r="L214" i="3"/>
  <c r="N230" i="3"/>
  <c r="N241" i="3"/>
  <c r="H101" i="3"/>
  <c r="H107" i="3"/>
  <c r="J108" i="3"/>
  <c r="K108" i="3" s="1"/>
  <c r="M123" i="3"/>
  <c r="N396" i="3"/>
  <c r="L211" i="3"/>
  <c r="M216" i="3"/>
  <c r="M211" i="3" s="1"/>
  <c r="L230" i="3"/>
  <c r="M242" i="3"/>
  <c r="L241" i="3"/>
  <c r="H129" i="3"/>
  <c r="J137" i="3"/>
  <c r="J129" i="3" s="1"/>
  <c r="J115" i="3"/>
  <c r="J114" i="3" s="1"/>
  <c r="H114" i="3"/>
  <c r="H381" i="3"/>
  <c r="J388" i="3"/>
  <c r="J381" i="3" s="1"/>
  <c r="I396" i="3"/>
  <c r="J122" i="3"/>
  <c r="H121" i="3"/>
  <c r="I230" i="3"/>
  <c r="I241" i="3"/>
  <c r="L68" i="3"/>
  <c r="M77" i="3"/>
  <c r="M68" i="3" s="1"/>
  <c r="I121" i="3"/>
  <c r="I117" i="3" s="1"/>
  <c r="L396" i="3"/>
  <c r="J76" i="3"/>
  <c r="J67" i="3" s="1"/>
  <c r="H67" i="3"/>
  <c r="L114" i="3"/>
  <c r="M115" i="3"/>
  <c r="M114" i="3" s="1"/>
  <c r="I107" i="3"/>
  <c r="I101" i="3"/>
  <c r="R214" i="3"/>
  <c r="R107" i="3"/>
  <c r="R101" i="3"/>
  <c r="O381" i="3"/>
  <c r="P388" i="3"/>
  <c r="P381" i="3" s="1"/>
  <c r="O396" i="3"/>
  <c r="O241" i="3"/>
  <c r="O230" i="3"/>
  <c r="P242" i="3"/>
  <c r="O67" i="3"/>
  <c r="O129" i="3"/>
  <c r="P137" i="3"/>
  <c r="P129" i="3" s="1"/>
  <c r="R241" i="3"/>
  <c r="R230" i="3"/>
  <c r="O211" i="3"/>
  <c r="P216" i="3"/>
  <c r="P211" i="3" s="1"/>
  <c r="O121" i="3"/>
  <c r="P122" i="3"/>
  <c r="O114" i="3"/>
  <c r="P115" i="3"/>
  <c r="P114" i="3" s="1"/>
  <c r="S121" i="3"/>
  <c r="N127" i="3"/>
  <c r="R135" i="3"/>
  <c r="T107" i="3"/>
  <c r="T101" i="3"/>
  <c r="T241" i="3"/>
  <c r="T230" i="3"/>
  <c r="R396" i="3"/>
  <c r="S107" i="3"/>
  <c r="S101" i="3"/>
  <c r="S396" i="3"/>
  <c r="O68" i="3"/>
  <c r="P77" i="3"/>
  <c r="P68" i="3" s="1"/>
  <c r="O101" i="3"/>
  <c r="P108" i="3"/>
  <c r="O107" i="3"/>
  <c r="S241" i="3"/>
  <c r="S230" i="3"/>
  <c r="T396" i="3"/>
  <c r="O12" i="3"/>
  <c r="N387" i="3"/>
  <c r="H387" i="3"/>
  <c r="L12" i="3"/>
  <c r="L11" i="3"/>
  <c r="O387" i="3"/>
  <c r="I387" i="3"/>
  <c r="H12" i="3"/>
  <c r="R387" i="3"/>
  <c r="I12" i="3"/>
  <c r="T11" i="3"/>
  <c r="T12" i="3"/>
  <c r="R12" i="3"/>
  <c r="R11" i="3"/>
  <c r="O11" i="3"/>
  <c r="S11" i="3"/>
  <c r="S12" i="3"/>
  <c r="N11" i="3"/>
  <c r="N12" i="3"/>
  <c r="O99" i="3"/>
  <c r="T387" i="3"/>
  <c r="S387" i="3"/>
  <c r="U275" i="3"/>
  <c r="P377" i="3"/>
  <c r="N75" i="3"/>
  <c r="I75" i="3"/>
  <c r="L75" i="3"/>
  <c r="I99" i="3"/>
  <c r="R75" i="3"/>
  <c r="O75" i="3"/>
  <c r="S75" i="3"/>
  <c r="H75" i="3"/>
  <c r="R99" i="3"/>
  <c r="S127" i="3"/>
  <c r="S125" i="3" s="1"/>
  <c r="M11" i="19" s="1"/>
  <c r="H99" i="3"/>
  <c r="L99" i="3"/>
  <c r="T99" i="3"/>
  <c r="S99" i="3"/>
  <c r="H127" i="3"/>
  <c r="I363" i="3"/>
  <c r="I127" i="3"/>
  <c r="I125" i="3" s="1"/>
  <c r="T127" i="3"/>
  <c r="T125" i="3" s="1"/>
  <c r="O11" i="19" s="1"/>
  <c r="J136" i="3"/>
  <c r="M136" i="3"/>
  <c r="P136" i="3"/>
  <c r="R127" i="3"/>
  <c r="R125" i="3" s="1"/>
  <c r="K11" i="19" s="1"/>
  <c r="U165" i="3"/>
  <c r="T371" i="3"/>
  <c r="P365" i="3"/>
  <c r="U177" i="3"/>
  <c r="J246" i="3"/>
  <c r="K246" i="3" s="1"/>
  <c r="U171" i="3"/>
  <c r="I268" i="3"/>
  <c r="U168" i="3"/>
  <c r="U180" i="3"/>
  <c r="U162" i="3"/>
  <c r="P368" i="3"/>
  <c r="N356" i="3"/>
  <c r="U347" i="3"/>
  <c r="U341" i="3"/>
  <c r="U159" i="3"/>
  <c r="U344" i="3"/>
  <c r="U272" i="3"/>
  <c r="T244" i="3"/>
  <c r="U350" i="3"/>
  <c r="U218" i="3"/>
  <c r="I20" i="3"/>
  <c r="J369" i="3"/>
  <c r="K369" i="3" s="1"/>
  <c r="J78" i="3"/>
  <c r="S375" i="3"/>
  <c r="P78" i="3"/>
  <c r="P245" i="3"/>
  <c r="P237" i="3"/>
  <c r="P254" i="3"/>
  <c r="P234" i="3"/>
  <c r="N371" i="3"/>
  <c r="M238" i="3"/>
  <c r="P238" i="3"/>
  <c r="P27" i="3"/>
  <c r="N221" i="3"/>
  <c r="U221" i="3" s="1"/>
  <c r="P222" i="3"/>
  <c r="P221" i="3" s="1"/>
  <c r="P239" i="3"/>
  <c r="N25" i="3"/>
  <c r="J373" i="3"/>
  <c r="K373" i="3" s="1"/>
  <c r="N268" i="3"/>
  <c r="M369" i="3"/>
  <c r="M169" i="3"/>
  <c r="M168" i="3" s="1"/>
  <c r="L168" i="3"/>
  <c r="H171" i="3"/>
  <c r="J172" i="3"/>
  <c r="J171" i="3" s="1"/>
  <c r="L382" i="3"/>
  <c r="M389" i="3"/>
  <c r="M17" i="3"/>
  <c r="M266" i="3"/>
  <c r="M260" i="3" s="1"/>
  <c r="L260" i="3"/>
  <c r="L15" i="3"/>
  <c r="H210" i="3"/>
  <c r="J215" i="3"/>
  <c r="L261" i="3"/>
  <c r="M270" i="3"/>
  <c r="M261" i="3" s="1"/>
  <c r="J198" i="3"/>
  <c r="M313" i="3"/>
  <c r="H275" i="3"/>
  <c r="J276" i="3"/>
  <c r="J275" i="3" s="1"/>
  <c r="I185" i="3"/>
  <c r="M361" i="3"/>
  <c r="L356" i="3"/>
  <c r="N34" i="3"/>
  <c r="N31" i="3"/>
  <c r="N29" i="3" s="1"/>
  <c r="G16" i="19" s="1"/>
  <c r="J338" i="3"/>
  <c r="P372" i="3"/>
  <c r="P22" i="3"/>
  <c r="N69" i="3"/>
  <c r="J239" i="3"/>
  <c r="H244" i="3"/>
  <c r="J245" i="3"/>
  <c r="L31" i="3"/>
  <c r="L29" i="3" s="1"/>
  <c r="E16" i="19" s="1"/>
  <c r="L34" i="3"/>
  <c r="M35" i="3"/>
  <c r="M160" i="3"/>
  <c r="M159" i="3" s="1"/>
  <c r="L159" i="3"/>
  <c r="I355" i="3"/>
  <c r="I359" i="3"/>
  <c r="L71" i="3"/>
  <c r="L141" i="3"/>
  <c r="M146" i="3"/>
  <c r="L145" i="3"/>
  <c r="N333" i="3"/>
  <c r="N329" i="3"/>
  <c r="I145" i="3"/>
  <c r="I141" i="3"/>
  <c r="I139" i="3" s="1"/>
  <c r="N363" i="3"/>
  <c r="M265" i="3"/>
  <c r="L264" i="3"/>
  <c r="I382" i="3"/>
  <c r="I379" i="3" s="1"/>
  <c r="L244" i="3"/>
  <c r="M245" i="3"/>
  <c r="J17" i="3"/>
  <c r="H118" i="3"/>
  <c r="J119" i="3"/>
  <c r="J118" i="3" s="1"/>
  <c r="H185" i="3"/>
  <c r="J192" i="3"/>
  <c r="H356" i="3"/>
  <c r="J361" i="3"/>
  <c r="K361" i="3" s="1"/>
  <c r="L341" i="3"/>
  <c r="M342" i="3"/>
  <c r="M341" i="3" s="1"/>
  <c r="H165" i="3"/>
  <c r="J166" i="3"/>
  <c r="J165" i="3" s="1"/>
  <c r="H367" i="3"/>
  <c r="J368" i="3"/>
  <c r="I250" i="3"/>
  <c r="I248" i="3" s="1"/>
  <c r="I253" i="3"/>
  <c r="L333" i="3"/>
  <c r="L329" i="3"/>
  <c r="M334" i="3"/>
  <c r="L383" i="3"/>
  <c r="M390" i="3"/>
  <c r="M383" i="3" s="1"/>
  <c r="N185" i="3"/>
  <c r="L54" i="3"/>
  <c r="M55" i="3"/>
  <c r="M54" i="3" s="1"/>
  <c r="M348" i="3"/>
  <c r="M347" i="3" s="1"/>
  <c r="L347" i="3"/>
  <c r="M194" i="3"/>
  <c r="H272" i="3"/>
  <c r="J273" i="3"/>
  <c r="J272" i="3" s="1"/>
  <c r="M80" i="3"/>
  <c r="M71" i="3" s="1"/>
  <c r="N71" i="3"/>
  <c r="L45" i="3"/>
  <c r="H70" i="3"/>
  <c r="J202" i="3"/>
  <c r="J309" i="3"/>
  <c r="J364" i="3"/>
  <c r="H363" i="3"/>
  <c r="M198" i="3"/>
  <c r="N42" i="3"/>
  <c r="N39" i="3"/>
  <c r="N37" i="3" s="1"/>
  <c r="G11" i="26" s="1"/>
  <c r="I233" i="3"/>
  <c r="I227" i="3"/>
  <c r="N359" i="3"/>
  <c r="N355" i="3"/>
  <c r="I85" i="3"/>
  <c r="I83" i="3" s="1"/>
  <c r="I283" i="3"/>
  <c r="I281" i="3" s="1"/>
  <c r="I287" i="3"/>
  <c r="J360" i="3"/>
  <c r="K360" i="3" s="1"/>
  <c r="H359" i="3"/>
  <c r="H355" i="3"/>
  <c r="M302" i="3"/>
  <c r="L293" i="3"/>
  <c r="L142" i="3"/>
  <c r="M147" i="3"/>
  <c r="M142" i="3" s="1"/>
  <c r="J377" i="3"/>
  <c r="K377" i="3" s="1"/>
  <c r="M215" i="3"/>
  <c r="L210" i="3"/>
  <c r="M309" i="3"/>
  <c r="L375" i="3"/>
  <c r="M376" i="3"/>
  <c r="M21" i="3"/>
  <c r="L20" i="3"/>
  <c r="H48" i="3"/>
  <c r="J49" i="3"/>
  <c r="J48" i="3" s="1"/>
  <c r="H145" i="3"/>
  <c r="H141" i="3"/>
  <c r="J146" i="3"/>
  <c r="H218" i="3"/>
  <c r="J219" i="3"/>
  <c r="J218" i="3" s="1"/>
  <c r="M377" i="3"/>
  <c r="I367" i="3"/>
  <c r="M202" i="3"/>
  <c r="H264" i="3"/>
  <c r="J265" i="3"/>
  <c r="N264" i="3"/>
  <c r="L155" i="3"/>
  <c r="L151" i="3"/>
  <c r="M156" i="3"/>
  <c r="H260" i="3"/>
  <c r="J266" i="3"/>
  <c r="J260" i="3" s="1"/>
  <c r="I329" i="3"/>
  <c r="I333" i="3"/>
  <c r="M351" i="3"/>
  <c r="M350" i="3" s="1"/>
  <c r="L350" i="3"/>
  <c r="H45" i="3"/>
  <c r="J46" i="3"/>
  <c r="J45" i="3" s="1"/>
  <c r="M52" i="3"/>
  <c r="M51" i="3" s="1"/>
  <c r="L51" i="3"/>
  <c r="M175" i="3"/>
  <c r="M174" i="3" s="1"/>
  <c r="N174" i="3"/>
  <c r="U174" i="3" s="1"/>
  <c r="H261" i="3"/>
  <c r="J270" i="3"/>
  <c r="J261" i="3" s="1"/>
  <c r="H168" i="3"/>
  <c r="J169" i="3"/>
  <c r="J168" i="3" s="1"/>
  <c r="H132" i="3"/>
  <c r="J133" i="3"/>
  <c r="H284" i="3"/>
  <c r="J289" i="3"/>
  <c r="J284" i="3" s="1"/>
  <c r="I69" i="3"/>
  <c r="I65" i="3" s="1"/>
  <c r="H221" i="3"/>
  <c r="J222" i="3"/>
  <c r="J221" i="3" s="1"/>
  <c r="L363" i="3"/>
  <c r="M364" i="3"/>
  <c r="I59" i="3"/>
  <c r="I57" i="3" s="1"/>
  <c r="I62" i="3"/>
  <c r="I31" i="3"/>
  <c r="I29" i="3" s="1"/>
  <c r="I34" i="3"/>
  <c r="N244" i="3"/>
  <c r="H104" i="3"/>
  <c r="J105" i="3"/>
  <c r="N210" i="3"/>
  <c r="L174" i="3"/>
  <c r="L180" i="3"/>
  <c r="M181" i="3"/>
  <c r="M180" i="3" s="1"/>
  <c r="L48" i="3"/>
  <c r="M49" i="3"/>
  <c r="M48" i="3" s="1"/>
  <c r="J238" i="3"/>
  <c r="K238" i="3" s="1"/>
  <c r="H371" i="3"/>
  <c r="J372" i="3"/>
  <c r="L104" i="3"/>
  <c r="M105" i="3"/>
  <c r="J26" i="3"/>
  <c r="K26" i="3" s="1"/>
  <c r="I25" i="3"/>
  <c r="J304" i="3"/>
  <c r="M46" i="3"/>
  <c r="M45" i="3" s="1"/>
  <c r="N45" i="3"/>
  <c r="U45" i="3" s="1"/>
  <c r="N155" i="3"/>
  <c r="N151" i="3"/>
  <c r="N149" i="3" s="1"/>
  <c r="G14" i="26" s="1"/>
  <c r="M304" i="3"/>
  <c r="M27" i="3"/>
  <c r="M246" i="3"/>
  <c r="J27" i="3"/>
  <c r="K27" i="3" s="1"/>
  <c r="M193" i="3"/>
  <c r="L268" i="3"/>
  <c r="M269" i="3"/>
  <c r="H350" i="3"/>
  <c r="J351" i="3"/>
  <c r="N85" i="3"/>
  <c r="H15" i="3"/>
  <c r="J16" i="3"/>
  <c r="K16" i="3" s="1"/>
  <c r="H72" i="3"/>
  <c r="J194" i="3"/>
  <c r="H42" i="3"/>
  <c r="J43" i="3"/>
  <c r="H39" i="3"/>
  <c r="H37" i="3" s="1"/>
  <c r="L344" i="3"/>
  <c r="M345" i="3"/>
  <c r="M344" i="3" s="1"/>
  <c r="L177" i="3"/>
  <c r="M178" i="3"/>
  <c r="M177" i="3" s="1"/>
  <c r="I356" i="3"/>
  <c r="H253" i="3"/>
  <c r="H250" i="3"/>
  <c r="H248" i="3" s="1"/>
  <c r="J254" i="3"/>
  <c r="K254" i="3" s="1"/>
  <c r="J342" i="3"/>
  <c r="J341" i="3" s="1"/>
  <c r="I341" i="3"/>
  <c r="M26" i="3"/>
  <c r="L25" i="3"/>
  <c r="M90" i="3"/>
  <c r="L85" i="3"/>
  <c r="M239" i="3"/>
  <c r="J317" i="3"/>
  <c r="J90" i="3"/>
  <c r="H85" i="3"/>
  <c r="L69" i="3"/>
  <c r="M78" i="3"/>
  <c r="H268" i="3"/>
  <c r="J269" i="3"/>
  <c r="I15" i="3"/>
  <c r="L283" i="3"/>
  <c r="M288" i="3"/>
  <c r="L287" i="3"/>
  <c r="M372" i="3"/>
  <c r="L371" i="3"/>
  <c r="H51" i="3"/>
  <c r="J52" i="3"/>
  <c r="H155" i="3"/>
  <c r="J156" i="3"/>
  <c r="H151" i="3"/>
  <c r="H384" i="3"/>
  <c r="J391" i="3"/>
  <c r="J384" i="3" s="1"/>
  <c r="N59" i="3"/>
  <c r="N57" i="3" s="1"/>
  <c r="G18" i="19" s="1"/>
  <c r="N62" i="3"/>
  <c r="I226" i="3"/>
  <c r="L165" i="3"/>
  <c r="M166" i="3"/>
  <c r="M165" i="3" s="1"/>
  <c r="H69" i="3"/>
  <c r="H31" i="3"/>
  <c r="H29" i="3" s="1"/>
  <c r="H34" i="3"/>
  <c r="J35" i="3"/>
  <c r="J365" i="3"/>
  <c r="K365" i="3" s="1"/>
  <c r="L272" i="3"/>
  <c r="M273" i="3"/>
  <c r="M272" i="3" s="1"/>
  <c r="H20" i="3"/>
  <c r="J21" i="3"/>
  <c r="I132" i="3"/>
  <c r="H174" i="3"/>
  <c r="J175" i="3"/>
  <c r="J174" i="3" s="1"/>
  <c r="N283" i="3"/>
  <c r="N281" i="3" s="1"/>
  <c r="G20" i="26" s="1"/>
  <c r="N287" i="3"/>
  <c r="L355" i="3"/>
  <c r="M360" i="3"/>
  <c r="L359" i="3"/>
  <c r="L118" i="3"/>
  <c r="M119" i="3"/>
  <c r="M118" i="3" s="1"/>
  <c r="M234" i="3"/>
  <c r="L233" i="3"/>
  <c r="L227" i="3"/>
  <c r="J334" i="3"/>
  <c r="K334" i="3" s="1"/>
  <c r="H329" i="3"/>
  <c r="H333" i="3"/>
  <c r="N382" i="3"/>
  <c r="H177" i="3"/>
  <c r="J178" i="3"/>
  <c r="J177" i="3" s="1"/>
  <c r="H111" i="3"/>
  <c r="J112" i="3"/>
  <c r="J111" i="3" s="1"/>
  <c r="N20" i="3"/>
  <c r="N226" i="3"/>
  <c r="J303" i="3"/>
  <c r="L70" i="3"/>
  <c r="M79" i="3"/>
  <c r="M70" i="3" s="1"/>
  <c r="L384" i="3"/>
  <c r="M391" i="3"/>
  <c r="M384" i="3" s="1"/>
  <c r="M192" i="3"/>
  <c r="L185" i="3"/>
  <c r="H159" i="3"/>
  <c r="J160" i="3"/>
  <c r="J159" i="3" s="1"/>
  <c r="N253" i="3"/>
  <c r="N250" i="3"/>
  <c r="N248" i="3" s="1"/>
  <c r="G18" i="26" s="1"/>
  <c r="J345" i="3"/>
  <c r="H344" i="3"/>
  <c r="M365" i="3"/>
  <c r="H233" i="3"/>
  <c r="H227" i="3"/>
  <c r="J234" i="3"/>
  <c r="K234" i="3" s="1"/>
  <c r="I104" i="3"/>
  <c r="N375" i="3"/>
  <c r="H71" i="3"/>
  <c r="I155" i="3"/>
  <c r="I151" i="3"/>
  <c r="I149" i="3" s="1"/>
  <c r="J237" i="3"/>
  <c r="H226" i="3"/>
  <c r="M335" i="3"/>
  <c r="J389" i="3"/>
  <c r="H382" i="3"/>
  <c r="J157" i="3"/>
  <c r="J152" i="3" s="1"/>
  <c r="H152" i="3"/>
  <c r="L284" i="3"/>
  <c r="M289" i="3"/>
  <c r="M284" i="3" s="1"/>
  <c r="I210" i="3"/>
  <c r="I208" i="3" s="1"/>
  <c r="M317" i="3"/>
  <c r="H25" i="3"/>
  <c r="M368" i="3"/>
  <c r="L367" i="3"/>
  <c r="H347" i="3"/>
  <c r="J348" i="3"/>
  <c r="J347" i="3" s="1"/>
  <c r="L111" i="3"/>
  <c r="M112" i="3"/>
  <c r="M111" i="3" s="1"/>
  <c r="H283" i="3"/>
  <c r="H287" i="3"/>
  <c r="J288" i="3"/>
  <c r="K288" i="3" s="1"/>
  <c r="M94" i="3"/>
  <c r="U93" i="3"/>
  <c r="M276" i="3"/>
  <c r="M275" i="3" s="1"/>
  <c r="L275" i="3"/>
  <c r="H54" i="3"/>
  <c r="J55" i="3"/>
  <c r="J54" i="3" s="1"/>
  <c r="I264" i="3"/>
  <c r="L62" i="3"/>
  <c r="M63" i="3"/>
  <c r="L59" i="3"/>
  <c r="L57" i="3" s="1"/>
  <c r="E18" i="19" s="1"/>
  <c r="H59" i="3"/>
  <c r="H57" i="3" s="1"/>
  <c r="H62" i="3"/>
  <c r="J63" i="3"/>
  <c r="M22" i="3"/>
  <c r="I375" i="3"/>
  <c r="I293" i="3"/>
  <c r="L162" i="3"/>
  <c r="M163" i="3"/>
  <c r="M162" i="3" s="1"/>
  <c r="J193" i="3"/>
  <c r="L218" i="3"/>
  <c r="M219" i="3"/>
  <c r="M218" i="3" s="1"/>
  <c r="N141" i="3"/>
  <c r="N139" i="3" s="1"/>
  <c r="G13" i="26" s="1"/>
  <c r="N145" i="3"/>
  <c r="J313" i="3"/>
  <c r="L39" i="3"/>
  <c r="L37" i="3" s="1"/>
  <c r="E11" i="26" s="1"/>
  <c r="M43" i="3"/>
  <c r="L42" i="3"/>
  <c r="L152" i="3"/>
  <c r="M157" i="3"/>
  <c r="M152" i="3" s="1"/>
  <c r="N233" i="3"/>
  <c r="N227" i="3"/>
  <c r="J335" i="3"/>
  <c r="H383" i="3"/>
  <c r="J390" i="3"/>
  <c r="J383" i="3" s="1"/>
  <c r="L171" i="3"/>
  <c r="M172" i="3"/>
  <c r="M171" i="3" s="1"/>
  <c r="M133" i="3"/>
  <c r="M237" i="3"/>
  <c r="L226" i="3"/>
  <c r="N15" i="3"/>
  <c r="J94" i="3"/>
  <c r="J93" i="3" s="1"/>
  <c r="M338" i="3"/>
  <c r="J302" i="3"/>
  <c r="H293" i="3"/>
  <c r="H142" i="3"/>
  <c r="J147" i="3"/>
  <c r="J142" i="3" s="1"/>
  <c r="L72" i="3"/>
  <c r="M81" i="3"/>
  <c r="M72" i="3" s="1"/>
  <c r="H162" i="3"/>
  <c r="J163" i="3"/>
  <c r="J162" i="3" s="1"/>
  <c r="L250" i="3"/>
  <c r="L248" i="3" s="1"/>
  <c r="E18" i="26" s="1"/>
  <c r="L253" i="3"/>
  <c r="M254" i="3"/>
  <c r="M303" i="3"/>
  <c r="I42" i="3"/>
  <c r="I39" i="3"/>
  <c r="I37" i="3" s="1"/>
  <c r="H180" i="3"/>
  <c r="J181" i="3"/>
  <c r="J180" i="3" s="1"/>
  <c r="N293" i="3"/>
  <c r="J376" i="3"/>
  <c r="H375" i="3"/>
  <c r="L221" i="3"/>
  <c r="M222" i="3"/>
  <c r="M221" i="3" s="1"/>
  <c r="S25" i="3"/>
  <c r="R25" i="3"/>
  <c r="R20" i="3"/>
  <c r="R367" i="3"/>
  <c r="R375" i="3"/>
  <c r="T363" i="3"/>
  <c r="S244" i="3"/>
  <c r="R244" i="3"/>
  <c r="S85" i="3"/>
  <c r="S83" i="3" s="1"/>
  <c r="M12" i="19" s="1"/>
  <c r="S155" i="3"/>
  <c r="S151" i="3"/>
  <c r="S149" i="3" s="1"/>
  <c r="M14" i="26" s="1"/>
  <c r="S210" i="3"/>
  <c r="S208" i="3" s="1"/>
  <c r="M16" i="26" s="1"/>
  <c r="S233" i="3"/>
  <c r="S227" i="3"/>
  <c r="P376" i="3"/>
  <c r="O375" i="3"/>
  <c r="O142" i="3"/>
  <c r="P147" i="3"/>
  <c r="P142" i="3" s="1"/>
  <c r="T226" i="3"/>
  <c r="R293" i="3"/>
  <c r="P17" i="3"/>
  <c r="T264" i="3"/>
  <c r="T145" i="3"/>
  <c r="T141" i="3"/>
  <c r="T139" i="3" s="1"/>
  <c r="O13" i="26" s="1"/>
  <c r="R69" i="3"/>
  <c r="R65" i="3" s="1"/>
  <c r="K12" i="26" s="1"/>
  <c r="O54" i="3"/>
  <c r="P55" i="3"/>
  <c r="P54" i="3" s="1"/>
  <c r="S141" i="3"/>
  <c r="S139" i="3" s="1"/>
  <c r="M13" i="26" s="1"/>
  <c r="S145" i="3"/>
  <c r="S253" i="3"/>
  <c r="S250" i="3"/>
  <c r="S248" i="3" s="1"/>
  <c r="M18" i="26" s="1"/>
  <c r="O226" i="3"/>
  <c r="P335" i="3"/>
  <c r="S283" i="3"/>
  <c r="S281" i="3" s="1"/>
  <c r="M20" i="26" s="1"/>
  <c r="S287" i="3"/>
  <c r="T62" i="3"/>
  <c r="T59" i="3"/>
  <c r="T57" i="3" s="1"/>
  <c r="O18" i="19" s="1"/>
  <c r="O347" i="3"/>
  <c r="P348" i="3"/>
  <c r="P347" i="3" s="1"/>
  <c r="P304" i="3"/>
  <c r="P26" i="3"/>
  <c r="O25" i="3"/>
  <c r="T250" i="3"/>
  <c r="T248" i="3" s="1"/>
  <c r="O18" i="26" s="1"/>
  <c r="T253" i="3"/>
  <c r="O159" i="3"/>
  <c r="P160" i="3"/>
  <c r="P159" i="3" s="1"/>
  <c r="P194" i="3"/>
  <c r="T233" i="3"/>
  <c r="T227" i="3"/>
  <c r="S20" i="3"/>
  <c r="R356" i="3"/>
  <c r="O155" i="3"/>
  <c r="O151" i="3"/>
  <c r="P156" i="3"/>
  <c r="O244" i="3"/>
  <c r="O51" i="3"/>
  <c r="P52" i="3"/>
  <c r="P51" i="3" s="1"/>
  <c r="P246" i="3"/>
  <c r="O371" i="3"/>
  <c r="P373" i="3"/>
  <c r="O45" i="3"/>
  <c r="P46" i="3"/>
  <c r="P45" i="3" s="1"/>
  <c r="O152" i="3"/>
  <c r="P157" i="3"/>
  <c r="P152" i="3" s="1"/>
  <c r="O261" i="3"/>
  <c r="P270" i="3"/>
  <c r="P261" i="3" s="1"/>
  <c r="O367" i="3"/>
  <c r="P369" i="3"/>
  <c r="O344" i="3"/>
  <c r="P345" i="3"/>
  <c r="P344" i="3" s="1"/>
  <c r="P193" i="3"/>
  <c r="P119" i="3"/>
  <c r="P146" i="3"/>
  <c r="O145" i="3"/>
  <c r="O141" i="3"/>
  <c r="O31" i="3"/>
  <c r="O29" i="3" s="1"/>
  <c r="H16" i="19" s="1"/>
  <c r="P35" i="3"/>
  <c r="O34" i="3"/>
  <c r="R233" i="3"/>
  <c r="R227" i="3"/>
  <c r="O71" i="3"/>
  <c r="P80" i="3"/>
  <c r="P71" i="3" s="1"/>
  <c r="P317" i="3"/>
  <c r="T25" i="3"/>
  <c r="O272" i="3"/>
  <c r="P273" i="3"/>
  <c r="P272" i="3" s="1"/>
  <c r="R329" i="3"/>
  <c r="R333" i="3"/>
  <c r="O165" i="3"/>
  <c r="P166" i="3"/>
  <c r="P165" i="3" s="1"/>
  <c r="R268" i="3"/>
  <c r="P360" i="3"/>
  <c r="O359" i="3"/>
  <c r="O355" i="3"/>
  <c r="R382" i="3"/>
  <c r="R379" i="3" s="1"/>
  <c r="K24" i="26" s="1"/>
  <c r="R250" i="3"/>
  <c r="R248" i="3" s="1"/>
  <c r="K18" i="26" s="1"/>
  <c r="R253" i="3"/>
  <c r="T31" i="3"/>
  <c r="T29" i="3" s="1"/>
  <c r="O16" i="19" s="1"/>
  <c r="T34" i="3"/>
  <c r="O69" i="3"/>
  <c r="O162" i="3"/>
  <c r="P163" i="3"/>
  <c r="P162" i="3" s="1"/>
  <c r="T20" i="3"/>
  <c r="T85" i="3"/>
  <c r="T83" i="3" s="1"/>
  <c r="O12" i="19" s="1"/>
  <c r="P202" i="3"/>
  <c r="O268" i="3"/>
  <c r="P269" i="3"/>
  <c r="R359" i="3"/>
  <c r="R355" i="3"/>
  <c r="S268" i="3"/>
  <c r="T268" i="3"/>
  <c r="R363" i="3"/>
  <c r="P364" i="3"/>
  <c r="O363" i="3"/>
  <c r="O293" i="3"/>
  <c r="P302" i="3"/>
  <c r="T333" i="3"/>
  <c r="T329" i="3"/>
  <c r="S382" i="3"/>
  <c r="S379" i="3" s="1"/>
  <c r="M24" i="26" s="1"/>
  <c r="S329" i="3"/>
  <c r="S333" i="3"/>
  <c r="S185" i="3"/>
  <c r="T293" i="3"/>
  <c r="T355" i="3"/>
  <c r="T359" i="3"/>
  <c r="O168" i="3"/>
  <c r="P169" i="3"/>
  <c r="P168" i="3" s="1"/>
  <c r="O253" i="3"/>
  <c r="O250" i="3"/>
  <c r="O248" i="3" s="1"/>
  <c r="H18" i="26" s="1"/>
  <c r="R85" i="3"/>
  <c r="R83" i="3" s="1"/>
  <c r="K12" i="19" s="1"/>
  <c r="T367" i="3"/>
  <c r="O221" i="3"/>
  <c r="T39" i="3"/>
  <c r="T37" i="3" s="1"/>
  <c r="O11" i="26" s="1"/>
  <c r="T42" i="3"/>
  <c r="P112" i="3"/>
  <c r="S59" i="3"/>
  <c r="S57" i="3" s="1"/>
  <c r="M18" i="19" s="1"/>
  <c r="S62" i="3"/>
  <c r="P133" i="3"/>
  <c r="P192" i="3"/>
  <c r="O185" i="3"/>
  <c r="S363" i="3"/>
  <c r="R62" i="3"/>
  <c r="R59" i="3"/>
  <c r="R57" i="3" s="1"/>
  <c r="K18" i="19" s="1"/>
  <c r="P198" i="3"/>
  <c r="S371" i="3"/>
  <c r="O70" i="3"/>
  <c r="P79" i="3"/>
  <c r="P70" i="3" s="1"/>
  <c r="R210" i="3"/>
  <c r="R208" i="3" s="1"/>
  <c r="K16" i="26" s="1"/>
  <c r="O382" i="3"/>
  <c r="P389" i="3"/>
  <c r="O171" i="3"/>
  <c r="P172" i="3"/>
  <c r="P171" i="3" s="1"/>
  <c r="R15" i="3"/>
  <c r="S226" i="3"/>
  <c r="P338" i="3"/>
  <c r="O356" i="3"/>
  <c r="P361" i="3"/>
  <c r="S264" i="3"/>
  <c r="O275" i="3"/>
  <c r="P276" i="3"/>
  <c r="P275" i="3" s="1"/>
  <c r="O59" i="3"/>
  <c r="O57" i="3" s="1"/>
  <c r="H18" i="19" s="1"/>
  <c r="O62" i="3"/>
  <c r="P63" i="3"/>
  <c r="T69" i="3"/>
  <c r="S355" i="3"/>
  <c r="S359" i="3"/>
  <c r="T287" i="3"/>
  <c r="T283" i="3"/>
  <c r="T281" i="3" s="1"/>
  <c r="O20" i="26" s="1"/>
  <c r="S31" i="3"/>
  <c r="S29" i="3" s="1"/>
  <c r="M16" i="19" s="1"/>
  <c r="S34" i="3"/>
  <c r="R226" i="3"/>
  <c r="O180" i="3"/>
  <c r="P181" i="3"/>
  <c r="P180" i="3" s="1"/>
  <c r="P21" i="3"/>
  <c r="O20" i="3"/>
  <c r="O85" i="3"/>
  <c r="R185" i="3"/>
  <c r="T375" i="3"/>
  <c r="O72" i="3"/>
  <c r="P81" i="3"/>
  <c r="P72" i="3" s="1"/>
  <c r="O218" i="3"/>
  <c r="P219" i="3"/>
  <c r="P218" i="3" s="1"/>
  <c r="P313" i="3"/>
  <c r="S367" i="3"/>
  <c r="O284" i="3"/>
  <c r="P289" i="3"/>
  <c r="P284" i="3" s="1"/>
  <c r="T15" i="3"/>
  <c r="P303" i="3"/>
  <c r="S42" i="3"/>
  <c r="S39" i="3"/>
  <c r="S37" i="3" s="1"/>
  <c r="M11" i="26" s="1"/>
  <c r="O227" i="3"/>
  <c r="O233" i="3"/>
  <c r="P105" i="3"/>
  <c r="O177" i="3"/>
  <c r="P178" i="3"/>
  <c r="P177" i="3" s="1"/>
  <c r="T356" i="3"/>
  <c r="S15" i="3"/>
  <c r="S69" i="3"/>
  <c r="O48" i="3"/>
  <c r="P49" i="3"/>
  <c r="P48" i="3" s="1"/>
  <c r="R145" i="3"/>
  <c r="R141" i="3"/>
  <c r="R139" i="3" s="1"/>
  <c r="K13" i="26" s="1"/>
  <c r="O341" i="3"/>
  <c r="P342" i="3"/>
  <c r="P341" i="3" s="1"/>
  <c r="R39" i="3"/>
  <c r="R37" i="3" s="1"/>
  <c r="K11" i="26" s="1"/>
  <c r="R42" i="3"/>
  <c r="R151" i="3"/>
  <c r="R149" i="3" s="1"/>
  <c r="K14" i="26" s="1"/>
  <c r="R155" i="3"/>
  <c r="R264" i="3"/>
  <c r="R371" i="3"/>
  <c r="R31" i="3"/>
  <c r="R29" i="3" s="1"/>
  <c r="K16" i="19" s="1"/>
  <c r="R34" i="3"/>
  <c r="R287" i="3"/>
  <c r="R283" i="3"/>
  <c r="R281" i="3" s="1"/>
  <c r="K20" i="26" s="1"/>
  <c r="P265" i="3"/>
  <c r="O264" i="3"/>
  <c r="O350" i="3"/>
  <c r="P351" i="3"/>
  <c r="P350" i="3" s="1"/>
  <c r="T382" i="3"/>
  <c r="T379" i="3" s="1"/>
  <c r="O24" i="26" s="1"/>
  <c r="O15" i="3"/>
  <c r="P16" i="3"/>
  <c r="O287" i="3"/>
  <c r="P288" i="3"/>
  <c r="O283" i="3"/>
  <c r="S356" i="3"/>
  <c r="O174" i="3"/>
  <c r="P175" i="3"/>
  <c r="P174" i="3" s="1"/>
  <c r="S293" i="3"/>
  <c r="T185" i="3"/>
  <c r="O329" i="3"/>
  <c r="O333" i="3"/>
  <c r="P334" i="3"/>
  <c r="O260" i="3"/>
  <c r="P266" i="3"/>
  <c r="P260" i="3" s="1"/>
  <c r="P215" i="3"/>
  <c r="O210" i="3"/>
  <c r="P390" i="3"/>
  <c r="P383" i="3" s="1"/>
  <c r="O383" i="3"/>
  <c r="T155" i="3"/>
  <c r="T151" i="3"/>
  <c r="T149" i="3" s="1"/>
  <c r="O14" i="26" s="1"/>
  <c r="T210" i="3"/>
  <c r="T208" i="3" s="1"/>
  <c r="O16" i="26" s="1"/>
  <c r="P309" i="3"/>
  <c r="O384" i="3"/>
  <c r="P391" i="3"/>
  <c r="P384" i="3" s="1"/>
  <c r="O42" i="3"/>
  <c r="P43" i="3"/>
  <c r="O39" i="3"/>
  <c r="O37" i="3" s="1"/>
  <c r="H11" i="26" s="1"/>
  <c r="T397" i="3"/>
  <c r="I397" i="3"/>
  <c r="L397" i="3"/>
  <c r="S397" i="3"/>
  <c r="H397" i="3"/>
  <c r="H401" i="3"/>
  <c r="N397" i="3"/>
  <c r="O397" i="3"/>
  <c r="R397" i="3"/>
  <c r="T20" i="28"/>
  <c r="R16" i="28"/>
  <c r="V16" i="28"/>
  <c r="T16" i="28"/>
  <c r="V20" i="28"/>
  <c r="V11" i="27"/>
  <c r="P11" i="27"/>
  <c r="T11" i="27"/>
  <c r="S411" i="3"/>
  <c r="T16" i="27"/>
  <c r="R16" i="27"/>
  <c r="V12" i="28"/>
  <c r="R13" i="28"/>
  <c r="R12" i="28"/>
  <c r="V13" i="28"/>
  <c r="S414" i="3"/>
  <c r="T408" i="3"/>
  <c r="R15" i="27"/>
  <c r="V14" i="27"/>
  <c r="T411" i="3"/>
  <c r="O411" i="3"/>
  <c r="R411" i="3"/>
  <c r="R13" i="27"/>
  <c r="L411" i="3"/>
  <c r="R414" i="3"/>
  <c r="I411" i="3"/>
  <c r="L414" i="3"/>
  <c r="T414" i="3"/>
  <c r="I414" i="3"/>
  <c r="N414" i="3"/>
  <c r="O414" i="3"/>
  <c r="L408" i="3"/>
  <c r="O408" i="3"/>
  <c r="N411" i="3"/>
  <c r="P403" i="3"/>
  <c r="P398" i="3" s="1"/>
  <c r="J403" i="3"/>
  <c r="J398" i="3" s="1"/>
  <c r="M403" i="3"/>
  <c r="M398" i="3" s="1"/>
  <c r="R408" i="3"/>
  <c r="S408" i="3"/>
  <c r="N408" i="3"/>
  <c r="I408" i="3"/>
  <c r="R14" i="27"/>
  <c r="R20" i="28"/>
  <c r="V13" i="27"/>
  <c r="T13" i="28"/>
  <c r="T12" i="28"/>
  <c r="T401" i="3"/>
  <c r="S401" i="3"/>
  <c r="V16" i="27"/>
  <c r="O401" i="3"/>
  <c r="R11" i="27"/>
  <c r="R401" i="3"/>
  <c r="P13" i="27"/>
  <c r="V15" i="27"/>
  <c r="T13" i="27"/>
  <c r="T14" i="27"/>
  <c r="T15" i="27"/>
  <c r="I401" i="3"/>
  <c r="N401" i="3"/>
  <c r="L401" i="3"/>
  <c r="M415" i="3"/>
  <c r="P412" i="3"/>
  <c r="O17" i="28"/>
  <c r="P402" i="3"/>
  <c r="J412" i="3"/>
  <c r="P409" i="3"/>
  <c r="P415" i="3"/>
  <c r="J415" i="3"/>
  <c r="J409" i="3"/>
  <c r="J402" i="3"/>
  <c r="M412" i="3"/>
  <c r="M409" i="3"/>
  <c r="M402" i="3"/>
  <c r="J86" i="3" l="1"/>
  <c r="H83" i="3"/>
  <c r="P86" i="3"/>
  <c r="M86" i="3"/>
  <c r="M93" i="3"/>
  <c r="H291" i="3"/>
  <c r="I291" i="3"/>
  <c r="L291" i="3"/>
  <c r="E21" i="26" s="1"/>
  <c r="U323" i="3"/>
  <c r="K323" i="3"/>
  <c r="K296" i="3"/>
  <c r="M296" i="3"/>
  <c r="M323" i="3"/>
  <c r="J323" i="3"/>
  <c r="J296" i="3"/>
  <c r="P323" i="3"/>
  <c r="P296" i="3"/>
  <c r="J201" i="3"/>
  <c r="S291" i="3"/>
  <c r="M21" i="26" s="1"/>
  <c r="J308" i="3"/>
  <c r="J312" i="3"/>
  <c r="J294" i="3"/>
  <c r="U312" i="3"/>
  <c r="P201" i="3"/>
  <c r="J316" i="3"/>
  <c r="U197" i="3"/>
  <c r="P316" i="3"/>
  <c r="K206" i="3"/>
  <c r="K205" i="3" s="1"/>
  <c r="J20" i="3"/>
  <c r="J187" i="3"/>
  <c r="I183" i="3"/>
  <c r="P197" i="3"/>
  <c r="P186" i="3"/>
  <c r="T183" i="3"/>
  <c r="O15" i="26" s="1"/>
  <c r="T291" i="3"/>
  <c r="O21" i="26" s="1"/>
  <c r="P308" i="3"/>
  <c r="U316" i="3"/>
  <c r="S183" i="3"/>
  <c r="M15" i="26" s="1"/>
  <c r="P312" i="3"/>
  <c r="J197" i="3"/>
  <c r="J186" i="3"/>
  <c r="J295" i="3"/>
  <c r="P294" i="3"/>
  <c r="M201" i="3"/>
  <c r="U201" i="3"/>
  <c r="R183" i="3"/>
  <c r="K15" i="26" s="1"/>
  <c r="R291" i="3"/>
  <c r="K21" i="26" s="1"/>
  <c r="M312" i="3"/>
  <c r="N291" i="3"/>
  <c r="G21" i="26" s="1"/>
  <c r="M295" i="3"/>
  <c r="M186" i="3"/>
  <c r="M197" i="3"/>
  <c r="P187" i="3"/>
  <c r="M294" i="3"/>
  <c r="M187" i="3"/>
  <c r="M308" i="3"/>
  <c r="M316" i="3"/>
  <c r="K279" i="3"/>
  <c r="K278" i="3" s="1"/>
  <c r="K321" i="3"/>
  <c r="K320" i="3" s="1"/>
  <c r="P295" i="3"/>
  <c r="P259" i="3"/>
  <c r="P257" i="3" s="1"/>
  <c r="J259" i="3"/>
  <c r="J257" i="3" s="1"/>
  <c r="C19" i="26" s="1"/>
  <c r="M259" i="3"/>
  <c r="M257" i="3" s="1"/>
  <c r="F19" i="26" s="1"/>
  <c r="K79" i="3"/>
  <c r="K70" i="3" s="1"/>
  <c r="N11" i="26"/>
  <c r="P11" i="26"/>
  <c r="L20" i="26"/>
  <c r="J89" i="3"/>
  <c r="J30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10" i="3"/>
  <c r="O14" i="19"/>
  <c r="R110" i="3"/>
  <c r="U110" i="3" s="1"/>
  <c r="K14" i="19"/>
  <c r="S110" i="3"/>
  <c r="M14" i="19"/>
  <c r="K306" i="3"/>
  <c r="K298" i="3" s="1"/>
  <c r="J298" i="3"/>
  <c r="K91" i="3"/>
  <c r="K86" i="3" s="1"/>
  <c r="O291" i="3"/>
  <c r="H21" i="26" s="1"/>
  <c r="P301" i="3"/>
  <c r="M301" i="3"/>
  <c r="J72" i="3"/>
  <c r="L83" i="3"/>
  <c r="E12" i="19" s="1"/>
  <c r="O83" i="3"/>
  <c r="H12" i="19" s="1"/>
  <c r="N83" i="3"/>
  <c r="G12" i="19" s="1"/>
  <c r="N12" i="19" s="1"/>
  <c r="T117" i="3"/>
  <c r="J132" i="3"/>
  <c r="S117" i="3"/>
  <c r="M132" i="3"/>
  <c r="P132" i="3"/>
  <c r="N117" i="3"/>
  <c r="P118" i="3"/>
  <c r="S65" i="3"/>
  <c r="M12" i="26" s="1"/>
  <c r="P111" i="3"/>
  <c r="P110" i="3" s="1"/>
  <c r="G14" i="19"/>
  <c r="P99" i="3"/>
  <c r="P104" i="3"/>
  <c r="P100" i="3"/>
  <c r="P12" i="3"/>
  <c r="I97" i="3"/>
  <c r="N97" i="3"/>
  <c r="L97" i="3"/>
  <c r="J100" i="3"/>
  <c r="K134" i="3"/>
  <c r="K128" i="3" s="1"/>
  <c r="K100" i="3"/>
  <c r="M100" i="3"/>
  <c r="T97" i="3"/>
  <c r="H97" i="3"/>
  <c r="O97" i="3"/>
  <c r="R97" i="3"/>
  <c r="S97" i="3"/>
  <c r="H125" i="3"/>
  <c r="L125" i="3"/>
  <c r="E11" i="19" s="1"/>
  <c r="O125" i="3"/>
  <c r="H11" i="19" s="1"/>
  <c r="N125" i="3"/>
  <c r="G11" i="19" s="1"/>
  <c r="L11" i="19" s="1"/>
  <c r="H224" i="3"/>
  <c r="S131" i="3"/>
  <c r="L131" i="3"/>
  <c r="T327" i="3"/>
  <c r="O22" i="26" s="1"/>
  <c r="T131" i="3"/>
  <c r="S327" i="3"/>
  <c r="M22" i="26" s="1"/>
  <c r="K305" i="3"/>
  <c r="K297" i="3" s="1"/>
  <c r="K195" i="3"/>
  <c r="K188" i="3" s="1"/>
  <c r="L183" i="3"/>
  <c r="E15" i="26" s="1"/>
  <c r="M191" i="3"/>
  <c r="P191" i="3"/>
  <c r="H183" i="3"/>
  <c r="O183" i="3"/>
  <c r="H15" i="26" s="1"/>
  <c r="N183" i="3"/>
  <c r="G15" i="26" s="1"/>
  <c r="U236" i="3"/>
  <c r="J191" i="3"/>
  <c r="J236" i="3"/>
  <c r="U25" i="3"/>
  <c r="U20" i="3"/>
  <c r="J228" i="3"/>
  <c r="U42" i="3"/>
  <c r="U15" i="3"/>
  <c r="U62" i="3"/>
  <c r="U145" i="3"/>
  <c r="U34" i="3"/>
  <c r="U75" i="3"/>
  <c r="O131" i="3"/>
  <c r="K240" i="3"/>
  <c r="K229" i="3" s="1"/>
  <c r="N131" i="3"/>
  <c r="R131" i="3"/>
  <c r="M228" i="3"/>
  <c r="P228" i="3"/>
  <c r="U337" i="3"/>
  <c r="R327" i="3"/>
  <c r="K22" i="26" s="1"/>
  <c r="I327" i="3"/>
  <c r="N327" i="3"/>
  <c r="G22" i="26" s="1"/>
  <c r="J337" i="3"/>
  <c r="M337" i="3"/>
  <c r="P236" i="3"/>
  <c r="M236" i="3"/>
  <c r="H235" i="3"/>
  <c r="J330" i="3"/>
  <c r="M330" i="3"/>
  <c r="H9" i="3"/>
  <c r="P337" i="3"/>
  <c r="P330" i="3"/>
  <c r="U404" i="3"/>
  <c r="M404" i="3"/>
  <c r="K405" i="3"/>
  <c r="K395" i="3" s="1"/>
  <c r="J404" i="3"/>
  <c r="L393" i="3"/>
  <c r="E25" i="26" s="1"/>
  <c r="I393" i="3"/>
  <c r="H393" i="3"/>
  <c r="P404" i="3"/>
  <c r="O393" i="3"/>
  <c r="H25" i="26" s="1"/>
  <c r="R393" i="3"/>
  <c r="K25" i="26" s="1"/>
  <c r="T393" i="3"/>
  <c r="O25" i="26" s="1"/>
  <c r="S393" i="3"/>
  <c r="M25" i="26" s="1"/>
  <c r="N393" i="3"/>
  <c r="G25" i="26" s="1"/>
  <c r="H208" i="3"/>
  <c r="U241" i="3"/>
  <c r="R103" i="3"/>
  <c r="R117" i="3"/>
  <c r="I103" i="3"/>
  <c r="J121" i="3"/>
  <c r="J117" i="3" s="1"/>
  <c r="I9" i="3"/>
  <c r="U367" i="3"/>
  <c r="J71" i="3"/>
  <c r="H110" i="3"/>
  <c r="I235" i="3"/>
  <c r="M371" i="3"/>
  <c r="T65" i="3"/>
  <c r="O12" i="26" s="1"/>
  <c r="T75" i="3"/>
  <c r="S103" i="3"/>
  <c r="H103" i="3"/>
  <c r="K77" i="3"/>
  <c r="K68" i="3" s="1"/>
  <c r="P121" i="3"/>
  <c r="M214" i="3"/>
  <c r="J135" i="3"/>
  <c r="H117" i="3"/>
  <c r="L9" i="3"/>
  <c r="E17" i="19" s="1"/>
  <c r="K216" i="3"/>
  <c r="K211" i="3" s="1"/>
  <c r="P214" i="3"/>
  <c r="T103" i="3"/>
  <c r="K115" i="3"/>
  <c r="K114" i="3" s="1"/>
  <c r="K107" i="3"/>
  <c r="K230" i="3"/>
  <c r="K241" i="3"/>
  <c r="K76" i="3"/>
  <c r="K67" i="3" s="1"/>
  <c r="M241" i="3"/>
  <c r="M230" i="3"/>
  <c r="J107" i="3"/>
  <c r="J101" i="3"/>
  <c r="M107" i="3"/>
  <c r="M101" i="3"/>
  <c r="J396" i="3"/>
  <c r="M135" i="3"/>
  <c r="M396" i="3"/>
  <c r="M121" i="3"/>
  <c r="M117" i="3" s="1"/>
  <c r="K388" i="3"/>
  <c r="K381" i="3" s="1"/>
  <c r="J230" i="3"/>
  <c r="J241" i="3"/>
  <c r="S9" i="3"/>
  <c r="M17" i="19" s="1"/>
  <c r="K122" i="3"/>
  <c r="K121" i="3" s="1"/>
  <c r="K137" i="3"/>
  <c r="K129" i="3" s="1"/>
  <c r="P396" i="3"/>
  <c r="P135" i="3"/>
  <c r="P241" i="3"/>
  <c r="P230" i="3"/>
  <c r="P101" i="3"/>
  <c r="P107" i="3"/>
  <c r="K215" i="3"/>
  <c r="J214" i="3"/>
  <c r="L208" i="3"/>
  <c r="E16" i="26" s="1"/>
  <c r="R9" i="3"/>
  <c r="K17" i="19" s="1"/>
  <c r="O208" i="3"/>
  <c r="H16" i="26" s="1"/>
  <c r="N208" i="3"/>
  <c r="G16" i="26" s="1"/>
  <c r="N16" i="26" s="1"/>
  <c r="N9" i="3"/>
  <c r="G17" i="19" s="1"/>
  <c r="J12" i="3"/>
  <c r="L379" i="3"/>
  <c r="E24" i="26" s="1"/>
  <c r="H379" i="3"/>
  <c r="J11" i="3"/>
  <c r="J387" i="3"/>
  <c r="T9" i="3"/>
  <c r="O17" i="19" s="1"/>
  <c r="H65" i="3"/>
  <c r="P11" i="3"/>
  <c r="M12" i="3"/>
  <c r="M11" i="3"/>
  <c r="P375" i="3"/>
  <c r="O9" i="3"/>
  <c r="H17" i="19" s="1"/>
  <c r="O379" i="3"/>
  <c r="H24" i="26" s="1"/>
  <c r="P387" i="3"/>
  <c r="N379" i="3"/>
  <c r="G24" i="26" s="1"/>
  <c r="N24" i="26" s="1"/>
  <c r="M387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7" i="3"/>
  <c r="J99" i="3"/>
  <c r="C15" i="19"/>
  <c r="M99" i="3"/>
  <c r="H15" i="19"/>
  <c r="J15" i="19" s="1"/>
  <c r="O117" i="3"/>
  <c r="F15" i="19"/>
  <c r="H14" i="19"/>
  <c r="O110" i="3"/>
  <c r="E14" i="19"/>
  <c r="L110" i="3"/>
  <c r="F14" i="19"/>
  <c r="M110" i="3"/>
  <c r="E13" i="19"/>
  <c r="L103" i="3"/>
  <c r="C14" i="19"/>
  <c r="J110" i="3"/>
  <c r="G13" i="19"/>
  <c r="N13" i="19" s="1"/>
  <c r="N103" i="3"/>
  <c r="H13" i="19"/>
  <c r="O103" i="3"/>
  <c r="K338" i="3"/>
  <c r="K337" i="3" s="1"/>
  <c r="M127" i="3"/>
  <c r="M125" i="3" s="1"/>
  <c r="P127" i="3"/>
  <c r="P125" i="3" s="1"/>
  <c r="K136" i="3"/>
  <c r="K105" i="3"/>
  <c r="K133" i="3"/>
  <c r="J127" i="3"/>
  <c r="J125" i="3" s="1"/>
  <c r="P363" i="3"/>
  <c r="K276" i="3"/>
  <c r="K275" i="3" s="1"/>
  <c r="J11" i="26"/>
  <c r="K391" i="3"/>
  <c r="K384" i="3" s="1"/>
  <c r="N353" i="3"/>
  <c r="G23" i="26" s="1"/>
  <c r="P367" i="3"/>
  <c r="U268" i="3"/>
  <c r="U333" i="3"/>
  <c r="J18" i="26"/>
  <c r="U248" i="3"/>
  <c r="U253" i="3"/>
  <c r="U371" i="3"/>
  <c r="U155" i="3"/>
  <c r="U139" i="3"/>
  <c r="U149" i="3"/>
  <c r="U363" i="3"/>
  <c r="U401" i="3"/>
  <c r="U191" i="3"/>
  <c r="U29" i="3"/>
  <c r="U37" i="3"/>
  <c r="J16" i="19"/>
  <c r="U57" i="3"/>
  <c r="K112" i="3"/>
  <c r="K111" i="3" s="1"/>
  <c r="U411" i="3"/>
  <c r="J18" i="19"/>
  <c r="K222" i="3"/>
  <c r="K221" i="3" s="1"/>
  <c r="J268" i="3"/>
  <c r="K25" i="3"/>
  <c r="U214" i="3"/>
  <c r="U301" i="3"/>
  <c r="U264" i="3"/>
  <c r="U408" i="3"/>
  <c r="U233" i="3"/>
  <c r="U375" i="3"/>
  <c r="U257" i="3"/>
  <c r="U89" i="3"/>
  <c r="U359" i="3"/>
  <c r="K172" i="3"/>
  <c r="K171" i="3" s="1"/>
  <c r="U281" i="3"/>
  <c r="U244" i="3"/>
  <c r="K239" i="3"/>
  <c r="K228" i="3" s="1"/>
  <c r="U387" i="3"/>
  <c r="K49" i="3"/>
  <c r="K48" i="3" s="1"/>
  <c r="U287" i="3"/>
  <c r="U414" i="3"/>
  <c r="P25" i="3"/>
  <c r="P356" i="3"/>
  <c r="K72" i="3"/>
  <c r="P371" i="3"/>
  <c r="L353" i="3"/>
  <c r="E23" i="26" s="1"/>
  <c r="M268" i="3"/>
  <c r="P20" i="3"/>
  <c r="K198" i="3"/>
  <c r="K197" i="3" s="1"/>
  <c r="K119" i="3"/>
  <c r="K118" i="3" s="1"/>
  <c r="M25" i="3"/>
  <c r="M367" i="3"/>
  <c r="K309" i="3"/>
  <c r="K308" i="3" s="1"/>
  <c r="K303" i="3"/>
  <c r="K294" i="3" s="1"/>
  <c r="L224" i="3"/>
  <c r="E17" i="26" s="1"/>
  <c r="I224" i="3"/>
  <c r="L139" i="3"/>
  <c r="E13" i="26" s="1"/>
  <c r="K71" i="3"/>
  <c r="K335" i="3"/>
  <c r="K330" i="3" s="1"/>
  <c r="K21" i="3"/>
  <c r="K20" i="3" s="1"/>
  <c r="K178" i="3"/>
  <c r="K177" i="3" s="1"/>
  <c r="H281" i="3"/>
  <c r="K55" i="3"/>
  <c r="K54" i="3" s="1"/>
  <c r="K356" i="3"/>
  <c r="J25" i="3"/>
  <c r="K313" i="3"/>
  <c r="K312" i="3" s="1"/>
  <c r="K233" i="3"/>
  <c r="K376" i="3"/>
  <c r="K375" i="3" s="1"/>
  <c r="J375" i="3"/>
  <c r="K157" i="3"/>
  <c r="K152" i="3" s="1"/>
  <c r="H327" i="3"/>
  <c r="M104" i="3"/>
  <c r="J104" i="3"/>
  <c r="M363" i="3"/>
  <c r="M155" i="3"/>
  <c r="M151" i="3"/>
  <c r="M149" i="3" s="1"/>
  <c r="F14" i="26" s="1"/>
  <c r="H257" i="3"/>
  <c r="M293" i="3"/>
  <c r="K194" i="3"/>
  <c r="L327" i="3"/>
  <c r="E22" i="26" s="1"/>
  <c r="K266" i="3"/>
  <c r="K260" i="3" s="1"/>
  <c r="J293" i="3"/>
  <c r="N224" i="3"/>
  <c r="G17" i="26" s="1"/>
  <c r="M31" i="3"/>
  <c r="M29" i="3" s="1"/>
  <c r="F16" i="19" s="1"/>
  <c r="M34" i="3"/>
  <c r="M382" i="3"/>
  <c r="J69" i="3"/>
  <c r="J264" i="3"/>
  <c r="M329" i="3"/>
  <c r="M333" i="3"/>
  <c r="J185" i="3"/>
  <c r="K163" i="3"/>
  <c r="K162" i="3" s="1"/>
  <c r="J382" i="3"/>
  <c r="J329" i="3"/>
  <c r="J333" i="3"/>
  <c r="K166" i="3"/>
  <c r="K165" i="3" s="1"/>
  <c r="K283" i="3"/>
  <c r="M69" i="3"/>
  <c r="K351" i="3"/>
  <c r="K350" i="3" s="1"/>
  <c r="J350" i="3"/>
  <c r="K181" i="3"/>
  <c r="K180" i="3" s="1"/>
  <c r="L149" i="3"/>
  <c r="E14" i="26" s="1"/>
  <c r="J145" i="3"/>
  <c r="J141" i="3"/>
  <c r="J139" i="3" s="1"/>
  <c r="C13" i="26" s="1"/>
  <c r="M20" i="3"/>
  <c r="M210" i="3"/>
  <c r="K342" i="3"/>
  <c r="K341" i="3" s="1"/>
  <c r="K265" i="3"/>
  <c r="I353" i="3"/>
  <c r="K245" i="3"/>
  <c r="K244" i="3" s="1"/>
  <c r="J244" i="3"/>
  <c r="M356" i="3"/>
  <c r="J226" i="3"/>
  <c r="K250" i="3"/>
  <c r="K248" i="3" s="1"/>
  <c r="D18" i="26" s="1"/>
  <c r="K253" i="3"/>
  <c r="M226" i="3"/>
  <c r="K63" i="3"/>
  <c r="J59" i="3"/>
  <c r="J57" i="3" s="1"/>
  <c r="C18" i="19" s="1"/>
  <c r="J62" i="3"/>
  <c r="J283" i="3"/>
  <c r="J281" i="3" s="1"/>
  <c r="C20" i="26" s="1"/>
  <c r="J287" i="3"/>
  <c r="K289" i="3"/>
  <c r="K284" i="3" s="1"/>
  <c r="K192" i="3"/>
  <c r="H149" i="3"/>
  <c r="K202" i="3"/>
  <c r="K201" i="3" s="1"/>
  <c r="H139" i="3"/>
  <c r="M375" i="3"/>
  <c r="H353" i="3"/>
  <c r="K46" i="3"/>
  <c r="K45" i="3" s="1"/>
  <c r="K146" i="3"/>
  <c r="K160" i="3"/>
  <c r="K159" i="3" s="1"/>
  <c r="J210" i="3"/>
  <c r="K273" i="3"/>
  <c r="K272" i="3" s="1"/>
  <c r="J39" i="3"/>
  <c r="J37" i="3" s="1"/>
  <c r="C11" i="26" s="1"/>
  <c r="J42" i="3"/>
  <c r="M253" i="3"/>
  <c r="M250" i="3"/>
  <c r="M248" i="3" s="1"/>
  <c r="F18" i="26" s="1"/>
  <c r="K43" i="3"/>
  <c r="K219" i="3"/>
  <c r="K218" i="3" s="1"/>
  <c r="K359" i="3"/>
  <c r="J31" i="3"/>
  <c r="J29" i="3" s="1"/>
  <c r="C16" i="19" s="1"/>
  <c r="J34" i="3"/>
  <c r="K156" i="3"/>
  <c r="J155" i="3"/>
  <c r="J151" i="3"/>
  <c r="J149" i="3" s="1"/>
  <c r="C14" i="26" s="1"/>
  <c r="M283" i="3"/>
  <c r="M281" i="3" s="1"/>
  <c r="F20" i="26" s="1"/>
  <c r="M287" i="3"/>
  <c r="K269" i="3"/>
  <c r="K372" i="3"/>
  <c r="K371" i="3" s="1"/>
  <c r="J371" i="3"/>
  <c r="K147" i="3"/>
  <c r="K142" i="3" s="1"/>
  <c r="K364" i="3"/>
  <c r="K363" i="3" s="1"/>
  <c r="J363" i="3"/>
  <c r="K348" i="3"/>
  <c r="K347" i="3" s="1"/>
  <c r="K390" i="3"/>
  <c r="K383" i="3" s="1"/>
  <c r="K94" i="3"/>
  <c r="K93" i="3" s="1"/>
  <c r="M264" i="3"/>
  <c r="K270" i="3"/>
  <c r="K261" i="3" s="1"/>
  <c r="K169" i="3"/>
  <c r="K168" i="3" s="1"/>
  <c r="L281" i="3"/>
  <c r="E20" i="26" s="1"/>
  <c r="K90" i="3"/>
  <c r="J85" i="3"/>
  <c r="K304" i="3"/>
  <c r="K175" i="3"/>
  <c r="K174" i="3" s="1"/>
  <c r="J359" i="3"/>
  <c r="J355" i="3"/>
  <c r="K368" i="3"/>
  <c r="K367" i="3" s="1"/>
  <c r="J367" i="3"/>
  <c r="K17" i="3"/>
  <c r="K12" i="3" s="1"/>
  <c r="L257" i="3"/>
  <c r="E19" i="26" s="1"/>
  <c r="M145" i="3"/>
  <c r="M141" i="3"/>
  <c r="M139" i="3" s="1"/>
  <c r="F13" i="26" s="1"/>
  <c r="M59" i="3"/>
  <c r="M57" i="3" s="1"/>
  <c r="F18" i="19" s="1"/>
  <c r="M62" i="3"/>
  <c r="K193" i="3"/>
  <c r="K186" i="3" s="1"/>
  <c r="K302" i="3"/>
  <c r="K237" i="3"/>
  <c r="J233" i="3"/>
  <c r="J227" i="3"/>
  <c r="M42" i="3"/>
  <c r="M39" i="3"/>
  <c r="M37" i="3" s="1"/>
  <c r="F11" i="26" s="1"/>
  <c r="K317" i="3"/>
  <c r="K316" i="3" s="1"/>
  <c r="K345" i="3"/>
  <c r="K344" i="3" s="1"/>
  <c r="J344" i="3"/>
  <c r="M185" i="3"/>
  <c r="M233" i="3"/>
  <c r="M227" i="3"/>
  <c r="M355" i="3"/>
  <c r="M359" i="3"/>
  <c r="K52" i="3"/>
  <c r="K51" i="3" s="1"/>
  <c r="J51" i="3"/>
  <c r="M85" i="3"/>
  <c r="J253" i="3"/>
  <c r="J250" i="3"/>
  <c r="J248" i="3" s="1"/>
  <c r="C18" i="26" s="1"/>
  <c r="J15" i="3"/>
  <c r="J356" i="3"/>
  <c r="M244" i="3"/>
  <c r="K35" i="3"/>
  <c r="M15" i="3"/>
  <c r="K389" i="3"/>
  <c r="R353" i="3"/>
  <c r="K23" i="26" s="1"/>
  <c r="P268" i="3"/>
  <c r="P244" i="3"/>
  <c r="O327" i="3"/>
  <c r="H22" i="26" s="1"/>
  <c r="O224" i="3"/>
  <c r="H17" i="26" s="1"/>
  <c r="O139" i="3"/>
  <c r="H13" i="26" s="1"/>
  <c r="J13" i="26" s="1"/>
  <c r="R224" i="3"/>
  <c r="K17" i="26" s="1"/>
  <c r="S224" i="3"/>
  <c r="M17" i="26" s="1"/>
  <c r="O257" i="3"/>
  <c r="H19" i="26" s="1"/>
  <c r="J19" i="26" s="1"/>
  <c r="O149" i="3"/>
  <c r="H14" i="26" s="1"/>
  <c r="J14" i="26" s="1"/>
  <c r="T353" i="3"/>
  <c r="O23" i="26" s="1"/>
  <c r="P15" i="3"/>
  <c r="P264" i="3"/>
  <c r="P85" i="3"/>
  <c r="P83" i="3" s="1"/>
  <c r="P69" i="3"/>
  <c r="P65" i="3" s="1"/>
  <c r="P155" i="3"/>
  <c r="P151" i="3"/>
  <c r="P149" i="3" s="1"/>
  <c r="T224" i="3"/>
  <c r="O17" i="26" s="1"/>
  <c r="P42" i="3"/>
  <c r="P39" i="3"/>
  <c r="P37" i="3" s="1"/>
  <c r="P62" i="3"/>
  <c r="P59" i="3"/>
  <c r="P57" i="3" s="1"/>
  <c r="O353" i="3"/>
  <c r="H23" i="26" s="1"/>
  <c r="P141" i="3"/>
  <c r="P139" i="3" s="1"/>
  <c r="P145" i="3"/>
  <c r="P329" i="3"/>
  <c r="P333" i="3"/>
  <c r="P382" i="3"/>
  <c r="P379" i="3" s="1"/>
  <c r="P210" i="3"/>
  <c r="P208" i="3" s="1"/>
  <c r="P185" i="3"/>
  <c r="P359" i="3"/>
  <c r="P355" i="3"/>
  <c r="P31" i="3"/>
  <c r="P29" i="3" s="1"/>
  <c r="P34" i="3"/>
  <c r="P233" i="3"/>
  <c r="P227" i="3"/>
  <c r="P293" i="3"/>
  <c r="O281" i="3"/>
  <c r="H20" i="26" s="1"/>
  <c r="J20" i="26" s="1"/>
  <c r="S353" i="3"/>
  <c r="M23" i="26" s="1"/>
  <c r="P253" i="3"/>
  <c r="P250" i="3"/>
  <c r="P248" i="3" s="1"/>
  <c r="P226" i="3"/>
  <c r="P287" i="3"/>
  <c r="P283" i="3"/>
  <c r="P281" i="3" s="1"/>
  <c r="J397" i="3"/>
  <c r="P397" i="3"/>
  <c r="M397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1" i="3"/>
  <c r="R19" i="28"/>
  <c r="T19" i="28"/>
  <c r="J414" i="3"/>
  <c r="P414" i="3"/>
  <c r="M414" i="3"/>
  <c r="M411" i="3"/>
  <c r="K14" i="27"/>
  <c r="J411" i="3"/>
  <c r="J408" i="3"/>
  <c r="K403" i="3"/>
  <c r="K398" i="3" s="1"/>
  <c r="M408" i="3"/>
  <c r="P408" i="3"/>
  <c r="V17" i="27"/>
  <c r="T17" i="27"/>
  <c r="R22" i="28"/>
  <c r="V12" i="27"/>
  <c r="V22" i="28"/>
  <c r="R17" i="27"/>
  <c r="P12" i="28"/>
  <c r="T21" i="28"/>
  <c r="P16" i="28"/>
  <c r="P22" i="28"/>
  <c r="T12" i="27"/>
  <c r="J401" i="3"/>
  <c r="R21" i="28"/>
  <c r="T22" i="28"/>
  <c r="V21" i="28"/>
  <c r="P12" i="27"/>
  <c r="P13" i="28"/>
  <c r="M401" i="3"/>
  <c r="P401" i="3"/>
  <c r="K412" i="3"/>
  <c r="K411" i="3" s="1"/>
  <c r="K409" i="3"/>
  <c r="K408" i="3" s="1"/>
  <c r="L18" i="27"/>
  <c r="K15" i="27"/>
  <c r="O13" i="28"/>
  <c r="L14" i="27"/>
  <c r="O16" i="28"/>
  <c r="N14" i="27"/>
  <c r="M20" i="28"/>
  <c r="K18" i="27"/>
  <c r="K415" i="3"/>
  <c r="K414" i="3" s="1"/>
  <c r="M12" i="28"/>
  <c r="M18" i="27"/>
  <c r="M16" i="28"/>
  <c r="K13" i="27"/>
  <c r="N18" i="27"/>
  <c r="N13" i="27"/>
  <c r="M13" i="28"/>
  <c r="O12" i="28"/>
  <c r="O18" i="27"/>
  <c r="N12" i="28"/>
  <c r="K402" i="3"/>
  <c r="N15" i="27"/>
  <c r="U131" i="3" l="1"/>
  <c r="J291" i="3"/>
  <c r="C21" i="26" s="1"/>
  <c r="L15" i="26"/>
  <c r="K295" i="3"/>
  <c r="K187" i="3"/>
  <c r="L21" i="26"/>
  <c r="M291" i="3"/>
  <c r="F21" i="26" s="1"/>
  <c r="P183" i="3"/>
  <c r="P291" i="3"/>
  <c r="K259" i="3"/>
  <c r="K257" i="3" s="1"/>
  <c r="D19" i="26" s="1"/>
  <c r="K301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2" i="3"/>
  <c r="P117" i="3"/>
  <c r="U117" i="3"/>
  <c r="J14" i="19"/>
  <c r="R417" i="3"/>
  <c r="G90" i="15" s="1"/>
  <c r="P97" i="3"/>
  <c r="U125" i="3"/>
  <c r="J97" i="3"/>
  <c r="M97" i="3"/>
  <c r="J11" i="19"/>
  <c r="J131" i="3"/>
  <c r="U291" i="3"/>
  <c r="U183" i="3"/>
  <c r="J21" i="26"/>
  <c r="M131" i="3"/>
  <c r="J183" i="3"/>
  <c r="C15" i="26" s="1"/>
  <c r="M183" i="3"/>
  <c r="F15" i="26" s="1"/>
  <c r="J15" i="26"/>
  <c r="K191" i="3"/>
  <c r="P131" i="3"/>
  <c r="J22" i="26"/>
  <c r="M327" i="3"/>
  <c r="F22" i="26" s="1"/>
  <c r="U327" i="3"/>
  <c r="K236" i="3"/>
  <c r="P327" i="3"/>
  <c r="J327" i="3"/>
  <c r="C22" i="26" s="1"/>
  <c r="K404" i="3"/>
  <c r="J393" i="3"/>
  <c r="M393" i="3"/>
  <c r="P393" i="3"/>
  <c r="K396" i="3"/>
  <c r="U103" i="3"/>
  <c r="U97" i="3"/>
  <c r="P103" i="3"/>
  <c r="K135" i="3"/>
  <c r="I417" i="3"/>
  <c r="K75" i="3"/>
  <c r="M9" i="3"/>
  <c r="F17" i="19" s="1"/>
  <c r="K214" i="3"/>
  <c r="K101" i="3"/>
  <c r="K387" i="3"/>
  <c r="J208" i="3"/>
  <c r="C16" i="26" s="1"/>
  <c r="J16" i="26"/>
  <c r="U208" i="3"/>
  <c r="P9" i="3"/>
  <c r="M208" i="3"/>
  <c r="F16" i="26" s="1"/>
  <c r="J9" i="3"/>
  <c r="C17" i="19" s="1"/>
  <c r="H417" i="3"/>
  <c r="J379" i="3"/>
  <c r="C24" i="26" s="1"/>
  <c r="K11" i="3"/>
  <c r="K9" i="3" s="1"/>
  <c r="D17" i="19" s="1"/>
  <c r="U379" i="3"/>
  <c r="J24" i="26"/>
  <c r="M379" i="3"/>
  <c r="F24" i="26" s="1"/>
  <c r="J65" i="3"/>
  <c r="C12" i="26" s="1"/>
  <c r="M65" i="3"/>
  <c r="F12" i="26" s="1"/>
  <c r="P224" i="3"/>
  <c r="K104" i="3"/>
  <c r="D13" i="19" s="1"/>
  <c r="K99" i="3"/>
  <c r="D15" i="19"/>
  <c r="K117" i="3"/>
  <c r="J13" i="19"/>
  <c r="D14" i="19"/>
  <c r="K110" i="3"/>
  <c r="C13" i="19"/>
  <c r="J103" i="3"/>
  <c r="F13" i="19"/>
  <c r="M103" i="3"/>
  <c r="C11" i="19"/>
  <c r="F11" i="19"/>
  <c r="K127" i="3"/>
  <c r="K125" i="3" s="1"/>
  <c r="U353" i="3"/>
  <c r="J23" i="26"/>
  <c r="U224" i="3"/>
  <c r="J17" i="26"/>
  <c r="J25" i="26"/>
  <c r="U393" i="3"/>
  <c r="J12" i="26"/>
  <c r="K333" i="3"/>
  <c r="U65" i="3"/>
  <c r="U9" i="3"/>
  <c r="K287" i="3"/>
  <c r="J17" i="19"/>
  <c r="P353" i="3"/>
  <c r="K281" i="3"/>
  <c r="D20" i="26" s="1"/>
  <c r="M224" i="3"/>
  <c r="F17" i="26" s="1"/>
  <c r="L417" i="3"/>
  <c r="K31" i="3"/>
  <c r="K29" i="3" s="1"/>
  <c r="D16" i="19" s="1"/>
  <c r="K34" i="3"/>
  <c r="K185" i="3"/>
  <c r="K226" i="3"/>
  <c r="J353" i="3"/>
  <c r="C23" i="26" s="1"/>
  <c r="K155" i="3"/>
  <c r="K151" i="3"/>
  <c r="K149" i="3" s="1"/>
  <c r="D14" i="26" s="1"/>
  <c r="K264" i="3"/>
  <c r="K42" i="3"/>
  <c r="K39" i="3"/>
  <c r="K37" i="3" s="1"/>
  <c r="D11" i="26" s="1"/>
  <c r="M353" i="3"/>
  <c r="F23" i="26" s="1"/>
  <c r="K15" i="3"/>
  <c r="K382" i="3"/>
  <c r="K329" i="3"/>
  <c r="K327" i="3" s="1"/>
  <c r="D22" i="26" s="1"/>
  <c r="K85" i="3"/>
  <c r="K268" i="3"/>
  <c r="K210" i="3"/>
  <c r="K69" i="3"/>
  <c r="K141" i="3"/>
  <c r="K139" i="3" s="1"/>
  <c r="D13" i="26" s="1"/>
  <c r="K145" i="3"/>
  <c r="K293" i="3"/>
  <c r="K291" i="3" s="1"/>
  <c r="K355" i="3"/>
  <c r="K353" i="3" s="1"/>
  <c r="D23" i="26" s="1"/>
  <c r="J224" i="3"/>
  <c r="C17" i="26" s="1"/>
  <c r="K59" i="3"/>
  <c r="K57" i="3" s="1"/>
  <c r="D18" i="19" s="1"/>
  <c r="K62" i="3"/>
  <c r="K227" i="3"/>
  <c r="T17" i="28"/>
  <c r="U17" i="28" s="1"/>
  <c r="S417" i="3"/>
  <c r="I90" i="15" s="1"/>
  <c r="P17" i="28"/>
  <c r="Q17" i="28" s="1"/>
  <c r="O417" i="3"/>
  <c r="R17" i="28"/>
  <c r="V17" i="28"/>
  <c r="W17" i="28" s="1"/>
  <c r="T417" i="3"/>
  <c r="K90" i="15" s="1"/>
  <c r="N417" i="3"/>
  <c r="K397" i="3"/>
  <c r="K11" i="28"/>
  <c r="N11" i="28"/>
  <c r="K14" i="28"/>
  <c r="N24" i="28"/>
  <c r="K18" i="28"/>
  <c r="N18" i="28"/>
  <c r="R19" i="27"/>
  <c r="K19" i="28"/>
  <c r="M14" i="27"/>
  <c r="O14" i="27" s="1"/>
  <c r="U14" i="27" s="1"/>
  <c r="K401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F25" i="26" l="1"/>
  <c r="F26" i="26" s="1"/>
  <c r="M417" i="3"/>
  <c r="P417" i="3"/>
  <c r="N100" i="1" s="1"/>
  <c r="N26" i="26"/>
  <c r="N19" i="19"/>
  <c r="P19" i="19"/>
  <c r="P26" i="26"/>
  <c r="L19" i="19"/>
  <c r="L26" i="26"/>
  <c r="C19" i="19"/>
  <c r="J19" i="19"/>
  <c r="F19" i="19"/>
  <c r="J26" i="26"/>
  <c r="K83" i="3"/>
  <c r="D12" i="19" s="1"/>
  <c r="K131" i="3"/>
  <c r="K97" i="3"/>
  <c r="D21" i="26"/>
  <c r="K183" i="3"/>
  <c r="D15" i="26" s="1"/>
  <c r="U417" i="3"/>
  <c r="K393" i="3"/>
  <c r="K208" i="3"/>
  <c r="D16" i="26" s="1"/>
  <c r="K379" i="3"/>
  <c r="D24" i="26" s="1"/>
  <c r="K65" i="3"/>
  <c r="D12" i="26" s="1"/>
  <c r="K103" i="3"/>
  <c r="D11" i="19"/>
  <c r="J417" i="3"/>
  <c r="C25" i="26"/>
  <c r="C26" i="26" s="1"/>
  <c r="S17" i="28"/>
  <c r="K224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25" i="26" l="1"/>
  <c r="K417" i="3"/>
  <c r="D19" i="19"/>
  <c r="L17" i="28"/>
  <c r="D17" i="26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D26" i="26" l="1"/>
  <c r="I19" i="19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<sst xmlns="http://schemas.openxmlformats.org/spreadsheetml/2006/main" count="1230" uniqueCount="360">
  <si>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</si>
  <si>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</si>
  <si>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</si>
  <si>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</si>
  <si>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</si>
  <si>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</si>
  <si>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</si>
  <si>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</si>
  <si>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</si>
  <si>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</si>
  <si>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</si>
  <si>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</si>
  <si>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</si>
  <si>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</si>
  <si>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</si>
  <si>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</si>
  <si>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</si>
  <si>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</si>
  <si>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</si>
  <si>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</si>
  <si>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</si>
  <si>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</si>
  <si>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</si>
  <si>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</si>
  <si>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</si>
  <si>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</si>
  <si>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</si>
  <si>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</si>
  <si>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</si>
  <si>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</si>
  <si>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</si>
  <si>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</si>
  <si>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</si>
  <si>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</si>
  <si>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</si>
  <si>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</si>
  <si>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</si>
  <si>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</si>
  <si>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</si>
  <si>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</si>
  <si>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</si>
  <si>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</si>
  <si>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</si>
  <si>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</si>
  <si>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</si>
  <si>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</si>
  <si>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</si>
  <si>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</si>
  <si>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</si>
  <si>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</si>
  <si>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</si>
  <si>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</si>
  <si>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</si>
  <si>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</si>
  <si>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</si>
  <si>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</si>
  <si>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</si>
  <si>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</si>
  <si>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</si>
  <si>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</si>
  <si>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</si>
  <si>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</si>
  <si>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</si>
  <si>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</si>
  <si>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</si>
  <si>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</si>
  <si>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</si>
  <si>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</si>
  <si>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</si>
  <si>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</si>
  <si>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</si>
  <si>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</si>
  <si>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</si>
  <si>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</si>
  <si>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</si>
  <si>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</si>
  <si>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</si>
  <si>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</si>
  <si>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</si>
  <si>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</si>
  <si>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</si>
  <si>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</si>
  <si>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</si>
  <si>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</si>
  <si>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</si>
  <si>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</si>
  <si>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</si>
  <si>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</si>
  <si>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</si>
  <si>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</si>
  <si>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</si>
  <si>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</si>
  <si>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</si>
  <si>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</si>
  <si>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</si>
  <si>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</si>
  <si>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</si>
  <si>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</si>
  <si>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</si>
  <si>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</si>
  <si>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</si>
  <si>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</si>
  <si>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</si>
  <si>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</si>
  <si>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</si>
  <si>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</si>
  <si>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</si>
  <si>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</si>
  <si>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</si>
  <si>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</si>
  <si>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</si>
  <si>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</si>
  <si>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</si>
  <si>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</si>
  <si>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</si>
  <si>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</si>
  <si>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</si>
  <si>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</si>
  <si>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</si>
  <si>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</si>
  <si>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</si>
  <si>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</si>
  <si>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</si>
  <si>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</si>
  <si>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</si>
  <si>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</si>
  <si>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</si>
  <si>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</si>
  <si>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</si>
  <si>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</si>
  <si>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</si>
  <si>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</si>
  <si>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</si>
  <si>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</si>
  <si>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</si>
  <si>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</si>
  <si>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</si>
  <si>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</si>
  <si>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</si>
  <si>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</si>
  <si>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</si>
  <si>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</si>
  <si>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</si>
  <si>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</si>
  <si>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</si>
  <si>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</si>
  <si>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</si>
  <si>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</si>
  <si>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</si>
  <si>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</si>
  <si>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</si>
  <si>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</si>
  <si>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</si>
  <si>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</si>
  <si>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</si>
  <si>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</si>
  <si>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</si>
  <si>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</si>
  <si>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</si>
  <si>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</si>
  <si>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</si>
  <si>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</si>
  <si>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</si>
  <si>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</si>
  <si>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</si>
  <si>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</si>
  <si>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</si>
  <si>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</si>
  <si>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</si>
  <si>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</si>
  <si>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</si>
  <si>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</si>
  <si>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</si>
  <si>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</si>
  <si>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</si>
  <si>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</si>
  <si>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</si>
  <si>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</si>
  <si>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</si>
  <si>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</si>
  <si>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</si>
  <si>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</si>
  <si>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</si>
  <si>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</si>
  <si>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</si>
  <si>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</si>
  <si>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</si>
  <si>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</si>
  <si>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</si>
  <si>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</si>
  <si>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</si>
  <si>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</si>
  <si>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</si>
  <si>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</si>
  <si>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</si>
  <si>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</si>
  <si>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</si>
  <si>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</si>
  <si>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</si>
  <si>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</si>
  <si>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</si>
  <si>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</si>
  <si>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</si>
  <si>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</si>
  <si>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</si>
  <si>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</si>
  <si>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</si>
  <si>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</si>
  <si>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</si>
  <si>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</si>
  <si>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</si>
  <si>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</si>
  <si>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</si>
  <si>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</si>
  <si>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</si>
  <si>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</si>
  <si>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</si>
  <si>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</si>
  <si>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</si>
  <si>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</si>
  <si>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</si>
  <si>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</si>
  <si>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</si>
  <si>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</si>
  <si>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</si>
  <si>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</si>
  <si>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</si>
  <si>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</si>
  <si>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</si>
  <si>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</si>
  <si>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</si>
  <si>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</si>
  <si>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</si>
  <si>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</si>
  <si>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</si>
  <si>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</si>
  <si>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</si>
  <si>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</si>
  <si>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</si>
  <si>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</si>
  <si>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</si>
  <si>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</si>
  <si>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</si>
  <si>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</si>
  <si>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</si>
  <si>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</si>
  <si>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</si>
  <si>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</si>
  <si>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</si>
  <si>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</si>
  <si>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</si>
  <si>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</si>
  <si>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</si>
  <si>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</si>
  <si>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</si>
  <si>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</si>
  <si>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</si>
  <si>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</si>
  <si>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</si>
  <si>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</si>
  <si>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</si>
  <si>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</si>
  <si>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</si>
  <si>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</si>
  <si>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</si>
  <si>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</si>
  <si>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</si>
  <si>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</si>
  <si>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</si>
  <si>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</si>
  <si>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</si>
  <si>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</si>
  <si>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</si>
  <si>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</si>
  <si>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</si>
  <si>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</si>
  <si>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</si>
  <si>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</si>
  <si>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</si>
  <si>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</si>
  <si>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</si>
  <si>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</si>
  <si>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</si>
  <si>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</si>
  <si>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</si>
  <si>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</si>
  <si>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</si>
  <si>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</si>
  <si>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</si>
  <si>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</si>
  <si>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</si>
  <si>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</si>
  <si>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</si>
  <si>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</si>
  <si>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</si>
  <si>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</si>
  <si>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</si>
  <si>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</si>
  <si>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</si>
  <si>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</si>
  <si>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</si>
  <si>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</si>
  <si>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</si>
  <si>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</si>
  <si>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</si>
  <si>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</si>
  <si>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</si>
  <si>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</si>
  <si>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</si>
  <si>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</si>
  <si>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</si>
  <si>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</si>
  <si>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</si>
  <si>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</si>
  <si>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</si>
  <si>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</si>
  <si>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</si>
  <si>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</si>
  <si>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</si>
  <si>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</si>
  <si>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</si>
  <si>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</si>
  <si>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</si>
  <si>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</si>
  <si>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</si>
  <si>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</si>
  <si>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</si>
  <si>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</si>
  <si>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</si>
  <si>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</si>
  <si>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</si>
  <si>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</si>
  <si>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</si>
  <si>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</si>
  <si>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</si>
  <si>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</si>
  <si>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</si>
  <si>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</si>
  <si>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</si>
  <si>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</si>
  <si>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</si>
  <si>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</si>
  <si>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</si>
  <si>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</si>
  <si>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</si>
  <si>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</si>
  <si>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</si>
  <si>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</si>
  <si>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</si>
  <si>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</si>
  <si>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</si>
  <si>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</si>
  <si>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</si>
  <si>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</si>
  <si>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</si>
  <si>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</si>
  <si>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</si>
  <si>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</si>
  <si>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</si>
  <si>
    <r>
      <t xml:space="preserve">Limite Orçamentário             </t>
    </r>
    <r>
      <rPr>
        <b/>
        <sz val="9"/>
        <color indexed="8"/>
        <rFont val="Tahoma"/>
        <family val="2"/>
      </rPr>
      <t xml:space="preserve"> ( MME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</si>
</sst>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6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80" fontId="61" fillId="6" borderId="53" xfId="0" applyNumberFormat="1" applyFont="1" applyFill="1" applyBorder="1" applyAlignment="1">
      <alignment horizontal="right" vertical="top"/>
    </xf>
    <xf numFmtId="180" fontId="60" fillId="4" borderId="54" xfId="0" applyNumberFormat="1" applyFont="1" applyFill="1" applyBorder="1" applyAlignment="1">
      <alignment horizontal="right" wrapText="1"/>
    </xf>
    <xf numFmtId="180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29" fillId="4" borderId="54" xfId="0" applyNumberFormat="1" applyFont="1" applyFill="1" applyBorder="1" applyAlignment="1">
      <alignment horizontal="center" vertical="center"/>
    </xf>
    <xf numFmtId="0" fontId="29" fillId="4" borderId="54" xfId="0" applyNumberFormat="1" applyFont="1" applyFill="1" applyBorder="1" applyAlignment="1">
      <alignment horizontal="left" vertical="top"/>
    </xf>
    <xf numFmtId="0" fontId="29" fillId="4" borderId="54" xfId="0" applyFont="1" applyFill="1" applyBorder="1" applyAlignment="1">
      <alignment horizontal="left" vertical="top"/>
    </xf>
    <xf numFmtId="180" fontId="29" fillId="4" borderId="54" xfId="0" applyNumberFormat="1" applyFont="1" applyFill="1" applyBorder="1" applyAlignment="1">
      <alignment horizontal="right" vertical="center"/>
    </xf>
    <xf numFmtId="0" fontId="29" fillId="7" borderId="54" xfId="0" applyNumberFormat="1" applyFont="1" applyFill="1" applyBorder="1" applyAlignment="1">
      <alignment horizontal="center" vertical="center"/>
    </xf>
    <xf numFmtId="0" fontId="29" fillId="7" borderId="54" xfId="0" applyNumberFormat="1" applyFont="1" applyFill="1" applyBorder="1" applyAlignment="1">
      <alignment horizontal="left" vertical="top"/>
    </xf>
    <xf numFmtId="0" fontId="29" fillId="7" borderId="54" xfId="0" applyFont="1" applyFill="1" applyBorder="1" applyAlignment="1">
      <alignment horizontal="left" vertical="top"/>
    </xf>
    <xf numFmtId="180" fontId="29" fillId="7" borderId="54" xfId="0" applyNumberFormat="1" applyFont="1" applyFill="1" applyBorder="1" applyAlignment="1">
      <alignment horizontal="right" vertical="center"/>
    </xf>
    <xf numFmtId="180" fontId="37" fillId="6" borderId="53" xfId="0" applyNumberFormat="1" applyFont="1" applyFill="1" applyBorder="1" applyAlignment="1">
      <alignment horizontal="right" vertical="top"/>
    </xf>
    <xf numFmtId="180" fontId="29" fillId="4" borderId="54" xfId="0" applyNumberFormat="1" applyFont="1" applyFill="1" applyBorder="1" applyAlignment="1">
      <alignment horizontal="right" wrapText="1"/>
    </xf>
    <xf numFmtId="180" fontId="29" fillId="7" borderId="54" xfId="0" applyNumberFormat="1" applyFont="1" applyFill="1" applyBorder="1" applyAlignment="1">
      <alignment horizontal="right" wrapText="1"/>
    </xf>
    <xf numFmtId="0" fontId="37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37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61" fillId="6" borderId="53" xfId="0" applyFont="1" applyFill="1" applyBorder="1" applyAlignment="1">
      <alignment horizontal="left" vertical="top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796875" defaultRowHeight="12.5" x14ac:dyDescent="0.25"/>
  <cols>
    <col min="1" max="1" width="11.54296875" style="51" bestFit="1" customWidth="1"/>
    <col min="2" max="2" width="10.453125" style="51" customWidth="1"/>
    <col min="3" max="3" width="4.81640625" style="51" customWidth="1"/>
    <col min="4" max="4" width="26.81640625" style="51" customWidth="1"/>
    <col min="5" max="5" width="14.453125" style="51" customWidth="1"/>
    <col min="6" max="11" width="16.1796875" style="51" customWidth="1"/>
    <col min="12" max="12" width="12.81640625" style="51" bestFit="1" customWidth="1"/>
    <col min="13" max="13" width="13.54296875" style="51" customWidth="1"/>
    <col min="14" max="15" width="9.1796875" style="51"/>
    <col min="16" max="16" width="12.54296875" style="51" customWidth="1"/>
    <col min="17" max="17" width="12.453125" style="51" bestFit="1" customWidth="1"/>
    <col min="18" max="18" width="11.81640625" style="51" customWidth="1"/>
    <col min="19" max="16384" width="9.1796875" style="51"/>
  </cols>
  <sheetData>
    <row r="1" spans="1:15" x14ac:dyDescent="0.25">
      <c r="B1" s="488" t="s">
        <v>68</v>
      </c>
      <c r="C1" s="488"/>
      <c r="D1" s="488"/>
      <c r="E1" s="488"/>
      <c r="F1" s="488"/>
      <c r="G1" s="488"/>
      <c r="H1" s="488"/>
      <c r="I1" s="488"/>
      <c r="J1" s="488"/>
      <c r="K1" s="488"/>
    </row>
    <row r="3" spans="1:15" ht="22" x14ac:dyDescent="0.25">
      <c r="B3" s="52" t="s">
        <v>69</v>
      </c>
    </row>
    <row r="5" spans="1:15" x14ac:dyDescent="0.25">
      <c r="B5" s="53" t="s">
        <v>70</v>
      </c>
    </row>
    <row r="6" spans="1:15" x14ac:dyDescent="0.25">
      <c r="B6" s="53"/>
    </row>
    <row r="7" spans="1:15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0" x14ac:dyDescent="0.25">
      <c r="B8" s="489" t="s">
        <v>0</v>
      </c>
      <c r="C8" s="489" t="s">
        <v>1</v>
      </c>
      <c r="D8" s="489"/>
      <c r="E8" s="54" t="s">
        <v>66</v>
      </c>
      <c r="F8" s="490" t="s">
        <v>71</v>
      </c>
      <c r="G8" s="490"/>
      <c r="H8" s="490"/>
      <c r="I8" s="490"/>
      <c r="J8" s="490"/>
      <c r="K8" s="55" t="s">
        <v>9</v>
      </c>
    </row>
    <row r="9" spans="1:15" x14ac:dyDescent="0.25">
      <c r="B9" s="489"/>
      <c r="C9" s="489"/>
      <c r="D9" s="489"/>
      <c r="E9" s="491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5" x14ac:dyDescent="0.25">
      <c r="B10" s="489"/>
      <c r="C10" s="489"/>
      <c r="D10" s="489"/>
      <c r="E10" s="491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18.5" x14ac:dyDescent="0.25">
      <c r="B11" s="489"/>
      <c r="C11" s="489"/>
      <c r="D11" s="489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ht="13.5" x14ac:dyDescent="0.3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ht="13.5" x14ac:dyDescent="0.3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ht="13.5" x14ac:dyDescent="0.3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ht="13.5" x14ac:dyDescent="0.3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ht="13.5" x14ac:dyDescent="0.3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ht="13.5" x14ac:dyDescent="0.3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ht="13.5" x14ac:dyDescent="0.3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ht="13.5" x14ac:dyDescent="0.3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ht="13.5" x14ac:dyDescent="0.3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ht="13.5" x14ac:dyDescent="0.3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ht="13.5" x14ac:dyDescent="0.3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ht="13.5" x14ac:dyDescent="0.3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ht="13.5" x14ac:dyDescent="0.3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ht="13.5" x14ac:dyDescent="0.3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ht="13.5" x14ac:dyDescent="0.3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ht="13.5" x14ac:dyDescent="0.3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ht="13.5" x14ac:dyDescent="0.3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ht="13.5" x14ac:dyDescent="0.3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ht="13.5" x14ac:dyDescent="0.3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ht="13.5" x14ac:dyDescent="0.3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ht="13.5" x14ac:dyDescent="0.3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ht="13.5" x14ac:dyDescent="0.3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ht="13.5" x14ac:dyDescent="0.3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ht="13.5" x14ac:dyDescent="0.3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ht="13.5" x14ac:dyDescent="0.3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ht="13.5" x14ac:dyDescent="0.3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ht="13.5" x14ac:dyDescent="0.3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ht="13.5" x14ac:dyDescent="0.3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ht="13.5" x14ac:dyDescent="0.3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ht="13.5" x14ac:dyDescent="0.3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ht="13.5" x14ac:dyDescent="0.3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ht="13.5" x14ac:dyDescent="0.3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ht="13.5" x14ac:dyDescent="0.3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ht="13.5" x14ac:dyDescent="0.3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ht="13.5" x14ac:dyDescent="0.3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ht="13.5" x14ac:dyDescent="0.3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ht="13.5" x14ac:dyDescent="0.3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ht="13.5" x14ac:dyDescent="0.3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ht="13.5" x14ac:dyDescent="0.3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ht="13.5" x14ac:dyDescent="0.3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ht="13.5" x14ac:dyDescent="0.3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ht="13.5" x14ac:dyDescent="0.3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ht="13.5" x14ac:dyDescent="0.3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ht="13.5" x14ac:dyDescent="0.3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ht="13.5" x14ac:dyDescent="0.3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ht="13.5" x14ac:dyDescent="0.3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ht="13.5" x14ac:dyDescent="0.3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ht="13.5" x14ac:dyDescent="0.3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ht="13.5" x14ac:dyDescent="0.3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ht="13.5" x14ac:dyDescent="0.3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ht="13.5" x14ac:dyDescent="0.3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ht="13.5" x14ac:dyDescent="0.3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ht="13.5" x14ac:dyDescent="0.3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ht="13.5" x14ac:dyDescent="0.3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ht="13.5" x14ac:dyDescent="0.3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ht="13.5" x14ac:dyDescent="0.3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ht="13.5" x14ac:dyDescent="0.3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ht="13.5" x14ac:dyDescent="0.3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ht="13.5" x14ac:dyDescent="0.3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ht="13.5" x14ac:dyDescent="0.3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ht="13.5" x14ac:dyDescent="0.3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ht="13.5" x14ac:dyDescent="0.3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ht="13.5" x14ac:dyDescent="0.3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ht="13.5" x14ac:dyDescent="0.3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ht="13.5" x14ac:dyDescent="0.3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ht="13.5" x14ac:dyDescent="0.3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ht="13.5" x14ac:dyDescent="0.3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ht="13.5" x14ac:dyDescent="0.3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ht="13.5" x14ac:dyDescent="0.3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ht="13.5" x14ac:dyDescent="0.3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ht="13.5" x14ac:dyDescent="0.3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ht="13.5" x14ac:dyDescent="0.3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ht="13.5" x14ac:dyDescent="0.3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ht="13.5" x14ac:dyDescent="0.3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ht="13.5" x14ac:dyDescent="0.3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ht="13.5" x14ac:dyDescent="0.3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ht="13.5" x14ac:dyDescent="0.3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ht="13.5" x14ac:dyDescent="0.3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ht="13.5" x14ac:dyDescent="0.3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ht="13.5" x14ac:dyDescent="0.3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ht="13.5" x14ac:dyDescent="0.3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ht="13.5" x14ac:dyDescent="0.3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ht="13.5" x14ac:dyDescent="0.3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ht="13.5" x14ac:dyDescent="0.3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ht="13.5" x14ac:dyDescent="0.3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ht="13.5" x14ac:dyDescent="0.3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ht="13.5" x14ac:dyDescent="0.3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ht="13.5" x14ac:dyDescent="0.3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ht="13.5" x14ac:dyDescent="0.3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ht="13.5" x14ac:dyDescent="0.3">
      <c r="A101" s="60"/>
      <c r="B101" s="351" t="s">
        <v>9</v>
      </c>
      <c r="C101" s="487" t="s">
        <v>10</v>
      </c>
      <c r="D101" s="487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5" outlineLevelCol="1" x14ac:dyDescent="0.25"/>
  <cols>
    <col min="1" max="1" width="1.1796875" style="63" customWidth="1"/>
    <col min="2" max="2" width="41.54296875" style="19" customWidth="1"/>
    <col min="3" max="3" width="12" style="68" hidden="1" customWidth="1"/>
    <col min="4" max="4" width="11.453125" style="104" hidden="1" customWidth="1" outlineLevel="1"/>
    <col min="5" max="5" width="11.453125" style="68" hidden="1" customWidth="1" outlineLevel="1"/>
    <col min="6" max="6" width="8.81640625" style="67" hidden="1" customWidth="1" collapsed="1"/>
    <col min="7" max="7" width="12.54296875" style="68" hidden="1" customWidth="1" outlineLevel="1"/>
    <col min="8" max="8" width="18.54296875" style="69" hidden="1" customWidth="1" outlineLevel="1"/>
    <col min="9" max="9" width="14.54296875" style="69" hidden="1" customWidth="1" collapsed="1"/>
    <col min="10" max="10" width="13.54296875" style="69" hidden="1" customWidth="1"/>
    <col min="11" max="11" width="14.81640625" style="69" hidden="1" customWidth="1"/>
    <col min="12" max="12" width="15.453125" style="69" hidden="1" customWidth="1"/>
    <col min="13" max="13" width="17.1796875" style="69" customWidth="1"/>
    <col min="14" max="14" width="19.453125" style="19" customWidth="1"/>
    <col min="15" max="15" width="16.54296875" style="19" customWidth="1"/>
    <col min="16" max="16" width="17.81640625" style="19" customWidth="1"/>
    <col min="17" max="17" width="15.81640625" style="19" customWidth="1"/>
    <col min="18" max="18" width="15.8164062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796875" customWidth="1"/>
  </cols>
  <sheetData>
    <row r="1" spans="1:34" s="19" customFormat="1" ht="34" customHeight="1" x14ac:dyDescent="0.25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5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5" customHeight="1" x14ac:dyDescent="0.25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5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5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44850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3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3">
      <c r="A7" s="63"/>
      <c r="B7" s="546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49" t="s">
        <v>93</v>
      </c>
      <c r="L7" s="536" t="s">
        <v>125</v>
      </c>
      <c r="M7" s="551" t="s">
        <v>94</v>
      </c>
      <c r="N7" s="553" t="s">
        <v>186</v>
      </c>
      <c r="O7" s="551" t="s">
        <v>116</v>
      </c>
      <c r="P7" s="553" t="s">
        <v>105</v>
      </c>
      <c r="Q7" s="551" t="s">
        <v>95</v>
      </c>
      <c r="R7" s="553" t="s">
        <v>188</v>
      </c>
      <c r="S7" s="556" t="s">
        <v>187</v>
      </c>
      <c r="T7" s="553" t="s">
        <v>189</v>
      </c>
      <c r="U7" s="553" t="s">
        <v>190</v>
      </c>
      <c r="V7" s="553" t="s">
        <v>191</v>
      </c>
      <c r="W7" s="553" t="s">
        <v>192</v>
      </c>
      <c r="X7" s="558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3">
      <c r="A8" s="63"/>
      <c r="B8" s="547"/>
      <c r="C8" s="208"/>
      <c r="D8" s="209"/>
      <c r="E8" s="208"/>
      <c r="F8" s="210"/>
      <c r="G8" s="208"/>
      <c r="H8" s="211"/>
      <c r="I8" s="211"/>
      <c r="J8" s="212"/>
      <c r="K8" s="550"/>
      <c r="L8" s="537"/>
      <c r="M8" s="552"/>
      <c r="N8" s="554"/>
      <c r="O8" s="552"/>
      <c r="P8" s="554"/>
      <c r="Q8" s="552"/>
      <c r="R8" s="554"/>
      <c r="S8" s="557"/>
      <c r="T8" s="554"/>
      <c r="U8" s="554"/>
      <c r="V8" s="554"/>
      <c r="W8" s="554"/>
      <c r="X8" s="558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3">
      <c r="A9" s="63"/>
      <c r="B9" s="547"/>
      <c r="C9" s="208"/>
      <c r="D9" s="209"/>
      <c r="E9" s="208"/>
      <c r="F9" s="210"/>
      <c r="G9" s="208"/>
      <c r="H9" s="211"/>
      <c r="I9" s="211"/>
      <c r="J9" s="212"/>
      <c r="K9" s="550"/>
      <c r="L9" s="537"/>
      <c r="M9" s="552"/>
      <c r="N9" s="555"/>
      <c r="O9" s="552"/>
      <c r="P9" s="555"/>
      <c r="Q9" s="552"/>
      <c r="R9" s="555"/>
      <c r="S9" s="557"/>
      <c r="T9" s="555"/>
      <c r="U9" s="555"/>
      <c r="V9" s="555"/>
      <c r="W9" s="555"/>
      <c r="X9" s="558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3">
      <c r="A10" s="63"/>
      <c r="B10" s="548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5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7" customHeight="1" thickTop="1" thickBot="1" x14ac:dyDescent="0.3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7" customHeight="1" x14ac:dyDescent="0.25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7" customHeight="1" x14ac:dyDescent="0.25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7" customHeight="1" x14ac:dyDescent="0.25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7" customHeight="1" x14ac:dyDescent="0.25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7" customHeight="1" x14ac:dyDescent="0.25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7" customHeight="1" thickBot="1" x14ac:dyDescent="0.3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7" hidden="1" customHeight="1" thickBot="1" x14ac:dyDescent="0.3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3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6" customHeight="1" thickTop="1" x14ac:dyDescent="0.25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5">
      <c r="H21" s="94"/>
      <c r="I21" s="94"/>
      <c r="J21" s="94"/>
      <c r="K21" s="94"/>
      <c r="L21" s="94"/>
      <c r="M21" s="94"/>
      <c r="O21" s="94"/>
    </row>
    <row r="22" spans="1:34" x14ac:dyDescent="0.25">
      <c r="H22" s="94"/>
      <c r="I22" s="94"/>
      <c r="J22" s="94"/>
      <c r="K22" s="94"/>
      <c r="L22" s="94"/>
      <c r="M22" s="94"/>
    </row>
    <row r="23" spans="1:34" x14ac:dyDescent="0.25">
      <c r="H23" s="94"/>
      <c r="I23" s="94"/>
      <c r="J23" s="94"/>
      <c r="K23" s="94"/>
      <c r="L23" s="94"/>
      <c r="M23" s="94"/>
    </row>
    <row r="24" spans="1:34" x14ac:dyDescent="0.25">
      <c r="H24" s="94"/>
      <c r="I24" s="94"/>
      <c r="J24" s="94"/>
      <c r="K24" s="94"/>
      <c r="L24" s="94"/>
      <c r="M24" s="94"/>
    </row>
    <row r="25" spans="1:34" x14ac:dyDescent="0.25">
      <c r="H25" s="94"/>
      <c r="I25" s="94"/>
      <c r="J25" s="94"/>
      <c r="K25" s="94"/>
      <c r="L25" s="94"/>
      <c r="M25" s="94"/>
    </row>
    <row r="26" spans="1:34" x14ac:dyDescent="0.25">
      <c r="H26" s="94"/>
      <c r="I26" s="94"/>
      <c r="J26" s="94"/>
      <c r="K26" s="94"/>
      <c r="L26" s="94"/>
      <c r="M26" s="94"/>
    </row>
    <row r="27" spans="1:34" x14ac:dyDescent="0.25">
      <c r="H27" s="94"/>
      <c r="I27" s="94"/>
      <c r="J27" s="94"/>
      <c r="K27" s="94"/>
      <c r="L27" s="94"/>
      <c r="M27" s="94"/>
    </row>
    <row r="28" spans="1:34" x14ac:dyDescent="0.25">
      <c r="H28" s="94"/>
      <c r="I28" s="94"/>
      <c r="J28" s="94"/>
      <c r="K28" s="94"/>
      <c r="L28" s="94"/>
      <c r="M28" s="94"/>
    </row>
    <row r="29" spans="1:34" x14ac:dyDescent="0.25">
      <c r="H29" s="94"/>
      <c r="I29" s="94"/>
      <c r="J29" s="94"/>
      <c r="K29" s="94"/>
      <c r="L29" s="94"/>
      <c r="M29" s="94"/>
    </row>
    <row r="30" spans="1:34" x14ac:dyDescent="0.25">
      <c r="H30" s="94"/>
      <c r="I30" s="94"/>
      <c r="J30" s="94"/>
      <c r="K30" s="94"/>
      <c r="L30" s="94"/>
      <c r="M30" s="94"/>
    </row>
    <row r="31" spans="1:34" x14ac:dyDescent="0.25">
      <c r="H31" s="94"/>
      <c r="I31" s="94"/>
      <c r="J31" s="94"/>
      <c r="K31" s="94"/>
      <c r="L31" s="94"/>
      <c r="M31" s="94"/>
    </row>
    <row r="32" spans="1:34" x14ac:dyDescent="0.25">
      <c r="H32" s="94"/>
      <c r="I32" s="94"/>
      <c r="J32" s="94"/>
      <c r="K32" s="94"/>
      <c r="L32" s="94"/>
      <c r="M32" s="94"/>
    </row>
    <row r="33" spans="8:13" x14ac:dyDescent="0.25">
      <c r="H33" s="94"/>
      <c r="I33" s="94"/>
      <c r="J33" s="94"/>
      <c r="K33" s="94"/>
      <c r="L33" s="94"/>
      <c r="M33" s="94"/>
    </row>
    <row r="34" spans="8:13" x14ac:dyDescent="0.25">
      <c r="H34" s="94"/>
      <c r="I34" s="94"/>
      <c r="J34" s="94"/>
      <c r="K34" s="94"/>
      <c r="L34" s="94"/>
      <c r="M34" s="94"/>
    </row>
    <row r="35" spans="8:13" x14ac:dyDescent="0.25">
      <c r="H35" s="94"/>
      <c r="I35" s="94"/>
      <c r="J35" s="94"/>
      <c r="K35" s="94"/>
      <c r="L35" s="94"/>
      <c r="M35" s="94"/>
    </row>
    <row r="36" spans="8:13" x14ac:dyDescent="0.25">
      <c r="H36" s="94"/>
      <c r="I36" s="94"/>
      <c r="J36" s="94"/>
      <c r="K36" s="94"/>
      <c r="L36" s="94"/>
      <c r="M36" s="94"/>
    </row>
    <row r="37" spans="8:13" x14ac:dyDescent="0.25">
      <c r="H37" s="94"/>
      <c r="I37" s="94"/>
      <c r="J37" s="94"/>
      <c r="K37" s="94"/>
      <c r="L37" s="94"/>
      <c r="M37" s="94"/>
    </row>
    <row r="38" spans="8:13" x14ac:dyDescent="0.25">
      <c r="H38" s="94"/>
      <c r="I38" s="94"/>
      <c r="J38" s="94"/>
      <c r="K38" s="94"/>
      <c r="L38" s="94"/>
      <c r="M38" s="94"/>
    </row>
    <row r="39" spans="8:13" x14ac:dyDescent="0.25">
      <c r="H39" s="94"/>
      <c r="I39" s="94"/>
      <c r="J39" s="94"/>
      <c r="K39" s="94"/>
      <c r="L39" s="94"/>
      <c r="M39" s="94"/>
    </row>
    <row r="40" spans="8:13" x14ac:dyDescent="0.25">
      <c r="H40" s="94"/>
      <c r="I40" s="94"/>
      <c r="J40" s="94"/>
      <c r="K40" s="94"/>
      <c r="L40" s="94"/>
      <c r="M40" s="94"/>
    </row>
    <row r="41" spans="8:13" x14ac:dyDescent="0.25">
      <c r="H41" s="94"/>
      <c r="I41" s="94"/>
      <c r="J41" s="94"/>
      <c r="K41" s="94"/>
      <c r="L41" s="94"/>
      <c r="M41" s="94"/>
    </row>
    <row r="42" spans="8:13" x14ac:dyDescent="0.25">
      <c r="H42" s="94"/>
      <c r="I42" s="94"/>
      <c r="J42" s="94"/>
      <c r="K42" s="94"/>
      <c r="L42" s="94"/>
      <c r="M42" s="94"/>
    </row>
    <row r="43" spans="8:13" x14ac:dyDescent="0.25">
      <c r="H43" s="94"/>
      <c r="I43" s="94"/>
      <c r="J43" s="94"/>
      <c r="K43" s="94"/>
      <c r="L43" s="94"/>
      <c r="M43" s="94"/>
    </row>
    <row r="44" spans="8:13" x14ac:dyDescent="0.25">
      <c r="H44" s="94"/>
      <c r="I44" s="94"/>
      <c r="J44" s="94"/>
      <c r="K44" s="94"/>
      <c r="L44" s="94"/>
      <c r="M44" s="94"/>
    </row>
    <row r="45" spans="8:13" x14ac:dyDescent="0.25">
      <c r="H45" s="94"/>
      <c r="I45" s="94"/>
      <c r="J45" s="94"/>
      <c r="K45" s="94"/>
      <c r="L45" s="94"/>
      <c r="M45" s="94"/>
    </row>
    <row r="46" spans="8:13" x14ac:dyDescent="0.25">
      <c r="H46" s="94"/>
      <c r="I46" s="94"/>
      <c r="J46" s="94"/>
      <c r="K46" s="94"/>
      <c r="L46" s="94"/>
      <c r="M46" s="94"/>
    </row>
    <row r="47" spans="8:13" x14ac:dyDescent="0.25">
      <c r="H47" s="94"/>
      <c r="I47" s="94"/>
      <c r="J47" s="94"/>
      <c r="K47" s="94"/>
      <c r="L47" s="94"/>
      <c r="M47" s="94"/>
    </row>
    <row r="48" spans="8:13" x14ac:dyDescent="0.25">
      <c r="H48" s="94"/>
      <c r="I48" s="94"/>
      <c r="J48" s="94"/>
      <c r="K48" s="94"/>
      <c r="L48" s="94"/>
      <c r="M48" s="94"/>
    </row>
    <row r="49" spans="8:13" x14ac:dyDescent="0.25">
      <c r="H49" s="94"/>
      <c r="I49" s="94"/>
      <c r="J49" s="94"/>
      <c r="K49" s="94"/>
      <c r="L49" s="94"/>
      <c r="M49" s="94"/>
    </row>
    <row r="50" spans="8:13" x14ac:dyDescent="0.25">
      <c r="H50" s="94"/>
      <c r="I50" s="94"/>
      <c r="J50" s="94"/>
      <c r="K50" s="94"/>
      <c r="L50" s="94"/>
      <c r="M50" s="94"/>
    </row>
    <row r="51" spans="8:13" x14ac:dyDescent="0.25">
      <c r="H51" s="94"/>
      <c r="I51" s="94"/>
      <c r="J51" s="94"/>
      <c r="K51" s="94"/>
      <c r="L51" s="94"/>
      <c r="M51" s="94"/>
    </row>
    <row r="52" spans="8:13" x14ac:dyDescent="0.25">
      <c r="H52" s="94"/>
      <c r="I52" s="94"/>
      <c r="J52" s="94"/>
      <c r="K52" s="94"/>
      <c r="L52" s="94"/>
      <c r="M52" s="94"/>
    </row>
    <row r="53" spans="8:13" x14ac:dyDescent="0.25">
      <c r="H53" s="94"/>
      <c r="I53" s="94"/>
      <c r="J53" s="94"/>
      <c r="K53" s="94"/>
      <c r="L53" s="94"/>
      <c r="M53" s="94"/>
    </row>
    <row r="54" spans="8:13" x14ac:dyDescent="0.25">
      <c r="H54" s="94"/>
      <c r="I54" s="94"/>
      <c r="J54" s="94"/>
      <c r="K54" s="94"/>
      <c r="L54" s="94"/>
      <c r="M54" s="94"/>
    </row>
    <row r="55" spans="8:13" x14ac:dyDescent="0.25">
      <c r="H55" s="94"/>
      <c r="I55" s="94"/>
      <c r="J55" s="94"/>
      <c r="K55" s="94"/>
      <c r="L55" s="94"/>
      <c r="M55" s="94"/>
    </row>
    <row r="56" spans="8:13" x14ac:dyDescent="0.25">
      <c r="H56" s="94"/>
      <c r="I56" s="94"/>
      <c r="J56" s="94"/>
      <c r="K56" s="94"/>
      <c r="L56" s="94"/>
      <c r="M56" s="94"/>
    </row>
    <row r="57" spans="8:13" x14ac:dyDescent="0.25">
      <c r="H57" s="94"/>
      <c r="I57" s="94"/>
      <c r="J57" s="94"/>
      <c r="K57" s="94"/>
      <c r="L57" s="94"/>
      <c r="M57" s="94"/>
    </row>
    <row r="58" spans="8:13" x14ac:dyDescent="0.25">
      <c r="H58" s="94"/>
      <c r="I58" s="94"/>
      <c r="J58" s="94"/>
      <c r="K58" s="94"/>
      <c r="L58" s="94"/>
      <c r="M58" s="94"/>
    </row>
    <row r="59" spans="8:13" x14ac:dyDescent="0.25">
      <c r="H59" s="94"/>
      <c r="I59" s="94"/>
      <c r="J59" s="94"/>
      <c r="K59" s="94"/>
      <c r="L59" s="94"/>
      <c r="M59" s="94"/>
    </row>
    <row r="60" spans="8:13" x14ac:dyDescent="0.25">
      <c r="H60" s="94"/>
      <c r="I60" s="94"/>
      <c r="J60" s="94"/>
      <c r="K60" s="94"/>
      <c r="L60" s="94"/>
      <c r="M60" s="94"/>
    </row>
    <row r="61" spans="8:13" x14ac:dyDescent="0.25">
      <c r="H61" s="94"/>
      <c r="I61" s="94"/>
      <c r="J61" s="94"/>
      <c r="K61" s="94"/>
      <c r="L61" s="94"/>
      <c r="M61" s="94"/>
    </row>
    <row r="62" spans="8:13" x14ac:dyDescent="0.25">
      <c r="H62" s="94"/>
      <c r="I62" s="94"/>
      <c r="J62" s="94"/>
      <c r="K62" s="94"/>
      <c r="L62" s="94"/>
      <c r="M62" s="94"/>
    </row>
    <row r="63" spans="8:13" x14ac:dyDescent="0.25">
      <c r="H63" s="94"/>
      <c r="I63" s="94"/>
      <c r="J63" s="94"/>
      <c r="K63" s="94"/>
      <c r="L63" s="94"/>
      <c r="M63" s="94"/>
    </row>
    <row r="64" spans="8:13" x14ac:dyDescent="0.25">
      <c r="H64" s="121"/>
      <c r="I64" s="121"/>
      <c r="J64" s="121"/>
      <c r="K64" s="121"/>
      <c r="L64" s="121"/>
      <c r="M64" s="121"/>
    </row>
    <row r="65" spans="8:13" x14ac:dyDescent="0.25">
      <c r="H65" s="121"/>
      <c r="I65" s="121"/>
      <c r="J65" s="121"/>
      <c r="K65" s="121"/>
      <c r="L65" s="121"/>
      <c r="M65" s="121"/>
    </row>
    <row r="66" spans="8:13" x14ac:dyDescent="0.25">
      <c r="H66" s="121"/>
      <c r="I66" s="121"/>
      <c r="J66" s="121"/>
      <c r="K66" s="121"/>
      <c r="L66" s="121"/>
      <c r="M66" s="121"/>
    </row>
    <row r="67" spans="8:13" x14ac:dyDescent="0.25">
      <c r="H67" s="121"/>
      <c r="I67" s="121"/>
      <c r="J67" s="121"/>
      <c r="K67" s="121"/>
      <c r="L67" s="121"/>
      <c r="M67" s="121"/>
    </row>
    <row r="68" spans="8:13" x14ac:dyDescent="0.25">
      <c r="H68" s="121"/>
      <c r="I68" s="121"/>
      <c r="J68" s="121"/>
      <c r="K68" s="121"/>
      <c r="L68" s="121"/>
      <c r="M68" s="121"/>
    </row>
    <row r="69" spans="8:13" x14ac:dyDescent="0.25">
      <c r="H69" s="121"/>
      <c r="I69" s="121"/>
      <c r="J69" s="121"/>
      <c r="K69" s="121"/>
      <c r="L69" s="121"/>
      <c r="M69" s="121"/>
    </row>
    <row r="70" spans="8:13" x14ac:dyDescent="0.25">
      <c r="H70" s="121"/>
      <c r="I70" s="121"/>
      <c r="J70" s="121"/>
      <c r="K70" s="121"/>
      <c r="L70" s="121"/>
      <c r="M70" s="121"/>
    </row>
    <row r="71" spans="8:13" x14ac:dyDescent="0.25">
      <c r="H71" s="121"/>
      <c r="I71" s="121"/>
      <c r="J71" s="121"/>
      <c r="K71" s="121"/>
      <c r="L71" s="121"/>
      <c r="M71" s="121"/>
    </row>
    <row r="72" spans="8:13" x14ac:dyDescent="0.25">
      <c r="H72" s="121"/>
      <c r="I72" s="121"/>
      <c r="J72" s="121"/>
      <c r="K72" s="121"/>
      <c r="L72" s="121"/>
      <c r="M72" s="121"/>
    </row>
    <row r="73" spans="8:13" x14ac:dyDescent="0.25">
      <c r="H73" s="121"/>
      <c r="I73" s="121"/>
      <c r="J73" s="121"/>
      <c r="K73" s="121"/>
      <c r="L73" s="121"/>
      <c r="M73" s="121"/>
    </row>
    <row r="74" spans="8:13" x14ac:dyDescent="0.25">
      <c r="H74" s="121"/>
      <c r="I74" s="121"/>
      <c r="J74" s="121"/>
      <c r="K74" s="121"/>
      <c r="L74" s="121"/>
      <c r="M74" s="121"/>
    </row>
    <row r="75" spans="8:13" x14ac:dyDescent="0.25">
      <c r="H75" s="121"/>
      <c r="I75" s="121"/>
      <c r="J75" s="121"/>
      <c r="K75" s="121"/>
      <c r="L75" s="121"/>
      <c r="M75" s="121"/>
    </row>
    <row r="76" spans="8:13" x14ac:dyDescent="0.25">
      <c r="H76" s="121"/>
      <c r="I76" s="121"/>
      <c r="J76" s="121"/>
      <c r="K76" s="121"/>
      <c r="L76" s="121"/>
      <c r="M76" s="121"/>
    </row>
    <row r="77" spans="8:13" x14ac:dyDescent="0.25">
      <c r="H77" s="121"/>
      <c r="I77" s="121"/>
      <c r="J77" s="121"/>
      <c r="K77" s="121"/>
      <c r="L77" s="121"/>
      <c r="M77" s="121"/>
    </row>
    <row r="78" spans="8:13" x14ac:dyDescent="0.25">
      <c r="H78" s="121"/>
      <c r="I78" s="121"/>
      <c r="J78" s="121"/>
      <c r="K78" s="121"/>
      <c r="L78" s="121"/>
      <c r="M78" s="121"/>
    </row>
    <row r="79" spans="8:13" x14ac:dyDescent="0.25">
      <c r="H79" s="121"/>
      <c r="I79" s="121"/>
      <c r="J79" s="121"/>
      <c r="K79" s="121"/>
      <c r="L79" s="121"/>
      <c r="M79" s="121"/>
    </row>
    <row r="80" spans="8:13" x14ac:dyDescent="0.25">
      <c r="H80" s="121"/>
      <c r="I80" s="121"/>
      <c r="J80" s="121"/>
      <c r="K80" s="121"/>
      <c r="L80" s="121"/>
      <c r="M80" s="121"/>
    </row>
    <row r="81" spans="8:13" x14ac:dyDescent="0.25">
      <c r="H81" s="121"/>
      <c r="I81" s="121"/>
      <c r="J81" s="121"/>
      <c r="K81" s="121"/>
      <c r="L81" s="121"/>
      <c r="M81" s="121"/>
    </row>
    <row r="82" spans="8:13" x14ac:dyDescent="0.25">
      <c r="H82" s="121"/>
      <c r="I82" s="121"/>
      <c r="J82" s="121"/>
      <c r="K82" s="121"/>
      <c r="L82" s="121"/>
      <c r="M82" s="121"/>
    </row>
    <row r="83" spans="8:13" x14ac:dyDescent="0.25">
      <c r="H83" s="121"/>
      <c r="I83" s="121"/>
      <c r="J83" s="121"/>
      <c r="K83" s="121"/>
      <c r="L83" s="121"/>
      <c r="M83" s="121"/>
    </row>
    <row r="84" spans="8:13" x14ac:dyDescent="0.25">
      <c r="H84" s="121"/>
      <c r="I84" s="121"/>
      <c r="J84" s="121"/>
      <c r="K84" s="121"/>
      <c r="L84" s="121"/>
      <c r="M84" s="121"/>
    </row>
    <row r="85" spans="8:13" x14ac:dyDescent="0.25">
      <c r="H85" s="121"/>
      <c r="I85" s="121"/>
      <c r="J85" s="121"/>
      <c r="K85" s="121"/>
      <c r="L85" s="121"/>
      <c r="M85" s="121"/>
    </row>
    <row r="86" spans="8:13" x14ac:dyDescent="0.25">
      <c r="H86" s="121"/>
      <c r="I86" s="121"/>
      <c r="J86" s="121"/>
      <c r="K86" s="121"/>
      <c r="L86" s="121"/>
      <c r="M86" s="121"/>
    </row>
    <row r="87" spans="8:13" x14ac:dyDescent="0.25">
      <c r="H87" s="121"/>
      <c r="I87" s="121"/>
      <c r="J87" s="121"/>
      <c r="K87" s="121"/>
      <c r="L87" s="121"/>
      <c r="M87" s="121"/>
    </row>
    <row r="88" spans="8:13" x14ac:dyDescent="0.25">
      <c r="H88" s="121"/>
      <c r="I88" s="121"/>
      <c r="J88" s="121"/>
      <c r="K88" s="121"/>
      <c r="L88" s="121"/>
      <c r="M88" s="121"/>
    </row>
    <row r="89" spans="8:13" x14ac:dyDescent="0.25">
      <c r="H89" s="121"/>
      <c r="I89" s="121"/>
      <c r="J89" s="121"/>
      <c r="K89" s="121"/>
      <c r="L89" s="121"/>
      <c r="M89" s="121"/>
    </row>
    <row r="90" spans="8:13" x14ac:dyDescent="0.25">
      <c r="H90" s="121"/>
      <c r="I90" s="121"/>
      <c r="J90" s="121"/>
      <c r="K90" s="121"/>
      <c r="L90" s="121"/>
      <c r="M90" s="121"/>
    </row>
    <row r="91" spans="8:13" x14ac:dyDescent="0.25">
      <c r="H91" s="121"/>
      <c r="I91" s="121"/>
      <c r="J91" s="121"/>
      <c r="K91" s="121"/>
      <c r="L91" s="121"/>
      <c r="M91" s="121"/>
    </row>
    <row r="92" spans="8:13" x14ac:dyDescent="0.25">
      <c r="H92" s="121"/>
      <c r="I92" s="121"/>
      <c r="J92" s="121"/>
      <c r="K92" s="121"/>
      <c r="L92" s="121"/>
      <c r="M92" s="121"/>
    </row>
    <row r="93" spans="8:13" x14ac:dyDescent="0.25">
      <c r="H93" s="121"/>
      <c r="I93" s="121"/>
      <c r="J93" s="121"/>
      <c r="K93" s="121"/>
      <c r="L93" s="121"/>
      <c r="M93" s="121"/>
    </row>
    <row r="94" spans="8:13" x14ac:dyDescent="0.25">
      <c r="H94" s="121"/>
      <c r="I94" s="121"/>
      <c r="J94" s="121"/>
      <c r="K94" s="121"/>
      <c r="L94" s="121"/>
      <c r="M94" s="121"/>
    </row>
    <row r="95" spans="8:13" x14ac:dyDescent="0.25">
      <c r="H95" s="121"/>
      <c r="I95" s="121"/>
      <c r="J95" s="121"/>
      <c r="K95" s="121"/>
      <c r="L95" s="121"/>
      <c r="M95" s="121"/>
    </row>
    <row r="96" spans="8:13" x14ac:dyDescent="0.25">
      <c r="H96" s="121"/>
      <c r="I96" s="121"/>
      <c r="J96" s="121"/>
      <c r="K96" s="121"/>
      <c r="L96" s="121"/>
      <c r="M96" s="121"/>
    </row>
    <row r="97" spans="8:13" x14ac:dyDescent="0.25">
      <c r="H97" s="121"/>
      <c r="I97" s="121"/>
      <c r="J97" s="121"/>
      <c r="K97" s="121"/>
      <c r="L97" s="121"/>
      <c r="M97" s="121"/>
    </row>
    <row r="98" spans="8:13" x14ac:dyDescent="0.25">
      <c r="H98" s="121"/>
      <c r="I98" s="121"/>
      <c r="J98" s="121"/>
      <c r="K98" s="121"/>
      <c r="L98" s="121"/>
      <c r="M98" s="121"/>
    </row>
    <row r="99" spans="8:13" x14ac:dyDescent="0.25">
      <c r="H99" s="121"/>
      <c r="I99" s="121"/>
      <c r="J99" s="121"/>
      <c r="K99" s="121"/>
      <c r="L99" s="121"/>
      <c r="M99" s="121"/>
    </row>
    <row r="100" spans="8:13" x14ac:dyDescent="0.25">
      <c r="H100" s="121"/>
      <c r="I100" s="121"/>
      <c r="J100" s="121"/>
      <c r="K100" s="121"/>
      <c r="L100" s="121"/>
      <c r="M100" s="121"/>
    </row>
    <row r="101" spans="8:13" x14ac:dyDescent="0.25">
      <c r="H101" s="121"/>
      <c r="I101" s="121"/>
      <c r="J101" s="121"/>
      <c r="K101" s="121"/>
      <c r="L101" s="121"/>
      <c r="M101" s="121"/>
    </row>
    <row r="102" spans="8:13" x14ac:dyDescent="0.25">
      <c r="H102" s="121"/>
      <c r="I102" s="121"/>
      <c r="J102" s="121"/>
      <c r="K102" s="121"/>
      <c r="L102" s="121"/>
      <c r="M102" s="121"/>
    </row>
    <row r="103" spans="8:13" x14ac:dyDescent="0.25">
      <c r="H103" s="121"/>
      <c r="I103" s="121"/>
      <c r="J103" s="121"/>
      <c r="K103" s="121"/>
      <c r="L103" s="121"/>
      <c r="M103" s="121"/>
    </row>
    <row r="104" spans="8:13" x14ac:dyDescent="0.25">
      <c r="H104" s="121"/>
      <c r="I104" s="121"/>
      <c r="J104" s="121"/>
      <c r="K104" s="121"/>
      <c r="L104" s="121"/>
      <c r="M104" s="121"/>
    </row>
    <row r="105" spans="8:13" x14ac:dyDescent="0.25">
      <c r="H105" s="121"/>
      <c r="I105" s="121"/>
      <c r="J105" s="121"/>
      <c r="K105" s="121"/>
      <c r="L105" s="121"/>
      <c r="M105" s="121"/>
    </row>
    <row r="106" spans="8:13" x14ac:dyDescent="0.25">
      <c r="H106" s="121"/>
      <c r="I106" s="121"/>
      <c r="J106" s="121"/>
      <c r="K106" s="121"/>
      <c r="L106" s="121"/>
      <c r="M106" s="121"/>
    </row>
    <row r="107" spans="8:13" x14ac:dyDescent="0.25">
      <c r="H107" s="121"/>
      <c r="I107" s="121"/>
      <c r="J107" s="121"/>
      <c r="K107" s="121"/>
      <c r="L107" s="121"/>
      <c r="M107" s="121"/>
    </row>
    <row r="108" spans="8:13" x14ac:dyDescent="0.25">
      <c r="H108" s="121"/>
      <c r="I108" s="121"/>
      <c r="J108" s="121"/>
      <c r="K108" s="121"/>
      <c r="L108" s="121"/>
      <c r="M108" s="121"/>
    </row>
    <row r="109" spans="8:13" x14ac:dyDescent="0.25">
      <c r="H109" s="121"/>
      <c r="I109" s="121"/>
      <c r="J109" s="121"/>
      <c r="K109" s="121"/>
      <c r="L109" s="121"/>
      <c r="M109" s="121"/>
    </row>
    <row r="110" spans="8:13" x14ac:dyDescent="0.25">
      <c r="H110" s="121"/>
      <c r="I110" s="121"/>
      <c r="J110" s="121"/>
      <c r="K110" s="121"/>
      <c r="L110" s="121"/>
      <c r="M110" s="121"/>
    </row>
    <row r="111" spans="8:13" x14ac:dyDescent="0.25">
      <c r="H111" s="121"/>
      <c r="I111" s="121"/>
      <c r="J111" s="121"/>
      <c r="K111" s="121"/>
      <c r="L111" s="121"/>
      <c r="M111" s="121"/>
    </row>
    <row r="112" spans="8:13" x14ac:dyDescent="0.25">
      <c r="H112" s="121"/>
      <c r="I112" s="121"/>
      <c r="J112" s="121"/>
      <c r="K112" s="121"/>
      <c r="L112" s="121"/>
      <c r="M112" s="121"/>
    </row>
    <row r="113" spans="8:13" x14ac:dyDescent="0.25">
      <c r="H113" s="121"/>
      <c r="I113" s="121"/>
      <c r="J113" s="121"/>
      <c r="K113" s="121"/>
      <c r="L113" s="121"/>
      <c r="M113" s="121"/>
    </row>
    <row r="114" spans="8:13" x14ac:dyDescent="0.25">
      <c r="H114" s="121"/>
      <c r="I114" s="121"/>
      <c r="J114" s="121"/>
      <c r="K114" s="121"/>
      <c r="L114" s="121"/>
      <c r="M114" s="121"/>
    </row>
    <row r="115" spans="8:13" x14ac:dyDescent="0.25">
      <c r="H115" s="121"/>
      <c r="I115" s="121"/>
      <c r="J115" s="121"/>
      <c r="K115" s="121"/>
      <c r="L115" s="121"/>
      <c r="M115" s="121"/>
    </row>
    <row r="116" spans="8:13" x14ac:dyDescent="0.25">
      <c r="H116" s="121"/>
      <c r="I116" s="121"/>
      <c r="J116" s="121"/>
      <c r="K116" s="121"/>
      <c r="L116" s="121"/>
      <c r="M116" s="121"/>
    </row>
    <row r="117" spans="8:13" x14ac:dyDescent="0.25">
      <c r="H117" s="121"/>
      <c r="I117" s="121"/>
      <c r="J117" s="121"/>
      <c r="K117" s="121"/>
      <c r="L117" s="121"/>
      <c r="M117" s="121"/>
    </row>
    <row r="118" spans="8:13" x14ac:dyDescent="0.25">
      <c r="H118" s="121"/>
      <c r="I118" s="121"/>
      <c r="J118" s="121"/>
      <c r="K118" s="121"/>
      <c r="L118" s="121"/>
      <c r="M118" s="121"/>
    </row>
    <row r="119" spans="8:13" x14ac:dyDescent="0.25">
      <c r="H119" s="121"/>
      <c r="I119" s="121"/>
      <c r="J119" s="121"/>
      <c r="K119" s="121"/>
      <c r="L119" s="121"/>
      <c r="M119" s="121"/>
    </row>
    <row r="120" spans="8:13" x14ac:dyDescent="0.25">
      <c r="H120" s="121"/>
      <c r="I120" s="121"/>
      <c r="J120" s="121"/>
      <c r="K120" s="121"/>
      <c r="L120" s="121"/>
      <c r="M120" s="121"/>
    </row>
    <row r="121" spans="8:13" x14ac:dyDescent="0.25">
      <c r="H121" s="121"/>
      <c r="I121" s="121"/>
      <c r="J121" s="121"/>
      <c r="K121" s="121"/>
      <c r="L121" s="121"/>
      <c r="M121" s="121"/>
    </row>
    <row r="122" spans="8:13" x14ac:dyDescent="0.25">
      <c r="H122" s="121"/>
      <c r="I122" s="121"/>
      <c r="J122" s="121"/>
      <c r="K122" s="121"/>
      <c r="L122" s="121"/>
      <c r="M122" s="121"/>
    </row>
    <row r="123" spans="8:13" x14ac:dyDescent="0.25">
      <c r="H123" s="121"/>
      <c r="I123" s="121"/>
      <c r="J123" s="121"/>
      <c r="K123" s="121"/>
      <c r="L123" s="121"/>
      <c r="M123" s="121"/>
    </row>
    <row r="124" spans="8:13" x14ac:dyDescent="0.25">
      <c r="H124" s="121"/>
      <c r="I124" s="121"/>
      <c r="J124" s="121"/>
      <c r="K124" s="121"/>
      <c r="L124" s="121"/>
      <c r="M124" s="121"/>
    </row>
    <row r="125" spans="8:13" x14ac:dyDescent="0.25">
      <c r="H125" s="121"/>
      <c r="I125" s="121"/>
      <c r="J125" s="121"/>
      <c r="K125" s="121"/>
      <c r="L125" s="121"/>
      <c r="M125" s="121"/>
    </row>
    <row r="126" spans="8:13" x14ac:dyDescent="0.25">
      <c r="H126" s="121"/>
      <c r="I126" s="121"/>
      <c r="J126" s="121"/>
      <c r="K126" s="121"/>
      <c r="L126" s="121"/>
      <c r="M126" s="121"/>
    </row>
    <row r="127" spans="8:13" x14ac:dyDescent="0.25">
      <c r="H127" s="121"/>
      <c r="I127" s="121"/>
      <c r="J127" s="121"/>
      <c r="K127" s="121"/>
      <c r="L127" s="121"/>
      <c r="M127" s="121"/>
    </row>
    <row r="128" spans="8:13" x14ac:dyDescent="0.25">
      <c r="H128" s="121"/>
      <c r="I128" s="121"/>
      <c r="J128" s="121"/>
      <c r="K128" s="121"/>
      <c r="L128" s="121"/>
      <c r="M128" s="121"/>
    </row>
    <row r="129" spans="8:13" x14ac:dyDescent="0.25">
      <c r="H129" s="121"/>
      <c r="I129" s="121"/>
      <c r="J129" s="121"/>
      <c r="K129" s="121"/>
      <c r="L129" s="121"/>
      <c r="M129" s="121"/>
    </row>
    <row r="130" spans="8:13" x14ac:dyDescent="0.25">
      <c r="H130" s="121"/>
      <c r="I130" s="121"/>
      <c r="J130" s="121"/>
      <c r="K130" s="121"/>
      <c r="L130" s="121"/>
      <c r="M130" s="121"/>
    </row>
    <row r="131" spans="8:13" x14ac:dyDescent="0.25">
      <c r="H131" s="121"/>
      <c r="I131" s="121"/>
      <c r="J131" s="121"/>
      <c r="K131" s="121"/>
      <c r="L131" s="121"/>
      <c r="M131" s="121"/>
    </row>
    <row r="132" spans="8:13" x14ac:dyDescent="0.25">
      <c r="H132" s="121"/>
      <c r="I132" s="121"/>
      <c r="J132" s="121"/>
      <c r="K132" s="121"/>
      <c r="L132" s="121"/>
      <c r="M132" s="121"/>
    </row>
    <row r="133" spans="8:13" x14ac:dyDescent="0.25">
      <c r="H133" s="121"/>
      <c r="I133" s="121"/>
      <c r="J133" s="121"/>
      <c r="K133" s="121"/>
      <c r="L133" s="121"/>
      <c r="M133" s="121"/>
    </row>
    <row r="134" spans="8:13" x14ac:dyDescent="0.25">
      <c r="H134" s="121"/>
      <c r="I134" s="121"/>
      <c r="J134" s="121"/>
      <c r="K134" s="121"/>
      <c r="L134" s="121"/>
      <c r="M134" s="121"/>
    </row>
    <row r="135" spans="8:13" x14ac:dyDescent="0.25">
      <c r="H135" s="121"/>
      <c r="I135" s="121"/>
      <c r="J135" s="121"/>
      <c r="K135" s="121"/>
      <c r="L135" s="121"/>
      <c r="M135" s="121"/>
    </row>
    <row r="136" spans="8:13" x14ac:dyDescent="0.25">
      <c r="H136" s="121"/>
      <c r="I136" s="121"/>
      <c r="J136" s="121"/>
      <c r="K136" s="121"/>
      <c r="L136" s="121"/>
      <c r="M136" s="121"/>
    </row>
    <row r="137" spans="8:13" x14ac:dyDescent="0.25">
      <c r="H137" s="121"/>
      <c r="I137" s="121"/>
      <c r="J137" s="121"/>
      <c r="K137" s="121"/>
      <c r="L137" s="121"/>
      <c r="M137" s="121"/>
    </row>
    <row r="138" spans="8:13" x14ac:dyDescent="0.25">
      <c r="H138" s="121"/>
      <c r="I138" s="121"/>
      <c r="J138" s="121"/>
      <c r="K138" s="121"/>
      <c r="L138" s="121"/>
      <c r="M138" s="121"/>
    </row>
    <row r="139" spans="8:13" x14ac:dyDescent="0.25">
      <c r="H139" s="121"/>
      <c r="I139" s="121"/>
      <c r="J139" s="121"/>
      <c r="K139" s="121"/>
      <c r="L139" s="121"/>
      <c r="M139" s="121"/>
    </row>
    <row r="140" spans="8:13" x14ac:dyDescent="0.25">
      <c r="H140" s="121"/>
      <c r="I140" s="121"/>
      <c r="J140" s="121"/>
      <c r="K140" s="121"/>
      <c r="L140" s="121"/>
      <c r="M140" s="121"/>
    </row>
    <row r="141" spans="8:13" x14ac:dyDescent="0.25">
      <c r="H141" s="121"/>
      <c r="I141" s="121"/>
      <c r="J141" s="121"/>
      <c r="K141" s="121"/>
      <c r="L141" s="121"/>
      <c r="M141" s="121"/>
    </row>
    <row r="142" spans="8:13" x14ac:dyDescent="0.25">
      <c r="H142" s="121"/>
      <c r="I142" s="121"/>
      <c r="J142" s="121"/>
      <c r="K142" s="121"/>
      <c r="L142" s="121"/>
      <c r="M142" s="121"/>
    </row>
    <row r="143" spans="8:13" x14ac:dyDescent="0.25">
      <c r="H143" s="121"/>
      <c r="I143" s="121"/>
      <c r="J143" s="121"/>
      <c r="K143" s="121"/>
      <c r="L143" s="121"/>
      <c r="M143" s="121"/>
    </row>
    <row r="144" spans="8:13" x14ac:dyDescent="0.25">
      <c r="H144" s="121"/>
      <c r="I144" s="121"/>
      <c r="J144" s="121"/>
      <c r="K144" s="121"/>
      <c r="L144" s="121"/>
      <c r="M144" s="121"/>
    </row>
    <row r="145" spans="8:13" x14ac:dyDescent="0.25">
      <c r="H145" s="121"/>
      <c r="I145" s="121"/>
      <c r="J145" s="121"/>
      <c r="K145" s="121"/>
      <c r="L145" s="121"/>
      <c r="M145" s="121"/>
    </row>
    <row r="146" spans="8:13" x14ac:dyDescent="0.25">
      <c r="H146" s="121"/>
      <c r="I146" s="121"/>
      <c r="J146" s="121"/>
      <c r="K146" s="121"/>
      <c r="L146" s="121"/>
      <c r="M146" s="121"/>
    </row>
    <row r="147" spans="8:13" x14ac:dyDescent="0.25">
      <c r="H147" s="121"/>
      <c r="I147" s="121"/>
      <c r="J147" s="121"/>
      <c r="K147" s="121"/>
      <c r="L147" s="121"/>
      <c r="M147" s="121"/>
    </row>
    <row r="148" spans="8:13" x14ac:dyDescent="0.25">
      <c r="H148" s="121"/>
      <c r="I148" s="121"/>
      <c r="J148" s="121"/>
      <c r="K148" s="121"/>
      <c r="L148" s="121"/>
      <c r="M148" s="121"/>
    </row>
    <row r="149" spans="8:13" x14ac:dyDescent="0.25">
      <c r="H149" s="121"/>
      <c r="I149" s="121"/>
      <c r="J149" s="121"/>
      <c r="K149" s="121"/>
      <c r="L149" s="121"/>
      <c r="M149" s="121"/>
    </row>
    <row r="150" spans="8:13" x14ac:dyDescent="0.25">
      <c r="H150" s="121"/>
      <c r="I150" s="121"/>
      <c r="J150" s="121"/>
      <c r="K150" s="121"/>
      <c r="L150" s="121"/>
      <c r="M150" s="121"/>
    </row>
    <row r="151" spans="8:13" x14ac:dyDescent="0.25">
      <c r="H151" s="121"/>
      <c r="I151" s="121"/>
      <c r="J151" s="121"/>
      <c r="K151" s="121"/>
      <c r="L151" s="121"/>
      <c r="M151" s="121"/>
    </row>
    <row r="152" spans="8:13" x14ac:dyDescent="0.25">
      <c r="H152" s="121"/>
      <c r="I152" s="121"/>
      <c r="J152" s="121"/>
      <c r="K152" s="121"/>
      <c r="L152" s="121"/>
      <c r="M152" s="121"/>
    </row>
    <row r="153" spans="8:13" x14ac:dyDescent="0.25">
      <c r="H153" s="121"/>
      <c r="I153" s="121"/>
      <c r="J153" s="121"/>
      <c r="K153" s="121"/>
      <c r="L153" s="121"/>
      <c r="M153" s="121"/>
    </row>
    <row r="154" spans="8:13" x14ac:dyDescent="0.25">
      <c r="H154" s="121"/>
      <c r="I154" s="121"/>
      <c r="J154" s="121"/>
      <c r="K154" s="121"/>
      <c r="L154" s="121"/>
      <c r="M154" s="121"/>
    </row>
    <row r="155" spans="8:13" x14ac:dyDescent="0.25">
      <c r="H155" s="121"/>
      <c r="I155" s="121"/>
      <c r="J155" s="121"/>
      <c r="K155" s="121"/>
      <c r="L155" s="121"/>
      <c r="M155" s="121"/>
    </row>
    <row r="156" spans="8:13" x14ac:dyDescent="0.25">
      <c r="H156" s="121"/>
      <c r="I156" s="121"/>
      <c r="J156" s="121"/>
      <c r="K156" s="121"/>
      <c r="L156" s="121"/>
      <c r="M156" s="121"/>
    </row>
    <row r="157" spans="8:13" x14ac:dyDescent="0.25">
      <c r="H157" s="121"/>
      <c r="I157" s="121"/>
      <c r="J157" s="121"/>
      <c r="K157" s="121"/>
      <c r="L157" s="121"/>
      <c r="M157" s="121"/>
    </row>
    <row r="158" spans="8:13" x14ac:dyDescent="0.25">
      <c r="H158" s="121"/>
      <c r="I158" s="121"/>
      <c r="J158" s="121"/>
      <c r="K158" s="121"/>
      <c r="L158" s="121"/>
      <c r="M158" s="121"/>
    </row>
    <row r="159" spans="8:13" x14ac:dyDescent="0.25">
      <c r="H159" s="121"/>
      <c r="I159" s="121"/>
      <c r="J159" s="121"/>
      <c r="K159" s="121"/>
      <c r="L159" s="121"/>
      <c r="M159" s="121"/>
    </row>
    <row r="160" spans="8:13" x14ac:dyDescent="0.25">
      <c r="H160" s="121"/>
      <c r="I160" s="121"/>
      <c r="J160" s="121"/>
      <c r="K160" s="121"/>
      <c r="L160" s="121"/>
      <c r="M160" s="121"/>
    </row>
    <row r="161" spans="8:13" x14ac:dyDescent="0.25">
      <c r="H161" s="121"/>
      <c r="I161" s="121"/>
      <c r="J161" s="121"/>
      <c r="K161" s="121"/>
      <c r="L161" s="121"/>
      <c r="M161" s="121"/>
    </row>
    <row r="162" spans="8:13" x14ac:dyDescent="0.25">
      <c r="H162" s="121"/>
      <c r="I162" s="121"/>
      <c r="J162" s="121"/>
      <c r="K162" s="121"/>
      <c r="L162" s="121"/>
      <c r="M162" s="121"/>
    </row>
    <row r="163" spans="8:13" x14ac:dyDescent="0.25">
      <c r="H163" s="121"/>
      <c r="I163" s="121"/>
      <c r="J163" s="121"/>
      <c r="K163" s="121"/>
      <c r="L163" s="121"/>
      <c r="M163" s="121"/>
    </row>
    <row r="164" spans="8:13" x14ac:dyDescent="0.25">
      <c r="H164" s="121"/>
      <c r="I164" s="121"/>
      <c r="J164" s="121"/>
      <c r="K164" s="121"/>
      <c r="L164" s="121"/>
      <c r="M164" s="121"/>
    </row>
    <row r="165" spans="8:13" x14ac:dyDescent="0.25">
      <c r="H165" s="121"/>
      <c r="I165" s="121"/>
      <c r="J165" s="121"/>
      <c r="K165" s="121"/>
      <c r="L165" s="121"/>
      <c r="M165" s="121"/>
    </row>
    <row r="166" spans="8:13" x14ac:dyDescent="0.25">
      <c r="H166" s="121"/>
      <c r="I166" s="121"/>
      <c r="J166" s="121"/>
      <c r="K166" s="121"/>
      <c r="L166" s="121"/>
      <c r="M166" s="121"/>
    </row>
    <row r="167" spans="8:13" x14ac:dyDescent="0.25">
      <c r="H167" s="121"/>
      <c r="I167" s="121"/>
      <c r="J167" s="121"/>
      <c r="K167" s="121"/>
      <c r="L167" s="121"/>
      <c r="M167" s="121"/>
    </row>
    <row r="168" spans="8:13" x14ac:dyDescent="0.25">
      <c r="H168" s="121"/>
      <c r="I168" s="121"/>
      <c r="J168" s="121"/>
      <c r="K168" s="121"/>
      <c r="L168" s="121"/>
      <c r="M168" s="121"/>
    </row>
    <row r="169" spans="8:13" x14ac:dyDescent="0.25">
      <c r="H169" s="121"/>
      <c r="I169" s="121"/>
      <c r="J169" s="121"/>
      <c r="K169" s="121"/>
      <c r="L169" s="121"/>
      <c r="M169" s="121"/>
    </row>
    <row r="170" spans="8:13" x14ac:dyDescent="0.25">
      <c r="H170" s="121"/>
      <c r="I170" s="121"/>
      <c r="J170" s="121"/>
      <c r="K170" s="121"/>
      <c r="L170" s="121"/>
      <c r="M170" s="121"/>
    </row>
    <row r="171" spans="8:13" x14ac:dyDescent="0.25">
      <c r="H171" s="121"/>
      <c r="I171" s="121"/>
      <c r="J171" s="121"/>
      <c r="K171" s="121"/>
      <c r="L171" s="121"/>
      <c r="M171" s="121"/>
    </row>
    <row r="172" spans="8:13" x14ac:dyDescent="0.25">
      <c r="H172" s="121"/>
      <c r="I172" s="121"/>
      <c r="J172" s="121"/>
      <c r="K172" s="121"/>
      <c r="L172" s="121"/>
      <c r="M172" s="121"/>
    </row>
    <row r="173" spans="8:13" x14ac:dyDescent="0.25">
      <c r="H173" s="121"/>
      <c r="I173" s="121"/>
      <c r="J173" s="121"/>
      <c r="K173" s="121"/>
      <c r="L173" s="121"/>
      <c r="M173" s="121"/>
    </row>
    <row r="174" spans="8:13" x14ac:dyDescent="0.25">
      <c r="H174" s="121"/>
      <c r="I174" s="121"/>
      <c r="J174" s="121"/>
      <c r="K174" s="121"/>
      <c r="L174" s="121"/>
      <c r="M174" s="121"/>
    </row>
    <row r="175" spans="8:13" x14ac:dyDescent="0.25">
      <c r="H175" s="121"/>
      <c r="I175" s="121"/>
      <c r="J175" s="121"/>
      <c r="K175" s="121"/>
      <c r="L175" s="121"/>
      <c r="M175" s="121"/>
    </row>
    <row r="176" spans="8:13" x14ac:dyDescent="0.25">
      <c r="H176" s="121"/>
      <c r="I176" s="121"/>
      <c r="J176" s="121"/>
      <c r="K176" s="121"/>
      <c r="L176" s="121"/>
      <c r="M176" s="121"/>
    </row>
    <row r="177" spans="8:13" x14ac:dyDescent="0.25">
      <c r="H177" s="121"/>
      <c r="I177" s="121"/>
      <c r="J177" s="121"/>
      <c r="K177" s="121"/>
      <c r="L177" s="121"/>
      <c r="M177" s="121"/>
    </row>
    <row r="178" spans="8:13" x14ac:dyDescent="0.25">
      <c r="H178" s="121"/>
      <c r="I178" s="121"/>
      <c r="J178" s="121"/>
      <c r="K178" s="121"/>
      <c r="L178" s="121"/>
      <c r="M178" s="121"/>
    </row>
    <row r="179" spans="8:13" x14ac:dyDescent="0.25">
      <c r="H179" s="121"/>
      <c r="I179" s="121"/>
      <c r="J179" s="121"/>
      <c r="K179" s="121"/>
      <c r="L179" s="121"/>
      <c r="M179" s="121"/>
    </row>
    <row r="180" spans="8:13" x14ac:dyDescent="0.25">
      <c r="H180" s="121"/>
      <c r="I180" s="121"/>
      <c r="J180" s="121"/>
      <c r="K180" s="121"/>
      <c r="L180" s="121"/>
      <c r="M180" s="121"/>
    </row>
    <row r="181" spans="8:13" x14ac:dyDescent="0.25">
      <c r="H181" s="121"/>
      <c r="I181" s="121"/>
      <c r="J181" s="121"/>
      <c r="K181" s="121"/>
      <c r="L181" s="121"/>
      <c r="M181" s="121"/>
    </row>
    <row r="182" spans="8:13" x14ac:dyDescent="0.25">
      <c r="H182" s="121"/>
      <c r="I182" s="121"/>
      <c r="J182" s="121"/>
      <c r="K182" s="121"/>
      <c r="L182" s="121"/>
      <c r="M182" s="121"/>
    </row>
    <row r="183" spans="8:13" x14ac:dyDescent="0.25">
      <c r="H183" s="121"/>
      <c r="I183" s="121"/>
      <c r="J183" s="121"/>
      <c r="K183" s="121"/>
      <c r="L183" s="121"/>
      <c r="M183" s="121"/>
    </row>
    <row r="184" spans="8:13" x14ac:dyDescent="0.25">
      <c r="H184" s="121"/>
      <c r="I184" s="121"/>
      <c r="J184" s="121"/>
      <c r="K184" s="121"/>
      <c r="L184" s="121"/>
      <c r="M184" s="121"/>
    </row>
    <row r="185" spans="8:13" x14ac:dyDescent="0.25">
      <c r="H185" s="121"/>
      <c r="I185" s="121"/>
      <c r="J185" s="121"/>
      <c r="K185" s="121"/>
      <c r="L185" s="121"/>
      <c r="M185" s="121"/>
    </row>
    <row r="186" spans="8:13" x14ac:dyDescent="0.25">
      <c r="H186" s="121"/>
      <c r="I186" s="121"/>
      <c r="J186" s="121"/>
      <c r="K186" s="121"/>
      <c r="L186" s="121"/>
      <c r="M186" s="121"/>
    </row>
    <row r="187" spans="8:13" x14ac:dyDescent="0.25">
      <c r="H187" s="121"/>
      <c r="I187" s="121"/>
      <c r="J187" s="121"/>
      <c r="K187" s="121"/>
      <c r="L187" s="121"/>
      <c r="M187" s="121"/>
    </row>
    <row r="188" spans="8:13" x14ac:dyDescent="0.25">
      <c r="H188" s="121"/>
      <c r="I188" s="121"/>
      <c r="J188" s="121"/>
      <c r="K188" s="121"/>
      <c r="L188" s="121"/>
      <c r="M188" s="121"/>
    </row>
    <row r="189" spans="8:13" x14ac:dyDescent="0.25">
      <c r="H189" s="121"/>
      <c r="I189" s="121"/>
      <c r="J189" s="121"/>
      <c r="K189" s="121"/>
      <c r="L189" s="121"/>
      <c r="M189" s="121"/>
    </row>
    <row r="190" spans="8:13" x14ac:dyDescent="0.25">
      <c r="H190" s="121"/>
      <c r="I190" s="121"/>
      <c r="J190" s="121"/>
      <c r="K190" s="121"/>
      <c r="L190" s="121"/>
      <c r="M190" s="121"/>
    </row>
    <row r="191" spans="8:13" x14ac:dyDescent="0.25">
      <c r="H191" s="121"/>
      <c r="I191" s="121"/>
      <c r="J191" s="121"/>
      <c r="K191" s="121"/>
      <c r="L191" s="121"/>
      <c r="M191" s="121"/>
    </row>
    <row r="192" spans="8:13" x14ac:dyDescent="0.25">
      <c r="H192" s="121"/>
      <c r="I192" s="121"/>
      <c r="J192" s="121"/>
      <c r="K192" s="121"/>
      <c r="L192" s="121"/>
      <c r="M192" s="121"/>
    </row>
    <row r="193" spans="8:13" x14ac:dyDescent="0.25">
      <c r="H193" s="121"/>
      <c r="I193" s="121"/>
      <c r="J193" s="121"/>
      <c r="K193" s="121"/>
      <c r="L193" s="121"/>
      <c r="M193" s="121"/>
    </row>
    <row r="194" spans="8:13" x14ac:dyDescent="0.25">
      <c r="H194" s="121"/>
      <c r="I194" s="121"/>
      <c r="J194" s="121"/>
      <c r="K194" s="121"/>
      <c r="L194" s="121"/>
      <c r="M194" s="121"/>
    </row>
    <row r="195" spans="8:13" x14ac:dyDescent="0.25">
      <c r="H195" s="121"/>
      <c r="I195" s="121"/>
      <c r="J195" s="121"/>
      <c r="K195" s="121"/>
      <c r="L195" s="121"/>
      <c r="M195" s="121"/>
    </row>
    <row r="196" spans="8:13" x14ac:dyDescent="0.25">
      <c r="H196" s="121"/>
      <c r="I196" s="121"/>
      <c r="J196" s="121"/>
      <c r="K196" s="121"/>
      <c r="L196" s="121"/>
      <c r="M196" s="121"/>
    </row>
    <row r="197" spans="8:13" x14ac:dyDescent="0.25">
      <c r="H197" s="121"/>
      <c r="I197" s="121"/>
      <c r="J197" s="121"/>
      <c r="K197" s="121"/>
      <c r="L197" s="121"/>
      <c r="M197" s="121"/>
    </row>
    <row r="198" spans="8:13" x14ac:dyDescent="0.25">
      <c r="H198" s="121"/>
      <c r="I198" s="121"/>
      <c r="J198" s="121"/>
      <c r="K198" s="121"/>
      <c r="L198" s="121"/>
      <c r="M198" s="121"/>
    </row>
    <row r="199" spans="8:13" x14ac:dyDescent="0.25">
      <c r="H199" s="121"/>
      <c r="I199" s="121"/>
      <c r="J199" s="121"/>
      <c r="K199" s="121"/>
      <c r="L199" s="121"/>
      <c r="M199" s="121"/>
    </row>
    <row r="200" spans="8:13" x14ac:dyDescent="0.25">
      <c r="H200" s="121"/>
      <c r="I200" s="121"/>
      <c r="J200" s="121"/>
      <c r="K200" s="121"/>
      <c r="L200" s="121"/>
      <c r="M200" s="121"/>
    </row>
    <row r="201" spans="8:13" x14ac:dyDescent="0.25">
      <c r="H201" s="121"/>
      <c r="I201" s="121"/>
      <c r="J201" s="121"/>
      <c r="K201" s="121"/>
      <c r="L201" s="121"/>
      <c r="M201" s="121"/>
    </row>
    <row r="202" spans="8:13" x14ac:dyDescent="0.25">
      <c r="H202" s="121"/>
      <c r="I202" s="121"/>
      <c r="J202" s="121"/>
      <c r="K202" s="121"/>
      <c r="L202" s="121"/>
      <c r="M202" s="121"/>
    </row>
    <row r="203" spans="8:13" x14ac:dyDescent="0.25">
      <c r="H203" s="121"/>
      <c r="I203" s="121"/>
      <c r="J203" s="121"/>
      <c r="K203" s="121"/>
      <c r="L203" s="121"/>
      <c r="M203" s="121"/>
    </row>
    <row r="204" spans="8:13" x14ac:dyDescent="0.25">
      <c r="H204" s="121"/>
      <c r="I204" s="121"/>
      <c r="J204" s="121"/>
      <c r="K204" s="121"/>
      <c r="L204" s="121"/>
      <c r="M204" s="121"/>
    </row>
    <row r="205" spans="8:13" x14ac:dyDescent="0.25">
      <c r="H205" s="121"/>
      <c r="I205" s="121"/>
      <c r="J205" s="121"/>
      <c r="K205" s="121"/>
      <c r="L205" s="121"/>
      <c r="M205" s="121"/>
    </row>
    <row r="206" spans="8:13" x14ac:dyDescent="0.25">
      <c r="H206" s="121"/>
      <c r="I206" s="121"/>
      <c r="J206" s="121"/>
      <c r="K206" s="121"/>
      <c r="L206" s="121"/>
      <c r="M206" s="121"/>
    </row>
    <row r="207" spans="8:13" x14ac:dyDescent="0.25">
      <c r="H207" s="121"/>
      <c r="I207" s="121"/>
      <c r="J207" s="121"/>
      <c r="K207" s="121"/>
      <c r="L207" s="121"/>
      <c r="M207" s="121"/>
    </row>
    <row r="208" spans="8:13" x14ac:dyDescent="0.25">
      <c r="H208" s="121"/>
      <c r="I208" s="121"/>
      <c r="J208" s="121"/>
      <c r="K208" s="121"/>
      <c r="L208" s="121"/>
      <c r="M208" s="121"/>
    </row>
    <row r="209" spans="8:13" x14ac:dyDescent="0.25">
      <c r="H209" s="121"/>
      <c r="I209" s="121"/>
      <c r="J209" s="121"/>
      <c r="K209" s="121"/>
      <c r="L209" s="121"/>
      <c r="M209" s="121"/>
    </row>
    <row r="210" spans="8:13" x14ac:dyDescent="0.25">
      <c r="H210" s="121"/>
      <c r="I210" s="121"/>
      <c r="J210" s="121"/>
      <c r="K210" s="121"/>
      <c r="L210" s="121"/>
      <c r="M210" s="121"/>
    </row>
    <row r="211" spans="8:13" x14ac:dyDescent="0.25">
      <c r="H211" s="121"/>
      <c r="I211" s="121"/>
      <c r="J211" s="121"/>
      <c r="K211" s="121"/>
      <c r="L211" s="121"/>
      <c r="M211" s="121"/>
    </row>
    <row r="212" spans="8:13" x14ac:dyDescent="0.25">
      <c r="H212" s="121"/>
      <c r="I212" s="121"/>
      <c r="J212" s="121"/>
      <c r="K212" s="121"/>
      <c r="L212" s="121"/>
      <c r="M212" s="121"/>
    </row>
    <row r="213" spans="8:13" x14ac:dyDescent="0.25">
      <c r="H213" s="121"/>
      <c r="I213" s="121"/>
      <c r="J213" s="121"/>
      <c r="K213" s="121"/>
      <c r="L213" s="121"/>
      <c r="M213" s="121"/>
    </row>
    <row r="214" spans="8:13" x14ac:dyDescent="0.25">
      <c r="H214" s="121"/>
      <c r="I214" s="121"/>
      <c r="J214" s="121"/>
      <c r="K214" s="121"/>
      <c r="L214" s="121"/>
      <c r="M214" s="121"/>
    </row>
    <row r="215" spans="8:13" x14ac:dyDescent="0.25">
      <c r="H215" s="121"/>
      <c r="I215" s="121"/>
      <c r="J215" s="121"/>
      <c r="K215" s="121"/>
      <c r="L215" s="121"/>
      <c r="M215" s="121"/>
    </row>
    <row r="216" spans="8:13" x14ac:dyDescent="0.25">
      <c r="H216" s="121"/>
      <c r="I216" s="121"/>
      <c r="J216" s="121"/>
      <c r="K216" s="121"/>
      <c r="L216" s="121"/>
      <c r="M216" s="121"/>
    </row>
    <row r="217" spans="8:13" x14ac:dyDescent="0.25">
      <c r="H217" s="121"/>
      <c r="I217" s="121"/>
      <c r="J217" s="121"/>
      <c r="K217" s="121"/>
      <c r="L217" s="121"/>
      <c r="M217" s="121"/>
    </row>
    <row r="218" spans="8:13" x14ac:dyDescent="0.25">
      <c r="H218" s="121"/>
      <c r="I218" s="121"/>
      <c r="J218" s="121"/>
      <c r="K218" s="121"/>
      <c r="L218" s="121"/>
      <c r="M218" s="121"/>
    </row>
    <row r="219" spans="8:13" x14ac:dyDescent="0.25">
      <c r="H219" s="121"/>
      <c r="I219" s="121"/>
      <c r="J219" s="121"/>
      <c r="K219" s="121"/>
      <c r="L219" s="121"/>
      <c r="M219" s="121"/>
    </row>
    <row r="220" spans="8:13" x14ac:dyDescent="0.25">
      <c r="H220" s="121"/>
      <c r="I220" s="121"/>
      <c r="J220" s="121"/>
      <c r="K220" s="121"/>
      <c r="L220" s="121"/>
      <c r="M220" s="121"/>
    </row>
    <row r="221" spans="8:13" x14ac:dyDescent="0.25">
      <c r="H221" s="121"/>
      <c r="I221" s="121"/>
      <c r="J221" s="121"/>
      <c r="K221" s="121"/>
      <c r="L221" s="121"/>
      <c r="M221" s="121"/>
    </row>
    <row r="222" spans="8:13" x14ac:dyDescent="0.25">
      <c r="H222" s="121"/>
      <c r="I222" s="121"/>
      <c r="J222" s="121"/>
      <c r="K222" s="121"/>
      <c r="L222" s="121"/>
      <c r="M222" s="121"/>
    </row>
    <row r="223" spans="8:13" x14ac:dyDescent="0.25">
      <c r="H223" s="121"/>
      <c r="I223" s="121"/>
      <c r="J223" s="121"/>
      <c r="K223" s="121"/>
      <c r="L223" s="121"/>
      <c r="M223" s="121"/>
    </row>
    <row r="224" spans="8:13" x14ac:dyDescent="0.25">
      <c r="H224" s="121"/>
      <c r="I224" s="121"/>
      <c r="J224" s="121"/>
      <c r="K224" s="121"/>
      <c r="L224" s="121"/>
      <c r="M224" s="121"/>
    </row>
    <row r="225" spans="8:13" x14ac:dyDescent="0.25">
      <c r="H225" s="121"/>
      <c r="I225" s="121"/>
      <c r="J225" s="121"/>
      <c r="K225" s="121"/>
      <c r="L225" s="121"/>
      <c r="M225" s="121"/>
    </row>
    <row r="226" spans="8:13" x14ac:dyDescent="0.25">
      <c r="H226" s="121"/>
      <c r="I226" s="121"/>
      <c r="J226" s="121"/>
      <c r="K226" s="121"/>
      <c r="L226" s="121"/>
      <c r="M226" s="121"/>
    </row>
    <row r="227" spans="8:13" x14ac:dyDescent="0.25">
      <c r="H227" s="121"/>
      <c r="I227" s="121"/>
      <c r="J227" s="121"/>
      <c r="K227" s="121"/>
      <c r="L227" s="121"/>
      <c r="M227" s="121"/>
    </row>
    <row r="228" spans="8:13" x14ac:dyDescent="0.25">
      <c r="H228" s="121"/>
      <c r="I228" s="121"/>
      <c r="J228" s="121"/>
      <c r="K228" s="121"/>
      <c r="L228" s="121"/>
      <c r="M228" s="121"/>
    </row>
    <row r="229" spans="8:13" x14ac:dyDescent="0.25">
      <c r="H229" s="121"/>
      <c r="I229" s="121"/>
      <c r="J229" s="121"/>
      <c r="K229" s="121"/>
      <c r="L229" s="121"/>
      <c r="M229" s="121"/>
    </row>
    <row r="230" spans="8:13" x14ac:dyDescent="0.25">
      <c r="H230" s="121"/>
      <c r="I230" s="121"/>
      <c r="J230" s="121"/>
      <c r="K230" s="121"/>
      <c r="L230" s="121"/>
      <c r="M230" s="121"/>
    </row>
    <row r="231" spans="8:13" x14ac:dyDescent="0.25">
      <c r="H231" s="121"/>
      <c r="I231" s="121"/>
      <c r="J231" s="121"/>
      <c r="K231" s="121"/>
      <c r="L231" s="121"/>
      <c r="M231" s="121"/>
    </row>
    <row r="232" spans="8:13" x14ac:dyDescent="0.25">
      <c r="H232" s="121"/>
      <c r="I232" s="121"/>
      <c r="J232" s="121"/>
      <c r="K232" s="121"/>
      <c r="L232" s="121"/>
      <c r="M232" s="121"/>
    </row>
    <row r="233" spans="8:13" x14ac:dyDescent="0.25">
      <c r="H233" s="121"/>
      <c r="I233" s="121"/>
      <c r="J233" s="121"/>
      <c r="K233" s="121"/>
      <c r="L233" s="121"/>
      <c r="M233" s="121"/>
    </row>
    <row r="234" spans="8:13" x14ac:dyDescent="0.25">
      <c r="H234" s="121"/>
      <c r="I234" s="121"/>
      <c r="J234" s="121"/>
      <c r="K234" s="121"/>
      <c r="L234" s="121"/>
      <c r="M234" s="121"/>
    </row>
    <row r="235" spans="8:13" x14ac:dyDescent="0.25">
      <c r="H235" s="121"/>
      <c r="I235" s="121"/>
      <c r="J235" s="121"/>
      <c r="K235" s="121"/>
      <c r="L235" s="121"/>
      <c r="M235" s="121"/>
    </row>
    <row r="236" spans="8:13" x14ac:dyDescent="0.25">
      <c r="H236" s="121"/>
      <c r="I236" s="121"/>
      <c r="J236" s="121"/>
      <c r="K236" s="121"/>
      <c r="L236" s="121"/>
      <c r="M236" s="121"/>
    </row>
    <row r="237" spans="8:13" x14ac:dyDescent="0.25">
      <c r="H237" s="121"/>
      <c r="I237" s="121"/>
      <c r="J237" s="121"/>
      <c r="K237" s="121"/>
      <c r="L237" s="121"/>
      <c r="M237" s="121"/>
    </row>
    <row r="238" spans="8:13" x14ac:dyDescent="0.25">
      <c r="H238" s="121"/>
      <c r="I238" s="121"/>
      <c r="J238" s="121"/>
      <c r="K238" s="121"/>
      <c r="L238" s="121"/>
      <c r="M238" s="121"/>
    </row>
    <row r="239" spans="8:13" x14ac:dyDescent="0.25">
      <c r="H239" s="121"/>
      <c r="I239" s="121"/>
      <c r="J239" s="121"/>
      <c r="K239" s="121"/>
      <c r="L239" s="121"/>
      <c r="M239" s="121"/>
    </row>
    <row r="240" spans="8:13" x14ac:dyDescent="0.25">
      <c r="H240" s="121"/>
      <c r="I240" s="121"/>
      <c r="J240" s="121"/>
      <c r="K240" s="121"/>
      <c r="L240" s="121"/>
      <c r="M240" s="121"/>
    </row>
    <row r="241" spans="8:13" x14ac:dyDescent="0.25">
      <c r="H241" s="121"/>
      <c r="I241" s="121"/>
      <c r="J241" s="121"/>
      <c r="K241" s="121"/>
      <c r="L241" s="121"/>
      <c r="M241" s="121"/>
    </row>
    <row r="242" spans="8:13" x14ac:dyDescent="0.25">
      <c r="H242" s="121"/>
      <c r="I242" s="121"/>
      <c r="J242" s="121"/>
      <c r="K242" s="121"/>
      <c r="L242" s="121"/>
      <c r="M242" s="121"/>
    </row>
    <row r="243" spans="8:13" x14ac:dyDescent="0.25">
      <c r="H243" s="121"/>
      <c r="I243" s="121"/>
      <c r="J243" s="121"/>
      <c r="K243" s="121"/>
      <c r="L243" s="121"/>
      <c r="M243" s="121"/>
    </row>
    <row r="244" spans="8:13" x14ac:dyDescent="0.25">
      <c r="H244" s="121"/>
      <c r="I244" s="121"/>
      <c r="J244" s="121"/>
      <c r="K244" s="121"/>
      <c r="L244" s="121"/>
      <c r="M244" s="121"/>
    </row>
    <row r="245" spans="8:13" x14ac:dyDescent="0.25">
      <c r="H245" s="121"/>
      <c r="I245" s="121"/>
      <c r="J245" s="121"/>
      <c r="K245" s="121"/>
      <c r="L245" s="121"/>
      <c r="M245" s="121"/>
    </row>
    <row r="246" spans="8:13" x14ac:dyDescent="0.25">
      <c r="H246" s="121"/>
      <c r="I246" s="121"/>
      <c r="J246" s="121"/>
      <c r="K246" s="121"/>
      <c r="L246" s="121"/>
      <c r="M246" s="121"/>
    </row>
    <row r="247" spans="8:13" x14ac:dyDescent="0.25">
      <c r="H247" s="121"/>
      <c r="I247" s="121"/>
      <c r="J247" s="121"/>
      <c r="K247" s="121"/>
      <c r="L247" s="121"/>
      <c r="M247" s="121"/>
    </row>
    <row r="248" spans="8:13" x14ac:dyDescent="0.25">
      <c r="H248" s="121"/>
      <c r="I248" s="121"/>
      <c r="J248" s="121"/>
      <c r="K248" s="121"/>
      <c r="L248" s="121"/>
      <c r="M248" s="121"/>
    </row>
    <row r="249" spans="8:13" x14ac:dyDescent="0.25">
      <c r="H249" s="121"/>
      <c r="I249" s="121"/>
      <c r="J249" s="121"/>
      <c r="K249" s="121"/>
      <c r="L249" s="121"/>
      <c r="M249" s="121"/>
    </row>
    <row r="250" spans="8:13" x14ac:dyDescent="0.25">
      <c r="H250" s="121"/>
      <c r="I250" s="121"/>
      <c r="J250" s="121"/>
      <c r="K250" s="121"/>
      <c r="L250" s="121"/>
      <c r="M250" s="121"/>
    </row>
    <row r="251" spans="8:13" x14ac:dyDescent="0.25">
      <c r="H251" s="121"/>
      <c r="I251" s="121"/>
      <c r="J251" s="121"/>
      <c r="K251" s="121"/>
      <c r="L251" s="121"/>
      <c r="M251" s="121"/>
    </row>
    <row r="252" spans="8:13" x14ac:dyDescent="0.25">
      <c r="H252" s="121"/>
      <c r="I252" s="121"/>
      <c r="J252" s="121"/>
      <c r="K252" s="121"/>
      <c r="L252" s="121"/>
      <c r="M252" s="121"/>
    </row>
    <row r="253" spans="8:13" x14ac:dyDescent="0.25">
      <c r="H253" s="121"/>
      <c r="I253" s="121"/>
      <c r="J253" s="121"/>
      <c r="K253" s="121"/>
      <c r="L253" s="121"/>
      <c r="M253" s="121"/>
    </row>
    <row r="254" spans="8:13" x14ac:dyDescent="0.25">
      <c r="H254" s="121"/>
      <c r="I254" s="121"/>
      <c r="J254" s="121"/>
      <c r="K254" s="121"/>
      <c r="L254" s="121"/>
      <c r="M254" s="121"/>
    </row>
    <row r="255" spans="8:13" x14ac:dyDescent="0.25">
      <c r="H255" s="121"/>
      <c r="I255" s="121"/>
      <c r="J255" s="121"/>
      <c r="K255" s="121"/>
      <c r="L255" s="121"/>
      <c r="M255" s="121"/>
    </row>
    <row r="256" spans="8:13" x14ac:dyDescent="0.25">
      <c r="H256" s="121"/>
      <c r="I256" s="121"/>
      <c r="J256" s="121"/>
      <c r="K256" s="121"/>
      <c r="L256" s="121"/>
      <c r="M256" s="121"/>
    </row>
    <row r="257" spans="8:13" x14ac:dyDescent="0.25">
      <c r="H257" s="121"/>
      <c r="I257" s="121"/>
      <c r="J257" s="121"/>
      <c r="K257" s="121"/>
      <c r="L257" s="121"/>
      <c r="M257" s="121"/>
    </row>
    <row r="258" spans="8:13" x14ac:dyDescent="0.25">
      <c r="H258" s="121"/>
      <c r="I258" s="121"/>
      <c r="J258" s="121"/>
      <c r="K258" s="121"/>
      <c r="L258" s="121"/>
      <c r="M258" s="121"/>
    </row>
    <row r="259" spans="8:13" x14ac:dyDescent="0.25">
      <c r="H259" s="121"/>
      <c r="I259" s="121"/>
      <c r="J259" s="121"/>
      <c r="K259" s="121"/>
      <c r="L259" s="121"/>
      <c r="M259" s="121"/>
    </row>
    <row r="260" spans="8:13" x14ac:dyDescent="0.25">
      <c r="H260" s="121"/>
      <c r="I260" s="121"/>
      <c r="J260" s="121"/>
      <c r="K260" s="121"/>
      <c r="L260" s="121"/>
      <c r="M260" s="121"/>
    </row>
    <row r="261" spans="8:13" x14ac:dyDescent="0.25">
      <c r="H261" s="121"/>
      <c r="I261" s="121"/>
      <c r="J261" s="121"/>
      <c r="K261" s="121"/>
      <c r="L261" s="121"/>
      <c r="M261" s="121"/>
    </row>
    <row r="262" spans="8:13" x14ac:dyDescent="0.25">
      <c r="H262" s="121"/>
      <c r="I262" s="121"/>
      <c r="J262" s="121"/>
      <c r="K262" s="121"/>
      <c r="L262" s="121"/>
      <c r="M262" s="121"/>
    </row>
    <row r="263" spans="8:13" x14ac:dyDescent="0.25">
      <c r="H263" s="121"/>
      <c r="I263" s="121"/>
      <c r="J263" s="121"/>
      <c r="K263" s="121"/>
      <c r="L263" s="121"/>
      <c r="M263" s="121"/>
    </row>
    <row r="264" spans="8:13" x14ac:dyDescent="0.25">
      <c r="H264" s="121"/>
      <c r="I264" s="121"/>
      <c r="J264" s="121"/>
      <c r="K264" s="121"/>
      <c r="L264" s="121"/>
      <c r="M264" s="121"/>
    </row>
    <row r="265" spans="8:13" x14ac:dyDescent="0.25">
      <c r="H265" s="121"/>
      <c r="I265" s="121"/>
      <c r="J265" s="121"/>
      <c r="K265" s="121"/>
      <c r="L265" s="121"/>
      <c r="M265" s="121"/>
    </row>
    <row r="266" spans="8:13" x14ac:dyDescent="0.25">
      <c r="H266" s="121"/>
      <c r="I266" s="121"/>
      <c r="J266" s="121"/>
      <c r="K266" s="121"/>
      <c r="L266" s="121"/>
      <c r="M266" s="121"/>
    </row>
    <row r="267" spans="8:13" x14ac:dyDescent="0.25">
      <c r="H267" s="121"/>
      <c r="I267" s="121"/>
      <c r="J267" s="121"/>
      <c r="K267" s="121"/>
      <c r="L267" s="121"/>
      <c r="M267" s="121"/>
    </row>
    <row r="268" spans="8:13" x14ac:dyDescent="0.25">
      <c r="H268" s="121"/>
      <c r="I268" s="121"/>
      <c r="J268" s="121"/>
      <c r="K268" s="121"/>
      <c r="L268" s="121"/>
      <c r="M268" s="121"/>
    </row>
    <row r="269" spans="8:13" x14ac:dyDescent="0.25">
      <c r="H269" s="121"/>
      <c r="I269" s="121"/>
      <c r="J269" s="121"/>
      <c r="K269" s="121"/>
      <c r="L269" s="121"/>
      <c r="M269" s="121"/>
    </row>
    <row r="270" spans="8:13" x14ac:dyDescent="0.25">
      <c r="H270" s="121"/>
      <c r="I270" s="121"/>
      <c r="J270" s="121"/>
      <c r="K270" s="121"/>
      <c r="L270" s="121"/>
      <c r="M270" s="121"/>
    </row>
    <row r="271" spans="8:13" x14ac:dyDescent="0.25">
      <c r="H271" s="121"/>
      <c r="I271" s="121"/>
      <c r="J271" s="121"/>
      <c r="K271" s="121"/>
      <c r="L271" s="121"/>
      <c r="M271" s="121"/>
    </row>
    <row r="272" spans="8:13" x14ac:dyDescent="0.25">
      <c r="H272" s="121"/>
      <c r="I272" s="121"/>
      <c r="J272" s="121"/>
      <c r="K272" s="121"/>
      <c r="L272" s="121"/>
      <c r="M272" s="121"/>
    </row>
    <row r="273" spans="8:13" x14ac:dyDescent="0.25">
      <c r="H273" s="121"/>
      <c r="I273" s="121"/>
      <c r="J273" s="121"/>
      <c r="K273" s="121"/>
      <c r="L273" s="121"/>
      <c r="M273" s="121"/>
    </row>
    <row r="274" spans="8:13" x14ac:dyDescent="0.25">
      <c r="H274" s="121"/>
      <c r="I274" s="121"/>
      <c r="J274" s="121"/>
      <c r="K274" s="121"/>
      <c r="L274" s="121"/>
      <c r="M274" s="121"/>
    </row>
    <row r="275" spans="8:13" x14ac:dyDescent="0.25">
      <c r="H275" s="121"/>
      <c r="I275" s="121"/>
      <c r="J275" s="121"/>
      <c r="K275" s="121"/>
      <c r="L275" s="121"/>
      <c r="M275" s="121"/>
    </row>
    <row r="276" spans="8:13" x14ac:dyDescent="0.25">
      <c r="H276" s="121"/>
      <c r="I276" s="121"/>
      <c r="J276" s="121"/>
      <c r="K276" s="121"/>
      <c r="L276" s="121"/>
      <c r="M276" s="121"/>
    </row>
    <row r="277" spans="8:13" x14ac:dyDescent="0.25">
      <c r="H277" s="121"/>
      <c r="I277" s="121"/>
      <c r="J277" s="121"/>
      <c r="K277" s="121"/>
      <c r="L277" s="121"/>
      <c r="M277" s="121"/>
    </row>
    <row r="278" spans="8:13" x14ac:dyDescent="0.25">
      <c r="H278" s="121"/>
      <c r="I278" s="121"/>
      <c r="J278" s="121"/>
      <c r="K278" s="121"/>
      <c r="L278" s="121"/>
      <c r="M278" s="121"/>
    </row>
    <row r="279" spans="8:13" x14ac:dyDescent="0.25">
      <c r="H279" s="121"/>
      <c r="I279" s="121"/>
      <c r="J279" s="121"/>
      <c r="K279" s="121"/>
      <c r="L279" s="121"/>
      <c r="M279" s="121"/>
    </row>
    <row r="280" spans="8:13" x14ac:dyDescent="0.25">
      <c r="H280" s="121"/>
      <c r="I280" s="121"/>
      <c r="J280" s="121"/>
      <c r="K280" s="121"/>
      <c r="L280" s="121"/>
      <c r="M280" s="121"/>
    </row>
    <row r="281" spans="8:13" x14ac:dyDescent="0.25">
      <c r="H281" s="121"/>
      <c r="I281" s="121"/>
      <c r="J281" s="121"/>
      <c r="K281" s="121"/>
      <c r="L281" s="121"/>
      <c r="M281" s="121"/>
    </row>
    <row r="282" spans="8:13" x14ac:dyDescent="0.25">
      <c r="H282" s="121"/>
      <c r="I282" s="121"/>
      <c r="J282" s="121"/>
      <c r="K282" s="121"/>
      <c r="L282" s="121"/>
      <c r="M282" s="121"/>
    </row>
    <row r="283" spans="8:13" x14ac:dyDescent="0.25">
      <c r="H283" s="121"/>
      <c r="I283" s="121"/>
      <c r="J283" s="121"/>
      <c r="K283" s="121"/>
      <c r="L283" s="121"/>
      <c r="M283" s="121"/>
    </row>
    <row r="284" spans="8:13" x14ac:dyDescent="0.25">
      <c r="H284" s="121"/>
      <c r="I284" s="121"/>
      <c r="J284" s="121"/>
      <c r="K284" s="121"/>
      <c r="L284" s="121"/>
      <c r="M284" s="121"/>
    </row>
    <row r="285" spans="8:13" x14ac:dyDescent="0.25">
      <c r="H285" s="121"/>
      <c r="I285" s="121"/>
      <c r="J285" s="121"/>
      <c r="K285" s="121"/>
      <c r="L285" s="121"/>
      <c r="M285" s="121"/>
    </row>
    <row r="286" spans="8:13" x14ac:dyDescent="0.25">
      <c r="H286" s="121"/>
      <c r="I286" s="121"/>
      <c r="J286" s="121"/>
      <c r="K286" s="121"/>
      <c r="L286" s="121"/>
      <c r="M286" s="121"/>
    </row>
    <row r="287" spans="8:13" x14ac:dyDescent="0.25">
      <c r="H287" s="121"/>
      <c r="I287" s="121"/>
      <c r="J287" s="121"/>
      <c r="K287" s="121"/>
      <c r="L287" s="121"/>
      <c r="M287" s="121"/>
    </row>
    <row r="288" spans="8:13" x14ac:dyDescent="0.25">
      <c r="H288" s="121"/>
      <c r="I288" s="121"/>
      <c r="J288" s="121"/>
      <c r="K288" s="121"/>
      <c r="L288" s="121"/>
      <c r="M288" s="121"/>
    </row>
    <row r="289" spans="8:13" x14ac:dyDescent="0.25">
      <c r="H289" s="121"/>
      <c r="I289" s="121"/>
      <c r="J289" s="121"/>
      <c r="K289" s="121"/>
      <c r="L289" s="121"/>
      <c r="M289" s="121"/>
    </row>
    <row r="290" spans="8:13" x14ac:dyDescent="0.25">
      <c r="H290" s="121"/>
      <c r="I290" s="121"/>
      <c r="J290" s="121"/>
      <c r="K290" s="121"/>
      <c r="L290" s="121"/>
      <c r="M290" s="121"/>
    </row>
    <row r="291" spans="8:13" x14ac:dyDescent="0.25">
      <c r="H291" s="121"/>
      <c r="I291" s="121"/>
      <c r="J291" s="121"/>
      <c r="K291" s="121"/>
      <c r="L291" s="121"/>
      <c r="M291" s="121"/>
    </row>
    <row r="292" spans="8:13" x14ac:dyDescent="0.25">
      <c r="H292" s="121"/>
      <c r="I292" s="121"/>
      <c r="J292" s="121"/>
      <c r="K292" s="121"/>
      <c r="L292" s="121"/>
      <c r="M292" s="121"/>
    </row>
    <row r="293" spans="8:13" x14ac:dyDescent="0.25">
      <c r="H293" s="121"/>
      <c r="I293" s="121"/>
      <c r="J293" s="121"/>
      <c r="K293" s="121"/>
      <c r="L293" s="121"/>
      <c r="M293" s="121"/>
    </row>
    <row r="294" spans="8:13" x14ac:dyDescent="0.25">
      <c r="H294" s="121"/>
      <c r="I294" s="121"/>
      <c r="J294" s="121"/>
      <c r="K294" s="121"/>
      <c r="L294" s="121"/>
      <c r="M294" s="121"/>
    </row>
    <row r="295" spans="8:13" x14ac:dyDescent="0.25">
      <c r="H295" s="121"/>
      <c r="I295" s="121"/>
      <c r="J295" s="121"/>
      <c r="K295" s="121"/>
      <c r="L295" s="121"/>
      <c r="M295" s="121"/>
    </row>
    <row r="296" spans="8:13" x14ac:dyDescent="0.25">
      <c r="H296" s="121"/>
      <c r="I296" s="121"/>
      <c r="J296" s="121"/>
      <c r="K296" s="121"/>
      <c r="L296" s="121"/>
      <c r="M296" s="121"/>
    </row>
    <row r="297" spans="8:13" x14ac:dyDescent="0.25">
      <c r="H297" s="121"/>
      <c r="I297" s="121"/>
      <c r="J297" s="121"/>
      <c r="K297" s="121"/>
      <c r="L297" s="121"/>
      <c r="M297" s="121"/>
    </row>
    <row r="298" spans="8:13" x14ac:dyDescent="0.25">
      <c r="H298" s="121"/>
      <c r="I298" s="121"/>
      <c r="J298" s="121"/>
      <c r="K298" s="121"/>
      <c r="L298" s="121"/>
      <c r="M298" s="121"/>
    </row>
    <row r="299" spans="8:13" x14ac:dyDescent="0.25">
      <c r="H299" s="121"/>
      <c r="I299" s="121"/>
      <c r="J299" s="121"/>
      <c r="K299" s="121"/>
      <c r="L299" s="121"/>
      <c r="M299" s="121"/>
    </row>
    <row r="300" spans="8:13" x14ac:dyDescent="0.25">
      <c r="H300" s="121"/>
      <c r="I300" s="121"/>
      <c r="J300" s="121"/>
      <c r="K300" s="121"/>
      <c r="L300" s="121"/>
      <c r="M300" s="121"/>
    </row>
    <row r="301" spans="8:13" x14ac:dyDescent="0.25">
      <c r="H301" s="121"/>
      <c r="I301" s="121"/>
      <c r="J301" s="121"/>
      <c r="K301" s="121"/>
      <c r="L301" s="121"/>
      <c r="M301" s="121"/>
    </row>
    <row r="302" spans="8:13" x14ac:dyDescent="0.25">
      <c r="H302" s="121"/>
      <c r="I302" s="121"/>
      <c r="J302" s="121"/>
      <c r="K302" s="121"/>
      <c r="L302" s="121"/>
      <c r="M302" s="121"/>
    </row>
    <row r="303" spans="8:13" x14ac:dyDescent="0.25">
      <c r="H303" s="121"/>
      <c r="I303" s="121"/>
      <c r="J303" s="121"/>
      <c r="K303" s="121"/>
      <c r="L303" s="121"/>
      <c r="M303" s="121"/>
    </row>
    <row r="304" spans="8:13" x14ac:dyDescent="0.25">
      <c r="H304" s="121"/>
      <c r="I304" s="121"/>
      <c r="J304" s="121"/>
      <c r="K304" s="121"/>
      <c r="L304" s="121"/>
      <c r="M304" s="121"/>
    </row>
    <row r="305" spans="8:13" x14ac:dyDescent="0.25">
      <c r="H305" s="121"/>
      <c r="I305" s="121"/>
      <c r="J305" s="121"/>
      <c r="K305" s="121"/>
      <c r="L305" s="121"/>
      <c r="M305" s="121"/>
    </row>
    <row r="306" spans="8:13" x14ac:dyDescent="0.25">
      <c r="H306" s="121"/>
      <c r="I306" s="121"/>
      <c r="J306" s="121"/>
      <c r="K306" s="121"/>
      <c r="L306" s="121"/>
      <c r="M306" s="121"/>
    </row>
    <row r="307" spans="8:13" x14ac:dyDescent="0.25">
      <c r="H307" s="121"/>
      <c r="I307" s="121"/>
      <c r="J307" s="121"/>
      <c r="K307" s="121"/>
      <c r="L307" s="121"/>
      <c r="M307" s="121"/>
    </row>
    <row r="308" spans="8:13" x14ac:dyDescent="0.25">
      <c r="H308" s="121"/>
      <c r="I308" s="121"/>
      <c r="J308" s="121"/>
      <c r="K308" s="121"/>
      <c r="L308" s="121"/>
      <c r="M308" s="121"/>
    </row>
    <row r="309" spans="8:13" x14ac:dyDescent="0.25">
      <c r="H309" s="121"/>
      <c r="I309" s="121"/>
      <c r="J309" s="121"/>
      <c r="K309" s="121"/>
      <c r="L309" s="121"/>
      <c r="M309" s="121"/>
    </row>
    <row r="310" spans="8:13" x14ac:dyDescent="0.25">
      <c r="H310" s="121"/>
      <c r="I310" s="121"/>
      <c r="J310" s="121"/>
      <c r="K310" s="121"/>
      <c r="L310" s="121"/>
      <c r="M310" s="121"/>
    </row>
    <row r="311" spans="8:13" x14ac:dyDescent="0.25">
      <c r="H311" s="121"/>
      <c r="I311" s="121"/>
      <c r="J311" s="121"/>
      <c r="K311" s="121"/>
      <c r="L311" s="121"/>
      <c r="M311" s="121"/>
    </row>
    <row r="312" spans="8:13" x14ac:dyDescent="0.25">
      <c r="H312" s="121"/>
      <c r="I312" s="121"/>
      <c r="J312" s="121"/>
      <c r="K312" s="121"/>
      <c r="L312" s="121"/>
      <c r="M312" s="121"/>
    </row>
    <row r="313" spans="8:13" x14ac:dyDescent="0.25">
      <c r="H313" s="121"/>
      <c r="I313" s="121"/>
      <c r="J313" s="121"/>
      <c r="K313" s="121"/>
      <c r="L313" s="121"/>
      <c r="M313" s="121"/>
    </row>
    <row r="314" spans="8:13" x14ac:dyDescent="0.25">
      <c r="H314" s="121"/>
      <c r="I314" s="121"/>
      <c r="J314" s="121"/>
      <c r="K314" s="121"/>
      <c r="L314" s="121"/>
      <c r="M314" s="121"/>
    </row>
    <row r="315" spans="8:13" x14ac:dyDescent="0.25">
      <c r="H315" s="121"/>
      <c r="I315" s="121"/>
      <c r="J315" s="121"/>
      <c r="K315" s="121"/>
      <c r="L315" s="121"/>
      <c r="M315" s="121"/>
    </row>
    <row r="316" spans="8:13" x14ac:dyDescent="0.25">
      <c r="H316" s="121"/>
      <c r="I316" s="121"/>
      <c r="J316" s="121"/>
      <c r="K316" s="121"/>
      <c r="L316" s="121"/>
      <c r="M316" s="121"/>
    </row>
    <row r="317" spans="8:13" x14ac:dyDescent="0.25">
      <c r="H317" s="121"/>
      <c r="I317" s="121"/>
      <c r="J317" s="121"/>
      <c r="K317" s="121"/>
      <c r="L317" s="121"/>
      <c r="M317" s="121"/>
    </row>
    <row r="318" spans="8:13" x14ac:dyDescent="0.25">
      <c r="H318" s="121"/>
      <c r="I318" s="121"/>
      <c r="J318" s="121"/>
      <c r="K318" s="121"/>
      <c r="L318" s="121"/>
      <c r="M318" s="121"/>
    </row>
    <row r="319" spans="8:13" x14ac:dyDescent="0.25">
      <c r="H319" s="121"/>
      <c r="I319" s="121"/>
      <c r="J319" s="121"/>
      <c r="K319" s="121"/>
      <c r="L319" s="121"/>
      <c r="M319" s="121"/>
    </row>
    <row r="320" spans="8:13" x14ac:dyDescent="0.25">
      <c r="H320" s="121"/>
      <c r="I320" s="121"/>
      <c r="J320" s="121"/>
      <c r="K320" s="121"/>
      <c r="L320" s="121"/>
      <c r="M320" s="121"/>
    </row>
    <row r="321" spans="8:13" x14ac:dyDescent="0.25">
      <c r="H321" s="121"/>
      <c r="I321" s="121"/>
      <c r="J321" s="121"/>
      <c r="K321" s="121"/>
      <c r="L321" s="121"/>
      <c r="M321" s="121"/>
    </row>
    <row r="322" spans="8:13" x14ac:dyDescent="0.25">
      <c r="H322" s="121"/>
      <c r="I322" s="121"/>
      <c r="J322" s="121"/>
      <c r="K322" s="121"/>
      <c r="L322" s="121"/>
      <c r="M322" s="121"/>
    </row>
    <row r="323" spans="8:13" x14ac:dyDescent="0.25">
      <c r="H323" s="121"/>
      <c r="I323" s="121"/>
      <c r="J323" s="121"/>
      <c r="K323" s="121"/>
      <c r="L323" s="121"/>
      <c r="M323" s="121"/>
    </row>
    <row r="324" spans="8:13" x14ac:dyDescent="0.25">
      <c r="H324" s="121"/>
      <c r="I324" s="121"/>
      <c r="J324" s="121"/>
      <c r="K324" s="121"/>
      <c r="L324" s="121"/>
      <c r="M324" s="121"/>
    </row>
    <row r="325" spans="8:13" x14ac:dyDescent="0.25">
      <c r="H325" s="121"/>
      <c r="I325" s="121"/>
      <c r="J325" s="121"/>
      <c r="K325" s="121"/>
      <c r="L325" s="121"/>
      <c r="M325" s="121"/>
    </row>
    <row r="326" spans="8:13" x14ac:dyDescent="0.25">
      <c r="H326" s="121"/>
      <c r="I326" s="121"/>
      <c r="J326" s="121"/>
      <c r="K326" s="121"/>
      <c r="L326" s="121"/>
      <c r="M326" s="121"/>
    </row>
    <row r="327" spans="8:13" x14ac:dyDescent="0.25">
      <c r="H327" s="121"/>
      <c r="I327" s="121"/>
      <c r="J327" s="121"/>
      <c r="K327" s="121"/>
      <c r="L327" s="121"/>
      <c r="M327" s="121"/>
    </row>
    <row r="328" spans="8:13" x14ac:dyDescent="0.25">
      <c r="H328" s="121"/>
      <c r="I328" s="121"/>
      <c r="J328" s="121"/>
      <c r="K328" s="121"/>
      <c r="L328" s="121"/>
      <c r="M328" s="121"/>
    </row>
    <row r="329" spans="8:13" x14ac:dyDescent="0.25">
      <c r="H329" s="121"/>
      <c r="I329" s="121"/>
      <c r="J329" s="121"/>
      <c r="K329" s="121"/>
      <c r="L329" s="121"/>
      <c r="M329" s="121"/>
    </row>
    <row r="330" spans="8:13" x14ac:dyDescent="0.25">
      <c r="H330" s="121"/>
      <c r="I330" s="121"/>
      <c r="J330" s="121"/>
      <c r="K330" s="121"/>
      <c r="L330" s="121"/>
      <c r="M330" s="121"/>
    </row>
    <row r="331" spans="8:13" x14ac:dyDescent="0.25">
      <c r="H331" s="121"/>
      <c r="I331" s="121"/>
      <c r="J331" s="121"/>
      <c r="K331" s="121"/>
      <c r="L331" s="121"/>
      <c r="M331" s="121"/>
    </row>
    <row r="332" spans="8:13" x14ac:dyDescent="0.25">
      <c r="H332" s="121"/>
      <c r="I332" s="121"/>
      <c r="J332" s="121"/>
      <c r="K332" s="121"/>
      <c r="L332" s="121"/>
      <c r="M332" s="121"/>
    </row>
    <row r="333" spans="8:13" x14ac:dyDescent="0.25">
      <c r="H333" s="121"/>
      <c r="I333" s="121"/>
      <c r="J333" s="121"/>
      <c r="K333" s="121"/>
      <c r="L333" s="121"/>
      <c r="M333" s="121"/>
    </row>
    <row r="334" spans="8:13" x14ac:dyDescent="0.25">
      <c r="H334" s="121"/>
      <c r="I334" s="121"/>
      <c r="J334" s="121"/>
      <c r="K334" s="121"/>
      <c r="L334" s="121"/>
      <c r="M334" s="121"/>
    </row>
    <row r="335" spans="8:13" x14ac:dyDescent="0.25">
      <c r="H335" s="121"/>
      <c r="I335" s="121"/>
      <c r="J335" s="121"/>
      <c r="K335" s="121"/>
      <c r="L335" s="121"/>
      <c r="M335" s="121"/>
    </row>
    <row r="336" spans="8:13" x14ac:dyDescent="0.25">
      <c r="H336" s="121"/>
      <c r="I336" s="121"/>
      <c r="J336" s="121"/>
      <c r="K336" s="121"/>
      <c r="L336" s="121"/>
      <c r="M336" s="121"/>
    </row>
    <row r="337" spans="8:13" x14ac:dyDescent="0.25">
      <c r="H337" s="121"/>
      <c r="I337" s="121"/>
      <c r="J337" s="121"/>
      <c r="K337" s="121"/>
      <c r="L337" s="121"/>
      <c r="M337" s="121"/>
    </row>
    <row r="338" spans="8:13" x14ac:dyDescent="0.25">
      <c r="H338" s="121"/>
      <c r="I338" s="121"/>
      <c r="J338" s="121"/>
      <c r="K338" s="121"/>
      <c r="L338" s="121"/>
      <c r="M338" s="121"/>
    </row>
    <row r="339" spans="8:13" x14ac:dyDescent="0.25">
      <c r="H339" s="121"/>
      <c r="I339" s="121"/>
      <c r="J339" s="121"/>
      <c r="K339" s="121"/>
      <c r="L339" s="121"/>
      <c r="M339" s="121"/>
    </row>
    <row r="340" spans="8:13" x14ac:dyDescent="0.25">
      <c r="H340" s="121"/>
      <c r="I340" s="121"/>
      <c r="J340" s="121"/>
      <c r="K340" s="121"/>
      <c r="L340" s="121"/>
      <c r="M340" s="121"/>
    </row>
    <row r="341" spans="8:13" x14ac:dyDescent="0.25">
      <c r="H341" s="121"/>
      <c r="I341" s="121"/>
      <c r="J341" s="121"/>
      <c r="K341" s="121"/>
      <c r="L341" s="121"/>
      <c r="M341" s="121"/>
    </row>
    <row r="342" spans="8:13" x14ac:dyDescent="0.25">
      <c r="H342" s="121"/>
      <c r="I342" s="121"/>
      <c r="J342" s="121"/>
      <c r="K342" s="121"/>
      <c r="L342" s="121"/>
      <c r="M342" s="121"/>
    </row>
    <row r="343" spans="8:13" x14ac:dyDescent="0.25">
      <c r="H343" s="121"/>
      <c r="I343" s="121"/>
      <c r="J343" s="121"/>
      <c r="K343" s="121"/>
      <c r="L343" s="121"/>
      <c r="M343" s="121"/>
    </row>
    <row r="344" spans="8:13" x14ac:dyDescent="0.25">
      <c r="H344" s="121"/>
      <c r="I344" s="121"/>
      <c r="J344" s="121"/>
      <c r="K344" s="121"/>
      <c r="L344" s="121"/>
      <c r="M344" s="121"/>
    </row>
    <row r="345" spans="8:13" x14ac:dyDescent="0.25">
      <c r="H345" s="121"/>
      <c r="I345" s="121"/>
      <c r="J345" s="121"/>
      <c r="K345" s="121"/>
      <c r="L345" s="121"/>
      <c r="M345" s="121"/>
    </row>
    <row r="346" spans="8:13" x14ac:dyDescent="0.25">
      <c r="H346" s="121"/>
      <c r="I346" s="121"/>
      <c r="J346" s="121"/>
      <c r="K346" s="121"/>
      <c r="L346" s="121"/>
      <c r="M346" s="121"/>
    </row>
    <row r="347" spans="8:13" x14ac:dyDescent="0.25">
      <c r="H347" s="121"/>
      <c r="I347" s="121"/>
      <c r="J347" s="121"/>
      <c r="K347" s="121"/>
      <c r="L347" s="121"/>
      <c r="M347" s="121"/>
    </row>
    <row r="348" spans="8:13" x14ac:dyDescent="0.25">
      <c r="H348" s="121"/>
      <c r="I348" s="121"/>
      <c r="J348" s="121"/>
      <c r="K348" s="121"/>
      <c r="L348" s="121"/>
      <c r="M348" s="121"/>
    </row>
    <row r="349" spans="8:13" x14ac:dyDescent="0.25">
      <c r="H349" s="121"/>
      <c r="I349" s="121"/>
      <c r="J349" s="121"/>
      <c r="K349" s="121"/>
      <c r="L349" s="121"/>
      <c r="M349" s="121"/>
    </row>
    <row r="350" spans="8:13" x14ac:dyDescent="0.25">
      <c r="H350" s="121"/>
      <c r="I350" s="121"/>
      <c r="J350" s="121"/>
      <c r="K350" s="121"/>
      <c r="L350" s="121"/>
      <c r="M350" s="121"/>
    </row>
    <row r="351" spans="8:13" x14ac:dyDescent="0.25">
      <c r="H351" s="121"/>
      <c r="I351" s="121"/>
      <c r="J351" s="121"/>
      <c r="K351" s="121"/>
      <c r="L351" s="121"/>
      <c r="M351" s="121"/>
    </row>
    <row r="352" spans="8:13" x14ac:dyDescent="0.25">
      <c r="H352" s="121"/>
      <c r="I352" s="121"/>
      <c r="J352" s="121"/>
      <c r="K352" s="121"/>
      <c r="L352" s="121"/>
      <c r="M352" s="121"/>
    </row>
    <row r="353" spans="8:13" x14ac:dyDescent="0.25">
      <c r="H353" s="121"/>
      <c r="I353" s="121"/>
      <c r="J353" s="121"/>
      <c r="K353" s="121"/>
      <c r="L353" s="121"/>
      <c r="M353" s="121"/>
    </row>
    <row r="354" spans="8:13" x14ac:dyDescent="0.25">
      <c r="H354" s="121"/>
      <c r="I354" s="121"/>
      <c r="J354" s="121"/>
      <c r="K354" s="121"/>
      <c r="L354" s="121"/>
      <c r="M354" s="121"/>
    </row>
    <row r="355" spans="8:13" x14ac:dyDescent="0.25">
      <c r="H355" s="121"/>
      <c r="I355" s="121"/>
      <c r="J355" s="121"/>
      <c r="K355" s="121"/>
      <c r="L355" s="121"/>
      <c r="M355" s="121"/>
    </row>
    <row r="356" spans="8:13" x14ac:dyDescent="0.25">
      <c r="H356" s="121"/>
      <c r="I356" s="121"/>
      <c r="J356" s="121"/>
      <c r="K356" s="121"/>
      <c r="L356" s="121"/>
      <c r="M356" s="121"/>
    </row>
    <row r="357" spans="8:13" x14ac:dyDescent="0.25">
      <c r="H357" s="121"/>
      <c r="I357" s="121"/>
      <c r="J357" s="121"/>
      <c r="K357" s="121"/>
      <c r="L357" s="121"/>
      <c r="M357" s="121"/>
    </row>
    <row r="358" spans="8:13" x14ac:dyDescent="0.25">
      <c r="H358" s="121"/>
      <c r="I358" s="121"/>
      <c r="J358" s="121"/>
      <c r="K358" s="121"/>
      <c r="L358" s="121"/>
      <c r="M358" s="121"/>
    </row>
    <row r="359" spans="8:13" x14ac:dyDescent="0.25">
      <c r="H359" s="121"/>
      <c r="I359" s="121"/>
      <c r="J359" s="121"/>
      <c r="K359" s="121"/>
      <c r="L359" s="121"/>
      <c r="M359" s="121"/>
    </row>
    <row r="360" spans="8:13" x14ac:dyDescent="0.25">
      <c r="H360" s="121"/>
      <c r="I360" s="121"/>
      <c r="J360" s="121"/>
      <c r="K360" s="121"/>
      <c r="L360" s="121"/>
      <c r="M360" s="121"/>
    </row>
    <row r="361" spans="8:13" x14ac:dyDescent="0.25">
      <c r="H361" s="121"/>
      <c r="I361" s="121"/>
      <c r="J361" s="121"/>
      <c r="K361" s="121"/>
      <c r="L361" s="121"/>
      <c r="M361" s="121"/>
    </row>
    <row r="362" spans="8:13" x14ac:dyDescent="0.25">
      <c r="H362" s="121"/>
      <c r="I362" s="121"/>
      <c r="J362" s="121"/>
      <c r="K362" s="121"/>
      <c r="L362" s="121"/>
      <c r="M362" s="121"/>
    </row>
    <row r="363" spans="8:13" x14ac:dyDescent="0.25">
      <c r="H363" s="121"/>
      <c r="I363" s="121"/>
      <c r="J363" s="121"/>
      <c r="K363" s="121"/>
      <c r="L363" s="121"/>
      <c r="M363" s="121"/>
    </row>
    <row r="364" spans="8:13" x14ac:dyDescent="0.25">
      <c r="H364" s="121"/>
      <c r="I364" s="121"/>
      <c r="J364" s="121"/>
      <c r="K364" s="121"/>
      <c r="L364" s="121"/>
      <c r="M364" s="121"/>
    </row>
    <row r="365" spans="8:13" x14ac:dyDescent="0.25">
      <c r="H365" s="121"/>
      <c r="I365" s="121"/>
      <c r="J365" s="121"/>
      <c r="K365" s="121"/>
      <c r="L365" s="121"/>
      <c r="M365" s="121"/>
    </row>
    <row r="366" spans="8:13" x14ac:dyDescent="0.25">
      <c r="H366" s="121"/>
      <c r="I366" s="121"/>
      <c r="J366" s="121"/>
      <c r="K366" s="121"/>
      <c r="L366" s="121"/>
      <c r="M366" s="121"/>
    </row>
    <row r="367" spans="8:13" x14ac:dyDescent="0.25">
      <c r="H367" s="121"/>
      <c r="I367" s="121"/>
      <c r="J367" s="121"/>
      <c r="K367" s="121"/>
      <c r="L367" s="121"/>
      <c r="M367" s="121"/>
    </row>
    <row r="368" spans="8:13" x14ac:dyDescent="0.25">
      <c r="H368" s="121"/>
      <c r="I368" s="121"/>
      <c r="J368" s="121"/>
      <c r="K368" s="121"/>
      <c r="L368" s="121"/>
      <c r="M368" s="121"/>
    </row>
    <row r="369" spans="8:13" x14ac:dyDescent="0.25">
      <c r="H369" s="121"/>
      <c r="I369" s="121"/>
      <c r="J369" s="121"/>
      <c r="K369" s="121"/>
      <c r="L369" s="121"/>
      <c r="M369" s="121"/>
    </row>
    <row r="370" spans="8:13" x14ac:dyDescent="0.25">
      <c r="H370" s="121"/>
      <c r="I370" s="121"/>
      <c r="J370" s="121"/>
      <c r="K370" s="121"/>
      <c r="L370" s="121"/>
      <c r="M370" s="121"/>
    </row>
    <row r="371" spans="8:13" x14ac:dyDescent="0.25">
      <c r="H371" s="121"/>
      <c r="I371" s="121"/>
      <c r="J371" s="121"/>
      <c r="K371" s="121"/>
      <c r="L371" s="121"/>
      <c r="M371" s="121"/>
    </row>
    <row r="372" spans="8:13" x14ac:dyDescent="0.25">
      <c r="H372" s="121"/>
      <c r="I372" s="121"/>
      <c r="J372" s="121"/>
      <c r="K372" s="121"/>
      <c r="L372" s="121"/>
      <c r="M372" s="121"/>
    </row>
    <row r="530" spans="3:5" x14ac:dyDescent="0.25">
      <c r="C530" s="122"/>
      <c r="D530" s="123"/>
      <c r="E530" s="122"/>
    </row>
    <row r="531" spans="3:5" x14ac:dyDescent="0.25">
      <c r="C531" s="122"/>
      <c r="D531" s="123"/>
      <c r="E531" s="122"/>
    </row>
    <row r="532" spans="3:5" x14ac:dyDescent="0.25">
      <c r="C532" s="122"/>
      <c r="D532" s="123"/>
      <c r="E532" s="122"/>
    </row>
    <row r="533" spans="3:5" x14ac:dyDescent="0.25">
      <c r="C533" s="122"/>
      <c r="D533" s="123"/>
      <c r="E533" s="122"/>
    </row>
    <row r="534" spans="3:5" x14ac:dyDescent="0.25">
      <c r="C534" s="122"/>
      <c r="D534" s="123"/>
      <c r="E534" s="122"/>
    </row>
    <row r="535" spans="3:5" x14ac:dyDescent="0.25">
      <c r="C535" s="122"/>
      <c r="D535" s="123"/>
      <c r="E535" s="122"/>
    </row>
    <row r="536" spans="3:5" x14ac:dyDescent="0.25">
      <c r="C536" s="122"/>
      <c r="D536" s="123"/>
      <c r="E536" s="122"/>
    </row>
    <row r="537" spans="3:5" x14ac:dyDescent="0.25">
      <c r="C537" s="122"/>
      <c r="D537" s="123"/>
      <c r="E537" s="122"/>
    </row>
    <row r="538" spans="3:5" x14ac:dyDescent="0.25">
      <c r="C538" s="122"/>
      <c r="D538" s="123"/>
      <c r="E538" s="122"/>
    </row>
    <row r="539" spans="3:5" x14ac:dyDescent="0.25">
      <c r="C539" s="122"/>
      <c r="D539" s="123"/>
      <c r="E539" s="122"/>
    </row>
    <row r="540" spans="3:5" x14ac:dyDescent="0.25">
      <c r="C540" s="122"/>
      <c r="D540" s="123"/>
      <c r="E540" s="122"/>
    </row>
    <row r="541" spans="3:5" x14ac:dyDescent="0.25">
      <c r="C541" s="122"/>
      <c r="D541" s="123"/>
      <c r="E541" s="122"/>
    </row>
    <row r="542" spans="3:5" x14ac:dyDescent="0.25">
      <c r="C542" s="122"/>
      <c r="D542" s="123"/>
      <c r="E542" s="122"/>
    </row>
    <row r="543" spans="3:5" x14ac:dyDescent="0.25">
      <c r="C543" s="122"/>
      <c r="D543" s="123"/>
      <c r="E543" s="122"/>
    </row>
    <row r="544" spans="3:5" x14ac:dyDescent="0.25">
      <c r="C544" s="122"/>
      <c r="D544" s="123"/>
      <c r="E544" s="122"/>
    </row>
    <row r="545" spans="3:5" x14ac:dyDescent="0.25">
      <c r="C545" s="122"/>
      <c r="D545" s="123"/>
      <c r="E545" s="122"/>
    </row>
    <row r="546" spans="3:5" x14ac:dyDescent="0.25">
      <c r="C546" s="122"/>
      <c r="D546" s="123"/>
      <c r="E546" s="122"/>
    </row>
    <row r="547" spans="3:5" x14ac:dyDescent="0.25">
      <c r="C547" s="122"/>
      <c r="D547" s="123"/>
      <c r="E547" s="122"/>
    </row>
    <row r="548" spans="3:5" x14ac:dyDescent="0.25">
      <c r="C548" s="122"/>
      <c r="D548" s="123"/>
      <c r="E548" s="122"/>
    </row>
    <row r="549" spans="3:5" x14ac:dyDescent="0.25">
      <c r="C549" s="122"/>
      <c r="D549" s="123"/>
      <c r="E549" s="122"/>
    </row>
    <row r="550" spans="3:5" x14ac:dyDescent="0.25">
      <c r="C550" s="122"/>
      <c r="D550" s="123"/>
      <c r="E550" s="122"/>
    </row>
    <row r="551" spans="3:5" x14ac:dyDescent="0.25">
      <c r="C551" s="122"/>
      <c r="D551" s="123"/>
      <c r="E551" s="122"/>
    </row>
    <row r="552" spans="3:5" x14ac:dyDescent="0.25">
      <c r="C552" s="122"/>
      <c r="D552" s="123"/>
      <c r="E552" s="122"/>
    </row>
    <row r="553" spans="3:5" x14ac:dyDescent="0.25">
      <c r="C553" s="122"/>
      <c r="D553" s="123"/>
      <c r="E553" s="122"/>
    </row>
    <row r="554" spans="3:5" x14ac:dyDescent="0.25">
      <c r="C554" s="122"/>
      <c r="D554" s="123"/>
      <c r="E554" s="122"/>
    </row>
    <row r="555" spans="3:5" x14ac:dyDescent="0.25">
      <c r="C555" s="122"/>
      <c r="D555" s="123"/>
      <c r="E555" s="122"/>
    </row>
    <row r="556" spans="3:5" x14ac:dyDescent="0.25">
      <c r="C556" s="122"/>
      <c r="D556" s="123"/>
      <c r="E556" s="122"/>
    </row>
    <row r="557" spans="3:5" x14ac:dyDescent="0.25">
      <c r="C557" s="122"/>
      <c r="D557" s="123"/>
      <c r="E557" s="122"/>
    </row>
    <row r="558" spans="3:5" x14ac:dyDescent="0.25">
      <c r="C558" s="122"/>
      <c r="D558" s="123"/>
      <c r="E558" s="122"/>
    </row>
    <row r="559" spans="3:5" x14ac:dyDescent="0.25">
      <c r="C559" s="122"/>
      <c r="D559" s="123"/>
      <c r="E559" s="122"/>
    </row>
    <row r="560" spans="3:5" x14ac:dyDescent="0.25">
      <c r="C560" s="122"/>
      <c r="D560" s="123"/>
      <c r="E560" s="122"/>
    </row>
    <row r="561" spans="3:5" x14ac:dyDescent="0.25">
      <c r="C561" s="122"/>
      <c r="D561" s="123"/>
      <c r="E561" s="122"/>
    </row>
    <row r="562" spans="3:5" x14ac:dyDescent="0.25">
      <c r="C562" s="122"/>
      <c r="D562" s="123"/>
      <c r="E562" s="122"/>
    </row>
    <row r="563" spans="3:5" x14ac:dyDescent="0.25">
      <c r="C563" s="122"/>
      <c r="D563" s="123"/>
      <c r="E563" s="122"/>
    </row>
    <row r="564" spans="3:5" x14ac:dyDescent="0.25">
      <c r="C564" s="122"/>
      <c r="D564" s="123"/>
      <c r="E564" s="122"/>
    </row>
    <row r="565" spans="3:5" x14ac:dyDescent="0.25">
      <c r="C565" s="122"/>
      <c r="D565" s="123"/>
      <c r="E565" s="122"/>
    </row>
    <row r="566" spans="3:5" x14ac:dyDescent="0.25">
      <c r="C566" s="122"/>
      <c r="D566" s="123"/>
      <c r="E566" s="122"/>
    </row>
    <row r="567" spans="3:5" x14ac:dyDescent="0.25">
      <c r="C567" s="122"/>
      <c r="D567" s="123"/>
      <c r="E567" s="122"/>
    </row>
    <row r="568" spans="3:5" x14ac:dyDescent="0.25">
      <c r="C568" s="122"/>
      <c r="D568" s="123"/>
      <c r="E568" s="122"/>
    </row>
    <row r="569" spans="3:5" x14ac:dyDescent="0.25">
      <c r="C569" s="122"/>
      <c r="D569" s="123"/>
      <c r="E569" s="122"/>
    </row>
    <row r="570" spans="3:5" x14ac:dyDescent="0.25">
      <c r="C570" s="122"/>
      <c r="D570" s="123"/>
      <c r="E570" s="122"/>
    </row>
    <row r="571" spans="3:5" x14ac:dyDescent="0.25">
      <c r="C571" s="122"/>
      <c r="D571" s="123"/>
      <c r="E571" s="122"/>
    </row>
    <row r="572" spans="3:5" x14ac:dyDescent="0.25">
      <c r="C572" s="122"/>
      <c r="D572" s="123"/>
      <c r="E572" s="122"/>
    </row>
    <row r="573" spans="3:5" x14ac:dyDescent="0.25">
      <c r="C573" s="122"/>
      <c r="D573" s="123"/>
      <c r="E573" s="122"/>
    </row>
    <row r="574" spans="3:5" x14ac:dyDescent="0.25">
      <c r="C574" s="122"/>
      <c r="D574" s="123"/>
      <c r="E574" s="122"/>
    </row>
    <row r="575" spans="3:5" x14ac:dyDescent="0.25">
      <c r="C575" s="122"/>
      <c r="D575" s="123"/>
      <c r="E575" s="122"/>
    </row>
    <row r="576" spans="3:5" x14ac:dyDescent="0.25">
      <c r="C576" s="122"/>
      <c r="D576" s="123"/>
      <c r="E576" s="122"/>
    </row>
    <row r="577" spans="3:5" x14ac:dyDescent="0.25">
      <c r="C577" s="122"/>
      <c r="D577" s="123"/>
      <c r="E577" s="122"/>
    </row>
    <row r="578" spans="3:5" x14ac:dyDescent="0.25">
      <c r="C578" s="122"/>
      <c r="D578" s="123"/>
      <c r="E578" s="122"/>
    </row>
    <row r="579" spans="3:5" x14ac:dyDescent="0.25">
      <c r="C579" s="122"/>
      <c r="D579" s="123"/>
      <c r="E579" s="122"/>
    </row>
    <row r="580" spans="3:5" x14ac:dyDescent="0.25">
      <c r="C580" s="122"/>
      <c r="D580" s="123"/>
      <c r="E580" s="122"/>
    </row>
    <row r="581" spans="3:5" x14ac:dyDescent="0.25">
      <c r="C581" s="122"/>
      <c r="D581" s="123"/>
      <c r="E581" s="122"/>
    </row>
    <row r="582" spans="3:5" x14ac:dyDescent="0.25">
      <c r="C582" s="122"/>
      <c r="D582" s="123"/>
      <c r="E582" s="122"/>
    </row>
    <row r="583" spans="3:5" x14ac:dyDescent="0.25">
      <c r="C583" s="122"/>
      <c r="D583" s="123"/>
      <c r="E583" s="122"/>
    </row>
    <row r="584" spans="3:5" x14ac:dyDescent="0.25">
      <c r="C584" s="122"/>
      <c r="D584" s="123"/>
      <c r="E584" s="122"/>
    </row>
    <row r="585" spans="3:5" x14ac:dyDescent="0.25">
      <c r="C585" s="122"/>
      <c r="D585" s="123"/>
      <c r="E585" s="122"/>
    </row>
    <row r="586" spans="3:5" x14ac:dyDescent="0.25">
      <c r="C586" s="122"/>
      <c r="D586" s="123"/>
      <c r="E586" s="122"/>
    </row>
    <row r="587" spans="3:5" x14ac:dyDescent="0.25">
      <c r="C587" s="122"/>
      <c r="D587" s="123"/>
      <c r="E587" s="122"/>
    </row>
    <row r="588" spans="3:5" x14ac:dyDescent="0.25">
      <c r="C588" s="122"/>
      <c r="D588" s="123"/>
      <c r="E588" s="122"/>
    </row>
    <row r="589" spans="3:5" x14ac:dyDescent="0.25">
      <c r="C589" s="122"/>
      <c r="D589" s="123"/>
      <c r="E589" s="122"/>
    </row>
    <row r="590" spans="3:5" x14ac:dyDescent="0.25">
      <c r="C590" s="122"/>
      <c r="D590" s="123"/>
      <c r="E590" s="122"/>
    </row>
    <row r="591" spans="3:5" x14ac:dyDescent="0.25">
      <c r="C591" s="122"/>
      <c r="D591" s="123"/>
      <c r="E591" s="122"/>
    </row>
    <row r="592" spans="3:5" x14ac:dyDescent="0.25">
      <c r="C592" s="122"/>
      <c r="D592" s="123"/>
      <c r="E592" s="122"/>
    </row>
    <row r="593" spans="3:5" x14ac:dyDescent="0.25">
      <c r="C593" s="122"/>
      <c r="D593" s="123"/>
      <c r="E593" s="122"/>
    </row>
    <row r="594" spans="3:5" x14ac:dyDescent="0.25">
      <c r="C594" s="122"/>
      <c r="D594" s="123"/>
      <c r="E594" s="122"/>
    </row>
    <row r="595" spans="3:5" x14ac:dyDescent="0.25">
      <c r="C595" s="122"/>
      <c r="D595" s="123"/>
      <c r="E595" s="122"/>
    </row>
    <row r="596" spans="3:5" x14ac:dyDescent="0.25">
      <c r="C596" s="122"/>
      <c r="D596" s="123"/>
      <c r="E596" s="122"/>
    </row>
    <row r="597" spans="3:5" x14ac:dyDescent="0.25">
      <c r="C597" s="122"/>
      <c r="D597" s="123"/>
      <c r="E597" s="122"/>
    </row>
    <row r="598" spans="3:5" x14ac:dyDescent="0.25">
      <c r="C598" s="122"/>
      <c r="D598" s="123"/>
      <c r="E598" s="122"/>
    </row>
    <row r="599" spans="3:5" x14ac:dyDescent="0.25">
      <c r="C599" s="122"/>
      <c r="D599" s="123"/>
      <c r="E599" s="122"/>
    </row>
    <row r="600" spans="3:5" x14ac:dyDescent="0.25">
      <c r="C600" s="122"/>
      <c r="D600" s="123"/>
      <c r="E600" s="122"/>
    </row>
    <row r="601" spans="3:5" x14ac:dyDescent="0.25">
      <c r="C601" s="122"/>
      <c r="D601" s="123"/>
      <c r="E601" s="122"/>
    </row>
    <row r="602" spans="3:5" x14ac:dyDescent="0.25">
      <c r="C602" s="122"/>
      <c r="D602" s="123"/>
      <c r="E602" s="122"/>
    </row>
    <row r="603" spans="3:5" x14ac:dyDescent="0.25">
      <c r="C603" s="122"/>
      <c r="D603" s="123"/>
      <c r="E603" s="122"/>
    </row>
    <row r="604" spans="3:5" x14ac:dyDescent="0.25">
      <c r="C604" s="122"/>
      <c r="D604" s="123"/>
      <c r="E604" s="122"/>
    </row>
    <row r="605" spans="3:5" x14ac:dyDescent="0.25">
      <c r="C605" s="122"/>
      <c r="D605" s="123"/>
      <c r="E605" s="122"/>
    </row>
    <row r="606" spans="3:5" x14ac:dyDescent="0.25">
      <c r="C606" s="122"/>
      <c r="D606" s="123"/>
      <c r="E606" s="122"/>
    </row>
    <row r="607" spans="3:5" x14ac:dyDescent="0.25">
      <c r="C607" s="122"/>
      <c r="D607" s="123"/>
      <c r="E607" s="122"/>
    </row>
    <row r="608" spans="3:5" x14ac:dyDescent="0.25">
      <c r="C608" s="122"/>
      <c r="D608" s="123"/>
      <c r="E608" s="122"/>
    </row>
    <row r="609" spans="3:5" x14ac:dyDescent="0.25">
      <c r="C609" s="122"/>
      <c r="D609" s="123"/>
      <c r="E609" s="122"/>
    </row>
    <row r="610" spans="3:5" x14ac:dyDescent="0.25">
      <c r="C610" s="122"/>
      <c r="D610" s="123"/>
      <c r="E610" s="122"/>
    </row>
    <row r="611" spans="3:5" x14ac:dyDescent="0.25">
      <c r="C611" s="122"/>
      <c r="D611" s="123"/>
      <c r="E611" s="122"/>
    </row>
    <row r="612" spans="3:5" x14ac:dyDescent="0.25">
      <c r="C612" s="122"/>
      <c r="D612" s="123"/>
      <c r="E612" s="122"/>
    </row>
    <row r="613" spans="3:5" x14ac:dyDescent="0.25">
      <c r="C613" s="122"/>
      <c r="D613" s="123"/>
      <c r="E613" s="122"/>
    </row>
    <row r="614" spans="3:5" x14ac:dyDescent="0.25">
      <c r="C614" s="122"/>
      <c r="D614" s="123"/>
      <c r="E614" s="122"/>
    </row>
    <row r="615" spans="3:5" x14ac:dyDescent="0.25">
      <c r="C615" s="122"/>
      <c r="D615" s="123"/>
      <c r="E615" s="122"/>
    </row>
    <row r="616" spans="3:5" x14ac:dyDescent="0.25">
      <c r="C616" s="122"/>
      <c r="D616" s="123"/>
      <c r="E616" s="122"/>
    </row>
    <row r="617" spans="3:5" x14ac:dyDescent="0.25">
      <c r="C617" s="122"/>
      <c r="D617" s="123"/>
      <c r="E617" s="122"/>
    </row>
    <row r="618" spans="3:5" x14ac:dyDescent="0.25">
      <c r="C618" s="122"/>
      <c r="D618" s="123"/>
      <c r="E618" s="122"/>
    </row>
    <row r="619" spans="3:5" x14ac:dyDescent="0.25">
      <c r="C619" s="122"/>
      <c r="D619" s="123"/>
      <c r="E619" s="122"/>
    </row>
    <row r="620" spans="3:5" x14ac:dyDescent="0.25">
      <c r="C620" s="122"/>
      <c r="D620" s="123"/>
      <c r="E620" s="122"/>
    </row>
    <row r="621" spans="3:5" x14ac:dyDescent="0.25">
      <c r="C621" s="122"/>
      <c r="D621" s="123"/>
      <c r="E621" s="122"/>
    </row>
    <row r="622" spans="3:5" x14ac:dyDescent="0.25">
      <c r="C622" s="122"/>
      <c r="D622" s="123"/>
      <c r="E622" s="122"/>
    </row>
    <row r="623" spans="3:5" x14ac:dyDescent="0.25">
      <c r="C623" s="122"/>
      <c r="D623" s="123"/>
      <c r="E623" s="122"/>
    </row>
    <row r="624" spans="3:5" x14ac:dyDescent="0.25">
      <c r="C624" s="122"/>
      <c r="D624" s="123"/>
      <c r="E624" s="122"/>
    </row>
    <row r="625" spans="3:5" x14ac:dyDescent="0.25">
      <c r="C625" s="122"/>
      <c r="D625" s="123"/>
      <c r="E625" s="122"/>
    </row>
    <row r="626" spans="3:5" x14ac:dyDescent="0.25">
      <c r="C626" s="122"/>
      <c r="D626" s="123"/>
      <c r="E626" s="122"/>
    </row>
    <row r="627" spans="3:5" x14ac:dyDescent="0.25">
      <c r="C627" s="122"/>
      <c r="D627" s="123"/>
      <c r="E627" s="122"/>
    </row>
    <row r="628" spans="3:5" x14ac:dyDescent="0.25">
      <c r="C628" s="122"/>
      <c r="D628" s="123"/>
      <c r="E628" s="122"/>
    </row>
    <row r="629" spans="3:5" x14ac:dyDescent="0.25">
      <c r="C629" s="122"/>
      <c r="D629" s="123"/>
      <c r="E629" s="122"/>
    </row>
    <row r="630" spans="3:5" x14ac:dyDescent="0.25">
      <c r="C630" s="122"/>
      <c r="D630" s="123"/>
      <c r="E630" s="122"/>
    </row>
    <row r="631" spans="3:5" x14ac:dyDescent="0.25">
      <c r="C631" s="122"/>
      <c r="D631" s="123"/>
      <c r="E631" s="122"/>
    </row>
    <row r="632" spans="3:5" x14ac:dyDescent="0.25">
      <c r="C632" s="122"/>
      <c r="D632" s="123"/>
      <c r="E632" s="122"/>
    </row>
    <row r="633" spans="3:5" x14ac:dyDescent="0.25">
      <c r="C633" s="122"/>
      <c r="D633" s="123"/>
      <c r="E633" s="122"/>
    </row>
    <row r="634" spans="3:5" x14ac:dyDescent="0.25">
      <c r="C634" s="122"/>
      <c r="D634" s="123"/>
      <c r="E634" s="122"/>
    </row>
    <row r="635" spans="3:5" x14ac:dyDescent="0.25">
      <c r="C635" s="122"/>
      <c r="D635" s="123"/>
      <c r="E635" s="122"/>
    </row>
    <row r="636" spans="3:5" x14ac:dyDescent="0.25">
      <c r="C636" s="122"/>
      <c r="D636" s="123"/>
      <c r="E636" s="122"/>
    </row>
    <row r="637" spans="3:5" x14ac:dyDescent="0.25">
      <c r="C637" s="122"/>
      <c r="D637" s="123"/>
      <c r="E637" s="122"/>
    </row>
    <row r="638" spans="3:5" x14ac:dyDescent="0.25">
      <c r="C638" s="122"/>
      <c r="D638" s="123"/>
      <c r="E638" s="122"/>
    </row>
    <row r="639" spans="3:5" x14ac:dyDescent="0.25">
      <c r="C639" s="122"/>
      <c r="D639" s="123"/>
      <c r="E639" s="122"/>
    </row>
    <row r="640" spans="3:5" x14ac:dyDescent="0.25">
      <c r="C640" s="122"/>
      <c r="D640" s="123"/>
      <c r="E640" s="122"/>
    </row>
    <row r="641" spans="3:5" x14ac:dyDescent="0.25">
      <c r="C641" s="122"/>
      <c r="D641" s="123"/>
      <c r="E641" s="122"/>
    </row>
    <row r="642" spans="3:5" x14ac:dyDescent="0.25">
      <c r="C642" s="122"/>
      <c r="D642" s="123"/>
      <c r="E642" s="122"/>
    </row>
    <row r="643" spans="3:5" x14ac:dyDescent="0.25">
      <c r="C643" s="122"/>
      <c r="D643" s="123"/>
      <c r="E643" s="122"/>
    </row>
    <row r="644" spans="3:5" x14ac:dyDescent="0.25">
      <c r="C644" s="122"/>
      <c r="D644" s="123"/>
      <c r="E644" s="122"/>
    </row>
    <row r="645" spans="3:5" x14ac:dyDescent="0.25">
      <c r="C645" s="122"/>
      <c r="D645" s="123"/>
      <c r="E645" s="122"/>
    </row>
    <row r="646" spans="3:5" x14ac:dyDescent="0.25">
      <c r="C646" s="122"/>
      <c r="D646" s="123"/>
      <c r="E646" s="122"/>
    </row>
    <row r="647" spans="3:5" x14ac:dyDescent="0.25">
      <c r="C647" s="122"/>
      <c r="D647" s="123"/>
      <c r="E647" s="122"/>
    </row>
    <row r="648" spans="3:5" x14ac:dyDescent="0.25">
      <c r="C648" s="122"/>
      <c r="D648" s="123"/>
      <c r="E648" s="122"/>
    </row>
    <row r="649" spans="3:5" x14ac:dyDescent="0.25">
      <c r="C649" s="122"/>
      <c r="D649" s="123"/>
      <c r="E649" s="122"/>
    </row>
    <row r="650" spans="3:5" x14ac:dyDescent="0.25">
      <c r="C650" s="122"/>
      <c r="D650" s="123"/>
      <c r="E650" s="122"/>
    </row>
    <row r="651" spans="3:5" x14ac:dyDescent="0.25">
      <c r="C651" s="122"/>
      <c r="D651" s="123"/>
      <c r="E651" s="122"/>
    </row>
    <row r="652" spans="3:5" x14ac:dyDescent="0.25">
      <c r="C652" s="122"/>
      <c r="D652" s="123"/>
      <c r="E652" s="122"/>
    </row>
    <row r="653" spans="3:5" x14ac:dyDescent="0.25">
      <c r="C653" s="122"/>
      <c r="D653" s="123"/>
      <c r="E653" s="122"/>
    </row>
    <row r="654" spans="3:5" x14ac:dyDescent="0.25">
      <c r="C654" s="122"/>
      <c r="D654" s="123"/>
      <c r="E654" s="122"/>
    </row>
    <row r="655" spans="3:5" x14ac:dyDescent="0.25">
      <c r="C655" s="122"/>
      <c r="D655" s="123"/>
      <c r="E655" s="122"/>
    </row>
    <row r="656" spans="3:5" x14ac:dyDescent="0.25">
      <c r="C656" s="122"/>
      <c r="D656" s="123"/>
      <c r="E656" s="122"/>
    </row>
    <row r="657" spans="3:5" x14ac:dyDescent="0.25">
      <c r="C657" s="122"/>
      <c r="D657" s="123"/>
      <c r="E657" s="122"/>
    </row>
    <row r="658" spans="3:5" x14ac:dyDescent="0.25">
      <c r="C658" s="122"/>
      <c r="D658" s="123"/>
      <c r="E658" s="122"/>
    </row>
    <row r="659" spans="3:5" x14ac:dyDescent="0.25">
      <c r="C659" s="122"/>
      <c r="D659" s="123"/>
      <c r="E659" s="122"/>
    </row>
    <row r="660" spans="3:5" x14ac:dyDescent="0.25">
      <c r="C660" s="122"/>
      <c r="D660" s="123"/>
      <c r="E660" s="122"/>
    </row>
    <row r="661" spans="3:5" x14ac:dyDescent="0.25">
      <c r="C661" s="122"/>
      <c r="D661" s="123"/>
      <c r="E661" s="122"/>
    </row>
    <row r="662" spans="3:5" x14ac:dyDescent="0.25">
      <c r="C662" s="122"/>
      <c r="D662" s="123"/>
      <c r="E662" s="122"/>
    </row>
    <row r="663" spans="3:5" x14ac:dyDescent="0.25">
      <c r="C663" s="122"/>
      <c r="D663" s="123"/>
      <c r="E663" s="122"/>
    </row>
    <row r="664" spans="3:5" x14ac:dyDescent="0.25">
      <c r="C664" s="122"/>
      <c r="D664" s="123"/>
      <c r="E664" s="122"/>
    </row>
    <row r="665" spans="3:5" x14ac:dyDescent="0.25">
      <c r="C665" s="122"/>
      <c r="D665" s="123"/>
      <c r="E665" s="122"/>
    </row>
    <row r="666" spans="3:5" x14ac:dyDescent="0.25">
      <c r="C666" s="122"/>
      <c r="D666" s="123"/>
      <c r="E666" s="122"/>
    </row>
    <row r="667" spans="3:5" x14ac:dyDescent="0.25">
      <c r="C667" s="122"/>
      <c r="D667" s="123"/>
      <c r="E667" s="122"/>
    </row>
    <row r="668" spans="3:5" x14ac:dyDescent="0.25">
      <c r="C668" s="122"/>
      <c r="D668" s="123"/>
      <c r="E668" s="122"/>
    </row>
    <row r="669" spans="3:5" x14ac:dyDescent="0.25">
      <c r="C669" s="122"/>
      <c r="D669" s="123"/>
      <c r="E669" s="122"/>
    </row>
    <row r="670" spans="3:5" x14ac:dyDescent="0.25">
      <c r="C670" s="122"/>
      <c r="D670" s="123"/>
      <c r="E670" s="122"/>
    </row>
    <row r="671" spans="3:5" x14ac:dyDescent="0.25">
      <c r="C671" s="122"/>
      <c r="D671" s="123"/>
      <c r="E671" s="122"/>
    </row>
    <row r="672" spans="3:5" x14ac:dyDescent="0.25">
      <c r="C672" s="122"/>
      <c r="D672" s="123"/>
      <c r="E672" s="122"/>
    </row>
    <row r="673" spans="3:5" x14ac:dyDescent="0.25">
      <c r="C673" s="122"/>
      <c r="D673" s="123"/>
      <c r="E673" s="122"/>
    </row>
    <row r="674" spans="3:5" x14ac:dyDescent="0.25">
      <c r="C674" s="122"/>
      <c r="D674" s="123"/>
      <c r="E674" s="122"/>
    </row>
    <row r="675" spans="3:5" x14ac:dyDescent="0.25">
      <c r="C675" s="122"/>
      <c r="D675" s="123"/>
      <c r="E675" s="122"/>
    </row>
    <row r="676" spans="3:5" x14ac:dyDescent="0.25">
      <c r="C676" s="122"/>
      <c r="D676" s="123"/>
      <c r="E676" s="122"/>
    </row>
    <row r="677" spans="3:5" x14ac:dyDescent="0.25">
      <c r="C677" s="122"/>
      <c r="D677" s="123"/>
      <c r="E677" s="122"/>
    </row>
    <row r="678" spans="3:5" x14ac:dyDescent="0.25">
      <c r="C678" s="122"/>
      <c r="D678" s="123"/>
      <c r="E678" s="122"/>
    </row>
    <row r="679" spans="3:5" x14ac:dyDescent="0.25">
      <c r="C679" s="122"/>
      <c r="D679" s="123"/>
      <c r="E679" s="122"/>
    </row>
    <row r="680" spans="3:5" x14ac:dyDescent="0.25">
      <c r="C680" s="122"/>
      <c r="D680" s="123"/>
      <c r="E680" s="122"/>
    </row>
    <row r="681" spans="3:5" x14ac:dyDescent="0.25">
      <c r="C681" s="122"/>
      <c r="D681" s="123"/>
      <c r="E681" s="122"/>
    </row>
    <row r="682" spans="3:5" x14ac:dyDescent="0.25">
      <c r="C682" s="122"/>
      <c r="D682" s="123"/>
      <c r="E682" s="122"/>
    </row>
    <row r="683" spans="3:5" x14ac:dyDescent="0.25">
      <c r="C683" s="122"/>
      <c r="D683" s="123"/>
      <c r="E683" s="122"/>
    </row>
    <row r="684" spans="3:5" x14ac:dyDescent="0.25">
      <c r="C684" s="122"/>
      <c r="D684" s="123"/>
      <c r="E684" s="122"/>
    </row>
    <row r="685" spans="3:5" x14ac:dyDescent="0.25">
      <c r="C685" s="122"/>
      <c r="D685" s="123"/>
      <c r="E685" s="122"/>
    </row>
    <row r="686" spans="3:5" x14ac:dyDescent="0.25">
      <c r="C686" s="122"/>
      <c r="D686" s="123"/>
      <c r="E686" s="122"/>
    </row>
    <row r="687" spans="3:5" x14ac:dyDescent="0.25">
      <c r="C687" s="122"/>
      <c r="D687" s="123"/>
      <c r="E687" s="122"/>
    </row>
    <row r="688" spans="3:5" x14ac:dyDescent="0.25">
      <c r="C688" s="122"/>
      <c r="D688" s="123"/>
      <c r="E688" s="122"/>
    </row>
    <row r="689" spans="3:5" x14ac:dyDescent="0.25">
      <c r="C689" s="122"/>
      <c r="D689" s="123"/>
      <c r="E689" s="122"/>
    </row>
    <row r="690" spans="3:5" x14ac:dyDescent="0.25">
      <c r="C690" s="122"/>
      <c r="D690" s="123"/>
      <c r="E690" s="122"/>
    </row>
    <row r="691" spans="3:5" x14ac:dyDescent="0.25">
      <c r="C691" s="122"/>
      <c r="D691" s="123"/>
      <c r="E691" s="122"/>
    </row>
    <row r="692" spans="3:5" x14ac:dyDescent="0.25">
      <c r="C692" s="122"/>
      <c r="D692" s="123"/>
      <c r="E692" s="122"/>
    </row>
    <row r="693" spans="3:5" x14ac:dyDescent="0.25">
      <c r="C693" s="122"/>
      <c r="D693" s="123"/>
      <c r="E693" s="122"/>
    </row>
    <row r="694" spans="3:5" x14ac:dyDescent="0.25">
      <c r="C694" s="122"/>
      <c r="D694" s="123"/>
      <c r="E694" s="122"/>
    </row>
    <row r="695" spans="3:5" x14ac:dyDescent="0.25">
      <c r="C695" s="122"/>
      <c r="D695" s="123"/>
      <c r="E695" s="122"/>
    </row>
    <row r="696" spans="3:5" x14ac:dyDescent="0.25">
      <c r="C696" s="122"/>
      <c r="D696" s="123"/>
      <c r="E696" s="122"/>
    </row>
    <row r="697" spans="3:5" x14ac:dyDescent="0.25">
      <c r="C697" s="122"/>
      <c r="D697" s="123"/>
      <c r="E697" s="122"/>
    </row>
    <row r="698" spans="3:5" x14ac:dyDescent="0.25">
      <c r="C698" s="122"/>
      <c r="D698" s="123"/>
      <c r="E698" s="122"/>
    </row>
    <row r="699" spans="3:5" x14ac:dyDescent="0.25">
      <c r="C699" s="122"/>
      <c r="D699" s="123"/>
      <c r="E699" s="122"/>
    </row>
    <row r="700" spans="3:5" x14ac:dyDescent="0.25">
      <c r="C700" s="122"/>
      <c r="D700" s="123"/>
      <c r="E700" s="122"/>
    </row>
    <row r="701" spans="3:5" x14ac:dyDescent="0.25">
      <c r="C701" s="122"/>
      <c r="D701" s="123"/>
      <c r="E701" s="122"/>
    </row>
    <row r="702" spans="3:5" x14ac:dyDescent="0.25">
      <c r="C702" s="122"/>
      <c r="D702" s="123"/>
      <c r="E702" s="122"/>
    </row>
    <row r="703" spans="3:5" x14ac:dyDescent="0.25">
      <c r="C703" s="122"/>
      <c r="D703" s="123"/>
      <c r="E703" s="122"/>
    </row>
    <row r="704" spans="3:5" x14ac:dyDescent="0.25">
      <c r="C704" s="122"/>
      <c r="D704" s="123"/>
      <c r="E704" s="122"/>
    </row>
    <row r="705" spans="3:5" x14ac:dyDescent="0.25">
      <c r="C705" s="122"/>
      <c r="D705" s="123"/>
      <c r="E705" s="122"/>
    </row>
    <row r="706" spans="3:5" x14ac:dyDescent="0.25">
      <c r="C706" s="122"/>
      <c r="D706" s="123"/>
      <c r="E706" s="122"/>
    </row>
    <row r="707" spans="3:5" x14ac:dyDescent="0.25">
      <c r="C707" s="122"/>
      <c r="D707" s="123"/>
      <c r="E707" s="122"/>
    </row>
    <row r="708" spans="3:5" x14ac:dyDescent="0.25">
      <c r="C708" s="122"/>
      <c r="D708" s="123"/>
      <c r="E708" s="122"/>
    </row>
    <row r="709" spans="3:5" x14ac:dyDescent="0.25">
      <c r="C709" s="122"/>
      <c r="D709" s="123"/>
      <c r="E709" s="122"/>
    </row>
    <row r="710" spans="3:5" x14ac:dyDescent="0.25">
      <c r="C710" s="122"/>
      <c r="D710" s="123"/>
      <c r="E710" s="122"/>
    </row>
    <row r="711" spans="3:5" x14ac:dyDescent="0.25">
      <c r="C711" s="122"/>
      <c r="D711" s="123"/>
      <c r="E711" s="122"/>
    </row>
    <row r="712" spans="3:5" x14ac:dyDescent="0.25">
      <c r="C712" s="122"/>
      <c r="D712" s="123"/>
      <c r="E712" s="122"/>
    </row>
    <row r="713" spans="3:5" x14ac:dyDescent="0.25">
      <c r="C713" s="122"/>
      <c r="D713" s="123"/>
      <c r="E713" s="122"/>
    </row>
    <row r="714" spans="3:5" x14ac:dyDescent="0.25">
      <c r="C714" s="122"/>
      <c r="D714" s="123"/>
      <c r="E714" s="122"/>
    </row>
    <row r="715" spans="3:5" x14ac:dyDescent="0.25">
      <c r="C715" s="122"/>
      <c r="D715" s="123"/>
      <c r="E715" s="122"/>
    </row>
    <row r="716" spans="3:5" x14ac:dyDescent="0.25">
      <c r="C716" s="122"/>
      <c r="D716" s="123"/>
      <c r="E716" s="122"/>
    </row>
    <row r="717" spans="3:5" x14ac:dyDescent="0.25">
      <c r="C717" s="122"/>
      <c r="D717" s="123"/>
      <c r="E717" s="122"/>
    </row>
    <row r="718" spans="3:5" x14ac:dyDescent="0.25">
      <c r="C718" s="122"/>
      <c r="D718" s="123"/>
      <c r="E718" s="122"/>
    </row>
    <row r="719" spans="3:5" x14ac:dyDescent="0.25">
      <c r="C719" s="122"/>
      <c r="D719" s="123"/>
      <c r="E719" s="122"/>
    </row>
    <row r="720" spans="3:5" x14ac:dyDescent="0.25">
      <c r="C720" s="122"/>
      <c r="D720" s="123"/>
      <c r="E720" s="122"/>
    </row>
    <row r="721" spans="3:5" x14ac:dyDescent="0.25">
      <c r="C721" s="122"/>
      <c r="D721" s="123"/>
      <c r="E721" s="122"/>
    </row>
    <row r="722" spans="3:5" x14ac:dyDescent="0.25">
      <c r="C722" s="122"/>
      <c r="D722" s="123"/>
      <c r="E722" s="122"/>
    </row>
    <row r="723" spans="3:5" x14ac:dyDescent="0.25">
      <c r="C723" s="122"/>
      <c r="D723" s="123"/>
      <c r="E723" s="122"/>
    </row>
    <row r="724" spans="3:5" x14ac:dyDescent="0.25">
      <c r="C724" s="122"/>
      <c r="D724" s="123"/>
      <c r="E724" s="122"/>
    </row>
    <row r="725" spans="3:5" x14ac:dyDescent="0.25">
      <c r="C725" s="122"/>
      <c r="D725" s="123"/>
      <c r="E725" s="122"/>
    </row>
    <row r="726" spans="3:5" x14ac:dyDescent="0.25">
      <c r="C726" s="122"/>
      <c r="D726" s="123"/>
      <c r="E726" s="122"/>
    </row>
    <row r="727" spans="3:5" x14ac:dyDescent="0.25">
      <c r="C727" s="122"/>
      <c r="D727" s="123"/>
      <c r="E727" s="122"/>
    </row>
    <row r="728" spans="3:5" x14ac:dyDescent="0.25">
      <c r="C728" s="122"/>
      <c r="D728" s="123"/>
      <c r="E728" s="122"/>
    </row>
    <row r="729" spans="3:5" x14ac:dyDescent="0.25">
      <c r="C729" s="122"/>
      <c r="D729" s="123"/>
      <c r="E729" s="122"/>
    </row>
    <row r="730" spans="3:5" x14ac:dyDescent="0.25">
      <c r="C730" s="122"/>
      <c r="D730" s="123"/>
      <c r="E730" s="122"/>
    </row>
    <row r="731" spans="3:5" x14ac:dyDescent="0.25">
      <c r="C731" s="122"/>
      <c r="D731" s="123"/>
      <c r="E731" s="122"/>
    </row>
    <row r="732" spans="3:5" x14ac:dyDescent="0.25">
      <c r="C732" s="122"/>
      <c r="D732" s="123"/>
      <c r="E732" s="122"/>
    </row>
    <row r="733" spans="3:5" x14ac:dyDescent="0.25">
      <c r="C733" s="122"/>
      <c r="D733" s="123"/>
      <c r="E733" s="122"/>
    </row>
    <row r="734" spans="3:5" x14ac:dyDescent="0.25">
      <c r="C734" s="122"/>
      <c r="D734" s="123"/>
      <c r="E734" s="122"/>
    </row>
    <row r="735" spans="3:5" x14ac:dyDescent="0.25">
      <c r="C735" s="122"/>
      <c r="D735" s="123"/>
      <c r="E735" s="122"/>
    </row>
    <row r="736" spans="3:5" x14ac:dyDescent="0.25">
      <c r="C736" s="122"/>
      <c r="D736" s="123"/>
      <c r="E736" s="122"/>
    </row>
    <row r="737" spans="3:5" x14ac:dyDescent="0.25">
      <c r="C737" s="122"/>
      <c r="D737" s="123"/>
      <c r="E737" s="122"/>
    </row>
    <row r="738" spans="3:5" x14ac:dyDescent="0.25">
      <c r="C738" s="122"/>
      <c r="D738" s="123"/>
      <c r="E738" s="122"/>
    </row>
    <row r="739" spans="3:5" x14ac:dyDescent="0.25">
      <c r="C739" s="122"/>
      <c r="D739" s="123"/>
      <c r="E739" s="122"/>
    </row>
    <row r="740" spans="3:5" x14ac:dyDescent="0.25">
      <c r="C740" s="122"/>
      <c r="D740" s="123"/>
      <c r="E740" s="122"/>
    </row>
    <row r="741" spans="3:5" x14ac:dyDescent="0.25">
      <c r="C741" s="122"/>
      <c r="D741" s="123"/>
      <c r="E741" s="122"/>
    </row>
    <row r="742" spans="3:5" x14ac:dyDescent="0.25">
      <c r="C742" s="122"/>
      <c r="D742" s="123"/>
      <c r="E742" s="122"/>
    </row>
    <row r="743" spans="3:5" x14ac:dyDescent="0.25">
      <c r="C743" s="122"/>
      <c r="D743" s="123"/>
      <c r="E743" s="122"/>
    </row>
    <row r="744" spans="3:5" x14ac:dyDescent="0.25">
      <c r="C744" s="122"/>
      <c r="D744" s="123"/>
      <c r="E744" s="122"/>
    </row>
    <row r="745" spans="3:5" x14ac:dyDescent="0.25">
      <c r="C745" s="122"/>
      <c r="D745" s="123"/>
      <c r="E745" s="122"/>
    </row>
    <row r="746" spans="3:5" x14ac:dyDescent="0.25">
      <c r="C746" s="122"/>
      <c r="D746" s="123"/>
      <c r="E746" s="122"/>
    </row>
    <row r="747" spans="3:5" x14ac:dyDescent="0.25">
      <c r="C747" s="122"/>
      <c r="D747" s="123"/>
      <c r="E747" s="122"/>
    </row>
    <row r="748" spans="3:5" x14ac:dyDescent="0.25">
      <c r="C748" s="122"/>
      <c r="D748" s="123"/>
      <c r="E748" s="122"/>
    </row>
    <row r="749" spans="3:5" x14ac:dyDescent="0.25">
      <c r="C749" s="122"/>
      <c r="D749" s="123"/>
      <c r="E749" s="122"/>
    </row>
    <row r="750" spans="3:5" x14ac:dyDescent="0.25">
      <c r="C750" s="122"/>
      <c r="D750" s="123"/>
      <c r="E750" s="122"/>
    </row>
    <row r="751" spans="3:5" x14ac:dyDescent="0.25">
      <c r="C751" s="122"/>
      <c r="D751" s="123"/>
      <c r="E751" s="122"/>
    </row>
    <row r="752" spans="3:5" x14ac:dyDescent="0.25">
      <c r="C752" s="122"/>
      <c r="D752" s="123"/>
      <c r="E752" s="122"/>
    </row>
    <row r="753" spans="3:5" x14ac:dyDescent="0.25">
      <c r="C753" s="122"/>
      <c r="D753" s="123"/>
      <c r="E753" s="122"/>
    </row>
    <row r="754" spans="3:5" x14ac:dyDescent="0.25">
      <c r="C754" s="122"/>
      <c r="D754" s="123"/>
      <c r="E754" s="122"/>
    </row>
    <row r="755" spans="3:5" x14ac:dyDescent="0.25">
      <c r="C755" s="122"/>
      <c r="D755" s="123"/>
      <c r="E755" s="122"/>
    </row>
    <row r="756" spans="3:5" x14ac:dyDescent="0.25">
      <c r="C756" s="122"/>
      <c r="D756" s="123"/>
      <c r="E756" s="122"/>
    </row>
    <row r="757" spans="3:5" x14ac:dyDescent="0.25">
      <c r="C757" s="122"/>
      <c r="D757" s="123"/>
      <c r="E757" s="122"/>
    </row>
    <row r="758" spans="3:5" x14ac:dyDescent="0.25">
      <c r="C758" s="122"/>
      <c r="D758" s="123"/>
      <c r="E758" s="122"/>
    </row>
    <row r="759" spans="3:5" x14ac:dyDescent="0.25">
      <c r="C759" s="122"/>
      <c r="D759" s="123"/>
      <c r="E759" s="122"/>
    </row>
    <row r="760" spans="3:5" x14ac:dyDescent="0.25">
      <c r="C760" s="122"/>
      <c r="D760" s="123"/>
      <c r="E760" s="122"/>
    </row>
    <row r="761" spans="3:5" x14ac:dyDescent="0.25">
      <c r="C761" s="122"/>
      <c r="D761" s="123"/>
      <c r="E761" s="122"/>
    </row>
    <row r="762" spans="3:5" x14ac:dyDescent="0.25">
      <c r="C762" s="122"/>
      <c r="D762" s="123"/>
      <c r="E762" s="122"/>
    </row>
    <row r="763" spans="3:5" x14ac:dyDescent="0.25">
      <c r="C763" s="122"/>
      <c r="D763" s="123"/>
      <c r="E763" s="122"/>
    </row>
    <row r="764" spans="3:5" x14ac:dyDescent="0.25">
      <c r="C764" s="122"/>
      <c r="D764" s="123"/>
      <c r="E764" s="122"/>
    </row>
    <row r="765" spans="3:5" x14ac:dyDescent="0.25">
      <c r="C765" s="122"/>
      <c r="D765" s="123"/>
      <c r="E765" s="122"/>
    </row>
    <row r="766" spans="3:5" x14ac:dyDescent="0.25">
      <c r="C766" s="122"/>
      <c r="D766" s="123"/>
      <c r="E766" s="122"/>
    </row>
    <row r="767" spans="3:5" x14ac:dyDescent="0.25">
      <c r="C767" s="122"/>
      <c r="D767" s="123"/>
      <c r="E767" s="122"/>
    </row>
    <row r="768" spans="3:5" x14ac:dyDescent="0.25">
      <c r="C768" s="122"/>
      <c r="D768" s="123"/>
      <c r="E768" s="122"/>
    </row>
    <row r="769" spans="3:5" x14ac:dyDescent="0.25">
      <c r="C769" s="122"/>
      <c r="D769" s="123"/>
      <c r="E769" s="122"/>
    </row>
    <row r="770" spans="3:5" x14ac:dyDescent="0.25">
      <c r="C770" s="122"/>
      <c r="D770" s="123"/>
      <c r="E770" s="122"/>
    </row>
    <row r="771" spans="3:5" x14ac:dyDescent="0.25">
      <c r="C771" s="122"/>
      <c r="D771" s="123"/>
      <c r="E771" s="122"/>
    </row>
    <row r="772" spans="3:5" x14ac:dyDescent="0.25">
      <c r="C772" s="122"/>
      <c r="D772" s="123"/>
      <c r="E772" s="122"/>
    </row>
    <row r="773" spans="3:5" x14ac:dyDescent="0.25">
      <c r="C773" s="122"/>
      <c r="D773" s="123"/>
      <c r="E773" s="122"/>
    </row>
    <row r="774" spans="3:5" x14ac:dyDescent="0.25">
      <c r="C774" s="122"/>
      <c r="D774" s="123"/>
      <c r="E774" s="122"/>
    </row>
    <row r="775" spans="3:5" x14ac:dyDescent="0.25">
      <c r="C775" s="122"/>
      <c r="D775" s="123"/>
      <c r="E775" s="122"/>
    </row>
    <row r="776" spans="3:5" x14ac:dyDescent="0.25">
      <c r="C776" s="122"/>
      <c r="D776" s="123"/>
      <c r="E776" s="122"/>
    </row>
    <row r="777" spans="3:5" x14ac:dyDescent="0.25">
      <c r="C777" s="122"/>
      <c r="D777" s="123"/>
      <c r="E777" s="122"/>
    </row>
    <row r="778" spans="3:5" x14ac:dyDescent="0.25">
      <c r="C778" s="122"/>
      <c r="D778" s="123"/>
      <c r="E778" s="122"/>
    </row>
    <row r="779" spans="3:5" x14ac:dyDescent="0.25">
      <c r="C779" s="122"/>
      <c r="D779" s="123"/>
      <c r="E779" s="122"/>
    </row>
    <row r="780" spans="3:5" x14ac:dyDescent="0.25">
      <c r="C780" s="122"/>
      <c r="D780" s="123"/>
      <c r="E780" s="122"/>
    </row>
    <row r="781" spans="3:5" x14ac:dyDescent="0.25">
      <c r="C781" s="122"/>
      <c r="D781" s="123"/>
      <c r="E781" s="122"/>
    </row>
    <row r="782" spans="3:5" x14ac:dyDescent="0.25">
      <c r="C782" s="122"/>
      <c r="D782" s="123"/>
      <c r="E782" s="122"/>
    </row>
    <row r="783" spans="3:5" x14ac:dyDescent="0.25">
      <c r="C783" s="122"/>
      <c r="D783" s="123"/>
      <c r="E783" s="122"/>
    </row>
    <row r="784" spans="3:5" x14ac:dyDescent="0.25">
      <c r="C784" s="122"/>
      <c r="D784" s="123"/>
      <c r="E784" s="122"/>
    </row>
    <row r="785" spans="3:5" x14ac:dyDescent="0.25">
      <c r="C785" s="122"/>
      <c r="D785" s="123"/>
      <c r="E785" s="122"/>
    </row>
    <row r="786" spans="3:5" x14ac:dyDescent="0.25">
      <c r="C786" s="122"/>
      <c r="D786" s="123"/>
      <c r="E786" s="122"/>
    </row>
    <row r="787" spans="3:5" x14ac:dyDescent="0.25">
      <c r="C787" s="122"/>
      <c r="D787" s="123"/>
      <c r="E787" s="122"/>
    </row>
    <row r="788" spans="3:5" x14ac:dyDescent="0.25">
      <c r="C788" s="122"/>
      <c r="D788" s="123"/>
      <c r="E788" s="122"/>
    </row>
    <row r="789" spans="3:5" x14ac:dyDescent="0.25">
      <c r="C789" s="122"/>
      <c r="D789" s="123"/>
      <c r="E789" s="122"/>
    </row>
    <row r="790" spans="3:5" x14ac:dyDescent="0.25">
      <c r="C790" s="122"/>
      <c r="D790" s="123"/>
      <c r="E790" s="122"/>
    </row>
    <row r="791" spans="3:5" x14ac:dyDescent="0.25">
      <c r="C791" s="122"/>
      <c r="D791" s="123"/>
      <c r="E791" s="122"/>
    </row>
    <row r="792" spans="3:5" x14ac:dyDescent="0.25">
      <c r="C792" s="122"/>
      <c r="D792" s="123"/>
      <c r="E792" s="122"/>
    </row>
    <row r="793" spans="3:5" x14ac:dyDescent="0.25">
      <c r="C793" s="122"/>
      <c r="D793" s="123"/>
      <c r="E793" s="122"/>
    </row>
    <row r="794" spans="3:5" x14ac:dyDescent="0.25">
      <c r="C794" s="122"/>
      <c r="D794" s="123"/>
      <c r="E794" s="122"/>
    </row>
    <row r="795" spans="3:5" x14ac:dyDescent="0.25">
      <c r="C795" s="122"/>
      <c r="D795" s="123"/>
      <c r="E795" s="122"/>
    </row>
    <row r="796" spans="3:5" x14ac:dyDescent="0.25">
      <c r="C796" s="122"/>
      <c r="D796" s="123"/>
      <c r="E796" s="122"/>
    </row>
    <row r="797" spans="3:5" x14ac:dyDescent="0.25">
      <c r="C797" s="122"/>
      <c r="D797" s="123"/>
      <c r="E797" s="122"/>
    </row>
    <row r="798" spans="3:5" x14ac:dyDescent="0.25">
      <c r="C798" s="122"/>
      <c r="D798" s="123"/>
      <c r="E798" s="122"/>
    </row>
    <row r="799" spans="3:5" x14ac:dyDescent="0.25">
      <c r="C799" s="122"/>
      <c r="D799" s="123"/>
      <c r="E799" s="122"/>
    </row>
    <row r="800" spans="3:5" x14ac:dyDescent="0.25">
      <c r="C800" s="122"/>
      <c r="D800" s="123"/>
      <c r="E800" s="122"/>
    </row>
    <row r="801" spans="3:5" x14ac:dyDescent="0.25">
      <c r="C801" s="122"/>
      <c r="D801" s="123"/>
      <c r="E801" s="122"/>
    </row>
    <row r="802" spans="3:5" x14ac:dyDescent="0.25">
      <c r="C802" s="122"/>
      <c r="D802" s="123"/>
      <c r="E802" s="122"/>
    </row>
    <row r="803" spans="3:5" x14ac:dyDescent="0.25">
      <c r="C803" s="122"/>
      <c r="D803" s="123"/>
      <c r="E803" s="122"/>
    </row>
    <row r="804" spans="3:5" x14ac:dyDescent="0.25">
      <c r="C804" s="122"/>
      <c r="D804" s="123"/>
      <c r="E804" s="122"/>
    </row>
    <row r="805" spans="3:5" x14ac:dyDescent="0.25">
      <c r="C805" s="122"/>
      <c r="D805" s="123"/>
      <c r="E805" s="122"/>
    </row>
    <row r="806" spans="3:5" x14ac:dyDescent="0.25">
      <c r="C806" s="122"/>
      <c r="D806" s="123"/>
      <c r="E806" s="122"/>
    </row>
    <row r="807" spans="3:5" x14ac:dyDescent="0.25">
      <c r="C807" s="122"/>
      <c r="D807" s="123"/>
      <c r="E807" s="122"/>
    </row>
    <row r="808" spans="3:5" x14ac:dyDescent="0.25">
      <c r="C808" s="122"/>
      <c r="D808" s="123"/>
      <c r="E808" s="122"/>
    </row>
    <row r="809" spans="3:5" x14ac:dyDescent="0.25">
      <c r="C809" s="122"/>
      <c r="D809" s="123"/>
      <c r="E809" s="122"/>
    </row>
    <row r="810" spans="3:5" x14ac:dyDescent="0.25">
      <c r="C810" s="122"/>
      <c r="D810" s="123"/>
      <c r="E810" s="122"/>
    </row>
    <row r="811" spans="3:5" x14ac:dyDescent="0.25">
      <c r="C811" s="122"/>
      <c r="D811" s="123"/>
      <c r="E811" s="122"/>
    </row>
    <row r="812" spans="3:5" x14ac:dyDescent="0.25">
      <c r="C812" s="122"/>
      <c r="D812" s="123"/>
      <c r="E812" s="122"/>
    </row>
    <row r="813" spans="3:5" x14ac:dyDescent="0.25">
      <c r="C813" s="122"/>
      <c r="D813" s="123"/>
      <c r="E813" s="122"/>
    </row>
    <row r="814" spans="3:5" x14ac:dyDescent="0.25">
      <c r="C814" s="122"/>
      <c r="D814" s="123"/>
      <c r="E814" s="122"/>
    </row>
    <row r="815" spans="3:5" x14ac:dyDescent="0.25">
      <c r="C815" s="122"/>
      <c r="D815" s="123"/>
      <c r="E815" s="122"/>
    </row>
    <row r="816" spans="3:5" x14ac:dyDescent="0.25">
      <c r="C816" s="122"/>
      <c r="D816" s="123"/>
      <c r="E816" s="122"/>
    </row>
    <row r="817" spans="3:5" x14ac:dyDescent="0.25">
      <c r="C817" s="122"/>
      <c r="D817" s="123"/>
      <c r="E817" s="122"/>
    </row>
    <row r="818" spans="3:5" x14ac:dyDescent="0.25">
      <c r="C818" s="122"/>
      <c r="D818" s="123"/>
      <c r="E818" s="122"/>
    </row>
    <row r="819" spans="3:5" x14ac:dyDescent="0.25">
      <c r="C819" s="122"/>
      <c r="D819" s="123"/>
      <c r="E819" s="122"/>
    </row>
    <row r="820" spans="3:5" x14ac:dyDescent="0.25">
      <c r="C820" s="122"/>
      <c r="D820" s="123"/>
      <c r="E820" s="122"/>
    </row>
    <row r="821" spans="3:5" x14ac:dyDescent="0.25">
      <c r="C821" s="122"/>
      <c r="D821" s="123"/>
      <c r="E821" s="122"/>
    </row>
    <row r="822" spans="3:5" x14ac:dyDescent="0.25">
      <c r="C822" s="122"/>
      <c r="D822" s="123"/>
      <c r="E822" s="122"/>
    </row>
    <row r="823" spans="3:5" x14ac:dyDescent="0.25">
      <c r="C823" s="122"/>
      <c r="D823" s="123"/>
      <c r="E823" s="122"/>
    </row>
    <row r="824" spans="3:5" x14ac:dyDescent="0.25">
      <c r="C824" s="122"/>
      <c r="D824" s="123"/>
      <c r="E824" s="122"/>
    </row>
    <row r="825" spans="3:5" x14ac:dyDescent="0.25">
      <c r="C825" s="122"/>
      <c r="D825" s="123"/>
      <c r="E825" s="122"/>
    </row>
    <row r="826" spans="3:5" x14ac:dyDescent="0.25">
      <c r="C826" s="122"/>
      <c r="D826" s="123"/>
      <c r="E826" s="122"/>
    </row>
    <row r="827" spans="3:5" x14ac:dyDescent="0.25">
      <c r="C827" s="122"/>
      <c r="D827" s="123"/>
      <c r="E827" s="122"/>
    </row>
    <row r="828" spans="3:5" x14ac:dyDescent="0.25">
      <c r="C828" s="122"/>
      <c r="D828" s="123"/>
      <c r="E828" s="122"/>
    </row>
    <row r="829" spans="3:5" x14ac:dyDescent="0.25">
      <c r="C829" s="122"/>
      <c r="D829" s="123"/>
      <c r="E829" s="122"/>
    </row>
    <row r="830" spans="3:5" x14ac:dyDescent="0.25">
      <c r="C830" s="122"/>
      <c r="D830" s="123"/>
      <c r="E830" s="122"/>
    </row>
    <row r="831" spans="3:5" x14ac:dyDescent="0.25">
      <c r="C831" s="122"/>
      <c r="D831" s="123"/>
      <c r="E831" s="122"/>
    </row>
    <row r="832" spans="3:5" x14ac:dyDescent="0.25">
      <c r="C832" s="122"/>
      <c r="D832" s="123"/>
      <c r="E832" s="122"/>
    </row>
    <row r="833" spans="3:5" x14ac:dyDescent="0.25">
      <c r="C833" s="122"/>
      <c r="D833" s="123"/>
      <c r="E833" s="122"/>
    </row>
    <row r="834" spans="3:5" x14ac:dyDescent="0.25">
      <c r="C834" s="122"/>
      <c r="D834" s="123"/>
      <c r="E834" s="122"/>
    </row>
    <row r="835" spans="3:5" x14ac:dyDescent="0.25">
      <c r="C835" s="122"/>
      <c r="D835" s="123"/>
      <c r="E835" s="122"/>
    </row>
    <row r="836" spans="3:5" x14ac:dyDescent="0.25">
      <c r="C836" s="122"/>
      <c r="D836" s="123"/>
      <c r="E836" s="122"/>
    </row>
    <row r="837" spans="3:5" x14ac:dyDescent="0.25">
      <c r="C837" s="122"/>
      <c r="D837" s="123"/>
      <c r="E837" s="122"/>
    </row>
    <row r="838" spans="3:5" x14ac:dyDescent="0.25">
      <c r="C838" s="122"/>
      <c r="D838" s="123"/>
      <c r="E838" s="122"/>
    </row>
    <row r="839" spans="3:5" x14ac:dyDescent="0.25">
      <c r="C839" s="122"/>
      <c r="D839" s="123"/>
      <c r="E839" s="122"/>
    </row>
    <row r="840" spans="3:5" x14ac:dyDescent="0.25">
      <c r="C840" s="122"/>
      <c r="D840" s="123"/>
      <c r="E840" s="122"/>
    </row>
    <row r="841" spans="3:5" x14ac:dyDescent="0.25">
      <c r="C841" s="122"/>
      <c r="D841" s="123"/>
      <c r="E841" s="122"/>
    </row>
    <row r="842" spans="3:5" x14ac:dyDescent="0.25">
      <c r="C842" s="122"/>
      <c r="D842" s="123"/>
      <c r="E842" s="122"/>
    </row>
    <row r="843" spans="3:5" x14ac:dyDescent="0.25">
      <c r="C843" s="122"/>
      <c r="D843" s="123"/>
      <c r="E843" s="122"/>
    </row>
    <row r="844" spans="3:5" x14ac:dyDescent="0.25">
      <c r="C844" s="122"/>
      <c r="D844" s="123"/>
      <c r="E844" s="122"/>
    </row>
    <row r="845" spans="3:5" x14ac:dyDescent="0.25">
      <c r="C845" s="122"/>
      <c r="D845" s="123"/>
      <c r="E845" s="122"/>
    </row>
    <row r="846" spans="3:5" x14ac:dyDescent="0.25">
      <c r="C846" s="122"/>
      <c r="D846" s="123"/>
      <c r="E846" s="122"/>
    </row>
    <row r="847" spans="3:5" x14ac:dyDescent="0.25">
      <c r="C847" s="122"/>
      <c r="D847" s="123"/>
      <c r="E847" s="122"/>
    </row>
    <row r="848" spans="3:5" x14ac:dyDescent="0.25">
      <c r="C848" s="122"/>
      <c r="D848" s="123"/>
      <c r="E848" s="122"/>
    </row>
    <row r="849" spans="3:5" x14ac:dyDescent="0.25">
      <c r="C849" s="122"/>
      <c r="D849" s="123"/>
      <c r="E849" s="122"/>
    </row>
    <row r="850" spans="3:5" x14ac:dyDescent="0.25">
      <c r="C850" s="122"/>
      <c r="D850" s="123"/>
      <c r="E850" s="122"/>
    </row>
    <row r="851" spans="3:5" x14ac:dyDescent="0.25">
      <c r="C851" s="122"/>
      <c r="D851" s="123"/>
      <c r="E851" s="122"/>
    </row>
    <row r="852" spans="3:5" x14ac:dyDescent="0.25">
      <c r="C852" s="122"/>
      <c r="D852" s="123"/>
      <c r="E852" s="122"/>
    </row>
    <row r="853" spans="3:5" x14ac:dyDescent="0.25">
      <c r="C853" s="122"/>
      <c r="D853" s="123"/>
      <c r="E853" s="122"/>
    </row>
    <row r="854" spans="3:5" x14ac:dyDescent="0.25">
      <c r="C854" s="122"/>
      <c r="D854" s="123"/>
      <c r="E854" s="122"/>
    </row>
    <row r="855" spans="3:5" x14ac:dyDescent="0.25">
      <c r="C855" s="122"/>
      <c r="D855" s="123"/>
      <c r="E855" s="122"/>
    </row>
    <row r="856" spans="3:5" x14ac:dyDescent="0.25">
      <c r="C856" s="122"/>
      <c r="D856" s="123"/>
      <c r="E856" s="122"/>
    </row>
    <row r="857" spans="3:5" x14ac:dyDescent="0.25">
      <c r="C857" s="122"/>
      <c r="D857" s="123"/>
      <c r="E857" s="122"/>
    </row>
    <row r="858" spans="3:5" x14ac:dyDescent="0.25">
      <c r="C858" s="122"/>
      <c r="D858" s="123"/>
      <c r="E858" s="122"/>
    </row>
    <row r="859" spans="3:5" x14ac:dyDescent="0.25">
      <c r="C859" s="122"/>
      <c r="D859" s="123"/>
      <c r="E859" s="122"/>
    </row>
    <row r="860" spans="3:5" x14ac:dyDescent="0.25">
      <c r="C860" s="122"/>
      <c r="D860" s="123"/>
      <c r="E860" s="122"/>
    </row>
    <row r="861" spans="3:5" x14ac:dyDescent="0.25">
      <c r="C861" s="122"/>
      <c r="D861" s="123"/>
      <c r="E861" s="122"/>
    </row>
    <row r="862" spans="3:5" x14ac:dyDescent="0.25">
      <c r="C862" s="122"/>
      <c r="D862" s="123"/>
      <c r="E862" s="122"/>
    </row>
    <row r="863" spans="3:5" x14ac:dyDescent="0.25">
      <c r="C863" s="122"/>
      <c r="D863" s="123"/>
      <c r="E863" s="122"/>
    </row>
    <row r="864" spans="3:5" x14ac:dyDescent="0.25">
      <c r="C864" s="122"/>
      <c r="D864" s="123"/>
      <c r="E864" s="122"/>
    </row>
    <row r="865" spans="3:5" x14ac:dyDescent="0.25">
      <c r="C865" s="122"/>
      <c r="D865" s="123"/>
      <c r="E865" s="122"/>
    </row>
    <row r="866" spans="3:5" x14ac:dyDescent="0.25">
      <c r="C866" s="122"/>
      <c r="D866" s="123"/>
      <c r="E866" s="122"/>
    </row>
    <row r="867" spans="3:5" x14ac:dyDescent="0.25">
      <c r="C867" s="122"/>
      <c r="D867" s="123"/>
      <c r="E867" s="122"/>
    </row>
    <row r="868" spans="3:5" x14ac:dyDescent="0.25">
      <c r="C868" s="122"/>
      <c r="D868" s="123"/>
      <c r="E868" s="122"/>
    </row>
    <row r="869" spans="3:5" x14ac:dyDescent="0.25">
      <c r="C869" s="122"/>
      <c r="D869" s="123"/>
      <c r="E869" s="122"/>
    </row>
    <row r="870" spans="3:5" x14ac:dyDescent="0.25">
      <c r="C870" s="122"/>
      <c r="D870" s="123"/>
      <c r="E870" s="122"/>
    </row>
    <row r="871" spans="3:5" x14ac:dyDescent="0.25">
      <c r="C871" s="122"/>
      <c r="D871" s="123"/>
      <c r="E871" s="122"/>
    </row>
    <row r="872" spans="3:5" x14ac:dyDescent="0.25">
      <c r="C872" s="122"/>
      <c r="D872" s="123"/>
      <c r="E872" s="122"/>
    </row>
    <row r="873" spans="3:5" x14ac:dyDescent="0.25">
      <c r="C873" s="122"/>
      <c r="D873" s="123"/>
      <c r="E873" s="122"/>
    </row>
    <row r="874" spans="3:5" x14ac:dyDescent="0.25">
      <c r="C874" s="122"/>
      <c r="D874" s="123"/>
      <c r="E874" s="122"/>
    </row>
    <row r="875" spans="3:5" x14ac:dyDescent="0.25">
      <c r="C875" s="122"/>
      <c r="D875" s="123"/>
      <c r="E875" s="122"/>
    </row>
    <row r="876" spans="3:5" x14ac:dyDescent="0.25">
      <c r="C876" s="122"/>
      <c r="D876" s="123"/>
      <c r="E876" s="122"/>
    </row>
    <row r="877" spans="3:5" x14ac:dyDescent="0.25">
      <c r="C877" s="122"/>
      <c r="D877" s="123"/>
      <c r="E877" s="122"/>
    </row>
    <row r="878" spans="3:5" x14ac:dyDescent="0.25">
      <c r="C878" s="122"/>
      <c r="D878" s="123"/>
      <c r="E878" s="122"/>
    </row>
    <row r="879" spans="3:5" x14ac:dyDescent="0.25">
      <c r="C879" s="122"/>
      <c r="D879" s="123"/>
      <c r="E879" s="122"/>
    </row>
    <row r="880" spans="3:5" x14ac:dyDescent="0.25">
      <c r="C880" s="122"/>
      <c r="D880" s="123"/>
      <c r="E880" s="122"/>
    </row>
    <row r="881" spans="3:5" x14ac:dyDescent="0.25">
      <c r="C881" s="122"/>
      <c r="D881" s="123"/>
      <c r="E881" s="122"/>
    </row>
    <row r="882" spans="3:5" x14ac:dyDescent="0.25">
      <c r="C882" s="122"/>
      <c r="D882" s="123"/>
      <c r="E882" s="122"/>
    </row>
    <row r="883" spans="3:5" x14ac:dyDescent="0.25">
      <c r="C883" s="122"/>
      <c r="D883" s="123"/>
      <c r="E883" s="122"/>
    </row>
    <row r="884" spans="3:5" x14ac:dyDescent="0.25">
      <c r="C884" s="122"/>
      <c r="D884" s="123"/>
      <c r="E884" s="122"/>
    </row>
    <row r="885" spans="3:5" x14ac:dyDescent="0.25">
      <c r="C885" s="122"/>
      <c r="D885" s="123"/>
      <c r="E885" s="122"/>
    </row>
    <row r="886" spans="3:5" x14ac:dyDescent="0.25">
      <c r="C886" s="122"/>
      <c r="D886" s="123"/>
      <c r="E886" s="122"/>
    </row>
    <row r="887" spans="3:5" x14ac:dyDescent="0.25">
      <c r="C887" s="122"/>
      <c r="D887" s="123"/>
      <c r="E887" s="122"/>
    </row>
    <row r="888" spans="3:5" x14ac:dyDescent="0.25">
      <c r="C888" s="122"/>
      <c r="D888" s="123"/>
      <c r="E888" s="122"/>
    </row>
    <row r="889" spans="3:5" x14ac:dyDescent="0.25">
      <c r="C889" s="122"/>
      <c r="D889" s="123"/>
      <c r="E889" s="122"/>
    </row>
    <row r="890" spans="3:5" x14ac:dyDescent="0.25">
      <c r="C890" s="122"/>
      <c r="D890" s="123"/>
      <c r="E890" s="122"/>
    </row>
    <row r="891" spans="3:5" x14ac:dyDescent="0.25">
      <c r="C891" s="122"/>
      <c r="D891" s="123"/>
      <c r="E891" s="122"/>
    </row>
    <row r="892" spans="3:5" x14ac:dyDescent="0.25">
      <c r="C892" s="122"/>
      <c r="D892" s="123"/>
      <c r="E892" s="122"/>
    </row>
    <row r="893" spans="3:5" x14ac:dyDescent="0.25">
      <c r="C893" s="122"/>
      <c r="D893" s="123"/>
      <c r="E893" s="122"/>
    </row>
    <row r="894" spans="3:5" x14ac:dyDescent="0.25">
      <c r="C894" s="122"/>
      <c r="D894" s="123"/>
      <c r="E894" s="122"/>
    </row>
    <row r="895" spans="3:5" x14ac:dyDescent="0.25">
      <c r="C895" s="122"/>
      <c r="D895" s="123"/>
      <c r="E895" s="122"/>
    </row>
    <row r="896" spans="3:5" x14ac:dyDescent="0.25">
      <c r="C896" s="122"/>
      <c r="D896" s="123"/>
      <c r="E896" s="122"/>
    </row>
    <row r="897" spans="3:5" x14ac:dyDescent="0.25">
      <c r="C897" s="122"/>
      <c r="D897" s="123"/>
      <c r="E897" s="122"/>
    </row>
    <row r="898" spans="3:5" x14ac:dyDescent="0.25">
      <c r="C898" s="122"/>
      <c r="D898" s="123"/>
      <c r="E898" s="122"/>
    </row>
    <row r="899" spans="3:5" x14ac:dyDescent="0.25">
      <c r="C899" s="122"/>
      <c r="D899" s="123"/>
      <c r="E899" s="122"/>
    </row>
    <row r="900" spans="3:5" x14ac:dyDescent="0.25">
      <c r="C900" s="122"/>
      <c r="D900" s="123"/>
      <c r="E900" s="122"/>
    </row>
    <row r="901" spans="3:5" x14ac:dyDescent="0.25">
      <c r="C901" s="122"/>
      <c r="D901" s="123"/>
      <c r="E901" s="122"/>
    </row>
    <row r="902" spans="3:5" x14ac:dyDescent="0.25">
      <c r="C902" s="122"/>
      <c r="D902" s="123"/>
      <c r="E902" s="122"/>
    </row>
    <row r="903" spans="3:5" x14ac:dyDescent="0.25">
      <c r="C903" s="122"/>
      <c r="D903" s="123"/>
      <c r="E903" s="122"/>
    </row>
    <row r="904" spans="3:5" x14ac:dyDescent="0.25">
      <c r="C904" s="122"/>
      <c r="D904" s="123"/>
      <c r="E904" s="122"/>
    </row>
    <row r="905" spans="3:5" x14ac:dyDescent="0.25">
      <c r="C905" s="122"/>
      <c r="D905" s="123"/>
      <c r="E905" s="122"/>
    </row>
    <row r="906" spans="3:5" x14ac:dyDescent="0.25">
      <c r="C906" s="122"/>
      <c r="D906" s="123"/>
      <c r="E906" s="122"/>
    </row>
    <row r="907" spans="3:5" x14ac:dyDescent="0.25">
      <c r="C907" s="122"/>
      <c r="D907" s="123"/>
      <c r="E907" s="122"/>
    </row>
    <row r="908" spans="3:5" x14ac:dyDescent="0.25">
      <c r="C908" s="122"/>
      <c r="D908" s="123"/>
      <c r="E908" s="122"/>
    </row>
    <row r="909" spans="3:5" x14ac:dyDescent="0.25">
      <c r="C909" s="122"/>
      <c r="D909" s="123"/>
      <c r="E909" s="122"/>
    </row>
    <row r="910" spans="3:5" x14ac:dyDescent="0.25">
      <c r="C910" s="122"/>
      <c r="D910" s="123"/>
      <c r="E910" s="122"/>
    </row>
    <row r="911" spans="3:5" x14ac:dyDescent="0.25">
      <c r="C911" s="122"/>
      <c r="D911" s="123"/>
      <c r="E911" s="122"/>
    </row>
    <row r="912" spans="3:5" x14ac:dyDescent="0.25">
      <c r="C912" s="122"/>
      <c r="D912" s="123"/>
      <c r="E912" s="122"/>
    </row>
    <row r="913" spans="3:5" x14ac:dyDescent="0.25">
      <c r="C913" s="122"/>
      <c r="D913" s="123"/>
      <c r="E913" s="122"/>
    </row>
    <row r="914" spans="3:5" x14ac:dyDescent="0.25">
      <c r="C914" s="122"/>
      <c r="D914" s="123"/>
      <c r="E914" s="122"/>
    </row>
    <row r="915" spans="3:5" x14ac:dyDescent="0.25">
      <c r="C915" s="122"/>
      <c r="D915" s="123"/>
      <c r="E915" s="122"/>
    </row>
    <row r="916" spans="3:5" x14ac:dyDescent="0.25">
      <c r="C916" s="122"/>
      <c r="D916" s="123"/>
      <c r="E916" s="122"/>
    </row>
    <row r="917" spans="3:5" x14ac:dyDescent="0.25">
      <c r="C917" s="122"/>
      <c r="D917" s="123"/>
      <c r="E917" s="122"/>
    </row>
    <row r="918" spans="3:5" x14ac:dyDescent="0.25">
      <c r="C918" s="122"/>
      <c r="D918" s="123"/>
      <c r="E918" s="122"/>
    </row>
    <row r="919" spans="3:5" x14ac:dyDescent="0.25">
      <c r="C919" s="122"/>
      <c r="D919" s="123"/>
      <c r="E919" s="122"/>
    </row>
    <row r="920" spans="3:5" x14ac:dyDescent="0.25">
      <c r="C920" s="122"/>
      <c r="D920" s="123"/>
      <c r="E920" s="122"/>
    </row>
    <row r="921" spans="3:5" x14ac:dyDescent="0.25">
      <c r="C921" s="122"/>
      <c r="D921" s="123"/>
      <c r="E921" s="122"/>
    </row>
    <row r="922" spans="3:5" x14ac:dyDescent="0.25">
      <c r="C922" s="122"/>
      <c r="D922" s="123"/>
      <c r="E922" s="122"/>
    </row>
    <row r="923" spans="3:5" x14ac:dyDescent="0.25">
      <c r="C923" s="122"/>
      <c r="D923" s="123"/>
      <c r="E923" s="122"/>
    </row>
    <row r="924" spans="3:5" x14ac:dyDescent="0.25">
      <c r="C924" s="122"/>
      <c r="D924" s="123"/>
      <c r="E924" s="122"/>
    </row>
    <row r="925" spans="3:5" x14ac:dyDescent="0.25">
      <c r="C925" s="122"/>
      <c r="D925" s="123"/>
      <c r="E925" s="122"/>
    </row>
    <row r="926" spans="3:5" x14ac:dyDescent="0.25">
      <c r="C926" s="122"/>
      <c r="D926" s="123"/>
      <c r="E926" s="122"/>
    </row>
    <row r="927" spans="3:5" x14ac:dyDescent="0.25">
      <c r="C927" s="122"/>
      <c r="D927" s="123"/>
      <c r="E927" s="122"/>
    </row>
    <row r="928" spans="3:5" x14ac:dyDescent="0.25">
      <c r="C928" s="122"/>
      <c r="D928" s="123"/>
      <c r="E928" s="122"/>
    </row>
    <row r="929" spans="3:5" x14ac:dyDescent="0.25">
      <c r="C929" s="122"/>
      <c r="D929" s="123"/>
      <c r="E929" s="122"/>
    </row>
    <row r="930" spans="3:5" x14ac:dyDescent="0.25">
      <c r="C930" s="122"/>
      <c r="D930" s="123"/>
      <c r="E930" s="122"/>
    </row>
    <row r="931" spans="3:5" x14ac:dyDescent="0.25">
      <c r="C931" s="122"/>
      <c r="D931" s="123"/>
      <c r="E931" s="122"/>
    </row>
    <row r="932" spans="3:5" x14ac:dyDescent="0.25">
      <c r="C932" s="122"/>
      <c r="D932" s="123"/>
      <c r="E932" s="122"/>
    </row>
    <row r="933" spans="3:5" x14ac:dyDescent="0.25">
      <c r="C933" s="122"/>
      <c r="D933" s="123"/>
      <c r="E933" s="122"/>
    </row>
    <row r="934" spans="3:5" x14ac:dyDescent="0.25">
      <c r="C934" s="122"/>
      <c r="D934" s="123"/>
      <c r="E934" s="122"/>
    </row>
    <row r="935" spans="3:5" x14ac:dyDescent="0.25">
      <c r="C935" s="122"/>
      <c r="D935" s="123"/>
      <c r="E935" s="122"/>
    </row>
    <row r="936" spans="3:5" x14ac:dyDescent="0.25">
      <c r="C936" s="122"/>
      <c r="D936" s="123"/>
      <c r="E936" s="122"/>
    </row>
    <row r="937" spans="3:5" x14ac:dyDescent="0.25">
      <c r="C937" s="122"/>
      <c r="D937" s="123"/>
      <c r="E937" s="122"/>
    </row>
    <row r="938" spans="3:5" x14ac:dyDescent="0.25">
      <c r="C938" s="122"/>
      <c r="D938" s="123"/>
      <c r="E938" s="122"/>
    </row>
    <row r="939" spans="3:5" x14ac:dyDescent="0.25">
      <c r="C939" s="122"/>
      <c r="D939" s="123"/>
      <c r="E939" s="122"/>
    </row>
    <row r="940" spans="3:5" x14ac:dyDescent="0.25">
      <c r="C940" s="122"/>
      <c r="D940" s="123"/>
      <c r="E940" s="122"/>
    </row>
    <row r="941" spans="3:5" x14ac:dyDescent="0.25">
      <c r="C941" s="122"/>
      <c r="D941" s="123"/>
      <c r="E941" s="122"/>
    </row>
    <row r="942" spans="3:5" x14ac:dyDescent="0.25">
      <c r="C942" s="122"/>
      <c r="D942" s="123"/>
      <c r="E942" s="122"/>
    </row>
    <row r="943" spans="3:5" x14ac:dyDescent="0.25">
      <c r="C943" s="122"/>
      <c r="D943" s="123"/>
      <c r="E943" s="122"/>
    </row>
    <row r="944" spans="3:5" x14ac:dyDescent="0.25">
      <c r="C944" s="122"/>
      <c r="D944" s="123"/>
      <c r="E944" s="122"/>
    </row>
    <row r="945" spans="3:5" x14ac:dyDescent="0.25">
      <c r="C945" s="122"/>
      <c r="D945" s="123"/>
      <c r="E945" s="122"/>
    </row>
    <row r="946" spans="3:5" x14ac:dyDescent="0.25">
      <c r="C946" s="122"/>
      <c r="D946" s="123"/>
      <c r="E946" s="122"/>
    </row>
    <row r="947" spans="3:5" x14ac:dyDescent="0.25">
      <c r="C947" s="122"/>
      <c r="D947" s="123"/>
      <c r="E947" s="122"/>
    </row>
    <row r="948" spans="3:5" x14ac:dyDescent="0.25">
      <c r="C948" s="122"/>
      <c r="D948" s="123"/>
      <c r="E948" s="122"/>
    </row>
    <row r="949" spans="3:5" x14ac:dyDescent="0.25">
      <c r="C949" s="122"/>
      <c r="D949" s="123"/>
      <c r="E949" s="122"/>
    </row>
    <row r="950" spans="3:5" x14ac:dyDescent="0.25">
      <c r="C950" s="122"/>
      <c r="D950" s="123"/>
      <c r="E950" s="122"/>
    </row>
    <row r="951" spans="3:5" x14ac:dyDescent="0.25">
      <c r="C951" s="122"/>
      <c r="D951" s="123"/>
      <c r="E951" s="122"/>
    </row>
    <row r="952" spans="3:5" x14ac:dyDescent="0.25">
      <c r="C952" s="122"/>
      <c r="D952" s="123"/>
      <c r="E952" s="122"/>
    </row>
    <row r="953" spans="3:5" x14ac:dyDescent="0.25">
      <c r="C953" s="122"/>
      <c r="D953" s="123"/>
      <c r="E953" s="122"/>
    </row>
    <row r="954" spans="3:5" x14ac:dyDescent="0.25">
      <c r="C954" s="122"/>
      <c r="D954" s="123"/>
      <c r="E954" s="122"/>
    </row>
    <row r="955" spans="3:5" x14ac:dyDescent="0.25">
      <c r="C955" s="122"/>
      <c r="D955" s="123"/>
      <c r="E955" s="122"/>
    </row>
    <row r="956" spans="3:5" x14ac:dyDescent="0.25">
      <c r="C956" s="122"/>
      <c r="D956" s="123"/>
      <c r="E956" s="122"/>
    </row>
    <row r="957" spans="3:5" x14ac:dyDescent="0.25">
      <c r="C957" s="122"/>
      <c r="D957" s="123"/>
      <c r="E957" s="122"/>
    </row>
    <row r="958" spans="3:5" x14ac:dyDescent="0.25">
      <c r="C958" s="122"/>
      <c r="D958" s="123"/>
      <c r="E958" s="122"/>
    </row>
    <row r="959" spans="3:5" x14ac:dyDescent="0.25">
      <c r="C959" s="122"/>
      <c r="D959" s="123"/>
      <c r="E959" s="122"/>
    </row>
    <row r="960" spans="3:5" x14ac:dyDescent="0.25">
      <c r="C960" s="122"/>
      <c r="D960" s="123"/>
      <c r="E960" s="122"/>
    </row>
    <row r="961" spans="3:5" x14ac:dyDescent="0.25">
      <c r="C961" s="122"/>
      <c r="D961" s="123"/>
      <c r="E961" s="122"/>
    </row>
    <row r="962" spans="3:5" x14ac:dyDescent="0.25">
      <c r="C962" s="122"/>
      <c r="D962" s="123"/>
      <c r="E962" s="122"/>
    </row>
    <row r="963" spans="3:5" x14ac:dyDescent="0.25">
      <c r="C963" s="122"/>
      <c r="D963" s="123"/>
      <c r="E963" s="122"/>
    </row>
    <row r="964" spans="3:5" x14ac:dyDescent="0.25">
      <c r="C964" s="122"/>
      <c r="D964" s="123"/>
      <c r="E964" s="122"/>
    </row>
    <row r="965" spans="3:5" x14ac:dyDescent="0.25">
      <c r="C965" s="122"/>
      <c r="D965" s="123"/>
      <c r="E965" s="122"/>
    </row>
    <row r="966" spans="3:5" x14ac:dyDescent="0.25">
      <c r="C966" s="122"/>
      <c r="D966" s="123"/>
      <c r="E966" s="122"/>
    </row>
    <row r="967" spans="3:5" x14ac:dyDescent="0.25">
      <c r="C967" s="122"/>
      <c r="D967" s="123"/>
      <c r="E967" s="122"/>
    </row>
    <row r="968" spans="3:5" x14ac:dyDescent="0.25">
      <c r="C968" s="122"/>
      <c r="D968" s="123"/>
      <c r="E968" s="122"/>
    </row>
    <row r="969" spans="3:5" x14ac:dyDescent="0.25">
      <c r="C969" s="122"/>
      <c r="D969" s="123"/>
      <c r="E969" s="122"/>
    </row>
    <row r="970" spans="3:5" x14ac:dyDescent="0.25">
      <c r="C970" s="122"/>
      <c r="D970" s="123"/>
      <c r="E970" s="122"/>
    </row>
    <row r="971" spans="3:5" x14ac:dyDescent="0.25">
      <c r="C971" s="122"/>
      <c r="D971" s="123"/>
      <c r="E971" s="122"/>
    </row>
    <row r="972" spans="3:5" x14ac:dyDescent="0.25">
      <c r="C972" s="122"/>
      <c r="D972" s="123"/>
      <c r="E972" s="122"/>
    </row>
    <row r="973" spans="3:5" x14ac:dyDescent="0.25">
      <c r="C973" s="122"/>
      <c r="D973" s="123"/>
      <c r="E973" s="122"/>
    </row>
    <row r="974" spans="3:5" x14ac:dyDescent="0.25">
      <c r="C974" s="122"/>
      <c r="D974" s="123"/>
      <c r="E974" s="122"/>
    </row>
    <row r="975" spans="3:5" x14ac:dyDescent="0.25">
      <c r="C975" s="122"/>
      <c r="D975" s="123"/>
      <c r="E975" s="122"/>
    </row>
    <row r="976" spans="3:5" x14ac:dyDescent="0.25">
      <c r="C976" s="122"/>
      <c r="D976" s="123"/>
      <c r="E976" s="122"/>
    </row>
    <row r="977" spans="3:5" x14ac:dyDescent="0.25">
      <c r="C977" s="122"/>
      <c r="D977" s="123"/>
      <c r="E977" s="122"/>
    </row>
    <row r="978" spans="3:5" x14ac:dyDescent="0.25">
      <c r="C978" s="122"/>
      <c r="D978" s="123"/>
      <c r="E978" s="122"/>
    </row>
    <row r="979" spans="3:5" x14ac:dyDescent="0.25">
      <c r="C979" s="122"/>
      <c r="D979" s="123"/>
      <c r="E979" s="122"/>
    </row>
    <row r="980" spans="3:5" x14ac:dyDescent="0.25">
      <c r="C980" s="122"/>
      <c r="D980" s="123"/>
      <c r="E980" s="122"/>
    </row>
    <row r="981" spans="3:5" x14ac:dyDescent="0.25">
      <c r="C981" s="122"/>
      <c r="D981" s="123"/>
      <c r="E981" s="122"/>
    </row>
    <row r="982" spans="3:5" x14ac:dyDescent="0.25">
      <c r="C982" s="122"/>
      <c r="D982" s="123"/>
      <c r="E982" s="122"/>
    </row>
    <row r="983" spans="3:5" x14ac:dyDescent="0.25">
      <c r="C983" s="122"/>
      <c r="D983" s="123"/>
      <c r="E983" s="122"/>
    </row>
    <row r="984" spans="3:5" x14ac:dyDescent="0.25">
      <c r="C984" s="122"/>
      <c r="D984" s="123"/>
      <c r="E984" s="122"/>
    </row>
    <row r="985" spans="3:5" x14ac:dyDescent="0.25">
      <c r="C985" s="122"/>
      <c r="D985" s="123"/>
      <c r="E985" s="122"/>
    </row>
    <row r="986" spans="3:5" x14ac:dyDescent="0.25">
      <c r="C986" s="122"/>
      <c r="D986" s="123"/>
      <c r="E986" s="122"/>
    </row>
    <row r="987" spans="3:5" x14ac:dyDescent="0.25">
      <c r="C987" s="122"/>
      <c r="D987" s="123"/>
      <c r="E987" s="122"/>
    </row>
    <row r="988" spans="3:5" x14ac:dyDescent="0.25">
      <c r="C988" s="122"/>
      <c r="D988" s="123"/>
      <c r="E988" s="122"/>
    </row>
    <row r="989" spans="3:5" x14ac:dyDescent="0.25">
      <c r="C989" s="122"/>
      <c r="D989" s="123"/>
      <c r="E989" s="122"/>
    </row>
    <row r="990" spans="3:5" x14ac:dyDescent="0.25">
      <c r="C990" s="122"/>
      <c r="D990" s="123"/>
      <c r="E990" s="122"/>
    </row>
    <row r="991" spans="3:5" x14ac:dyDescent="0.25">
      <c r="C991" s="122"/>
      <c r="D991" s="123"/>
      <c r="E991" s="122"/>
    </row>
    <row r="992" spans="3:5" x14ac:dyDescent="0.25">
      <c r="C992" s="122"/>
      <c r="D992" s="123"/>
      <c r="E992" s="122"/>
    </row>
    <row r="993" spans="3:5" x14ac:dyDescent="0.25">
      <c r="C993" s="122"/>
      <c r="D993" s="123"/>
      <c r="E993" s="122"/>
    </row>
    <row r="994" spans="3:5" x14ac:dyDescent="0.25">
      <c r="C994" s="122"/>
      <c r="D994" s="123"/>
      <c r="E994" s="122"/>
    </row>
    <row r="995" spans="3:5" x14ac:dyDescent="0.25">
      <c r="C995" s="122"/>
      <c r="D995" s="123"/>
      <c r="E995" s="122"/>
    </row>
    <row r="996" spans="3:5" x14ac:dyDescent="0.25">
      <c r="C996" s="122"/>
      <c r="D996" s="123"/>
      <c r="E996" s="122"/>
    </row>
    <row r="997" spans="3:5" x14ac:dyDescent="0.25">
      <c r="C997" s="122"/>
      <c r="D997" s="123"/>
      <c r="E997" s="122"/>
    </row>
    <row r="998" spans="3:5" x14ac:dyDescent="0.25">
      <c r="C998" s="122"/>
      <c r="D998" s="123"/>
      <c r="E998" s="122"/>
    </row>
    <row r="999" spans="3:5" x14ac:dyDescent="0.25">
      <c r="C999" s="122"/>
      <c r="D999" s="123"/>
      <c r="E999" s="122"/>
    </row>
    <row r="1000" spans="3:5" x14ac:dyDescent="0.25">
      <c r="C1000" s="122"/>
      <c r="D1000" s="123"/>
      <c r="E1000" s="122"/>
    </row>
    <row r="1001" spans="3:5" x14ac:dyDescent="0.25">
      <c r="C1001" s="122"/>
      <c r="D1001" s="123"/>
      <c r="E1001" s="122"/>
    </row>
    <row r="1002" spans="3:5" x14ac:dyDescent="0.25">
      <c r="C1002" s="122"/>
      <c r="D1002" s="123"/>
      <c r="E1002" s="122"/>
    </row>
    <row r="1003" spans="3:5" x14ac:dyDescent="0.25">
      <c r="C1003" s="122"/>
      <c r="D1003" s="123"/>
      <c r="E1003" s="122"/>
    </row>
    <row r="1004" spans="3:5" x14ac:dyDescent="0.25">
      <c r="C1004" s="122"/>
      <c r="D1004" s="123"/>
      <c r="E1004" s="122"/>
    </row>
    <row r="1005" spans="3:5" x14ac:dyDescent="0.25">
      <c r="C1005" s="122"/>
      <c r="D1005" s="123"/>
      <c r="E1005" s="122"/>
    </row>
    <row r="1006" spans="3:5" x14ac:dyDescent="0.25">
      <c r="C1006" s="122"/>
      <c r="D1006" s="123"/>
      <c r="E1006" s="122"/>
    </row>
    <row r="1007" spans="3:5" x14ac:dyDescent="0.25">
      <c r="C1007" s="122"/>
      <c r="D1007" s="123"/>
      <c r="E1007" s="122"/>
    </row>
    <row r="1008" spans="3:5" x14ac:dyDescent="0.25">
      <c r="C1008" s="122"/>
      <c r="D1008" s="123"/>
      <c r="E1008" s="122"/>
    </row>
    <row r="1009" spans="3:5" x14ac:dyDescent="0.25">
      <c r="C1009" s="122"/>
      <c r="D1009" s="123"/>
      <c r="E1009" s="122"/>
    </row>
    <row r="1010" spans="3:5" x14ac:dyDescent="0.25">
      <c r="C1010" s="122"/>
      <c r="D1010" s="123"/>
      <c r="E1010" s="122"/>
    </row>
    <row r="1011" spans="3:5" x14ac:dyDescent="0.25">
      <c r="C1011" s="122"/>
      <c r="D1011" s="123"/>
      <c r="E1011" s="122"/>
    </row>
    <row r="1012" spans="3:5" x14ac:dyDescent="0.25">
      <c r="C1012" s="122"/>
      <c r="D1012" s="123"/>
      <c r="E1012" s="122"/>
    </row>
    <row r="1013" spans="3:5" x14ac:dyDescent="0.25">
      <c r="C1013" s="122"/>
      <c r="D1013" s="123"/>
      <c r="E1013" s="122"/>
    </row>
    <row r="1014" spans="3:5" x14ac:dyDescent="0.25">
      <c r="C1014" s="122"/>
      <c r="D1014" s="123"/>
      <c r="E1014" s="122"/>
    </row>
    <row r="1015" spans="3:5" x14ac:dyDescent="0.25">
      <c r="C1015" s="122"/>
      <c r="D1015" s="123"/>
      <c r="E1015" s="122"/>
    </row>
    <row r="1016" spans="3:5" x14ac:dyDescent="0.25">
      <c r="C1016" s="122"/>
      <c r="D1016" s="123"/>
      <c r="E1016" s="122"/>
    </row>
    <row r="1017" spans="3:5" x14ac:dyDescent="0.25">
      <c r="C1017" s="122"/>
      <c r="D1017" s="123"/>
      <c r="E1017" s="122"/>
    </row>
    <row r="1018" spans="3:5" x14ac:dyDescent="0.25">
      <c r="C1018" s="122"/>
      <c r="D1018" s="123"/>
      <c r="E1018" s="122"/>
    </row>
    <row r="1019" spans="3:5" x14ac:dyDescent="0.25">
      <c r="C1019" s="122"/>
      <c r="D1019" s="123"/>
      <c r="E1019" s="122"/>
    </row>
    <row r="1020" spans="3:5" x14ac:dyDescent="0.25">
      <c r="C1020" s="122"/>
      <c r="D1020" s="123"/>
      <c r="E1020" s="122"/>
    </row>
    <row r="1021" spans="3:5" x14ac:dyDescent="0.25">
      <c r="C1021" s="122"/>
      <c r="D1021" s="123"/>
      <c r="E1021" s="122"/>
    </row>
    <row r="1022" spans="3:5" x14ac:dyDescent="0.25">
      <c r="C1022" s="122"/>
      <c r="D1022" s="123"/>
      <c r="E1022" s="122"/>
    </row>
    <row r="1023" spans="3:5" x14ac:dyDescent="0.25">
      <c r="C1023" s="122"/>
      <c r="D1023" s="123"/>
      <c r="E1023" s="122"/>
    </row>
    <row r="1024" spans="3:5" x14ac:dyDescent="0.25">
      <c r="C1024" s="122"/>
      <c r="D1024" s="123"/>
      <c r="E1024" s="122"/>
    </row>
    <row r="1025" spans="3:5" x14ac:dyDescent="0.25">
      <c r="C1025" s="122"/>
      <c r="D1025" s="123"/>
      <c r="E1025" s="122"/>
    </row>
    <row r="1026" spans="3:5" x14ac:dyDescent="0.25">
      <c r="C1026" s="122"/>
      <c r="D1026" s="123"/>
      <c r="E1026" s="122"/>
    </row>
    <row r="1027" spans="3:5" x14ac:dyDescent="0.25">
      <c r="C1027" s="122"/>
      <c r="D1027" s="123"/>
      <c r="E1027" s="122"/>
    </row>
    <row r="1028" spans="3:5" x14ac:dyDescent="0.25">
      <c r="C1028" s="122"/>
      <c r="D1028" s="123"/>
      <c r="E1028" s="122"/>
    </row>
    <row r="1029" spans="3:5" x14ac:dyDescent="0.25">
      <c r="C1029" s="122"/>
      <c r="D1029" s="123"/>
      <c r="E1029" s="122"/>
    </row>
    <row r="1030" spans="3:5" x14ac:dyDescent="0.25">
      <c r="C1030" s="122"/>
      <c r="D1030" s="123"/>
      <c r="E1030" s="122"/>
    </row>
    <row r="1031" spans="3:5" x14ac:dyDescent="0.25">
      <c r="C1031" s="122"/>
      <c r="D1031" s="123"/>
      <c r="E1031" s="122"/>
    </row>
    <row r="1032" spans="3:5" x14ac:dyDescent="0.25">
      <c r="C1032" s="122"/>
      <c r="D1032" s="123"/>
      <c r="E1032" s="122"/>
    </row>
    <row r="1033" spans="3:5" x14ac:dyDescent="0.25">
      <c r="C1033" s="122"/>
      <c r="D1033" s="123"/>
      <c r="E1033" s="122"/>
    </row>
    <row r="1034" spans="3:5" x14ac:dyDescent="0.25">
      <c r="C1034" s="122"/>
      <c r="D1034" s="123"/>
      <c r="E1034" s="122"/>
    </row>
    <row r="1035" spans="3:5" x14ac:dyDescent="0.25">
      <c r="C1035" s="122"/>
      <c r="D1035" s="123"/>
      <c r="E1035" s="122"/>
    </row>
    <row r="1036" spans="3:5" x14ac:dyDescent="0.25">
      <c r="C1036" s="122"/>
      <c r="D1036" s="123"/>
      <c r="E1036" s="122"/>
    </row>
    <row r="1037" spans="3:5" x14ac:dyDescent="0.25">
      <c r="C1037" s="122"/>
      <c r="D1037" s="123"/>
      <c r="E1037" s="122"/>
    </row>
    <row r="1038" spans="3:5" x14ac:dyDescent="0.25">
      <c r="C1038" s="122"/>
      <c r="D1038" s="123"/>
      <c r="E1038" s="122"/>
    </row>
    <row r="1039" spans="3:5" x14ac:dyDescent="0.25">
      <c r="C1039" s="122"/>
      <c r="D1039" s="123"/>
      <c r="E1039" s="122"/>
    </row>
    <row r="1040" spans="3:5" x14ac:dyDescent="0.25">
      <c r="C1040" s="122"/>
      <c r="D1040" s="123"/>
      <c r="E1040" s="122"/>
    </row>
    <row r="1041" spans="3:5" x14ac:dyDescent="0.25">
      <c r="C1041" s="122"/>
      <c r="D1041" s="123"/>
      <c r="E1041" s="122"/>
    </row>
    <row r="1042" spans="3:5" x14ac:dyDescent="0.25">
      <c r="C1042" s="122"/>
      <c r="D1042" s="123"/>
      <c r="E1042" s="122"/>
    </row>
    <row r="1043" spans="3:5" x14ac:dyDescent="0.25">
      <c r="C1043" s="122"/>
      <c r="D1043" s="123"/>
      <c r="E1043" s="122"/>
    </row>
    <row r="1044" spans="3:5" x14ac:dyDescent="0.25">
      <c r="C1044" s="122"/>
      <c r="D1044" s="123"/>
      <c r="E1044" s="122"/>
    </row>
    <row r="1045" spans="3:5" x14ac:dyDescent="0.25">
      <c r="C1045" s="122"/>
      <c r="D1045" s="123"/>
      <c r="E1045" s="122"/>
    </row>
    <row r="1046" spans="3:5" x14ac:dyDescent="0.25">
      <c r="C1046" s="122"/>
      <c r="D1046" s="123"/>
      <c r="E1046" s="122"/>
    </row>
    <row r="1047" spans="3:5" x14ac:dyDescent="0.25">
      <c r="C1047" s="122"/>
      <c r="D1047" s="123"/>
      <c r="E1047" s="122"/>
    </row>
    <row r="1048" spans="3:5" x14ac:dyDescent="0.25">
      <c r="C1048" s="122"/>
      <c r="D1048" s="123"/>
      <c r="E1048" s="122"/>
    </row>
    <row r="1049" spans="3:5" x14ac:dyDescent="0.25">
      <c r="C1049" s="122"/>
      <c r="D1049" s="123"/>
      <c r="E1049" s="122"/>
    </row>
    <row r="1050" spans="3:5" x14ac:dyDescent="0.25">
      <c r="C1050" s="122"/>
      <c r="D1050" s="123"/>
      <c r="E1050" s="122"/>
    </row>
    <row r="1051" spans="3:5" x14ac:dyDescent="0.25">
      <c r="C1051" s="122"/>
      <c r="D1051" s="123"/>
      <c r="E1051" s="122"/>
    </row>
    <row r="1052" spans="3:5" x14ac:dyDescent="0.25">
      <c r="C1052" s="122"/>
      <c r="D1052" s="123"/>
      <c r="E1052" s="122"/>
    </row>
    <row r="1053" spans="3:5" x14ac:dyDescent="0.25">
      <c r="C1053" s="122"/>
      <c r="D1053" s="123"/>
      <c r="E1053" s="122"/>
    </row>
    <row r="1054" spans="3:5" x14ac:dyDescent="0.25">
      <c r="C1054" s="122"/>
      <c r="D1054" s="123"/>
      <c r="E1054" s="122"/>
    </row>
    <row r="1055" spans="3:5" x14ac:dyDescent="0.25">
      <c r="C1055" s="122"/>
      <c r="D1055" s="123"/>
      <c r="E1055" s="122"/>
    </row>
    <row r="1056" spans="3:5" x14ac:dyDescent="0.25">
      <c r="C1056" s="122"/>
      <c r="D1056" s="123"/>
      <c r="E1056" s="122"/>
    </row>
    <row r="1057" spans="3:5" x14ac:dyDescent="0.25">
      <c r="C1057" s="122"/>
      <c r="D1057" s="123"/>
      <c r="E1057" s="122"/>
    </row>
    <row r="1058" spans="3:5" x14ac:dyDescent="0.25">
      <c r="C1058" s="122"/>
      <c r="D1058" s="123"/>
      <c r="E1058" s="122"/>
    </row>
    <row r="1059" spans="3:5" x14ac:dyDescent="0.25">
      <c r="C1059" s="122"/>
      <c r="D1059" s="123"/>
      <c r="E1059" s="122"/>
    </row>
    <row r="1060" spans="3:5" x14ac:dyDescent="0.25">
      <c r="C1060" s="122"/>
      <c r="D1060" s="123"/>
      <c r="E1060" s="122"/>
    </row>
    <row r="1061" spans="3:5" x14ac:dyDescent="0.25">
      <c r="C1061" s="122"/>
      <c r="D1061" s="123"/>
      <c r="E1061" s="122"/>
    </row>
    <row r="1062" spans="3:5" x14ac:dyDescent="0.25">
      <c r="C1062" s="122"/>
      <c r="D1062" s="123"/>
      <c r="E1062" s="122"/>
    </row>
    <row r="1063" spans="3:5" x14ac:dyDescent="0.25">
      <c r="C1063" s="122"/>
      <c r="D1063" s="123"/>
      <c r="E1063" s="122"/>
    </row>
    <row r="1064" spans="3:5" x14ac:dyDescent="0.25">
      <c r="C1064" s="122"/>
      <c r="D1064" s="123"/>
      <c r="E1064" s="122"/>
    </row>
    <row r="1065" spans="3:5" x14ac:dyDescent="0.25">
      <c r="C1065" s="122"/>
      <c r="D1065" s="123"/>
      <c r="E1065" s="122"/>
    </row>
    <row r="1066" spans="3:5" x14ac:dyDescent="0.25">
      <c r="C1066" s="122"/>
      <c r="D1066" s="123"/>
      <c r="E1066" s="122"/>
    </row>
    <row r="1067" spans="3:5" x14ac:dyDescent="0.25">
      <c r="C1067" s="122"/>
      <c r="D1067" s="123"/>
      <c r="E1067" s="122"/>
    </row>
    <row r="1068" spans="3:5" x14ac:dyDescent="0.25">
      <c r="C1068" s="122"/>
      <c r="D1068" s="123"/>
      <c r="E1068" s="122"/>
    </row>
    <row r="1069" spans="3:5" x14ac:dyDescent="0.25">
      <c r="C1069" s="122"/>
      <c r="D1069" s="123"/>
      <c r="E1069" s="122"/>
    </row>
    <row r="1070" spans="3:5" x14ac:dyDescent="0.25">
      <c r="C1070" s="122"/>
      <c r="D1070" s="123"/>
      <c r="E1070" s="122"/>
    </row>
    <row r="1071" spans="3:5" x14ac:dyDescent="0.25">
      <c r="C1071" s="122"/>
      <c r="D1071" s="123"/>
      <c r="E1071" s="122"/>
    </row>
    <row r="1072" spans="3:5" x14ac:dyDescent="0.25">
      <c r="C1072" s="122"/>
      <c r="D1072" s="123"/>
      <c r="E1072" s="122"/>
    </row>
    <row r="1073" spans="3:5" x14ac:dyDescent="0.25">
      <c r="C1073" s="122"/>
      <c r="D1073" s="123"/>
      <c r="E1073" s="122"/>
    </row>
    <row r="1074" spans="3:5" x14ac:dyDescent="0.25">
      <c r="C1074" s="122"/>
      <c r="D1074" s="123"/>
      <c r="E1074" s="122"/>
    </row>
    <row r="1075" spans="3:5" x14ac:dyDescent="0.25">
      <c r="C1075" s="122"/>
      <c r="D1075" s="123"/>
      <c r="E1075" s="122"/>
    </row>
    <row r="1076" spans="3:5" x14ac:dyDescent="0.25">
      <c r="C1076" s="122"/>
      <c r="D1076" s="123"/>
      <c r="E1076" s="122"/>
    </row>
    <row r="1077" spans="3:5" x14ac:dyDescent="0.25">
      <c r="C1077" s="122"/>
      <c r="D1077" s="123"/>
      <c r="E1077" s="122"/>
    </row>
    <row r="1078" spans="3:5" x14ac:dyDescent="0.25">
      <c r="C1078" s="122"/>
      <c r="D1078" s="123"/>
      <c r="E1078" s="122"/>
    </row>
    <row r="1079" spans="3:5" x14ac:dyDescent="0.25">
      <c r="C1079" s="122"/>
      <c r="D1079" s="123"/>
      <c r="E1079" s="122"/>
    </row>
    <row r="1080" spans="3:5" x14ac:dyDescent="0.25">
      <c r="C1080" s="122"/>
      <c r="D1080" s="123"/>
      <c r="E1080" s="122"/>
    </row>
    <row r="1081" spans="3:5" x14ac:dyDescent="0.25">
      <c r="C1081" s="122"/>
      <c r="D1081" s="123"/>
      <c r="E1081" s="122"/>
    </row>
    <row r="1082" spans="3:5" x14ac:dyDescent="0.25">
      <c r="C1082" s="122"/>
      <c r="D1082" s="123"/>
      <c r="E1082" s="122"/>
    </row>
    <row r="1083" spans="3:5" x14ac:dyDescent="0.25">
      <c r="C1083" s="122"/>
      <c r="D1083" s="123"/>
      <c r="E1083" s="122"/>
    </row>
    <row r="1084" spans="3:5" x14ac:dyDescent="0.25">
      <c r="C1084" s="122"/>
      <c r="D1084" s="123"/>
      <c r="E1084" s="122"/>
    </row>
    <row r="1085" spans="3:5" x14ac:dyDescent="0.25">
      <c r="C1085" s="122"/>
      <c r="D1085" s="123"/>
      <c r="E1085" s="122"/>
    </row>
    <row r="1086" spans="3:5" x14ac:dyDescent="0.25">
      <c r="C1086" s="122"/>
      <c r="D1086" s="123"/>
      <c r="E1086" s="122"/>
    </row>
    <row r="1087" spans="3:5" x14ac:dyDescent="0.25">
      <c r="C1087" s="122"/>
      <c r="D1087" s="123"/>
      <c r="E1087" s="122"/>
    </row>
    <row r="1088" spans="3:5" x14ac:dyDescent="0.25">
      <c r="C1088" s="122"/>
      <c r="D1088" s="123"/>
      <c r="E1088" s="122"/>
    </row>
    <row r="1089" spans="3:5" x14ac:dyDescent="0.25">
      <c r="C1089" s="122"/>
      <c r="D1089" s="123"/>
      <c r="E1089" s="122"/>
    </row>
    <row r="1090" spans="3:5" x14ac:dyDescent="0.25">
      <c r="C1090" s="122"/>
      <c r="D1090" s="123"/>
      <c r="E1090" s="122"/>
    </row>
    <row r="1091" spans="3:5" x14ac:dyDescent="0.25">
      <c r="C1091" s="122"/>
      <c r="D1091" s="123"/>
      <c r="E1091" s="122"/>
    </row>
    <row r="1092" spans="3:5" x14ac:dyDescent="0.25">
      <c r="C1092" s="122"/>
      <c r="D1092" s="123"/>
      <c r="E1092" s="122"/>
    </row>
    <row r="1093" spans="3:5" x14ac:dyDescent="0.25">
      <c r="C1093" s="122"/>
      <c r="D1093" s="123"/>
      <c r="E1093" s="122"/>
    </row>
    <row r="1094" spans="3:5" x14ac:dyDescent="0.25">
      <c r="C1094" s="122"/>
      <c r="D1094" s="123"/>
      <c r="E1094" s="122"/>
    </row>
    <row r="1095" spans="3:5" x14ac:dyDescent="0.25">
      <c r="C1095" s="122"/>
      <c r="D1095" s="123"/>
      <c r="E1095" s="122"/>
    </row>
    <row r="1096" spans="3:5" x14ac:dyDescent="0.25">
      <c r="C1096" s="122"/>
      <c r="D1096" s="123"/>
      <c r="E1096" s="122"/>
    </row>
    <row r="1097" spans="3:5" x14ac:dyDescent="0.25">
      <c r="C1097" s="122"/>
      <c r="D1097" s="123"/>
      <c r="E1097" s="122"/>
    </row>
    <row r="1098" spans="3:5" x14ac:dyDescent="0.25">
      <c r="C1098" s="122"/>
      <c r="D1098" s="123"/>
      <c r="E1098" s="122"/>
    </row>
    <row r="1099" spans="3:5" x14ac:dyDescent="0.25">
      <c r="C1099" s="122"/>
      <c r="D1099" s="123"/>
      <c r="E1099" s="122"/>
    </row>
    <row r="1100" spans="3:5" x14ac:dyDescent="0.25">
      <c r="C1100" s="122"/>
      <c r="D1100" s="123"/>
      <c r="E1100" s="122"/>
    </row>
    <row r="1101" spans="3:5" x14ac:dyDescent="0.25">
      <c r="C1101" s="122"/>
      <c r="D1101" s="123"/>
      <c r="E1101" s="122"/>
    </row>
    <row r="1102" spans="3:5" x14ac:dyDescent="0.25">
      <c r="C1102" s="122"/>
      <c r="D1102" s="123"/>
      <c r="E1102" s="122"/>
    </row>
    <row r="1103" spans="3:5" x14ac:dyDescent="0.25">
      <c r="C1103" s="122"/>
      <c r="D1103" s="123"/>
      <c r="E1103" s="122"/>
    </row>
    <row r="1104" spans="3:5" x14ac:dyDescent="0.25">
      <c r="C1104" s="122"/>
      <c r="D1104" s="123"/>
      <c r="E1104" s="122"/>
    </row>
    <row r="1105" spans="3:5" x14ac:dyDescent="0.25">
      <c r="C1105" s="122"/>
      <c r="D1105" s="123"/>
      <c r="E1105" s="122"/>
    </row>
    <row r="1106" spans="3:5" x14ac:dyDescent="0.25">
      <c r="C1106" s="122"/>
      <c r="D1106" s="123"/>
      <c r="E1106" s="122"/>
    </row>
    <row r="1107" spans="3:5" x14ac:dyDescent="0.25">
      <c r="C1107" s="122"/>
      <c r="D1107" s="123"/>
      <c r="E1107" s="122"/>
    </row>
    <row r="1108" spans="3:5" x14ac:dyDescent="0.25">
      <c r="C1108" s="122"/>
      <c r="D1108" s="123"/>
      <c r="E1108" s="122"/>
    </row>
    <row r="1109" spans="3:5" x14ac:dyDescent="0.25">
      <c r="C1109" s="122"/>
      <c r="D1109" s="123"/>
      <c r="E1109" s="122"/>
    </row>
    <row r="1110" spans="3:5" x14ac:dyDescent="0.25">
      <c r="C1110" s="122"/>
      <c r="D1110" s="123"/>
      <c r="E1110" s="122"/>
    </row>
    <row r="1111" spans="3:5" x14ac:dyDescent="0.25">
      <c r="C1111" s="122"/>
      <c r="D1111" s="123"/>
      <c r="E1111" s="122"/>
    </row>
    <row r="1112" spans="3:5" x14ac:dyDescent="0.25">
      <c r="C1112" s="122"/>
      <c r="D1112" s="123"/>
      <c r="E1112" s="122"/>
    </row>
    <row r="1113" spans="3:5" x14ac:dyDescent="0.25">
      <c r="C1113" s="122"/>
      <c r="D1113" s="123"/>
      <c r="E1113" s="122"/>
    </row>
    <row r="1114" spans="3:5" x14ac:dyDescent="0.25">
      <c r="C1114" s="122"/>
      <c r="D1114" s="123"/>
      <c r="E1114" s="122"/>
    </row>
    <row r="1115" spans="3:5" x14ac:dyDescent="0.25">
      <c r="C1115" s="122"/>
      <c r="D1115" s="123"/>
      <c r="E1115" s="122"/>
    </row>
    <row r="1116" spans="3:5" x14ac:dyDescent="0.25">
      <c r="C1116" s="122"/>
      <c r="D1116" s="123"/>
      <c r="E1116" s="122"/>
    </row>
    <row r="1117" spans="3:5" x14ac:dyDescent="0.25">
      <c r="C1117" s="122"/>
      <c r="D1117" s="123"/>
      <c r="E1117" s="122"/>
    </row>
    <row r="1118" spans="3:5" x14ac:dyDescent="0.25">
      <c r="C1118" s="122"/>
      <c r="D1118" s="123"/>
      <c r="E1118" s="122"/>
    </row>
    <row r="1119" spans="3:5" x14ac:dyDescent="0.25">
      <c r="C1119" s="122"/>
      <c r="D1119" s="123"/>
      <c r="E1119" s="122"/>
    </row>
    <row r="1120" spans="3:5" x14ac:dyDescent="0.25">
      <c r="C1120" s="122"/>
      <c r="D1120" s="123"/>
      <c r="E1120" s="122"/>
    </row>
    <row r="1121" spans="3:5" x14ac:dyDescent="0.25">
      <c r="C1121" s="122"/>
      <c r="D1121" s="123"/>
      <c r="E1121" s="122"/>
    </row>
    <row r="1122" spans="3:5" x14ac:dyDescent="0.25">
      <c r="C1122" s="122"/>
      <c r="D1122" s="123"/>
      <c r="E1122" s="122"/>
    </row>
    <row r="1123" spans="3:5" x14ac:dyDescent="0.25">
      <c r="C1123" s="122"/>
      <c r="D1123" s="123"/>
      <c r="E1123" s="122"/>
    </row>
    <row r="1124" spans="3:5" x14ac:dyDescent="0.25">
      <c r="C1124" s="122"/>
      <c r="D1124" s="123"/>
      <c r="E1124" s="122"/>
    </row>
    <row r="1125" spans="3:5" x14ac:dyDescent="0.25">
      <c r="C1125" s="122"/>
      <c r="D1125" s="123"/>
      <c r="E1125" s="122"/>
    </row>
    <row r="1126" spans="3:5" x14ac:dyDescent="0.25">
      <c r="C1126" s="122"/>
      <c r="D1126" s="123"/>
      <c r="E1126" s="122"/>
    </row>
    <row r="1127" spans="3:5" x14ac:dyDescent="0.25">
      <c r="C1127" s="122"/>
      <c r="D1127" s="123"/>
      <c r="E1127" s="122"/>
    </row>
    <row r="1128" spans="3:5" x14ac:dyDescent="0.25">
      <c r="C1128" s="122"/>
      <c r="D1128" s="123"/>
      <c r="E1128" s="122"/>
    </row>
    <row r="1129" spans="3:5" x14ac:dyDescent="0.25">
      <c r="C1129" s="122"/>
      <c r="D1129" s="123"/>
      <c r="E1129" s="122"/>
    </row>
    <row r="1130" spans="3:5" x14ac:dyDescent="0.25">
      <c r="C1130" s="122"/>
      <c r="D1130" s="123"/>
      <c r="E1130" s="122"/>
    </row>
    <row r="1131" spans="3:5" x14ac:dyDescent="0.25">
      <c r="C1131" s="122"/>
      <c r="D1131" s="123"/>
      <c r="E1131" s="122"/>
    </row>
    <row r="1132" spans="3:5" x14ac:dyDescent="0.25">
      <c r="C1132" s="122"/>
      <c r="D1132" s="123"/>
      <c r="E1132" s="122"/>
    </row>
    <row r="1133" spans="3:5" x14ac:dyDescent="0.25">
      <c r="C1133" s="122"/>
      <c r="D1133" s="123"/>
      <c r="E1133" s="122"/>
    </row>
    <row r="1134" spans="3:5" x14ac:dyDescent="0.25">
      <c r="C1134" s="122"/>
      <c r="D1134" s="123"/>
      <c r="E1134" s="122"/>
    </row>
    <row r="1135" spans="3:5" x14ac:dyDescent="0.25">
      <c r="C1135" s="122"/>
      <c r="D1135" s="123"/>
      <c r="E1135" s="122"/>
    </row>
    <row r="1136" spans="3:5" x14ac:dyDescent="0.25">
      <c r="C1136" s="122"/>
      <c r="D1136" s="123"/>
      <c r="E1136" s="122"/>
    </row>
    <row r="1137" spans="3:5" x14ac:dyDescent="0.25">
      <c r="C1137" s="122"/>
      <c r="D1137" s="123"/>
      <c r="E1137" s="122"/>
    </row>
    <row r="1138" spans="3:5" x14ac:dyDescent="0.25">
      <c r="C1138" s="122"/>
      <c r="D1138" s="123"/>
      <c r="E1138" s="122"/>
    </row>
    <row r="1139" spans="3:5" x14ac:dyDescent="0.25">
      <c r="C1139" s="122"/>
      <c r="D1139" s="123"/>
      <c r="E1139" s="122"/>
    </row>
    <row r="1140" spans="3:5" x14ac:dyDescent="0.25">
      <c r="C1140" s="122"/>
      <c r="D1140" s="123"/>
      <c r="E1140" s="122"/>
    </row>
    <row r="1141" spans="3:5" x14ac:dyDescent="0.25">
      <c r="C1141" s="122"/>
      <c r="D1141" s="123"/>
      <c r="E1141" s="122"/>
    </row>
    <row r="1142" spans="3:5" x14ac:dyDescent="0.25">
      <c r="C1142" s="122"/>
      <c r="D1142" s="123"/>
      <c r="E1142" s="122"/>
    </row>
    <row r="1143" spans="3:5" x14ac:dyDescent="0.25">
      <c r="C1143" s="122"/>
      <c r="D1143" s="123"/>
      <c r="E1143" s="122"/>
    </row>
    <row r="1144" spans="3:5" x14ac:dyDescent="0.25">
      <c r="C1144" s="122"/>
      <c r="D1144" s="123"/>
      <c r="E1144" s="122"/>
    </row>
    <row r="1145" spans="3:5" x14ac:dyDescent="0.25">
      <c r="C1145" s="122"/>
      <c r="D1145" s="123"/>
      <c r="E1145" s="122"/>
    </row>
    <row r="1146" spans="3:5" x14ac:dyDescent="0.25">
      <c r="C1146" s="122"/>
      <c r="D1146" s="123"/>
      <c r="E1146" s="122"/>
    </row>
    <row r="1147" spans="3:5" x14ac:dyDescent="0.25">
      <c r="C1147" s="122"/>
      <c r="D1147" s="123"/>
      <c r="E1147" s="122"/>
    </row>
    <row r="1148" spans="3:5" x14ac:dyDescent="0.25">
      <c r="C1148" s="122"/>
      <c r="D1148" s="123"/>
      <c r="E1148" s="122"/>
    </row>
    <row r="1149" spans="3:5" x14ac:dyDescent="0.25">
      <c r="C1149" s="122"/>
      <c r="D1149" s="123"/>
      <c r="E1149" s="122"/>
    </row>
    <row r="1150" spans="3:5" x14ac:dyDescent="0.25">
      <c r="C1150" s="122"/>
      <c r="D1150" s="123"/>
      <c r="E1150" s="122"/>
    </row>
    <row r="1151" spans="3:5" x14ac:dyDescent="0.25">
      <c r="C1151" s="122"/>
      <c r="D1151" s="123"/>
      <c r="E1151" s="122"/>
    </row>
    <row r="1152" spans="3:5" x14ac:dyDescent="0.25">
      <c r="C1152" s="122"/>
      <c r="D1152" s="123"/>
      <c r="E1152" s="122"/>
    </row>
    <row r="1153" spans="3:5" x14ac:dyDescent="0.25">
      <c r="C1153" s="122"/>
      <c r="D1153" s="123"/>
      <c r="E1153" s="122"/>
    </row>
    <row r="1154" spans="3:5" x14ac:dyDescent="0.25">
      <c r="C1154" s="122"/>
      <c r="D1154" s="123"/>
      <c r="E1154" s="122"/>
    </row>
    <row r="1155" spans="3:5" x14ac:dyDescent="0.25">
      <c r="C1155" s="122"/>
      <c r="D1155" s="123"/>
      <c r="E1155" s="122"/>
    </row>
    <row r="1156" spans="3:5" x14ac:dyDescent="0.25">
      <c r="C1156" s="122"/>
      <c r="D1156" s="123"/>
      <c r="E1156" s="122"/>
    </row>
    <row r="1157" spans="3:5" x14ac:dyDescent="0.25">
      <c r="C1157" s="122"/>
      <c r="D1157" s="123"/>
      <c r="E1157" s="122"/>
    </row>
    <row r="1158" spans="3:5" x14ac:dyDescent="0.25">
      <c r="C1158" s="122"/>
      <c r="D1158" s="123"/>
      <c r="E1158" s="122"/>
    </row>
    <row r="1159" spans="3:5" x14ac:dyDescent="0.25">
      <c r="C1159" s="122"/>
      <c r="D1159" s="123"/>
      <c r="E1159" s="122"/>
    </row>
    <row r="1160" spans="3:5" x14ac:dyDescent="0.25">
      <c r="C1160" s="122"/>
      <c r="D1160" s="123"/>
      <c r="E1160" s="122"/>
    </row>
    <row r="1161" spans="3:5" x14ac:dyDescent="0.25">
      <c r="C1161" s="122"/>
      <c r="D1161" s="123"/>
      <c r="E1161" s="122"/>
    </row>
    <row r="1162" spans="3:5" x14ac:dyDescent="0.25">
      <c r="C1162" s="122"/>
      <c r="D1162" s="123"/>
      <c r="E1162" s="122"/>
    </row>
    <row r="1163" spans="3:5" x14ac:dyDescent="0.25">
      <c r="C1163" s="122"/>
      <c r="D1163" s="123"/>
      <c r="E1163" s="122"/>
    </row>
    <row r="1164" spans="3:5" x14ac:dyDescent="0.25">
      <c r="C1164" s="122"/>
      <c r="D1164" s="123"/>
      <c r="E1164" s="122"/>
    </row>
    <row r="1165" spans="3:5" x14ac:dyDescent="0.25">
      <c r="C1165" s="122"/>
      <c r="D1165" s="123"/>
      <c r="E1165" s="122"/>
    </row>
    <row r="1166" spans="3:5" x14ac:dyDescent="0.25">
      <c r="C1166" s="122"/>
      <c r="D1166" s="123"/>
      <c r="E1166" s="122"/>
    </row>
    <row r="1167" spans="3:5" x14ac:dyDescent="0.25">
      <c r="C1167" s="122"/>
      <c r="D1167" s="123"/>
      <c r="E1167" s="122"/>
    </row>
    <row r="1168" spans="3:5" x14ac:dyDescent="0.25">
      <c r="C1168" s="122"/>
      <c r="D1168" s="123"/>
      <c r="E1168" s="122"/>
    </row>
    <row r="1169" spans="3:5" x14ac:dyDescent="0.25">
      <c r="C1169" s="122"/>
      <c r="D1169" s="123"/>
      <c r="E1169" s="122"/>
    </row>
    <row r="1170" spans="3:5" x14ac:dyDescent="0.25">
      <c r="C1170" s="122"/>
      <c r="D1170" s="123"/>
      <c r="E1170" s="122"/>
    </row>
    <row r="1171" spans="3:5" x14ac:dyDescent="0.25">
      <c r="C1171" s="122"/>
      <c r="D1171" s="123"/>
      <c r="E1171" s="122"/>
    </row>
    <row r="1172" spans="3:5" x14ac:dyDescent="0.25">
      <c r="C1172" s="122"/>
      <c r="D1172" s="123"/>
      <c r="E1172" s="122"/>
    </row>
    <row r="1173" spans="3:5" x14ac:dyDescent="0.25">
      <c r="C1173" s="122"/>
      <c r="D1173" s="123"/>
      <c r="E1173" s="122"/>
    </row>
    <row r="1174" spans="3:5" x14ac:dyDescent="0.25">
      <c r="C1174" s="122"/>
      <c r="D1174" s="123"/>
      <c r="E1174" s="122"/>
    </row>
    <row r="1175" spans="3:5" x14ac:dyDescent="0.25">
      <c r="C1175" s="122"/>
      <c r="D1175" s="123"/>
      <c r="E1175" s="122"/>
    </row>
    <row r="1176" spans="3:5" x14ac:dyDescent="0.25">
      <c r="C1176" s="122"/>
      <c r="D1176" s="123"/>
      <c r="E1176" s="122"/>
    </row>
    <row r="1177" spans="3:5" x14ac:dyDescent="0.25">
      <c r="C1177" s="122"/>
      <c r="D1177" s="123"/>
      <c r="E1177" s="122"/>
    </row>
    <row r="1178" spans="3:5" x14ac:dyDescent="0.25">
      <c r="C1178" s="122"/>
      <c r="D1178" s="123"/>
      <c r="E1178" s="122"/>
    </row>
    <row r="1179" spans="3:5" x14ac:dyDescent="0.25">
      <c r="C1179" s="122"/>
      <c r="D1179" s="123"/>
      <c r="E1179" s="122"/>
    </row>
    <row r="1180" spans="3:5" x14ac:dyDescent="0.25">
      <c r="C1180" s="122"/>
      <c r="D1180" s="123"/>
      <c r="E1180" s="122"/>
    </row>
    <row r="1181" spans="3:5" x14ac:dyDescent="0.25">
      <c r="C1181" s="122"/>
      <c r="D1181" s="123"/>
      <c r="E1181" s="122"/>
    </row>
    <row r="1182" spans="3:5" x14ac:dyDescent="0.25">
      <c r="C1182" s="122"/>
      <c r="D1182" s="123"/>
      <c r="E1182" s="122"/>
    </row>
    <row r="1183" spans="3:5" x14ac:dyDescent="0.25">
      <c r="C1183" s="122"/>
      <c r="D1183" s="123"/>
      <c r="E1183" s="122"/>
    </row>
    <row r="1184" spans="3:5" x14ac:dyDescent="0.25">
      <c r="C1184" s="122"/>
      <c r="D1184" s="123"/>
      <c r="E1184" s="122"/>
    </row>
    <row r="1185" spans="3:5" x14ac:dyDescent="0.25">
      <c r="C1185" s="122"/>
      <c r="D1185" s="123"/>
      <c r="E1185" s="122"/>
    </row>
    <row r="1186" spans="3:5" x14ac:dyDescent="0.25">
      <c r="C1186" s="122"/>
      <c r="D1186" s="123"/>
      <c r="E1186" s="122"/>
    </row>
    <row r="1187" spans="3:5" x14ac:dyDescent="0.25">
      <c r="C1187" s="122"/>
      <c r="D1187" s="123"/>
      <c r="E1187" s="122"/>
    </row>
    <row r="1188" spans="3:5" x14ac:dyDescent="0.25">
      <c r="C1188" s="122"/>
      <c r="D1188" s="123"/>
      <c r="E1188" s="122"/>
    </row>
    <row r="1189" spans="3:5" x14ac:dyDescent="0.25">
      <c r="C1189" s="122"/>
      <c r="D1189" s="123"/>
      <c r="E1189" s="122"/>
    </row>
    <row r="1190" spans="3:5" x14ac:dyDescent="0.25">
      <c r="C1190" s="122"/>
      <c r="D1190" s="123"/>
      <c r="E1190" s="122"/>
    </row>
    <row r="1191" spans="3:5" x14ac:dyDescent="0.25">
      <c r="C1191" s="122"/>
      <c r="D1191" s="123"/>
      <c r="E1191" s="122"/>
    </row>
    <row r="1192" spans="3:5" x14ac:dyDescent="0.25">
      <c r="C1192" s="122"/>
      <c r="D1192" s="123"/>
      <c r="E1192" s="122"/>
    </row>
    <row r="1193" spans="3:5" x14ac:dyDescent="0.25">
      <c r="C1193" s="122"/>
      <c r="D1193" s="123"/>
      <c r="E1193" s="122"/>
    </row>
    <row r="1194" spans="3:5" x14ac:dyDescent="0.25">
      <c r="C1194" s="122"/>
      <c r="D1194" s="123"/>
      <c r="E1194" s="122"/>
    </row>
    <row r="1195" spans="3:5" x14ac:dyDescent="0.25">
      <c r="C1195" s="122"/>
      <c r="D1195" s="123"/>
      <c r="E1195" s="122"/>
    </row>
    <row r="1196" spans="3:5" x14ac:dyDescent="0.25">
      <c r="C1196" s="122"/>
      <c r="D1196" s="123"/>
      <c r="E1196" s="122"/>
    </row>
    <row r="1197" spans="3:5" x14ac:dyDescent="0.25">
      <c r="C1197" s="122"/>
      <c r="D1197" s="123"/>
      <c r="E1197" s="122"/>
    </row>
    <row r="1198" spans="3:5" x14ac:dyDescent="0.25">
      <c r="C1198" s="122"/>
      <c r="D1198" s="123"/>
      <c r="E1198" s="122"/>
    </row>
    <row r="1199" spans="3:5" x14ac:dyDescent="0.25">
      <c r="C1199" s="122"/>
      <c r="D1199" s="123"/>
      <c r="E1199" s="122"/>
    </row>
    <row r="1200" spans="3:5" x14ac:dyDescent="0.25">
      <c r="C1200" s="122"/>
      <c r="D1200" s="123"/>
      <c r="E1200" s="122"/>
    </row>
    <row r="1201" spans="3:5" x14ac:dyDescent="0.25">
      <c r="C1201" s="122"/>
      <c r="D1201" s="123"/>
      <c r="E1201" s="122"/>
    </row>
    <row r="1202" spans="3:5" x14ac:dyDescent="0.25">
      <c r="C1202" s="122"/>
      <c r="D1202" s="123"/>
      <c r="E1202" s="122"/>
    </row>
    <row r="1203" spans="3:5" x14ac:dyDescent="0.25">
      <c r="C1203" s="122"/>
      <c r="D1203" s="123"/>
      <c r="E1203" s="122"/>
    </row>
    <row r="1204" spans="3:5" x14ac:dyDescent="0.25">
      <c r="C1204" s="122"/>
      <c r="D1204" s="123"/>
      <c r="E1204" s="122"/>
    </row>
    <row r="1205" spans="3:5" x14ac:dyDescent="0.25">
      <c r="C1205" s="122"/>
      <c r="D1205" s="123"/>
      <c r="E1205" s="122"/>
    </row>
    <row r="1206" spans="3:5" x14ac:dyDescent="0.25">
      <c r="C1206" s="122"/>
      <c r="D1206" s="123"/>
      <c r="E1206" s="122"/>
    </row>
    <row r="1207" spans="3:5" x14ac:dyDescent="0.25">
      <c r="C1207" s="122"/>
      <c r="D1207" s="123"/>
      <c r="E1207" s="122"/>
    </row>
    <row r="1208" spans="3:5" x14ac:dyDescent="0.25">
      <c r="C1208" s="122"/>
      <c r="D1208" s="123"/>
      <c r="E1208" s="122"/>
    </row>
    <row r="1209" spans="3:5" x14ac:dyDescent="0.25">
      <c r="C1209" s="122"/>
      <c r="D1209" s="123"/>
      <c r="E1209" s="122"/>
    </row>
    <row r="1210" spans="3:5" x14ac:dyDescent="0.25">
      <c r="C1210" s="122"/>
      <c r="D1210" s="123"/>
      <c r="E1210" s="122"/>
    </row>
    <row r="1211" spans="3:5" x14ac:dyDescent="0.25">
      <c r="C1211" s="122"/>
      <c r="D1211" s="123"/>
      <c r="E1211" s="122"/>
    </row>
    <row r="1212" spans="3:5" x14ac:dyDescent="0.25">
      <c r="C1212" s="122"/>
      <c r="D1212" s="123"/>
      <c r="E1212" s="122"/>
    </row>
    <row r="1213" spans="3:5" x14ac:dyDescent="0.25">
      <c r="C1213" s="122"/>
      <c r="D1213" s="123"/>
      <c r="E1213" s="122"/>
    </row>
    <row r="1214" spans="3:5" x14ac:dyDescent="0.25">
      <c r="C1214" s="122"/>
      <c r="D1214" s="123"/>
      <c r="E1214" s="122"/>
    </row>
    <row r="1215" spans="3:5" x14ac:dyDescent="0.25">
      <c r="C1215" s="122"/>
      <c r="D1215" s="123"/>
      <c r="E1215" s="122"/>
    </row>
    <row r="1216" spans="3:5" x14ac:dyDescent="0.25">
      <c r="C1216" s="122"/>
      <c r="D1216" s="123"/>
      <c r="E1216" s="122"/>
    </row>
    <row r="1217" spans="3:5" x14ac:dyDescent="0.25">
      <c r="C1217" s="122"/>
      <c r="D1217" s="123"/>
      <c r="E1217" s="122"/>
    </row>
    <row r="1218" spans="3:5" x14ac:dyDescent="0.25">
      <c r="C1218" s="122"/>
      <c r="D1218" s="123"/>
      <c r="E1218" s="122"/>
    </row>
    <row r="1219" spans="3:5" x14ac:dyDescent="0.25">
      <c r="C1219" s="122"/>
      <c r="D1219" s="123"/>
      <c r="E1219" s="122"/>
    </row>
    <row r="1220" spans="3:5" x14ac:dyDescent="0.25">
      <c r="C1220" s="122"/>
      <c r="D1220" s="123"/>
      <c r="E1220" s="122"/>
    </row>
    <row r="1221" spans="3:5" x14ac:dyDescent="0.25">
      <c r="C1221" s="122"/>
      <c r="D1221" s="123"/>
      <c r="E1221" s="122"/>
    </row>
    <row r="1222" spans="3:5" x14ac:dyDescent="0.25">
      <c r="C1222" s="122"/>
      <c r="D1222" s="123"/>
      <c r="E1222" s="122"/>
    </row>
    <row r="1223" spans="3:5" x14ac:dyDescent="0.25">
      <c r="C1223" s="122"/>
      <c r="D1223" s="123"/>
      <c r="E1223" s="122"/>
    </row>
    <row r="1224" spans="3:5" x14ac:dyDescent="0.25">
      <c r="C1224" s="122"/>
      <c r="D1224" s="123"/>
      <c r="E1224" s="122"/>
    </row>
    <row r="1225" spans="3:5" x14ac:dyDescent="0.25">
      <c r="C1225" s="122"/>
      <c r="D1225" s="123"/>
      <c r="E1225" s="122"/>
    </row>
    <row r="1226" spans="3:5" x14ac:dyDescent="0.25">
      <c r="C1226" s="122"/>
      <c r="D1226" s="123"/>
      <c r="E1226" s="122"/>
    </row>
    <row r="1227" spans="3:5" x14ac:dyDescent="0.25">
      <c r="C1227" s="122"/>
      <c r="D1227" s="123"/>
      <c r="E1227" s="122"/>
    </row>
    <row r="1228" spans="3:5" x14ac:dyDescent="0.25">
      <c r="C1228" s="122"/>
      <c r="D1228" s="123"/>
      <c r="E1228" s="122"/>
    </row>
    <row r="1229" spans="3:5" x14ac:dyDescent="0.25">
      <c r="C1229" s="122"/>
      <c r="D1229" s="123"/>
      <c r="E1229" s="122"/>
    </row>
    <row r="1230" spans="3:5" x14ac:dyDescent="0.25">
      <c r="C1230" s="122"/>
      <c r="D1230" s="123"/>
      <c r="E1230" s="122"/>
    </row>
    <row r="1231" spans="3:5" x14ac:dyDescent="0.25">
      <c r="C1231" s="122"/>
      <c r="D1231" s="123"/>
      <c r="E1231" s="122"/>
    </row>
    <row r="1232" spans="3:5" x14ac:dyDescent="0.25">
      <c r="C1232" s="122"/>
      <c r="D1232" s="123"/>
      <c r="E1232" s="122"/>
    </row>
    <row r="1233" spans="3:5" x14ac:dyDescent="0.25">
      <c r="C1233" s="122"/>
      <c r="D1233" s="123"/>
      <c r="E1233" s="122"/>
    </row>
    <row r="1234" spans="3:5" x14ac:dyDescent="0.25">
      <c r="C1234" s="122"/>
      <c r="D1234" s="123"/>
      <c r="E1234" s="122"/>
    </row>
    <row r="1235" spans="3:5" x14ac:dyDescent="0.25">
      <c r="C1235" s="122"/>
      <c r="D1235" s="123"/>
      <c r="E1235" s="122"/>
    </row>
    <row r="1236" spans="3:5" x14ac:dyDescent="0.25">
      <c r="C1236" s="122"/>
      <c r="D1236" s="123"/>
      <c r="E1236" s="122"/>
    </row>
    <row r="1237" spans="3:5" x14ac:dyDescent="0.25">
      <c r="C1237" s="122"/>
      <c r="D1237" s="123"/>
      <c r="E1237" s="122"/>
    </row>
    <row r="1238" spans="3:5" x14ac:dyDescent="0.25">
      <c r="C1238" s="122"/>
      <c r="D1238" s="123"/>
      <c r="E1238" s="122"/>
    </row>
    <row r="1239" spans="3:5" x14ac:dyDescent="0.25">
      <c r="C1239" s="122"/>
      <c r="D1239" s="123"/>
      <c r="E1239" s="122"/>
    </row>
    <row r="1240" spans="3:5" x14ac:dyDescent="0.25">
      <c r="C1240" s="122"/>
      <c r="D1240" s="123"/>
      <c r="E1240" s="122"/>
    </row>
    <row r="1241" spans="3:5" x14ac:dyDescent="0.25">
      <c r="C1241" s="122"/>
      <c r="D1241" s="123"/>
      <c r="E1241" s="122"/>
    </row>
    <row r="1242" spans="3:5" x14ac:dyDescent="0.25">
      <c r="C1242" s="122"/>
      <c r="D1242" s="123"/>
      <c r="E1242" s="122"/>
    </row>
    <row r="1243" spans="3:5" x14ac:dyDescent="0.25">
      <c r="C1243" s="122"/>
      <c r="D1243" s="123"/>
      <c r="E1243" s="122"/>
    </row>
    <row r="1244" spans="3:5" x14ac:dyDescent="0.25">
      <c r="C1244" s="122"/>
      <c r="D1244" s="123"/>
      <c r="E1244" s="122"/>
    </row>
    <row r="1245" spans="3:5" x14ac:dyDescent="0.25">
      <c r="C1245" s="122"/>
      <c r="D1245" s="123"/>
      <c r="E1245" s="122"/>
    </row>
    <row r="1246" spans="3:5" x14ac:dyDescent="0.25">
      <c r="C1246" s="122"/>
      <c r="D1246" s="123"/>
      <c r="E1246" s="122"/>
    </row>
    <row r="1247" spans="3:5" x14ac:dyDescent="0.25">
      <c r="C1247" s="122"/>
      <c r="D1247" s="123"/>
      <c r="E1247" s="122"/>
    </row>
    <row r="1248" spans="3:5" x14ac:dyDescent="0.25">
      <c r="C1248" s="122"/>
      <c r="D1248" s="123"/>
      <c r="E1248" s="122"/>
    </row>
    <row r="1249" spans="3:5" x14ac:dyDescent="0.25">
      <c r="C1249" s="122"/>
      <c r="D1249" s="123"/>
      <c r="E1249" s="122"/>
    </row>
    <row r="1250" spans="3:5" x14ac:dyDescent="0.25">
      <c r="C1250" s="122"/>
      <c r="D1250" s="123"/>
      <c r="E1250" s="122"/>
    </row>
    <row r="1251" spans="3:5" x14ac:dyDescent="0.25">
      <c r="C1251" s="122"/>
      <c r="D1251" s="123"/>
      <c r="E1251" s="122"/>
    </row>
    <row r="1252" spans="3:5" x14ac:dyDescent="0.25">
      <c r="C1252" s="122"/>
      <c r="D1252" s="123"/>
      <c r="E1252" s="122"/>
    </row>
    <row r="1253" spans="3:5" x14ac:dyDescent="0.25">
      <c r="C1253" s="122"/>
      <c r="D1253" s="123"/>
      <c r="E1253" s="122"/>
    </row>
    <row r="1254" spans="3:5" x14ac:dyDescent="0.25">
      <c r="C1254" s="122"/>
      <c r="D1254" s="123"/>
      <c r="E1254" s="122"/>
    </row>
    <row r="1255" spans="3:5" x14ac:dyDescent="0.25">
      <c r="C1255" s="122"/>
      <c r="D1255" s="123"/>
      <c r="E1255" s="122"/>
    </row>
    <row r="1256" spans="3:5" x14ac:dyDescent="0.25">
      <c r="C1256" s="122"/>
      <c r="D1256" s="123"/>
      <c r="E1256" s="122"/>
    </row>
    <row r="1257" spans="3:5" x14ac:dyDescent="0.25">
      <c r="C1257" s="122"/>
      <c r="D1257" s="123"/>
      <c r="E1257" s="122"/>
    </row>
    <row r="1258" spans="3:5" x14ac:dyDescent="0.25">
      <c r="C1258" s="122"/>
      <c r="D1258" s="123"/>
      <c r="E1258" s="122"/>
    </row>
    <row r="1259" spans="3:5" x14ac:dyDescent="0.25">
      <c r="C1259" s="122"/>
      <c r="D1259" s="123"/>
      <c r="E1259" s="122"/>
    </row>
    <row r="1260" spans="3:5" x14ac:dyDescent="0.25">
      <c r="C1260" s="122"/>
      <c r="D1260" s="123"/>
      <c r="E1260" s="122"/>
    </row>
    <row r="1261" spans="3:5" x14ac:dyDescent="0.25">
      <c r="C1261" s="122"/>
      <c r="D1261" s="123"/>
      <c r="E1261" s="122"/>
    </row>
    <row r="1262" spans="3:5" x14ac:dyDescent="0.25">
      <c r="C1262" s="122"/>
      <c r="D1262" s="123"/>
      <c r="E1262" s="122"/>
    </row>
    <row r="1263" spans="3:5" x14ac:dyDescent="0.25">
      <c r="C1263" s="122"/>
      <c r="D1263" s="123"/>
      <c r="E1263" s="122"/>
    </row>
    <row r="1264" spans="3:5" x14ac:dyDescent="0.25">
      <c r="C1264" s="122"/>
      <c r="D1264" s="123"/>
      <c r="E1264" s="122"/>
    </row>
    <row r="1265" spans="3:5" x14ac:dyDescent="0.25">
      <c r="C1265" s="122"/>
      <c r="D1265" s="123"/>
      <c r="E1265" s="122"/>
    </row>
    <row r="1266" spans="3:5" x14ac:dyDescent="0.25">
      <c r="C1266" s="122"/>
      <c r="D1266" s="123"/>
      <c r="E1266" s="122"/>
    </row>
    <row r="1267" spans="3:5" x14ac:dyDescent="0.25">
      <c r="C1267" s="122"/>
      <c r="D1267" s="123"/>
      <c r="E1267" s="122"/>
    </row>
    <row r="1268" spans="3:5" x14ac:dyDescent="0.25">
      <c r="C1268" s="122"/>
      <c r="D1268" s="123"/>
      <c r="E1268" s="122"/>
    </row>
    <row r="1269" spans="3:5" x14ac:dyDescent="0.25">
      <c r="C1269" s="122"/>
      <c r="D1269" s="123"/>
      <c r="E1269" s="122"/>
    </row>
    <row r="1270" spans="3:5" x14ac:dyDescent="0.25">
      <c r="C1270" s="122"/>
      <c r="D1270" s="123"/>
      <c r="E1270" s="122"/>
    </row>
    <row r="1271" spans="3:5" x14ac:dyDescent="0.25">
      <c r="C1271" s="122"/>
      <c r="D1271" s="123"/>
      <c r="E1271" s="122"/>
    </row>
    <row r="1272" spans="3:5" x14ac:dyDescent="0.25">
      <c r="C1272" s="122"/>
      <c r="D1272" s="123"/>
      <c r="E1272" s="122"/>
    </row>
    <row r="1273" spans="3:5" x14ac:dyDescent="0.25">
      <c r="C1273" s="122"/>
      <c r="D1273" s="123"/>
      <c r="E1273" s="122"/>
    </row>
    <row r="1274" spans="3:5" x14ac:dyDescent="0.25">
      <c r="C1274" s="122"/>
      <c r="D1274" s="123"/>
      <c r="E1274" s="122"/>
    </row>
    <row r="1275" spans="3:5" x14ac:dyDescent="0.25">
      <c r="C1275" s="122"/>
      <c r="D1275" s="123"/>
      <c r="E1275" s="122"/>
    </row>
    <row r="1276" spans="3:5" x14ac:dyDescent="0.25">
      <c r="C1276" s="122"/>
      <c r="D1276" s="123"/>
      <c r="E1276" s="122"/>
    </row>
    <row r="1277" spans="3:5" x14ac:dyDescent="0.25">
      <c r="C1277" s="122"/>
      <c r="D1277" s="123"/>
      <c r="E1277" s="122"/>
    </row>
    <row r="1278" spans="3:5" x14ac:dyDescent="0.25">
      <c r="C1278" s="122"/>
      <c r="D1278" s="123"/>
      <c r="E1278" s="122"/>
    </row>
    <row r="1279" spans="3:5" x14ac:dyDescent="0.25">
      <c r="C1279" s="122"/>
      <c r="D1279" s="123"/>
      <c r="E1279" s="122"/>
    </row>
    <row r="1280" spans="3:5" x14ac:dyDescent="0.25">
      <c r="C1280" s="122"/>
      <c r="D1280" s="123"/>
      <c r="E1280" s="122"/>
    </row>
    <row r="1281" spans="3:5" x14ac:dyDescent="0.25">
      <c r="C1281" s="122"/>
      <c r="D1281" s="123"/>
      <c r="E1281" s="122"/>
    </row>
    <row r="1282" spans="3:5" x14ac:dyDescent="0.25">
      <c r="C1282" s="122"/>
      <c r="D1282" s="123"/>
      <c r="E1282" s="122"/>
    </row>
    <row r="1283" spans="3:5" x14ac:dyDescent="0.25">
      <c r="C1283" s="122"/>
      <c r="D1283" s="123"/>
      <c r="E1283" s="122"/>
    </row>
    <row r="1284" spans="3:5" x14ac:dyDescent="0.25">
      <c r="C1284" s="122"/>
      <c r="D1284" s="123"/>
      <c r="E1284" s="122"/>
    </row>
    <row r="1285" spans="3:5" x14ac:dyDescent="0.25">
      <c r="C1285" s="122"/>
      <c r="D1285" s="123"/>
      <c r="E1285" s="122"/>
    </row>
    <row r="1286" spans="3:5" x14ac:dyDescent="0.25">
      <c r="C1286" s="122"/>
      <c r="D1286" s="123"/>
      <c r="E1286" s="122"/>
    </row>
    <row r="1287" spans="3:5" x14ac:dyDescent="0.25">
      <c r="C1287" s="122"/>
      <c r="D1287" s="123"/>
      <c r="E1287" s="122"/>
    </row>
    <row r="1288" spans="3:5" x14ac:dyDescent="0.25">
      <c r="C1288" s="122"/>
      <c r="D1288" s="123"/>
      <c r="E1288" s="122"/>
    </row>
    <row r="1289" spans="3:5" x14ac:dyDescent="0.25">
      <c r="C1289" s="122"/>
      <c r="D1289" s="123"/>
      <c r="E1289" s="122"/>
    </row>
    <row r="1290" spans="3:5" x14ac:dyDescent="0.25">
      <c r="C1290" s="122"/>
      <c r="D1290" s="123"/>
      <c r="E1290" s="122"/>
    </row>
    <row r="1291" spans="3:5" x14ac:dyDescent="0.25">
      <c r="C1291" s="122"/>
      <c r="D1291" s="123"/>
      <c r="E1291" s="122"/>
    </row>
    <row r="1292" spans="3:5" x14ac:dyDescent="0.25">
      <c r="C1292" s="122"/>
      <c r="D1292" s="123"/>
      <c r="E1292" s="122"/>
    </row>
    <row r="1293" spans="3:5" x14ac:dyDescent="0.25">
      <c r="C1293" s="122"/>
      <c r="D1293" s="123"/>
      <c r="E1293" s="122"/>
    </row>
    <row r="1294" spans="3:5" x14ac:dyDescent="0.25">
      <c r="C1294" s="122"/>
      <c r="D1294" s="123"/>
      <c r="E1294" s="122"/>
    </row>
    <row r="1295" spans="3:5" x14ac:dyDescent="0.25">
      <c r="C1295" s="122"/>
      <c r="D1295" s="123"/>
      <c r="E1295" s="122"/>
    </row>
    <row r="1296" spans="3:5" x14ac:dyDescent="0.25">
      <c r="C1296" s="122"/>
      <c r="D1296" s="123"/>
      <c r="E1296" s="122"/>
    </row>
    <row r="1297" spans="3:5" x14ac:dyDescent="0.25">
      <c r="C1297" s="122"/>
      <c r="D1297" s="123"/>
      <c r="E1297" s="122"/>
    </row>
    <row r="1298" spans="3:5" x14ac:dyDescent="0.25">
      <c r="C1298" s="122"/>
      <c r="D1298" s="123"/>
      <c r="E1298" s="122"/>
    </row>
    <row r="1299" spans="3:5" x14ac:dyDescent="0.25">
      <c r="C1299" s="122"/>
      <c r="D1299" s="123"/>
      <c r="E1299" s="122"/>
    </row>
    <row r="1300" spans="3:5" x14ac:dyDescent="0.25">
      <c r="C1300" s="122"/>
      <c r="D1300" s="123"/>
      <c r="E1300" s="122"/>
    </row>
    <row r="1301" spans="3:5" x14ac:dyDescent="0.25">
      <c r="C1301" s="122"/>
      <c r="D1301" s="123"/>
      <c r="E1301" s="122"/>
    </row>
    <row r="1302" spans="3:5" x14ac:dyDescent="0.25">
      <c r="C1302" s="122"/>
      <c r="D1302" s="123"/>
      <c r="E1302" s="122"/>
    </row>
    <row r="1303" spans="3:5" x14ac:dyDescent="0.25">
      <c r="C1303" s="122"/>
      <c r="D1303" s="123"/>
      <c r="E1303" s="122"/>
    </row>
    <row r="1304" spans="3:5" x14ac:dyDescent="0.25">
      <c r="C1304" s="122"/>
      <c r="D1304" s="123"/>
      <c r="E1304" s="122"/>
    </row>
    <row r="1305" spans="3:5" x14ac:dyDescent="0.25">
      <c r="C1305" s="122"/>
      <c r="D1305" s="123"/>
      <c r="E1305" s="122"/>
    </row>
    <row r="1306" spans="3:5" x14ac:dyDescent="0.25">
      <c r="C1306" s="122"/>
      <c r="D1306" s="123"/>
      <c r="E1306" s="122"/>
    </row>
    <row r="1307" spans="3:5" x14ac:dyDescent="0.25">
      <c r="C1307" s="122"/>
      <c r="D1307" s="123"/>
      <c r="E1307" s="122"/>
    </row>
    <row r="1308" spans="3:5" x14ac:dyDescent="0.25">
      <c r="C1308" s="122"/>
      <c r="D1308" s="123"/>
      <c r="E1308" s="122"/>
    </row>
    <row r="1309" spans="3:5" x14ac:dyDescent="0.25">
      <c r="C1309" s="122"/>
      <c r="D1309" s="123"/>
      <c r="E1309" s="122"/>
    </row>
    <row r="1310" spans="3:5" x14ac:dyDescent="0.25">
      <c r="C1310" s="122"/>
      <c r="D1310" s="123"/>
      <c r="E1310" s="122"/>
    </row>
    <row r="1311" spans="3:5" x14ac:dyDescent="0.25">
      <c r="C1311" s="122"/>
      <c r="D1311" s="123"/>
      <c r="E1311" s="122"/>
    </row>
    <row r="1312" spans="3:5" x14ac:dyDescent="0.25">
      <c r="C1312" s="122"/>
      <c r="D1312" s="123"/>
      <c r="E1312" s="122"/>
    </row>
    <row r="1313" spans="3:5" x14ac:dyDescent="0.25">
      <c r="C1313" s="122"/>
      <c r="D1313" s="123"/>
      <c r="E1313" s="122"/>
    </row>
    <row r="1314" spans="3:5" x14ac:dyDescent="0.25">
      <c r="C1314" s="122"/>
      <c r="D1314" s="123"/>
      <c r="E1314" s="122"/>
    </row>
    <row r="1315" spans="3:5" x14ac:dyDescent="0.25">
      <c r="C1315" s="122"/>
      <c r="D1315" s="123"/>
      <c r="E1315" s="122"/>
    </row>
    <row r="1316" spans="3:5" x14ac:dyDescent="0.25">
      <c r="C1316" s="122"/>
      <c r="D1316" s="123"/>
      <c r="E1316" s="122"/>
    </row>
    <row r="1317" spans="3:5" x14ac:dyDescent="0.25">
      <c r="C1317" s="122"/>
      <c r="D1317" s="123"/>
      <c r="E1317" s="122"/>
    </row>
    <row r="1318" spans="3:5" x14ac:dyDescent="0.25">
      <c r="C1318" s="122"/>
      <c r="D1318" s="123"/>
      <c r="E1318" s="122"/>
    </row>
    <row r="1319" spans="3:5" x14ac:dyDescent="0.25">
      <c r="C1319" s="122"/>
      <c r="D1319" s="123"/>
      <c r="E1319" s="122"/>
    </row>
    <row r="1320" spans="3:5" x14ac:dyDescent="0.25">
      <c r="C1320" s="122"/>
      <c r="D1320" s="123"/>
      <c r="E1320" s="122"/>
    </row>
    <row r="1321" spans="3:5" x14ac:dyDescent="0.25">
      <c r="C1321" s="122"/>
      <c r="D1321" s="123"/>
      <c r="E1321" s="122"/>
    </row>
    <row r="1322" spans="3:5" x14ac:dyDescent="0.25">
      <c r="C1322" s="122"/>
      <c r="D1322" s="123"/>
      <c r="E1322" s="122"/>
    </row>
    <row r="1323" spans="3:5" x14ac:dyDescent="0.25">
      <c r="C1323" s="122"/>
      <c r="D1323" s="123"/>
      <c r="E1323" s="122"/>
    </row>
    <row r="1324" spans="3:5" x14ac:dyDescent="0.25">
      <c r="C1324" s="122"/>
      <c r="D1324" s="123"/>
      <c r="E1324" s="122"/>
    </row>
    <row r="1325" spans="3:5" x14ac:dyDescent="0.25">
      <c r="C1325" s="122"/>
      <c r="D1325" s="123"/>
      <c r="E1325" s="122"/>
    </row>
    <row r="1326" spans="3:5" x14ac:dyDescent="0.25">
      <c r="C1326" s="122"/>
      <c r="D1326" s="123"/>
      <c r="E1326" s="122"/>
    </row>
    <row r="1327" spans="3:5" x14ac:dyDescent="0.25">
      <c r="C1327" s="122"/>
      <c r="D1327" s="123"/>
      <c r="E1327" s="122"/>
    </row>
    <row r="1328" spans="3:5" x14ac:dyDescent="0.25">
      <c r="C1328" s="122"/>
      <c r="D1328" s="123"/>
      <c r="E1328" s="122"/>
    </row>
    <row r="1329" spans="3:5" x14ac:dyDescent="0.25">
      <c r="C1329" s="122"/>
      <c r="D1329" s="123"/>
      <c r="E1329" s="122"/>
    </row>
    <row r="1330" spans="3:5" x14ac:dyDescent="0.25">
      <c r="C1330" s="122"/>
      <c r="D1330" s="123"/>
      <c r="E1330" s="122"/>
    </row>
    <row r="1331" spans="3:5" x14ac:dyDescent="0.25">
      <c r="C1331" s="122"/>
      <c r="D1331" s="123"/>
      <c r="E1331" s="122"/>
    </row>
    <row r="1332" spans="3:5" x14ac:dyDescent="0.25">
      <c r="C1332" s="122"/>
      <c r="D1332" s="123"/>
      <c r="E1332" s="122"/>
    </row>
    <row r="1333" spans="3:5" x14ac:dyDescent="0.25">
      <c r="C1333" s="122"/>
      <c r="D1333" s="123"/>
      <c r="E1333" s="122"/>
    </row>
    <row r="1334" spans="3:5" x14ac:dyDescent="0.25">
      <c r="C1334" s="122"/>
      <c r="D1334" s="123"/>
      <c r="E1334" s="122"/>
    </row>
    <row r="1335" spans="3:5" x14ac:dyDescent="0.25">
      <c r="C1335" s="122"/>
      <c r="D1335" s="123"/>
      <c r="E1335" s="122"/>
    </row>
    <row r="1336" spans="3:5" x14ac:dyDescent="0.25">
      <c r="C1336" s="122"/>
      <c r="D1336" s="123"/>
      <c r="E1336" s="122"/>
    </row>
    <row r="1337" spans="3:5" x14ac:dyDescent="0.25">
      <c r="C1337" s="122"/>
      <c r="D1337" s="123"/>
      <c r="E1337" s="122"/>
    </row>
    <row r="1338" spans="3:5" x14ac:dyDescent="0.25">
      <c r="C1338" s="122"/>
      <c r="D1338" s="123"/>
      <c r="E1338" s="122"/>
    </row>
    <row r="1339" spans="3:5" x14ac:dyDescent="0.25">
      <c r="C1339" s="122"/>
      <c r="D1339" s="123"/>
      <c r="E1339" s="122"/>
    </row>
    <row r="1340" spans="3:5" x14ac:dyDescent="0.25">
      <c r="C1340" s="122"/>
      <c r="D1340" s="123"/>
      <c r="E1340" s="122"/>
    </row>
    <row r="1341" spans="3:5" x14ac:dyDescent="0.25">
      <c r="C1341" s="122"/>
      <c r="D1341" s="123"/>
      <c r="E1341" s="122"/>
    </row>
    <row r="1342" spans="3:5" x14ac:dyDescent="0.25">
      <c r="C1342" s="122"/>
      <c r="D1342" s="123"/>
      <c r="E1342" s="122"/>
    </row>
    <row r="1343" spans="3:5" x14ac:dyDescent="0.25">
      <c r="C1343" s="122"/>
      <c r="D1343" s="123"/>
      <c r="E1343" s="122"/>
    </row>
    <row r="1344" spans="3:5" x14ac:dyDescent="0.25">
      <c r="C1344" s="122"/>
      <c r="D1344" s="123"/>
      <c r="E1344" s="122"/>
    </row>
    <row r="1345" spans="3:5" x14ac:dyDescent="0.25">
      <c r="C1345" s="122"/>
      <c r="D1345" s="123"/>
      <c r="E1345" s="122"/>
    </row>
    <row r="1346" spans="3:5" x14ac:dyDescent="0.25">
      <c r="C1346" s="122"/>
      <c r="D1346" s="123"/>
      <c r="E1346" s="122"/>
    </row>
    <row r="1347" spans="3:5" x14ac:dyDescent="0.25">
      <c r="C1347" s="122"/>
      <c r="D1347" s="123"/>
      <c r="E1347" s="122"/>
    </row>
    <row r="1348" spans="3:5" x14ac:dyDescent="0.25">
      <c r="C1348" s="122"/>
      <c r="D1348" s="123"/>
      <c r="E1348" s="122"/>
    </row>
    <row r="1349" spans="3:5" x14ac:dyDescent="0.25">
      <c r="C1349" s="122"/>
      <c r="D1349" s="123"/>
      <c r="E1349" s="122"/>
    </row>
    <row r="1350" spans="3:5" x14ac:dyDescent="0.25">
      <c r="C1350" s="122"/>
      <c r="D1350" s="123"/>
      <c r="E1350" s="122"/>
    </row>
    <row r="1351" spans="3:5" x14ac:dyDescent="0.25">
      <c r="C1351" s="122"/>
      <c r="D1351" s="123"/>
      <c r="E1351" s="122"/>
    </row>
    <row r="1352" spans="3:5" x14ac:dyDescent="0.25">
      <c r="C1352" s="122"/>
      <c r="D1352" s="123"/>
      <c r="E1352" s="122"/>
    </row>
    <row r="1353" spans="3:5" x14ac:dyDescent="0.25">
      <c r="C1353" s="122"/>
      <c r="D1353" s="123"/>
      <c r="E1353" s="122"/>
    </row>
    <row r="1354" spans="3:5" x14ac:dyDescent="0.25">
      <c r="C1354" s="122"/>
      <c r="D1354" s="123"/>
      <c r="E1354" s="122"/>
    </row>
    <row r="1355" spans="3:5" x14ac:dyDescent="0.25">
      <c r="C1355" s="122"/>
      <c r="D1355" s="123"/>
      <c r="E1355" s="122"/>
    </row>
    <row r="1356" spans="3:5" x14ac:dyDescent="0.25">
      <c r="C1356" s="122"/>
      <c r="D1356" s="123"/>
      <c r="E1356" s="122"/>
    </row>
    <row r="1357" spans="3:5" x14ac:dyDescent="0.25">
      <c r="C1357" s="122"/>
      <c r="D1357" s="123"/>
      <c r="E1357" s="122"/>
    </row>
    <row r="1358" spans="3:5" x14ac:dyDescent="0.25">
      <c r="C1358" s="122"/>
      <c r="D1358" s="123"/>
      <c r="E1358" s="122"/>
    </row>
    <row r="1359" spans="3:5" x14ac:dyDescent="0.25">
      <c r="C1359" s="122"/>
      <c r="D1359" s="123"/>
      <c r="E1359" s="122"/>
    </row>
    <row r="1360" spans="3:5" x14ac:dyDescent="0.25">
      <c r="C1360" s="122"/>
      <c r="D1360" s="123"/>
      <c r="E1360" s="122"/>
    </row>
    <row r="1361" spans="3:5" x14ac:dyDescent="0.25">
      <c r="C1361" s="122"/>
      <c r="D1361" s="123"/>
      <c r="E1361" s="122"/>
    </row>
    <row r="1362" spans="3:5" x14ac:dyDescent="0.25">
      <c r="C1362" s="122"/>
      <c r="D1362" s="123"/>
      <c r="E1362" s="122"/>
    </row>
    <row r="1363" spans="3:5" x14ac:dyDescent="0.25">
      <c r="C1363" s="122"/>
      <c r="D1363" s="123"/>
      <c r="E1363" s="122"/>
    </row>
    <row r="1364" spans="3:5" x14ac:dyDescent="0.25">
      <c r="C1364" s="122"/>
      <c r="D1364" s="123"/>
      <c r="E1364" s="122"/>
    </row>
    <row r="1365" spans="3:5" x14ac:dyDescent="0.25">
      <c r="C1365" s="122"/>
      <c r="D1365" s="123"/>
      <c r="E1365" s="122"/>
    </row>
    <row r="1366" spans="3:5" x14ac:dyDescent="0.25">
      <c r="C1366" s="122"/>
      <c r="D1366" s="123"/>
      <c r="E1366" s="122"/>
    </row>
    <row r="1367" spans="3:5" x14ac:dyDescent="0.25">
      <c r="C1367" s="122"/>
      <c r="D1367" s="123"/>
      <c r="E1367" s="122"/>
    </row>
    <row r="1368" spans="3:5" x14ac:dyDescent="0.25">
      <c r="C1368" s="122"/>
      <c r="D1368" s="123"/>
      <c r="E1368" s="122"/>
    </row>
    <row r="1369" spans="3:5" x14ac:dyDescent="0.25">
      <c r="C1369" s="122"/>
      <c r="D1369" s="123"/>
      <c r="E1369" s="122"/>
    </row>
    <row r="64567" spans="2:2" x14ac:dyDescent="0.25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5" x14ac:dyDescent="0.25"/>
  <cols>
    <col min="1" max="1" width="10.54296875" bestFit="1" customWidth="1"/>
    <col min="2" max="2" width="7.1796875" customWidth="1"/>
    <col min="3" max="3" width="3.453125" customWidth="1"/>
    <col min="4" max="4" width="24.81640625" customWidth="1"/>
    <col min="5" max="5" width="8" customWidth="1"/>
    <col min="6" max="6" width="16.7265625" bestFit="1" customWidth="1"/>
  </cols>
  <sheetData>
    <row r="1" spans="1:7" ht="15.5" x14ac:dyDescent="0.35">
      <c r="B1" s="45"/>
      <c r="C1" s="46"/>
      <c r="D1" s="46"/>
      <c r="E1" s="46"/>
      <c r="F1" s="46"/>
    </row>
    <row r="2" spans="1:7" ht="22" x14ac:dyDescent="0.25">
      <c r="A2" s="270"/>
      <c r="B2" s="271"/>
    </row>
    <row r="3" spans="1:7" x14ac:dyDescent="0.25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5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341</v>
      </c>
    </row>
    <row r="5" spans="1:7" ht="12.75" customHeight="1" x14ac:dyDescent="0.25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5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5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5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5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5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5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5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5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5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5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5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5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5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5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5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5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5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5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5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5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5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5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5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5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5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5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5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5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5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5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5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5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5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5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5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5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5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5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5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5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5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5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5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5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5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5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5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5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5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5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5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5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5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5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5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5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5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5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5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5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5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5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5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5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5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5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5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5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5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5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5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5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5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5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5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5">
      <c r="A81" s="363"/>
      <c r="B81" s="435" t="s">
        <v>9</v>
      </c>
      <c r="C81" s="492"/>
      <c r="D81" s="492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00"/>
  <sheetViews>
    <sheetView showGridLines="0" zoomScale="80" zoomScaleNormal="80" workbookViewId="0">
      <pane xSplit="5" ySplit="4" topLeftCell="F65" activePane="bottomRight" state="frozen"/>
      <selection activeCell="B3" sqref="B3:B4"/>
      <selection pane="topRight" activeCell="B3" sqref="B3:B4"/>
      <selection pane="bottomLeft" activeCell="B3" sqref="B3:B4"/>
      <selection pane="bottomRight" activeCell="S70" sqref="S70"/>
    </sheetView>
  </sheetViews>
  <sheetFormatPr defaultColWidth="8.7265625" defaultRowHeight="17.149999999999999" customHeight="1" x14ac:dyDescent="0.25"/>
  <cols>
    <col min="1" max="1" width="11.26953125" style="410" bestFit="1" customWidth="1"/>
    <col min="2" max="2" width="7.1796875" style="410" customWidth="1"/>
    <col min="3" max="3" width="3.453125" style="410" customWidth="1"/>
    <col min="4" max="4" width="24.81640625" style="410" customWidth="1"/>
    <col min="5" max="5" width="8" style="410" customWidth="1"/>
    <col min="6" max="6" width="16.7265625" style="410" bestFit="1" customWidth="1"/>
    <col min="7" max="7" width="18.54296875" style="410" customWidth="1"/>
    <col min="8" max="8" width="18.81640625" style="410" bestFit="1" customWidth="1"/>
    <col min="9" max="9" width="16.453125" style="410" customWidth="1"/>
    <col min="10" max="10" width="16.7265625" style="410" bestFit="1" customWidth="1"/>
    <col min="11" max="11" width="20" style="410" customWidth="1"/>
    <col min="12" max="12" width="17.26953125" style="410" bestFit="1" customWidth="1"/>
    <col min="13" max="14" width="16.7265625" style="410" bestFit="1" customWidth="1"/>
    <col min="15" max="15" width="15.54296875" style="410" customWidth="1"/>
    <col min="16" max="16" width="16.81640625" style="410" customWidth="1"/>
    <col min="17" max="16384" width="8.7265625" style="410"/>
  </cols>
  <sheetData>
    <row r="1" spans="1:17" ht="17.149999999999999" customHeight="1" x14ac:dyDescent="0.25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49999999999999" customHeight="1" x14ac:dyDescent="0.25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49999999999999" customHeight="1" x14ac:dyDescent="0.25">
      <c r="A3" s="496" t="s">
        <v>48</v>
      </c>
      <c r="B3" s="496" t="s">
        <v>62</v>
      </c>
      <c r="C3" s="496" t="s">
        <v>346</v>
      </c>
      <c r="D3" s="496"/>
      <c r="E3" s="496" t="s">
        <v>347</v>
      </c>
      <c r="F3" s="493" t="s">
        <v>86</v>
      </c>
      <c r="G3" s="493" t="s">
        <v>348</v>
      </c>
      <c r="H3" s="493" t="s">
        <v>87</v>
      </c>
      <c r="I3" s="493" t="s">
        <v>349</v>
      </c>
      <c r="J3" s="493" t="s">
        <v>2</v>
      </c>
      <c r="K3" s="493" t="s">
        <v>350</v>
      </c>
      <c r="L3" s="493" t="s">
        <v>88</v>
      </c>
      <c r="M3" s="493" t="s">
        <v>4</v>
      </c>
      <c r="N3" s="493" t="s">
        <v>5</v>
      </c>
      <c r="O3" s="493" t="s">
        <v>12</v>
      </c>
      <c r="P3" s="493" t="s">
        <v>3</v>
      </c>
    </row>
    <row r="4" spans="1:17" s="445" customFormat="1" ht="32.15" customHeight="1" x14ac:dyDescent="0.25">
      <c r="A4" s="497"/>
      <c r="B4" s="496"/>
      <c r="C4" s="496"/>
      <c r="D4" s="496"/>
      <c r="E4" s="496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4"/>
    </row>
    <row r="5" spans="1:17" ht="17.149999999999999" customHeight="1" x14ac:dyDescent="0.2">
      <c r="A5" s="446" t="str">
        <f t="shared" ref="A5:A41" si="0"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84">
        <v>500000</v>
      </c>
      <c r="G5" s="484">
        <v>0</v>
      </c>
      <c r="H5" s="484">
        <v>500000</v>
      </c>
      <c r="I5" s="484">
        <v>1453624</v>
      </c>
      <c r="J5" s="484">
        <v>1953624</v>
      </c>
      <c r="K5" s="484">
        <v>0</v>
      </c>
      <c r="L5" s="484">
        <v>1953624</v>
      </c>
      <c r="M5" s="484">
        <v>1.18999999994412</v>
      </c>
      <c r="N5" s="484">
        <v>1.19</v>
      </c>
      <c r="O5" s="484"/>
      <c r="P5" s="447">
        <f>+L5-O5</f>
        <v>1953624</v>
      </c>
    </row>
    <row r="6" spans="1:17" ht="17.149999999999999" customHeight="1" x14ac:dyDescent="0.2">
      <c r="A6" s="446" t="str">
        <f t="shared" si="0"/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5">
        <v>50000</v>
      </c>
      <c r="G6" s="485">
        <v>0</v>
      </c>
      <c r="H6" s="485">
        <v>50000</v>
      </c>
      <c r="I6" s="485">
        <v>294098</v>
      </c>
      <c r="J6" s="485">
        <v>344098</v>
      </c>
      <c r="K6" s="485">
        <v>0</v>
      </c>
      <c r="L6" s="485">
        <v>344098</v>
      </c>
      <c r="M6" s="485">
        <v>377.98999999999103</v>
      </c>
      <c r="N6" s="485">
        <v>377.99</v>
      </c>
      <c r="O6" s="485"/>
      <c r="P6" s="448">
        <f t="shared" ref="P6:P96" si="1">+L6-O6</f>
        <v>344098</v>
      </c>
    </row>
    <row r="7" spans="1:17" ht="17.149999999999999" customHeight="1" x14ac:dyDescent="0.2">
      <c r="A7" s="446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84">
        <v>300000</v>
      </c>
      <c r="G7" s="484">
        <v>0</v>
      </c>
      <c r="H7" s="484">
        <v>300000</v>
      </c>
      <c r="I7" s="484">
        <v>0</v>
      </c>
      <c r="J7" s="484">
        <v>300000</v>
      </c>
      <c r="K7" s="484">
        <v>0</v>
      </c>
      <c r="L7" s="484">
        <v>300000</v>
      </c>
      <c r="M7" s="484">
        <v>132655.63</v>
      </c>
      <c r="N7" s="484">
        <v>132655.63</v>
      </c>
      <c r="O7" s="484"/>
      <c r="P7" s="449">
        <f>+L7-O7</f>
        <v>300000</v>
      </c>
      <c r="Q7" s="450"/>
    </row>
    <row r="8" spans="1:17" ht="17.149999999999999" customHeight="1" x14ac:dyDescent="0.2">
      <c r="A8" s="446" t="str">
        <f t="shared" si="0"/>
        <v>93048-3-100</v>
      </c>
      <c r="B8" s="479">
        <v>93048</v>
      </c>
      <c r="C8" s="480">
        <v>3</v>
      </c>
      <c r="D8" s="481" t="s">
        <v>8</v>
      </c>
      <c r="E8" s="480">
        <v>100</v>
      </c>
      <c r="F8" s="485">
        <v>10000</v>
      </c>
      <c r="G8" s="485">
        <v>0</v>
      </c>
      <c r="H8" s="485">
        <v>10000</v>
      </c>
      <c r="I8" s="485">
        <v>-3280</v>
      </c>
      <c r="J8" s="485">
        <v>6720</v>
      </c>
      <c r="K8" s="485">
        <v>0</v>
      </c>
      <c r="L8" s="485">
        <v>6720</v>
      </c>
      <c r="M8" s="485">
        <v>5520</v>
      </c>
      <c r="N8" s="485">
        <v>5520</v>
      </c>
      <c r="O8" s="485">
        <v>0</v>
      </c>
      <c r="P8" s="448">
        <f t="shared" si="1"/>
        <v>6720</v>
      </c>
    </row>
    <row r="9" spans="1:17" ht="17.149999999999999" customHeight="1" x14ac:dyDescent="0.2">
      <c r="A9" s="446" t="str">
        <f t="shared" si="0"/>
        <v>107292-1-100</v>
      </c>
      <c r="B9" s="475">
        <v>107292</v>
      </c>
      <c r="C9" s="476">
        <v>1</v>
      </c>
      <c r="D9" s="477" t="s">
        <v>11</v>
      </c>
      <c r="E9" s="476">
        <v>100</v>
      </c>
      <c r="F9" s="484">
        <v>1000000</v>
      </c>
      <c r="G9" s="484">
        <v>0</v>
      </c>
      <c r="H9" s="484">
        <v>1000000</v>
      </c>
      <c r="I9" s="484">
        <v>-153624</v>
      </c>
      <c r="J9" s="484">
        <v>846376</v>
      </c>
      <c r="K9" s="484">
        <v>0</v>
      </c>
      <c r="L9" s="484">
        <v>846376</v>
      </c>
      <c r="M9" s="484">
        <v>846376</v>
      </c>
      <c r="N9" s="484">
        <v>0</v>
      </c>
      <c r="O9" s="484">
        <v>846376</v>
      </c>
      <c r="P9" s="449">
        <f>+L9-O9</f>
        <v>0</v>
      </c>
    </row>
    <row r="10" spans="1:17" ht="17.149999999999999" customHeight="1" x14ac:dyDescent="0.2">
      <c r="A10" s="446" t="str">
        <f t="shared" si="0"/>
        <v>107292-3-100</v>
      </c>
      <c r="B10" s="479">
        <v>107292</v>
      </c>
      <c r="C10" s="480">
        <v>3</v>
      </c>
      <c r="D10" s="481" t="s">
        <v>8</v>
      </c>
      <c r="E10" s="480">
        <v>100</v>
      </c>
      <c r="F10" s="485">
        <v>50000</v>
      </c>
      <c r="G10" s="485">
        <v>0</v>
      </c>
      <c r="H10" s="485">
        <v>50000</v>
      </c>
      <c r="I10" s="485">
        <v>-50000</v>
      </c>
      <c r="J10" s="485">
        <v>0</v>
      </c>
      <c r="K10" s="485">
        <v>0</v>
      </c>
      <c r="L10" s="485">
        <v>0</v>
      </c>
      <c r="M10" s="485">
        <v>0</v>
      </c>
      <c r="N10" s="485">
        <v>0</v>
      </c>
      <c r="O10" s="485">
        <v>0</v>
      </c>
      <c r="P10" s="448">
        <f t="shared" si="1"/>
        <v>0</v>
      </c>
    </row>
    <row r="11" spans="1:17" ht="17.149999999999999" customHeight="1" x14ac:dyDescent="0.2">
      <c r="A11" s="446" t="str">
        <f t="shared" si="0"/>
        <v>128803-3-142</v>
      </c>
      <c r="B11" s="475">
        <v>128803</v>
      </c>
      <c r="C11" s="476">
        <v>3</v>
      </c>
      <c r="D11" s="477" t="s">
        <v>8</v>
      </c>
      <c r="E11" s="476">
        <v>142</v>
      </c>
      <c r="F11" s="484">
        <v>60000</v>
      </c>
      <c r="G11" s="484">
        <v>0</v>
      </c>
      <c r="H11" s="484">
        <v>60000</v>
      </c>
      <c r="I11" s="484">
        <v>0</v>
      </c>
      <c r="J11" s="484">
        <v>60000</v>
      </c>
      <c r="K11" s="484">
        <v>0</v>
      </c>
      <c r="L11" s="484">
        <v>60000</v>
      </c>
      <c r="M11" s="484">
        <v>60000</v>
      </c>
      <c r="N11" s="484">
        <v>60000</v>
      </c>
      <c r="O11" s="484"/>
      <c r="P11" s="449">
        <f>+L11-O11</f>
        <v>60000</v>
      </c>
    </row>
    <row r="12" spans="1:17" ht="17.149999999999999" customHeight="1" x14ac:dyDescent="0.2">
      <c r="A12" s="446" t="str">
        <f t="shared" si="0"/>
        <v>128805-3-142</v>
      </c>
      <c r="B12" s="479">
        <v>128805</v>
      </c>
      <c r="C12" s="480">
        <v>3</v>
      </c>
      <c r="D12" s="481" t="s">
        <v>8</v>
      </c>
      <c r="E12" s="480">
        <v>142</v>
      </c>
      <c r="F12" s="485">
        <v>30000</v>
      </c>
      <c r="G12" s="485">
        <v>0</v>
      </c>
      <c r="H12" s="485">
        <v>30000</v>
      </c>
      <c r="I12" s="485">
        <v>0</v>
      </c>
      <c r="J12" s="485">
        <v>30000</v>
      </c>
      <c r="K12" s="485">
        <v>0</v>
      </c>
      <c r="L12" s="485">
        <v>30000</v>
      </c>
      <c r="M12" s="485">
        <v>2873.19</v>
      </c>
      <c r="N12" s="485">
        <v>2873.19</v>
      </c>
      <c r="O12" s="485"/>
      <c r="P12" s="448">
        <f t="shared" si="1"/>
        <v>30000</v>
      </c>
    </row>
    <row r="13" spans="1:17" ht="17.149999999999999" customHeight="1" x14ac:dyDescent="0.2">
      <c r="A13" s="446" t="str">
        <f t="shared" si="0"/>
        <v>128807-3-142</v>
      </c>
      <c r="B13" s="475">
        <v>128807</v>
      </c>
      <c r="C13" s="476">
        <v>3</v>
      </c>
      <c r="D13" s="477" t="s">
        <v>8</v>
      </c>
      <c r="E13" s="476">
        <v>142</v>
      </c>
      <c r="F13" s="484">
        <v>25000</v>
      </c>
      <c r="G13" s="484">
        <v>0</v>
      </c>
      <c r="H13" s="484">
        <v>25000</v>
      </c>
      <c r="I13" s="484">
        <v>0</v>
      </c>
      <c r="J13" s="484">
        <v>25000</v>
      </c>
      <c r="K13" s="484">
        <v>0</v>
      </c>
      <c r="L13" s="484">
        <v>25000</v>
      </c>
      <c r="M13" s="484">
        <v>25000</v>
      </c>
      <c r="N13" s="484">
        <v>25000</v>
      </c>
      <c r="O13" s="484"/>
      <c r="P13" s="449">
        <f>+L13-O13</f>
        <v>25000</v>
      </c>
    </row>
    <row r="14" spans="1:17" ht="17.149999999999999" customHeight="1" x14ac:dyDescent="0.2">
      <c r="A14" s="446" t="str">
        <f t="shared" si="0"/>
        <v>128809-3-142</v>
      </c>
      <c r="B14" s="479">
        <v>128809</v>
      </c>
      <c r="C14" s="480">
        <v>3</v>
      </c>
      <c r="D14" s="481" t="s">
        <v>8</v>
      </c>
      <c r="E14" s="480">
        <v>142</v>
      </c>
      <c r="F14" s="485">
        <v>50000</v>
      </c>
      <c r="G14" s="485">
        <v>0</v>
      </c>
      <c r="H14" s="485">
        <v>50000</v>
      </c>
      <c r="I14" s="485">
        <v>0</v>
      </c>
      <c r="J14" s="485">
        <v>50000</v>
      </c>
      <c r="K14" s="485">
        <v>0</v>
      </c>
      <c r="L14" s="485">
        <v>50000</v>
      </c>
      <c r="M14" s="485">
        <v>24442.13</v>
      </c>
      <c r="N14" s="485">
        <v>24442.13</v>
      </c>
      <c r="O14" s="485"/>
      <c r="P14" s="448">
        <f t="shared" si="1"/>
        <v>50000</v>
      </c>
    </row>
    <row r="15" spans="1:17" ht="17.149999999999999" customHeight="1" x14ac:dyDescent="0.2">
      <c r="A15" s="446" t="str">
        <f t="shared" si="0"/>
        <v>128811-3-142</v>
      </c>
      <c r="B15" s="475">
        <v>128811</v>
      </c>
      <c r="C15" s="476">
        <v>3</v>
      </c>
      <c r="D15" s="477" t="s">
        <v>8</v>
      </c>
      <c r="E15" s="476">
        <v>142</v>
      </c>
      <c r="F15" s="484">
        <v>70000</v>
      </c>
      <c r="G15" s="484">
        <v>0</v>
      </c>
      <c r="H15" s="484">
        <v>70000</v>
      </c>
      <c r="I15" s="484">
        <v>0</v>
      </c>
      <c r="J15" s="484">
        <v>70000</v>
      </c>
      <c r="K15" s="484">
        <v>0</v>
      </c>
      <c r="L15" s="484">
        <v>70000</v>
      </c>
      <c r="M15" s="484">
        <v>119.919999999998</v>
      </c>
      <c r="N15" s="484">
        <v>119.92</v>
      </c>
      <c r="O15" s="484"/>
      <c r="P15" s="449">
        <f>+L15-O15</f>
        <v>70000</v>
      </c>
    </row>
    <row r="16" spans="1:17" ht="17.149999999999999" customHeight="1" x14ac:dyDescent="0.2">
      <c r="A16" s="446" t="str">
        <f t="shared" si="0"/>
        <v>139605-3-151</v>
      </c>
      <c r="B16" s="479">
        <v>139605</v>
      </c>
      <c r="C16" s="480">
        <v>3</v>
      </c>
      <c r="D16" s="481" t="s">
        <v>8</v>
      </c>
      <c r="E16" s="480">
        <v>151</v>
      </c>
      <c r="F16" s="485">
        <v>322868</v>
      </c>
      <c r="G16" s="485">
        <v>0</v>
      </c>
      <c r="H16" s="485">
        <v>322868</v>
      </c>
      <c r="I16" s="485">
        <v>30000</v>
      </c>
      <c r="J16" s="485">
        <v>352868</v>
      </c>
      <c r="K16" s="485">
        <v>0</v>
      </c>
      <c r="L16" s="485">
        <v>352868</v>
      </c>
      <c r="M16" s="485">
        <v>130898.91</v>
      </c>
      <c r="N16" s="485">
        <v>130898.91</v>
      </c>
      <c r="O16" s="485"/>
      <c r="P16" s="448">
        <f t="shared" si="1"/>
        <v>352868</v>
      </c>
    </row>
    <row r="17" spans="1:16" ht="17.149999999999999" customHeight="1" x14ac:dyDescent="0.2">
      <c r="A17" s="446" t="str">
        <f t="shared" si="0"/>
        <v>174222-1-100</v>
      </c>
      <c r="B17" s="475">
        <v>174222</v>
      </c>
      <c r="C17" s="476">
        <v>1</v>
      </c>
      <c r="D17" s="477" t="s">
        <v>11</v>
      </c>
      <c r="E17" s="476">
        <v>100</v>
      </c>
      <c r="F17" s="484">
        <v>343663503</v>
      </c>
      <c r="G17" s="484">
        <v>-3436635</v>
      </c>
      <c r="H17" s="484">
        <v>340226868</v>
      </c>
      <c r="I17" s="484">
        <v>3436635</v>
      </c>
      <c r="J17" s="484">
        <v>343663503</v>
      </c>
      <c r="K17" s="484">
        <v>0</v>
      </c>
      <c r="L17" s="484">
        <v>343663503</v>
      </c>
      <c r="M17" s="484">
        <v>86267571.060000002</v>
      </c>
      <c r="N17" s="484">
        <v>86267571.060000002</v>
      </c>
      <c r="O17" s="484"/>
      <c r="P17" s="449">
        <f>+L17-O17</f>
        <v>343663503</v>
      </c>
    </row>
    <row r="18" spans="1:16" ht="17.149999999999999" customHeight="1" x14ac:dyDescent="0.2">
      <c r="A18" s="446" t="str">
        <f t="shared" si="0"/>
        <v>174224-3-151</v>
      </c>
      <c r="B18" s="479">
        <v>174224</v>
      </c>
      <c r="C18" s="480">
        <v>3</v>
      </c>
      <c r="D18" s="481" t="s">
        <v>8</v>
      </c>
      <c r="E18" s="480">
        <v>151</v>
      </c>
      <c r="F18" s="485">
        <v>25591140</v>
      </c>
      <c r="G18" s="485">
        <v>0</v>
      </c>
      <c r="H18" s="485">
        <v>25591140</v>
      </c>
      <c r="I18" s="485">
        <v>-25591140</v>
      </c>
      <c r="J18" s="485">
        <v>0</v>
      </c>
      <c r="K18" s="485">
        <v>0</v>
      </c>
      <c r="L18" s="485">
        <v>0</v>
      </c>
      <c r="M18" s="485">
        <v>-1366426.2</v>
      </c>
      <c r="N18" s="485">
        <v>0</v>
      </c>
      <c r="O18" s="485">
        <v>0</v>
      </c>
      <c r="P18" s="448">
        <f t="shared" si="1"/>
        <v>0</v>
      </c>
    </row>
    <row r="19" spans="1:16" ht="17.149999999999999" customHeight="1" x14ac:dyDescent="0.2">
      <c r="A19" s="446" t="str">
        <f t="shared" si="0"/>
        <v>174224-3-188</v>
      </c>
      <c r="B19" s="475">
        <v>174224</v>
      </c>
      <c r="C19" s="476">
        <v>3</v>
      </c>
      <c r="D19" s="477" t="s">
        <v>8</v>
      </c>
      <c r="E19" s="476">
        <v>188</v>
      </c>
      <c r="F19" s="484"/>
      <c r="G19" s="484">
        <v>0</v>
      </c>
      <c r="H19" s="484">
        <v>0</v>
      </c>
      <c r="I19" s="484">
        <v>25591140</v>
      </c>
      <c r="J19" s="484">
        <v>25591140</v>
      </c>
      <c r="K19" s="484">
        <v>0</v>
      </c>
      <c r="L19" s="484">
        <v>25591140</v>
      </c>
      <c r="M19" s="484">
        <v>3972777.5</v>
      </c>
      <c r="N19" s="484">
        <v>3972777.5</v>
      </c>
      <c r="O19" s="484"/>
      <c r="P19" s="449">
        <f>+L19-O19</f>
        <v>25591140</v>
      </c>
    </row>
    <row r="20" spans="1:16" ht="17.149999999999999" customHeight="1" x14ac:dyDescent="0.2">
      <c r="A20" s="446" t="str">
        <f t="shared" si="0"/>
        <v>174225-3-151</v>
      </c>
      <c r="B20" s="479">
        <v>174225</v>
      </c>
      <c r="C20" s="480">
        <v>3</v>
      </c>
      <c r="D20" s="481" t="s">
        <v>8</v>
      </c>
      <c r="E20" s="480">
        <v>151</v>
      </c>
      <c r="F20" s="485">
        <v>997967</v>
      </c>
      <c r="G20" s="485">
        <v>0</v>
      </c>
      <c r="H20" s="485">
        <v>997967</v>
      </c>
      <c r="I20" s="485">
        <v>-997967</v>
      </c>
      <c r="J20" s="485">
        <v>0</v>
      </c>
      <c r="K20" s="485">
        <v>0</v>
      </c>
      <c r="L20" s="485">
        <v>0</v>
      </c>
      <c r="M20" s="485">
        <v>-48670</v>
      </c>
      <c r="N20" s="485">
        <v>0</v>
      </c>
      <c r="O20" s="485">
        <v>0</v>
      </c>
      <c r="P20" s="448">
        <f t="shared" si="1"/>
        <v>0</v>
      </c>
    </row>
    <row r="21" spans="1:16" ht="17.149999999999999" customHeight="1" x14ac:dyDescent="0.2">
      <c r="A21" s="446" t="str">
        <f t="shared" si="0"/>
        <v>174225-3-188</v>
      </c>
      <c r="B21" s="475">
        <v>174225</v>
      </c>
      <c r="C21" s="476">
        <v>3</v>
      </c>
      <c r="D21" s="477" t="s">
        <v>8</v>
      </c>
      <c r="E21" s="476">
        <v>188</v>
      </c>
      <c r="F21" s="484"/>
      <c r="G21" s="484">
        <v>0</v>
      </c>
      <c r="H21" s="484">
        <v>0</v>
      </c>
      <c r="I21" s="484">
        <v>997967</v>
      </c>
      <c r="J21" s="484">
        <v>997967</v>
      </c>
      <c r="K21" s="484">
        <v>0</v>
      </c>
      <c r="L21" s="484">
        <v>997967</v>
      </c>
      <c r="M21" s="484">
        <v>424898.92</v>
      </c>
      <c r="N21" s="484">
        <v>424898.92</v>
      </c>
      <c r="O21" s="484"/>
      <c r="P21" s="449">
        <f>+L21-O21</f>
        <v>997967</v>
      </c>
    </row>
    <row r="22" spans="1:16" ht="17.149999999999999" customHeight="1" x14ac:dyDescent="0.2">
      <c r="A22" s="446" t="str">
        <f t="shared" si="0"/>
        <v>174228-3-142</v>
      </c>
      <c r="B22" s="479">
        <v>174228</v>
      </c>
      <c r="C22" s="480">
        <v>3</v>
      </c>
      <c r="D22" s="481" t="s">
        <v>8</v>
      </c>
      <c r="E22" s="480">
        <v>142</v>
      </c>
      <c r="F22" s="485">
        <v>400000</v>
      </c>
      <c r="G22" s="485">
        <v>0</v>
      </c>
      <c r="H22" s="485">
        <v>400000</v>
      </c>
      <c r="I22" s="485">
        <v>-400000</v>
      </c>
      <c r="J22" s="485">
        <v>0</v>
      </c>
      <c r="K22" s="485">
        <v>0</v>
      </c>
      <c r="L22" s="485">
        <v>0</v>
      </c>
      <c r="M22" s="485">
        <v>0</v>
      </c>
      <c r="N22" s="485">
        <v>0</v>
      </c>
      <c r="O22" s="485">
        <v>0</v>
      </c>
      <c r="P22" s="448">
        <f t="shared" si="1"/>
        <v>0</v>
      </c>
    </row>
    <row r="23" spans="1:16" ht="17.149999999999999" customHeight="1" x14ac:dyDescent="0.2">
      <c r="A23" s="446" t="str">
        <f t="shared" si="0"/>
        <v>174229-3-142</v>
      </c>
      <c r="B23" s="475">
        <v>174229</v>
      </c>
      <c r="C23" s="476">
        <v>3</v>
      </c>
      <c r="D23" s="477" t="s">
        <v>8</v>
      </c>
      <c r="E23" s="476">
        <v>142</v>
      </c>
      <c r="F23" s="484">
        <v>400000</v>
      </c>
      <c r="G23" s="484">
        <v>0</v>
      </c>
      <c r="H23" s="484">
        <v>400000</v>
      </c>
      <c r="I23" s="484">
        <v>-400000</v>
      </c>
      <c r="J23" s="484">
        <v>0</v>
      </c>
      <c r="K23" s="484">
        <v>0</v>
      </c>
      <c r="L23" s="484">
        <v>0</v>
      </c>
      <c r="M23" s="484">
        <v>0</v>
      </c>
      <c r="N23" s="484">
        <v>0</v>
      </c>
      <c r="O23" s="484">
        <v>0</v>
      </c>
      <c r="P23" s="449">
        <f>+L23-O23</f>
        <v>0</v>
      </c>
    </row>
    <row r="24" spans="1:16" ht="17.149999999999999" customHeight="1" x14ac:dyDescent="0.2">
      <c r="A24" s="446" t="str">
        <f t="shared" si="0"/>
        <v>174230-3-142</v>
      </c>
      <c r="B24" s="479">
        <v>174230</v>
      </c>
      <c r="C24" s="480">
        <v>3</v>
      </c>
      <c r="D24" s="481" t="s">
        <v>8</v>
      </c>
      <c r="E24" s="480">
        <v>142</v>
      </c>
      <c r="F24" s="485">
        <v>300000</v>
      </c>
      <c r="G24" s="485">
        <v>0</v>
      </c>
      <c r="H24" s="485">
        <v>300000</v>
      </c>
      <c r="I24" s="485">
        <v>100000</v>
      </c>
      <c r="J24" s="485">
        <v>400000</v>
      </c>
      <c r="K24" s="485">
        <v>0</v>
      </c>
      <c r="L24" s="485">
        <v>400000</v>
      </c>
      <c r="M24" s="485">
        <v>126260.36</v>
      </c>
      <c r="N24" s="485">
        <v>126260.36</v>
      </c>
      <c r="O24" s="485"/>
      <c r="P24" s="448">
        <f t="shared" si="1"/>
        <v>400000</v>
      </c>
    </row>
    <row r="25" spans="1:16" ht="17.149999999999999" customHeight="1" x14ac:dyDescent="0.2">
      <c r="A25" s="446" t="str">
        <f t="shared" si="0"/>
        <v>174231-3-142</v>
      </c>
      <c r="B25" s="475">
        <v>174231</v>
      </c>
      <c r="C25" s="476">
        <v>3</v>
      </c>
      <c r="D25" s="477" t="s">
        <v>8</v>
      </c>
      <c r="E25" s="476">
        <v>142</v>
      </c>
      <c r="F25" s="484">
        <v>400000</v>
      </c>
      <c r="G25" s="484">
        <v>0</v>
      </c>
      <c r="H25" s="484">
        <v>400000</v>
      </c>
      <c r="I25" s="484">
        <v>100000</v>
      </c>
      <c r="J25" s="484">
        <v>500000</v>
      </c>
      <c r="K25" s="484">
        <v>0</v>
      </c>
      <c r="L25" s="484">
        <v>500000</v>
      </c>
      <c r="M25" s="484">
        <v>30125.39</v>
      </c>
      <c r="N25" s="484">
        <v>30125.39</v>
      </c>
      <c r="O25" s="484"/>
      <c r="P25" s="449">
        <f>+L25-O25</f>
        <v>500000</v>
      </c>
    </row>
    <row r="26" spans="1:16" ht="17.149999999999999" customHeight="1" x14ac:dyDescent="0.2">
      <c r="A26" s="446" t="str">
        <f t="shared" si="0"/>
        <v>174231-4-142</v>
      </c>
      <c r="B26" s="479">
        <v>174231</v>
      </c>
      <c r="C26" s="480">
        <v>4</v>
      </c>
      <c r="D26" s="481" t="s">
        <v>7</v>
      </c>
      <c r="E26" s="480">
        <v>142</v>
      </c>
      <c r="F26" s="485">
        <v>200000</v>
      </c>
      <c r="G26" s="485">
        <v>0</v>
      </c>
      <c r="H26" s="485">
        <v>200000</v>
      </c>
      <c r="I26" s="485">
        <v>81211</v>
      </c>
      <c r="J26" s="485">
        <v>281211</v>
      </c>
      <c r="K26" s="485">
        <v>0</v>
      </c>
      <c r="L26" s="485">
        <v>281211</v>
      </c>
      <c r="M26" s="485">
        <v>0.94000000000232797</v>
      </c>
      <c r="N26" s="485">
        <v>0.94</v>
      </c>
      <c r="O26" s="485">
        <v>0</v>
      </c>
      <c r="P26" s="448">
        <f t="shared" si="1"/>
        <v>281211</v>
      </c>
    </row>
    <row r="27" spans="1:16" ht="17.149999999999999" customHeight="1" x14ac:dyDescent="0.2">
      <c r="A27" s="446" t="str">
        <f t="shared" si="0"/>
        <v>174232-3-100</v>
      </c>
      <c r="B27" s="475">
        <v>174232</v>
      </c>
      <c r="C27" s="476">
        <v>3</v>
      </c>
      <c r="D27" s="477" t="s">
        <v>8</v>
      </c>
      <c r="E27" s="476">
        <v>100</v>
      </c>
      <c r="F27" s="484"/>
      <c r="G27" s="484">
        <v>4950000</v>
      </c>
      <c r="H27" s="484">
        <v>4950000</v>
      </c>
      <c r="I27" s="484">
        <v>0</v>
      </c>
      <c r="J27" s="484">
        <v>4950000</v>
      </c>
      <c r="K27" s="484">
        <v>0</v>
      </c>
      <c r="L27" s="484">
        <v>4950000</v>
      </c>
      <c r="M27" s="484">
        <v>1000000</v>
      </c>
      <c r="N27" s="484">
        <v>1000000</v>
      </c>
      <c r="O27" s="484"/>
      <c r="P27" s="449">
        <f>+L27-O27</f>
        <v>4950000</v>
      </c>
    </row>
    <row r="28" spans="1:16" ht="17.149999999999999" customHeight="1" x14ac:dyDescent="0.2">
      <c r="A28" s="446" t="str">
        <f t="shared" si="0"/>
        <v>174232-3-142</v>
      </c>
      <c r="B28" s="479">
        <v>174232</v>
      </c>
      <c r="C28" s="480">
        <v>3</v>
      </c>
      <c r="D28" s="481" t="s">
        <v>8</v>
      </c>
      <c r="E28" s="480">
        <v>142</v>
      </c>
      <c r="F28" s="485">
        <v>33000000</v>
      </c>
      <c r="G28" s="485">
        <v>-4950000</v>
      </c>
      <c r="H28" s="485">
        <v>28050000</v>
      </c>
      <c r="I28" s="485">
        <v>1200000</v>
      </c>
      <c r="J28" s="485">
        <v>29250000</v>
      </c>
      <c r="K28" s="485">
        <v>0</v>
      </c>
      <c r="L28" s="485">
        <v>29250000</v>
      </c>
      <c r="M28" s="485">
        <v>775207.23</v>
      </c>
      <c r="N28" s="485">
        <v>442285.28</v>
      </c>
      <c r="O28" s="485">
        <v>0</v>
      </c>
      <c r="P28" s="448">
        <f t="shared" si="1"/>
        <v>29250000</v>
      </c>
    </row>
    <row r="29" spans="1:16" ht="17.149999999999999" customHeight="1" x14ac:dyDescent="0.2">
      <c r="A29" s="446" t="str">
        <f t="shared" si="0"/>
        <v>174232-4-142</v>
      </c>
      <c r="B29" s="475">
        <v>174232</v>
      </c>
      <c r="C29" s="476">
        <v>4</v>
      </c>
      <c r="D29" s="477" t="s">
        <v>7</v>
      </c>
      <c r="E29" s="476">
        <v>142</v>
      </c>
      <c r="F29" s="484">
        <v>2000000</v>
      </c>
      <c r="G29" s="484">
        <v>0</v>
      </c>
      <c r="H29" s="484">
        <v>2000000</v>
      </c>
      <c r="I29" s="484">
        <v>-1200000</v>
      </c>
      <c r="J29" s="484">
        <v>800000</v>
      </c>
      <c r="K29" s="484">
        <v>0</v>
      </c>
      <c r="L29" s="484">
        <v>800000</v>
      </c>
      <c r="M29" s="484">
        <v>7807.2299999999796</v>
      </c>
      <c r="N29" s="484">
        <v>7807.23</v>
      </c>
      <c r="O29" s="484">
        <v>0</v>
      </c>
      <c r="P29" s="449">
        <f>+L29-O29</f>
        <v>800000</v>
      </c>
    </row>
    <row r="30" spans="1:16" ht="17.149999999999999" customHeight="1" x14ac:dyDescent="0.2">
      <c r="A30" s="446" t="str">
        <f t="shared" si="0"/>
        <v>174233-3-142</v>
      </c>
      <c r="B30" s="479">
        <v>174233</v>
      </c>
      <c r="C30" s="480">
        <v>3</v>
      </c>
      <c r="D30" s="481" t="s">
        <v>8</v>
      </c>
      <c r="E30" s="480">
        <v>142</v>
      </c>
      <c r="F30" s="485">
        <v>200000</v>
      </c>
      <c r="G30" s="485">
        <v>0</v>
      </c>
      <c r="H30" s="485">
        <v>200000</v>
      </c>
      <c r="I30" s="485">
        <v>0</v>
      </c>
      <c r="J30" s="485">
        <v>200000</v>
      </c>
      <c r="K30" s="485">
        <v>0</v>
      </c>
      <c r="L30" s="485">
        <v>200000</v>
      </c>
      <c r="M30" s="485">
        <v>104.5</v>
      </c>
      <c r="N30" s="485">
        <v>104.5</v>
      </c>
      <c r="O30" s="485"/>
      <c r="P30" s="448">
        <f t="shared" si="1"/>
        <v>200000</v>
      </c>
    </row>
    <row r="31" spans="1:16" ht="17.149999999999999" customHeight="1" x14ac:dyDescent="0.2">
      <c r="A31" s="446" t="str">
        <f t="shared" si="0"/>
        <v>174233-4-142</v>
      </c>
      <c r="B31" s="475">
        <v>174233</v>
      </c>
      <c r="C31" s="476">
        <v>4</v>
      </c>
      <c r="D31" s="477" t="s">
        <v>7</v>
      </c>
      <c r="E31" s="476">
        <v>142</v>
      </c>
      <c r="F31" s="484">
        <v>150000</v>
      </c>
      <c r="G31" s="484">
        <v>0</v>
      </c>
      <c r="H31" s="484">
        <v>150000</v>
      </c>
      <c r="I31" s="484">
        <v>0</v>
      </c>
      <c r="J31" s="484">
        <v>150000</v>
      </c>
      <c r="K31" s="484">
        <v>0</v>
      </c>
      <c r="L31" s="484">
        <v>150000</v>
      </c>
      <c r="M31" s="484">
        <v>1689.84</v>
      </c>
      <c r="N31" s="484">
        <v>1689.84</v>
      </c>
      <c r="O31" s="484"/>
      <c r="P31" s="449">
        <f>+L31-O31</f>
        <v>150000</v>
      </c>
    </row>
    <row r="32" spans="1:16" ht="17.149999999999999" customHeight="1" x14ac:dyDescent="0.2">
      <c r="A32" s="446" t="str">
        <f t="shared" si="0"/>
        <v>174234-3-142</v>
      </c>
      <c r="B32" s="479">
        <v>174234</v>
      </c>
      <c r="C32" s="480">
        <v>3</v>
      </c>
      <c r="D32" s="481" t="s">
        <v>8</v>
      </c>
      <c r="E32" s="480">
        <v>142</v>
      </c>
      <c r="F32" s="485">
        <v>1000000</v>
      </c>
      <c r="G32" s="485">
        <v>0</v>
      </c>
      <c r="H32" s="485">
        <v>1000000</v>
      </c>
      <c r="I32" s="485">
        <v>0</v>
      </c>
      <c r="J32" s="485">
        <v>1000000</v>
      </c>
      <c r="K32" s="485">
        <v>0</v>
      </c>
      <c r="L32" s="485">
        <v>1000000</v>
      </c>
      <c r="M32" s="485">
        <v>0</v>
      </c>
      <c r="N32" s="485">
        <v>0</v>
      </c>
      <c r="O32" s="485">
        <v>0</v>
      </c>
      <c r="P32" s="448">
        <f t="shared" si="1"/>
        <v>1000000</v>
      </c>
    </row>
    <row r="33" spans="1:16" ht="17.149999999999999" customHeight="1" x14ac:dyDescent="0.2">
      <c r="A33" s="446" t="str">
        <f t="shared" si="0"/>
        <v>174234-4-142</v>
      </c>
      <c r="B33" s="475">
        <v>174234</v>
      </c>
      <c r="C33" s="476">
        <v>4</v>
      </c>
      <c r="D33" s="477" t="s">
        <v>7</v>
      </c>
      <c r="E33" s="476">
        <v>142</v>
      </c>
      <c r="F33" s="484">
        <v>300000</v>
      </c>
      <c r="G33" s="484">
        <v>0</v>
      </c>
      <c r="H33" s="484">
        <v>300000</v>
      </c>
      <c r="I33" s="484">
        <v>700000</v>
      </c>
      <c r="J33" s="484">
        <v>1000000</v>
      </c>
      <c r="K33" s="484">
        <v>0</v>
      </c>
      <c r="L33" s="484">
        <v>1000000</v>
      </c>
      <c r="M33" s="484">
        <v>16685.38</v>
      </c>
      <c r="N33" s="484">
        <v>16685.38</v>
      </c>
      <c r="O33" s="484"/>
      <c r="P33" s="449">
        <f>+L33-O33</f>
        <v>1000000</v>
      </c>
    </row>
    <row r="34" spans="1:16" ht="17.149999999999999" customHeight="1" x14ac:dyDescent="0.2">
      <c r="A34" s="446" t="str">
        <f t="shared" si="0"/>
        <v>174235-3-142</v>
      </c>
      <c r="B34" s="479">
        <v>174235</v>
      </c>
      <c r="C34" s="480">
        <v>3</v>
      </c>
      <c r="D34" s="481" t="s">
        <v>8</v>
      </c>
      <c r="E34" s="480">
        <v>142</v>
      </c>
      <c r="F34" s="485">
        <v>200000</v>
      </c>
      <c r="G34" s="485">
        <v>0</v>
      </c>
      <c r="H34" s="485">
        <v>200000</v>
      </c>
      <c r="I34" s="485">
        <v>0</v>
      </c>
      <c r="J34" s="485">
        <v>200000</v>
      </c>
      <c r="K34" s="485">
        <v>0</v>
      </c>
      <c r="L34" s="485">
        <v>200000</v>
      </c>
      <c r="M34" s="485">
        <v>37138.65</v>
      </c>
      <c r="N34" s="485">
        <v>37138.65</v>
      </c>
      <c r="O34" s="485"/>
      <c r="P34" s="448">
        <f t="shared" si="1"/>
        <v>200000</v>
      </c>
    </row>
    <row r="35" spans="1:16" ht="17.149999999999999" customHeight="1" x14ac:dyDescent="0.2">
      <c r="A35" s="446" t="str">
        <f t="shared" si="0"/>
        <v>174236-3-142</v>
      </c>
      <c r="B35" s="475">
        <v>174236</v>
      </c>
      <c r="C35" s="476">
        <v>3</v>
      </c>
      <c r="D35" s="477" t="s">
        <v>8</v>
      </c>
      <c r="E35" s="476">
        <v>142</v>
      </c>
      <c r="F35" s="484">
        <v>200000</v>
      </c>
      <c r="G35" s="484">
        <v>0</v>
      </c>
      <c r="H35" s="484">
        <v>200000</v>
      </c>
      <c r="I35" s="484">
        <v>-20000</v>
      </c>
      <c r="J35" s="484">
        <v>180000</v>
      </c>
      <c r="K35" s="484">
        <v>0</v>
      </c>
      <c r="L35" s="484">
        <v>180000</v>
      </c>
      <c r="M35" s="484">
        <v>28060.05</v>
      </c>
      <c r="N35" s="484">
        <v>28060.05</v>
      </c>
      <c r="O35" s="484">
        <v>0</v>
      </c>
      <c r="P35" s="449">
        <f>+L35-O35</f>
        <v>180000</v>
      </c>
    </row>
    <row r="36" spans="1:16" ht="17.149999999999999" customHeight="1" x14ac:dyDescent="0.2">
      <c r="A36" s="446" t="str">
        <f t="shared" si="0"/>
        <v>174236-4-142</v>
      </c>
      <c r="B36" s="479">
        <v>174236</v>
      </c>
      <c r="C36" s="480">
        <v>4</v>
      </c>
      <c r="D36" s="481" t="s">
        <v>7</v>
      </c>
      <c r="E36" s="480">
        <v>142</v>
      </c>
      <c r="F36" s="485">
        <v>25000</v>
      </c>
      <c r="G36" s="485">
        <v>0</v>
      </c>
      <c r="H36" s="485">
        <v>25000</v>
      </c>
      <c r="I36" s="485">
        <v>-23614</v>
      </c>
      <c r="J36" s="485">
        <v>1386</v>
      </c>
      <c r="K36" s="485">
        <v>0</v>
      </c>
      <c r="L36" s="485">
        <v>1386</v>
      </c>
      <c r="M36" s="485">
        <v>0</v>
      </c>
      <c r="N36" s="485">
        <v>0</v>
      </c>
      <c r="O36" s="485">
        <v>0</v>
      </c>
      <c r="P36" s="448">
        <f t="shared" si="1"/>
        <v>1386</v>
      </c>
    </row>
    <row r="37" spans="1:16" ht="17.149999999999999" customHeight="1" x14ac:dyDescent="0.2">
      <c r="A37" s="446" t="str">
        <f t="shared" si="0"/>
        <v>174237-3-142</v>
      </c>
      <c r="B37" s="475">
        <v>174237</v>
      </c>
      <c r="C37" s="476">
        <v>3</v>
      </c>
      <c r="D37" s="477" t="s">
        <v>8</v>
      </c>
      <c r="E37" s="476">
        <v>142</v>
      </c>
      <c r="F37" s="484">
        <v>1305000</v>
      </c>
      <c r="G37" s="484">
        <v>0</v>
      </c>
      <c r="H37" s="484">
        <v>1305000</v>
      </c>
      <c r="I37" s="484">
        <v>-170832</v>
      </c>
      <c r="J37" s="484">
        <v>1134168</v>
      </c>
      <c r="K37" s="484">
        <v>0</v>
      </c>
      <c r="L37" s="484">
        <v>1134168</v>
      </c>
      <c r="M37" s="484">
        <v>282996.75</v>
      </c>
      <c r="N37" s="484">
        <v>9296.75</v>
      </c>
      <c r="O37" s="484">
        <v>0</v>
      </c>
      <c r="P37" s="449">
        <f>+L37-O37</f>
        <v>1134168</v>
      </c>
    </row>
    <row r="38" spans="1:16" ht="17.149999999999999" customHeight="1" x14ac:dyDescent="0.2">
      <c r="A38" s="446" t="str">
        <f t="shared" si="0"/>
        <v>174237-4-142</v>
      </c>
      <c r="B38" s="479">
        <v>174237</v>
      </c>
      <c r="C38" s="480">
        <v>4</v>
      </c>
      <c r="D38" s="481" t="s">
        <v>7</v>
      </c>
      <c r="E38" s="480">
        <v>142</v>
      </c>
      <c r="F38" s="485">
        <v>145000</v>
      </c>
      <c r="G38" s="485">
        <v>0</v>
      </c>
      <c r="H38" s="485">
        <v>145000</v>
      </c>
      <c r="I38" s="485">
        <v>0</v>
      </c>
      <c r="J38" s="485">
        <v>145000</v>
      </c>
      <c r="K38" s="485">
        <v>0</v>
      </c>
      <c r="L38" s="485">
        <v>145000</v>
      </c>
      <c r="M38" s="485">
        <v>0</v>
      </c>
      <c r="N38" s="485">
        <v>0</v>
      </c>
      <c r="O38" s="485"/>
      <c r="P38" s="448">
        <f t="shared" si="1"/>
        <v>145000</v>
      </c>
    </row>
    <row r="39" spans="1:16" ht="17.149999999999999" customHeight="1" x14ac:dyDescent="0.2">
      <c r="A39" s="446" t="str">
        <f t="shared" si="0"/>
        <v>174238-3-142</v>
      </c>
      <c r="B39" s="475">
        <v>174238</v>
      </c>
      <c r="C39" s="476">
        <v>3</v>
      </c>
      <c r="D39" s="477" t="s">
        <v>8</v>
      </c>
      <c r="E39" s="476">
        <v>142</v>
      </c>
      <c r="F39" s="484">
        <v>200000</v>
      </c>
      <c r="G39" s="484">
        <v>0</v>
      </c>
      <c r="H39" s="484">
        <v>200000</v>
      </c>
      <c r="I39" s="484">
        <v>0</v>
      </c>
      <c r="J39" s="484">
        <v>200000</v>
      </c>
      <c r="K39" s="484">
        <v>0</v>
      </c>
      <c r="L39" s="484">
        <v>200000</v>
      </c>
      <c r="M39" s="484">
        <v>33720.269999999997</v>
      </c>
      <c r="N39" s="484">
        <v>33720.269999999997</v>
      </c>
      <c r="O39" s="484"/>
      <c r="P39" s="449">
        <f>+L39-O39</f>
        <v>200000</v>
      </c>
    </row>
    <row r="40" spans="1:16" ht="17.149999999999999" customHeight="1" x14ac:dyDescent="0.2">
      <c r="A40" s="446" t="str">
        <f t="shared" si="0"/>
        <v>174239-3-142</v>
      </c>
      <c r="B40" s="479">
        <v>174239</v>
      </c>
      <c r="C40" s="480">
        <v>3</v>
      </c>
      <c r="D40" s="481" t="s">
        <v>8</v>
      </c>
      <c r="E40" s="480">
        <v>142</v>
      </c>
      <c r="F40" s="485">
        <v>5692518</v>
      </c>
      <c r="G40" s="485">
        <v>0</v>
      </c>
      <c r="H40" s="485">
        <v>5692518</v>
      </c>
      <c r="I40" s="485">
        <v>0</v>
      </c>
      <c r="J40" s="485">
        <v>5692518</v>
      </c>
      <c r="K40" s="485">
        <v>0</v>
      </c>
      <c r="L40" s="485">
        <v>5692518</v>
      </c>
      <c r="M40" s="485">
        <v>0</v>
      </c>
      <c r="N40" s="485">
        <v>0</v>
      </c>
      <c r="O40" s="485">
        <v>0</v>
      </c>
      <c r="P40" s="448">
        <f t="shared" si="1"/>
        <v>5692518</v>
      </c>
    </row>
    <row r="41" spans="1:16" ht="17.149999999999999" customHeight="1" x14ac:dyDescent="0.2">
      <c r="A41" s="446" t="str">
        <f t="shared" si="0"/>
        <v>174239-4-142</v>
      </c>
      <c r="B41" s="475">
        <v>174239</v>
      </c>
      <c r="C41" s="476">
        <v>4</v>
      </c>
      <c r="D41" s="477" t="s">
        <v>7</v>
      </c>
      <c r="E41" s="476">
        <v>142</v>
      </c>
      <c r="F41" s="484">
        <v>1000000</v>
      </c>
      <c r="G41" s="484">
        <v>0</v>
      </c>
      <c r="H41" s="484">
        <v>1000000</v>
      </c>
      <c r="I41" s="484">
        <v>0</v>
      </c>
      <c r="J41" s="484">
        <v>1000000</v>
      </c>
      <c r="K41" s="484">
        <v>0</v>
      </c>
      <c r="L41" s="484">
        <v>1000000</v>
      </c>
      <c r="M41" s="484">
        <v>18551.45</v>
      </c>
      <c r="N41" s="484">
        <v>18551.45</v>
      </c>
      <c r="O41" s="484"/>
      <c r="P41" s="449">
        <f>+L41-O41</f>
        <v>1000000</v>
      </c>
    </row>
    <row r="42" spans="1:16" ht="17.149999999999999" customHeight="1" x14ac:dyDescent="0.2">
      <c r="A42" s="446" t="str">
        <f t="shared" ref="A42:A61" si="2">CONCATENATE(B42,"-",C42,"-",E42)</f>
        <v>174239-3-150</v>
      </c>
      <c r="B42" s="479">
        <v>174239</v>
      </c>
      <c r="C42" s="480">
        <v>3</v>
      </c>
      <c r="D42" s="481" t="s">
        <v>8</v>
      </c>
      <c r="E42" s="480">
        <v>150</v>
      </c>
      <c r="F42" s="485">
        <v>1807482</v>
      </c>
      <c r="G42" s="485">
        <v>0</v>
      </c>
      <c r="H42" s="485">
        <v>1807482</v>
      </c>
      <c r="I42" s="485">
        <v>0</v>
      </c>
      <c r="J42" s="485">
        <v>1807482</v>
      </c>
      <c r="K42" s="485">
        <v>0</v>
      </c>
      <c r="L42" s="485">
        <v>1807482</v>
      </c>
      <c r="M42" s="485">
        <v>51416.04</v>
      </c>
      <c r="N42" s="485">
        <v>51416.04</v>
      </c>
      <c r="O42" s="485">
        <v>0</v>
      </c>
      <c r="P42" s="448">
        <f t="shared" si="1"/>
        <v>1807482</v>
      </c>
    </row>
    <row r="43" spans="1:16" ht="17.149999999999999" customHeight="1" x14ac:dyDescent="0.2">
      <c r="A43" s="446" t="str">
        <f t="shared" si="2"/>
        <v>174240-3-142</v>
      </c>
      <c r="B43" s="475">
        <v>174240</v>
      </c>
      <c r="C43" s="476">
        <v>3</v>
      </c>
      <c r="D43" s="477" t="s">
        <v>8</v>
      </c>
      <c r="E43" s="476">
        <v>142</v>
      </c>
      <c r="F43" s="484">
        <v>1408632</v>
      </c>
      <c r="G43" s="484">
        <v>0</v>
      </c>
      <c r="H43" s="484">
        <v>1408632</v>
      </c>
      <c r="I43" s="484">
        <v>-976723</v>
      </c>
      <c r="J43" s="484">
        <v>431909</v>
      </c>
      <c r="K43" s="484">
        <v>0</v>
      </c>
      <c r="L43" s="484">
        <v>431909</v>
      </c>
      <c r="M43" s="484">
        <v>47591.93</v>
      </c>
      <c r="N43" s="484">
        <v>47591.93</v>
      </c>
      <c r="O43" s="484">
        <v>0</v>
      </c>
      <c r="P43" s="449">
        <f>+L43-O43</f>
        <v>431909</v>
      </c>
    </row>
    <row r="44" spans="1:16" ht="17.149999999999999" customHeight="1" x14ac:dyDescent="0.2">
      <c r="A44" s="446" t="str">
        <f t="shared" si="2"/>
        <v>174240-4-142</v>
      </c>
      <c r="B44" s="479">
        <v>174240</v>
      </c>
      <c r="C44" s="480">
        <v>4</v>
      </c>
      <c r="D44" s="481" t="s">
        <v>7</v>
      </c>
      <c r="E44" s="480">
        <v>142</v>
      </c>
      <c r="F44" s="485">
        <v>91368</v>
      </c>
      <c r="G44" s="485">
        <v>0</v>
      </c>
      <c r="H44" s="485">
        <v>91368</v>
      </c>
      <c r="I44" s="485">
        <v>800000</v>
      </c>
      <c r="J44" s="485">
        <v>891368</v>
      </c>
      <c r="K44" s="485">
        <v>0</v>
      </c>
      <c r="L44" s="485">
        <v>891368</v>
      </c>
      <c r="M44" s="485">
        <v>497</v>
      </c>
      <c r="N44" s="485">
        <v>497</v>
      </c>
      <c r="O44" s="485"/>
      <c r="P44" s="448">
        <f t="shared" si="1"/>
        <v>891368</v>
      </c>
    </row>
    <row r="45" spans="1:16" ht="17.149999999999999" customHeight="1" x14ac:dyDescent="0.2">
      <c r="A45" s="446" t="str">
        <f t="shared" si="2"/>
        <v>174241-3-142</v>
      </c>
      <c r="B45" s="475">
        <v>174241</v>
      </c>
      <c r="C45" s="476">
        <v>3</v>
      </c>
      <c r="D45" s="477" t="s">
        <v>8</v>
      </c>
      <c r="E45" s="476">
        <v>142</v>
      </c>
      <c r="F45" s="484">
        <v>1999999</v>
      </c>
      <c r="G45" s="484">
        <v>0</v>
      </c>
      <c r="H45" s="484">
        <v>1999999</v>
      </c>
      <c r="I45" s="484">
        <v>300253</v>
      </c>
      <c r="J45" s="484">
        <v>2300252</v>
      </c>
      <c r="K45" s="484">
        <v>0</v>
      </c>
      <c r="L45" s="484">
        <v>2300252</v>
      </c>
      <c r="M45" s="484">
        <v>13068.1800000002</v>
      </c>
      <c r="N45" s="484">
        <v>13068.18</v>
      </c>
      <c r="O45" s="484"/>
      <c r="P45" s="449">
        <f>+L45-O45</f>
        <v>2300252</v>
      </c>
    </row>
    <row r="46" spans="1:16" ht="17.149999999999999" customHeight="1" x14ac:dyDescent="0.2">
      <c r="A46" s="446" t="str">
        <f t="shared" si="2"/>
        <v>174241-4-142</v>
      </c>
      <c r="B46" s="479">
        <v>174241</v>
      </c>
      <c r="C46" s="480">
        <v>4</v>
      </c>
      <c r="D46" s="481" t="s">
        <v>7</v>
      </c>
      <c r="E46" s="480">
        <v>142</v>
      </c>
      <c r="F46" s="485">
        <v>1000000</v>
      </c>
      <c r="G46" s="485">
        <v>0</v>
      </c>
      <c r="H46" s="485">
        <v>1000000</v>
      </c>
      <c r="I46" s="485">
        <v>0</v>
      </c>
      <c r="J46" s="485">
        <v>1000000</v>
      </c>
      <c r="K46" s="485">
        <v>0</v>
      </c>
      <c r="L46" s="485">
        <v>1000000</v>
      </c>
      <c r="M46" s="485">
        <v>344656.56</v>
      </c>
      <c r="N46" s="485">
        <v>74656.56</v>
      </c>
      <c r="O46" s="485">
        <v>270000</v>
      </c>
      <c r="P46" s="448">
        <f t="shared" si="1"/>
        <v>730000</v>
      </c>
    </row>
    <row r="47" spans="1:16" ht="17.149999999999999" customHeight="1" x14ac:dyDescent="0.2">
      <c r="A47" s="446" t="str">
        <f t="shared" si="2"/>
        <v>174242-3-142</v>
      </c>
      <c r="B47" s="475">
        <v>174242</v>
      </c>
      <c r="C47" s="476">
        <v>3</v>
      </c>
      <c r="D47" s="477" t="s">
        <v>8</v>
      </c>
      <c r="E47" s="476">
        <v>142</v>
      </c>
      <c r="F47" s="484">
        <v>1490000</v>
      </c>
      <c r="G47" s="484">
        <v>0</v>
      </c>
      <c r="H47" s="484">
        <v>1490000</v>
      </c>
      <c r="I47" s="484">
        <v>2050000</v>
      </c>
      <c r="J47" s="484">
        <v>3540000</v>
      </c>
      <c r="K47" s="484">
        <v>0</v>
      </c>
      <c r="L47" s="484">
        <v>3540000</v>
      </c>
      <c r="M47" s="484">
        <v>130768.3</v>
      </c>
      <c r="N47" s="484">
        <v>130768.3</v>
      </c>
      <c r="O47" s="484"/>
      <c r="P47" s="449">
        <f>+L47-O47</f>
        <v>3540000</v>
      </c>
    </row>
    <row r="48" spans="1:16" ht="17.149999999999999" customHeight="1" x14ac:dyDescent="0.2">
      <c r="A48" s="446" t="str">
        <f t="shared" si="2"/>
        <v>174242-4-142</v>
      </c>
      <c r="B48" s="479">
        <v>174242</v>
      </c>
      <c r="C48" s="480">
        <v>4</v>
      </c>
      <c r="D48" s="481" t="s">
        <v>7</v>
      </c>
      <c r="E48" s="480">
        <v>142</v>
      </c>
      <c r="F48" s="485">
        <v>1700000</v>
      </c>
      <c r="G48" s="485">
        <v>0</v>
      </c>
      <c r="H48" s="485">
        <v>1700000</v>
      </c>
      <c r="I48" s="485">
        <v>0</v>
      </c>
      <c r="J48" s="485">
        <v>1700000</v>
      </c>
      <c r="K48" s="485">
        <v>0</v>
      </c>
      <c r="L48" s="485">
        <v>1700000</v>
      </c>
      <c r="M48" s="485">
        <v>290879.71000000002</v>
      </c>
      <c r="N48" s="485">
        <v>0</v>
      </c>
      <c r="O48" s="485">
        <v>290879.71000000002</v>
      </c>
      <c r="P48" s="448">
        <f t="shared" si="1"/>
        <v>1409120.29</v>
      </c>
    </row>
    <row r="49" spans="1:17" ht="17.149999999999999" customHeight="1" x14ac:dyDescent="0.2">
      <c r="A49" s="446" t="str">
        <f t="shared" si="2"/>
        <v>174243-3-142</v>
      </c>
      <c r="B49" s="475">
        <v>174243</v>
      </c>
      <c r="C49" s="476">
        <v>3</v>
      </c>
      <c r="D49" s="477" t="s">
        <v>8</v>
      </c>
      <c r="E49" s="476">
        <v>142</v>
      </c>
      <c r="F49" s="484">
        <v>200000</v>
      </c>
      <c r="G49" s="484">
        <v>0</v>
      </c>
      <c r="H49" s="484">
        <v>200000</v>
      </c>
      <c r="I49" s="484">
        <v>0</v>
      </c>
      <c r="J49" s="484">
        <v>200000</v>
      </c>
      <c r="K49" s="484">
        <v>0</v>
      </c>
      <c r="L49" s="484">
        <v>200000</v>
      </c>
      <c r="M49" s="484">
        <v>35552.129999999997</v>
      </c>
      <c r="N49" s="484">
        <v>35552.129999999997</v>
      </c>
      <c r="O49" s="484"/>
      <c r="P49" s="449">
        <f>+L49-O49</f>
        <v>200000</v>
      </c>
    </row>
    <row r="50" spans="1:17" ht="17.149999999999999" customHeight="1" x14ac:dyDescent="0.2">
      <c r="A50" s="446" t="str">
        <f t="shared" si="2"/>
        <v>174244-3-142</v>
      </c>
      <c r="B50" s="479">
        <v>174244</v>
      </c>
      <c r="C50" s="480">
        <v>3</v>
      </c>
      <c r="D50" s="481" t="s">
        <v>8</v>
      </c>
      <c r="E50" s="480">
        <v>142</v>
      </c>
      <c r="F50" s="485">
        <v>200000</v>
      </c>
      <c r="G50" s="485">
        <v>0</v>
      </c>
      <c r="H50" s="485">
        <v>200000</v>
      </c>
      <c r="I50" s="485">
        <v>0</v>
      </c>
      <c r="J50" s="485">
        <v>200000</v>
      </c>
      <c r="K50" s="485">
        <v>0</v>
      </c>
      <c r="L50" s="485">
        <v>200000</v>
      </c>
      <c r="M50" s="485">
        <v>4988.5199999999904</v>
      </c>
      <c r="N50" s="485">
        <v>4988.5200000000004</v>
      </c>
      <c r="O50" s="485"/>
      <c r="P50" s="448">
        <f t="shared" si="1"/>
        <v>200000</v>
      </c>
    </row>
    <row r="51" spans="1:17" ht="17.149999999999999" customHeight="1" x14ac:dyDescent="0.2">
      <c r="A51" s="446" t="str">
        <f t="shared" si="2"/>
        <v>174245-3-142</v>
      </c>
      <c r="B51" s="475">
        <v>174245</v>
      </c>
      <c r="C51" s="476">
        <v>3</v>
      </c>
      <c r="D51" s="477" t="s">
        <v>8</v>
      </c>
      <c r="E51" s="476">
        <v>142</v>
      </c>
      <c r="F51" s="484">
        <v>3539578</v>
      </c>
      <c r="G51" s="484">
        <v>0</v>
      </c>
      <c r="H51" s="484">
        <v>3539578</v>
      </c>
      <c r="I51" s="484">
        <v>0</v>
      </c>
      <c r="J51" s="484">
        <v>3539578</v>
      </c>
      <c r="K51" s="484">
        <v>0</v>
      </c>
      <c r="L51" s="484">
        <v>3539578</v>
      </c>
      <c r="M51" s="484">
        <v>0</v>
      </c>
      <c r="N51" s="484">
        <v>0</v>
      </c>
      <c r="O51" s="484"/>
      <c r="P51" s="449">
        <f>+L51-O51</f>
        <v>3539578</v>
      </c>
      <c r="Q51" s="450"/>
    </row>
    <row r="52" spans="1:17" ht="17.149999999999999" customHeight="1" x14ac:dyDescent="0.2">
      <c r="A52" s="446" t="str">
        <f t="shared" si="2"/>
        <v>174245-4-142</v>
      </c>
      <c r="B52" s="479">
        <v>174245</v>
      </c>
      <c r="C52" s="480">
        <v>4</v>
      </c>
      <c r="D52" s="481" t="s">
        <v>7</v>
      </c>
      <c r="E52" s="480">
        <v>142</v>
      </c>
      <c r="F52" s="485">
        <v>2460422</v>
      </c>
      <c r="G52" s="485">
        <v>0</v>
      </c>
      <c r="H52" s="485">
        <v>2460422</v>
      </c>
      <c r="I52" s="485">
        <v>0</v>
      </c>
      <c r="J52" s="485">
        <v>2460422</v>
      </c>
      <c r="K52" s="485">
        <v>0</v>
      </c>
      <c r="L52" s="485">
        <v>2460422</v>
      </c>
      <c r="M52" s="485">
        <v>17590.339999999898</v>
      </c>
      <c r="N52" s="485">
        <v>17590.34</v>
      </c>
      <c r="O52" s="485"/>
      <c r="P52" s="448">
        <f t="shared" si="1"/>
        <v>2460422</v>
      </c>
    </row>
    <row r="53" spans="1:17" ht="17.149999999999999" customHeight="1" x14ac:dyDescent="0.2">
      <c r="A53" s="446" t="str">
        <f t="shared" si="2"/>
        <v>174246-3-142</v>
      </c>
      <c r="B53" s="475">
        <v>174246</v>
      </c>
      <c r="C53" s="476">
        <v>3</v>
      </c>
      <c r="D53" s="477" t="s">
        <v>8</v>
      </c>
      <c r="E53" s="476">
        <v>142</v>
      </c>
      <c r="F53" s="484">
        <v>300000</v>
      </c>
      <c r="G53" s="484">
        <v>0</v>
      </c>
      <c r="H53" s="484">
        <v>300000</v>
      </c>
      <c r="I53" s="484">
        <v>-50000</v>
      </c>
      <c r="J53" s="484">
        <v>250000</v>
      </c>
      <c r="K53" s="484">
        <v>0</v>
      </c>
      <c r="L53" s="484">
        <v>250000</v>
      </c>
      <c r="M53" s="484">
        <v>2495.5700000000102</v>
      </c>
      <c r="N53" s="484">
        <v>2495.5700000000002</v>
      </c>
      <c r="O53" s="484">
        <v>0</v>
      </c>
      <c r="P53" s="449">
        <f>+L53-O53</f>
        <v>250000</v>
      </c>
    </row>
    <row r="54" spans="1:17" ht="17.149999999999999" customHeight="1" x14ac:dyDescent="0.2">
      <c r="A54" s="446" t="str">
        <f t="shared" si="2"/>
        <v>174247-3-142</v>
      </c>
      <c r="B54" s="479">
        <v>174247</v>
      </c>
      <c r="C54" s="480">
        <v>3</v>
      </c>
      <c r="D54" s="481" t="s">
        <v>8</v>
      </c>
      <c r="E54" s="480">
        <v>142</v>
      </c>
      <c r="F54" s="485">
        <v>275000</v>
      </c>
      <c r="G54" s="485">
        <v>0</v>
      </c>
      <c r="H54" s="485">
        <v>275000</v>
      </c>
      <c r="I54" s="485">
        <v>-50000</v>
      </c>
      <c r="J54" s="485">
        <v>225000</v>
      </c>
      <c r="K54" s="485">
        <v>0</v>
      </c>
      <c r="L54" s="485">
        <v>225000</v>
      </c>
      <c r="M54" s="485">
        <v>46373.760000000002</v>
      </c>
      <c r="N54" s="485">
        <v>46373.760000000002</v>
      </c>
      <c r="O54" s="485">
        <v>0</v>
      </c>
      <c r="P54" s="448">
        <f t="shared" si="1"/>
        <v>225000</v>
      </c>
    </row>
    <row r="55" spans="1:17" ht="17.149999999999999" customHeight="1" x14ac:dyDescent="0.2">
      <c r="A55" s="446" t="str">
        <f t="shared" si="2"/>
        <v>174248-3-142</v>
      </c>
      <c r="B55" s="475">
        <v>174248</v>
      </c>
      <c r="C55" s="476">
        <v>3</v>
      </c>
      <c r="D55" s="477" t="s">
        <v>8</v>
      </c>
      <c r="E55" s="476">
        <v>142</v>
      </c>
      <c r="F55" s="484">
        <v>2365000</v>
      </c>
      <c r="G55" s="484">
        <v>0</v>
      </c>
      <c r="H55" s="484">
        <v>2365000</v>
      </c>
      <c r="I55" s="484">
        <v>0</v>
      </c>
      <c r="J55" s="484">
        <v>2365000</v>
      </c>
      <c r="K55" s="484">
        <v>0</v>
      </c>
      <c r="L55" s="484">
        <v>2365000</v>
      </c>
      <c r="M55" s="484">
        <v>2365000</v>
      </c>
      <c r="N55" s="484">
        <v>2365000</v>
      </c>
      <c r="O55" s="484"/>
      <c r="P55" s="449">
        <f>+L55-O55</f>
        <v>2365000</v>
      </c>
    </row>
    <row r="56" spans="1:17" ht="17.149999999999999" customHeight="1" x14ac:dyDescent="0.2">
      <c r="A56" s="446" t="str">
        <f t="shared" si="2"/>
        <v>174249-3-142</v>
      </c>
      <c r="B56" s="479">
        <v>174249</v>
      </c>
      <c r="C56" s="480">
        <v>3</v>
      </c>
      <c r="D56" s="481" t="s">
        <v>8</v>
      </c>
      <c r="E56" s="480">
        <v>142</v>
      </c>
      <c r="F56" s="485">
        <v>900000</v>
      </c>
      <c r="G56" s="485">
        <v>0</v>
      </c>
      <c r="H56" s="485">
        <v>900000</v>
      </c>
      <c r="I56" s="485">
        <v>-400000</v>
      </c>
      <c r="J56" s="485">
        <v>500000</v>
      </c>
      <c r="K56" s="485">
        <v>0</v>
      </c>
      <c r="L56" s="485">
        <v>500000</v>
      </c>
      <c r="M56" s="485">
        <v>34332.269999999997</v>
      </c>
      <c r="N56" s="485">
        <v>34332.269999999997</v>
      </c>
      <c r="O56" s="485">
        <v>0</v>
      </c>
      <c r="P56" s="448">
        <f t="shared" si="1"/>
        <v>500000</v>
      </c>
    </row>
    <row r="57" spans="1:17" ht="17.149999999999999" customHeight="1" x14ac:dyDescent="0.2">
      <c r="A57" s="446" t="str">
        <f t="shared" si="2"/>
        <v>174249-4-142</v>
      </c>
      <c r="B57" s="475">
        <v>174249</v>
      </c>
      <c r="C57" s="476">
        <v>4</v>
      </c>
      <c r="D57" s="477" t="s">
        <v>7</v>
      </c>
      <c r="E57" s="476">
        <v>142</v>
      </c>
      <c r="F57" s="484">
        <v>300000</v>
      </c>
      <c r="G57" s="484">
        <v>0</v>
      </c>
      <c r="H57" s="484">
        <v>300000</v>
      </c>
      <c r="I57" s="484">
        <v>0</v>
      </c>
      <c r="J57" s="484">
        <v>300000</v>
      </c>
      <c r="K57" s="484">
        <v>0</v>
      </c>
      <c r="L57" s="484">
        <v>300000</v>
      </c>
      <c r="M57" s="484">
        <v>280</v>
      </c>
      <c r="N57" s="484">
        <v>0</v>
      </c>
      <c r="O57" s="484">
        <v>280</v>
      </c>
      <c r="P57" s="449">
        <f>+L57-O57</f>
        <v>299720</v>
      </c>
    </row>
    <row r="58" spans="1:17" ht="17.149999999999999" customHeight="1" x14ac:dyDescent="0.2">
      <c r="A58" s="446" t="str">
        <f t="shared" si="2"/>
        <v>174250-3-142</v>
      </c>
      <c r="B58" s="479">
        <v>174250</v>
      </c>
      <c r="C58" s="480">
        <v>3</v>
      </c>
      <c r="D58" s="481" t="s">
        <v>8</v>
      </c>
      <c r="E58" s="480">
        <v>142</v>
      </c>
      <c r="F58" s="485">
        <v>1579000</v>
      </c>
      <c r="G58" s="485">
        <v>0</v>
      </c>
      <c r="H58" s="485">
        <v>1579000</v>
      </c>
      <c r="I58" s="485">
        <v>0</v>
      </c>
      <c r="J58" s="485">
        <v>1579000</v>
      </c>
      <c r="K58" s="485">
        <v>0</v>
      </c>
      <c r="L58" s="485">
        <v>1579000</v>
      </c>
      <c r="M58" s="485">
        <v>2793.3999999999101</v>
      </c>
      <c r="N58" s="485">
        <v>2793.4</v>
      </c>
      <c r="O58" s="485"/>
      <c r="P58" s="448">
        <f t="shared" si="1"/>
        <v>1579000</v>
      </c>
    </row>
    <row r="59" spans="1:17" ht="17.149999999999999" customHeight="1" x14ac:dyDescent="0.2">
      <c r="A59" s="446" t="str">
        <f t="shared" si="2"/>
        <v>174250-4-142</v>
      </c>
      <c r="B59" s="475">
        <v>174250</v>
      </c>
      <c r="C59" s="476">
        <v>4</v>
      </c>
      <c r="D59" s="477" t="s">
        <v>7</v>
      </c>
      <c r="E59" s="476">
        <v>142</v>
      </c>
      <c r="F59" s="484">
        <v>800000</v>
      </c>
      <c r="G59" s="484">
        <v>0</v>
      </c>
      <c r="H59" s="484">
        <v>800000</v>
      </c>
      <c r="I59" s="484">
        <v>-353445</v>
      </c>
      <c r="J59" s="484">
        <v>446555</v>
      </c>
      <c r="K59" s="484">
        <v>0</v>
      </c>
      <c r="L59" s="484">
        <v>446555</v>
      </c>
      <c r="M59" s="484">
        <v>231156</v>
      </c>
      <c r="N59" s="484">
        <v>231156</v>
      </c>
      <c r="O59" s="484">
        <v>0</v>
      </c>
      <c r="P59" s="449">
        <f>+L59-O59</f>
        <v>446555</v>
      </c>
    </row>
    <row r="60" spans="1:17" ht="17.149999999999999" customHeight="1" x14ac:dyDescent="0.2">
      <c r="A60" s="446" t="str">
        <f t="shared" si="2"/>
        <v>174251-3-142</v>
      </c>
      <c r="B60" s="479">
        <v>174251</v>
      </c>
      <c r="C60" s="480">
        <v>3</v>
      </c>
      <c r="D60" s="481" t="s">
        <v>8</v>
      </c>
      <c r="E60" s="480">
        <v>142</v>
      </c>
      <c r="F60" s="485">
        <v>200000</v>
      </c>
      <c r="G60" s="485">
        <v>0</v>
      </c>
      <c r="H60" s="485">
        <v>200000</v>
      </c>
      <c r="I60" s="485">
        <v>-200000</v>
      </c>
      <c r="J60" s="485">
        <v>0</v>
      </c>
      <c r="K60" s="485">
        <v>0</v>
      </c>
      <c r="L60" s="485">
        <v>0</v>
      </c>
      <c r="M60" s="485">
        <v>0</v>
      </c>
      <c r="N60" s="485">
        <v>0</v>
      </c>
      <c r="O60" s="485">
        <v>0</v>
      </c>
      <c r="P60" s="448">
        <f t="shared" si="1"/>
        <v>0</v>
      </c>
    </row>
    <row r="61" spans="1:17" ht="17.149999999999999" customHeight="1" x14ac:dyDescent="0.2">
      <c r="A61" s="446" t="str">
        <f t="shared" si="2"/>
        <v>174252-3-142</v>
      </c>
      <c r="B61" s="475">
        <v>174252</v>
      </c>
      <c r="C61" s="476">
        <v>3</v>
      </c>
      <c r="D61" s="477" t="s">
        <v>8</v>
      </c>
      <c r="E61" s="476">
        <v>142</v>
      </c>
      <c r="F61" s="484">
        <v>3400000</v>
      </c>
      <c r="G61" s="484">
        <v>0</v>
      </c>
      <c r="H61" s="484">
        <v>3400000</v>
      </c>
      <c r="I61" s="484">
        <v>-1250000</v>
      </c>
      <c r="J61" s="484">
        <v>2150000</v>
      </c>
      <c r="K61" s="484">
        <v>0</v>
      </c>
      <c r="L61" s="484">
        <v>2150000</v>
      </c>
      <c r="M61" s="484">
        <v>308122.48</v>
      </c>
      <c r="N61" s="484">
        <v>58122.48</v>
      </c>
      <c r="O61" s="484">
        <v>250000</v>
      </c>
      <c r="P61" s="449">
        <f>+L61-O61</f>
        <v>1900000</v>
      </c>
    </row>
    <row r="62" spans="1:17" ht="17.149999999999999" customHeight="1" x14ac:dyDescent="0.2">
      <c r="A62" s="446" t="str">
        <f t="shared" ref="A62:A93" si="3">CONCATENATE(B62,"-",C62,"-",E62)</f>
        <v>174253-3-142</v>
      </c>
      <c r="B62" s="479">
        <v>174253</v>
      </c>
      <c r="C62" s="480">
        <v>3</v>
      </c>
      <c r="D62" s="481" t="s">
        <v>8</v>
      </c>
      <c r="E62" s="480">
        <v>142</v>
      </c>
      <c r="F62" s="485">
        <v>350000</v>
      </c>
      <c r="G62" s="485">
        <v>0</v>
      </c>
      <c r="H62" s="485">
        <v>350000</v>
      </c>
      <c r="I62" s="485">
        <v>-44037</v>
      </c>
      <c r="J62" s="485">
        <v>305963</v>
      </c>
      <c r="K62" s="485">
        <v>0</v>
      </c>
      <c r="L62" s="485">
        <v>305963</v>
      </c>
      <c r="M62" s="485">
        <v>66820.53</v>
      </c>
      <c r="N62" s="485">
        <v>66820.53</v>
      </c>
      <c r="O62" s="485">
        <v>0</v>
      </c>
      <c r="P62" s="448">
        <f t="shared" si="1"/>
        <v>305963</v>
      </c>
    </row>
    <row r="63" spans="1:17" ht="17.149999999999999" customHeight="1" x14ac:dyDescent="0.2">
      <c r="A63" s="446" t="str">
        <f t="shared" si="3"/>
        <v>174254-3-142</v>
      </c>
      <c r="B63" s="475">
        <v>174254</v>
      </c>
      <c r="C63" s="476">
        <v>3</v>
      </c>
      <c r="D63" s="477" t="s">
        <v>8</v>
      </c>
      <c r="E63" s="476">
        <v>142</v>
      </c>
      <c r="F63" s="484">
        <v>980000</v>
      </c>
      <c r="G63" s="484">
        <v>0</v>
      </c>
      <c r="H63" s="484">
        <v>980000</v>
      </c>
      <c r="I63" s="484">
        <v>-153000</v>
      </c>
      <c r="J63" s="484">
        <v>827000</v>
      </c>
      <c r="K63" s="484">
        <v>0</v>
      </c>
      <c r="L63" s="484">
        <v>827000</v>
      </c>
      <c r="M63" s="484">
        <v>94468.92</v>
      </c>
      <c r="N63" s="484">
        <v>94468.92</v>
      </c>
      <c r="O63" s="484">
        <v>0</v>
      </c>
      <c r="P63" s="449">
        <f>+L63-O63</f>
        <v>827000</v>
      </c>
    </row>
    <row r="64" spans="1:17" ht="17.149999999999999" customHeight="1" x14ac:dyDescent="0.2">
      <c r="A64" s="446" t="str">
        <f t="shared" si="3"/>
        <v>174255-3-142</v>
      </c>
      <c r="B64" s="479">
        <v>174255</v>
      </c>
      <c r="C64" s="480">
        <v>3</v>
      </c>
      <c r="D64" s="481" t="s">
        <v>8</v>
      </c>
      <c r="E64" s="480">
        <v>142</v>
      </c>
      <c r="F64" s="485">
        <v>421000</v>
      </c>
      <c r="G64" s="485">
        <v>0</v>
      </c>
      <c r="H64" s="485">
        <v>421000</v>
      </c>
      <c r="I64" s="485">
        <v>0</v>
      </c>
      <c r="J64" s="485">
        <v>421000</v>
      </c>
      <c r="K64" s="485">
        <v>0</v>
      </c>
      <c r="L64" s="485">
        <v>421000</v>
      </c>
      <c r="M64" s="485">
        <v>0</v>
      </c>
      <c r="N64" s="485">
        <v>0</v>
      </c>
      <c r="O64" s="485"/>
      <c r="P64" s="448">
        <f t="shared" si="1"/>
        <v>421000</v>
      </c>
    </row>
    <row r="65" spans="1:16" ht="17.149999999999999" customHeight="1" x14ac:dyDescent="0.2">
      <c r="A65" s="446" t="str">
        <f t="shared" si="3"/>
        <v>174256-3-142</v>
      </c>
      <c r="B65" s="475">
        <v>174256</v>
      </c>
      <c r="C65" s="476">
        <v>3</v>
      </c>
      <c r="D65" s="477" t="s">
        <v>8</v>
      </c>
      <c r="E65" s="476">
        <v>142</v>
      </c>
      <c r="F65" s="484">
        <v>300000</v>
      </c>
      <c r="G65" s="484">
        <v>0</v>
      </c>
      <c r="H65" s="484">
        <v>300000</v>
      </c>
      <c r="I65" s="484">
        <v>0</v>
      </c>
      <c r="J65" s="484">
        <v>300000</v>
      </c>
      <c r="K65" s="484">
        <v>0</v>
      </c>
      <c r="L65" s="484">
        <v>300000</v>
      </c>
      <c r="M65" s="484">
        <v>1953.01000000001</v>
      </c>
      <c r="N65" s="484">
        <v>1953.01</v>
      </c>
      <c r="O65" s="484"/>
      <c r="P65" s="449">
        <f>+L65-O65</f>
        <v>300000</v>
      </c>
    </row>
    <row r="66" spans="1:16" ht="17.149999999999999" customHeight="1" x14ac:dyDescent="0.2">
      <c r="A66" s="446" t="str">
        <f t="shared" si="3"/>
        <v>174257-3-142</v>
      </c>
      <c r="B66" s="479">
        <v>174257</v>
      </c>
      <c r="C66" s="480">
        <v>3</v>
      </c>
      <c r="D66" s="481" t="s">
        <v>8</v>
      </c>
      <c r="E66" s="480">
        <v>142</v>
      </c>
      <c r="F66" s="485">
        <v>3913610</v>
      </c>
      <c r="G66" s="485">
        <v>0</v>
      </c>
      <c r="H66" s="485">
        <v>3913610</v>
      </c>
      <c r="I66" s="485">
        <v>0</v>
      </c>
      <c r="J66" s="485">
        <v>3913610</v>
      </c>
      <c r="K66" s="485">
        <v>0</v>
      </c>
      <c r="L66" s="485">
        <v>3913610</v>
      </c>
      <c r="M66" s="485">
        <v>233081.91</v>
      </c>
      <c r="N66" s="485">
        <v>1081.9100000000001</v>
      </c>
      <c r="O66" s="485">
        <v>232000</v>
      </c>
      <c r="P66" s="448">
        <f t="shared" si="1"/>
        <v>3681610</v>
      </c>
    </row>
    <row r="67" spans="1:16" ht="17.149999999999999" customHeight="1" x14ac:dyDescent="0.2">
      <c r="A67" s="446" t="str">
        <f t="shared" si="3"/>
        <v>174257-4-142</v>
      </c>
      <c r="B67" s="475">
        <v>174257</v>
      </c>
      <c r="C67" s="476">
        <v>4</v>
      </c>
      <c r="D67" s="477" t="s">
        <v>7</v>
      </c>
      <c r="E67" s="476">
        <v>142</v>
      </c>
      <c r="F67" s="484">
        <v>197500</v>
      </c>
      <c r="G67" s="484">
        <v>0</v>
      </c>
      <c r="H67" s="484">
        <v>197500</v>
      </c>
      <c r="I67" s="484">
        <v>0</v>
      </c>
      <c r="J67" s="484">
        <v>197500</v>
      </c>
      <c r="K67" s="484">
        <v>0</v>
      </c>
      <c r="L67" s="484">
        <v>197500</v>
      </c>
      <c r="M67" s="484">
        <v>7500</v>
      </c>
      <c r="N67" s="484">
        <v>7500</v>
      </c>
      <c r="O67" s="484"/>
      <c r="P67" s="449">
        <f>+L67-O67</f>
        <v>197500</v>
      </c>
    </row>
    <row r="68" spans="1:16" ht="17.149999999999999" customHeight="1" x14ac:dyDescent="0.2">
      <c r="A68" s="446" t="str">
        <f t="shared" si="3"/>
        <v>174258-3-142</v>
      </c>
      <c r="B68" s="479">
        <v>174258</v>
      </c>
      <c r="C68" s="480">
        <v>3</v>
      </c>
      <c r="D68" s="481" t="s">
        <v>8</v>
      </c>
      <c r="E68" s="480">
        <v>142</v>
      </c>
      <c r="F68" s="485">
        <v>1800000</v>
      </c>
      <c r="G68" s="485">
        <v>0</v>
      </c>
      <c r="H68" s="485">
        <v>1800000</v>
      </c>
      <c r="I68" s="485">
        <v>-305000</v>
      </c>
      <c r="J68" s="485">
        <v>1495000</v>
      </c>
      <c r="K68" s="485">
        <v>0</v>
      </c>
      <c r="L68" s="485">
        <v>1495000</v>
      </c>
      <c r="M68" s="485">
        <v>0</v>
      </c>
      <c r="N68" s="485">
        <v>0</v>
      </c>
      <c r="O68" s="485">
        <v>0</v>
      </c>
      <c r="P68" s="448">
        <f t="shared" si="1"/>
        <v>1495000</v>
      </c>
    </row>
    <row r="69" spans="1:16" ht="17.149999999999999" customHeight="1" x14ac:dyDescent="0.2">
      <c r="A69" s="446" t="str">
        <f t="shared" si="3"/>
        <v>174258-4-142</v>
      </c>
      <c r="B69" s="475">
        <v>174258</v>
      </c>
      <c r="C69" s="476">
        <v>4</v>
      </c>
      <c r="D69" s="477" t="s">
        <v>7</v>
      </c>
      <c r="E69" s="476">
        <v>142</v>
      </c>
      <c r="F69" s="484">
        <v>1400000</v>
      </c>
      <c r="G69" s="484">
        <v>0</v>
      </c>
      <c r="H69" s="484">
        <v>1400000</v>
      </c>
      <c r="I69" s="484">
        <v>-639075</v>
      </c>
      <c r="J69" s="484">
        <v>760925</v>
      </c>
      <c r="K69" s="484">
        <v>0</v>
      </c>
      <c r="L69" s="484">
        <v>760925</v>
      </c>
      <c r="M69" s="484">
        <v>0</v>
      </c>
      <c r="N69" s="484">
        <v>0</v>
      </c>
      <c r="O69" s="484">
        <v>0</v>
      </c>
      <c r="P69" s="449">
        <f>+L69-O69</f>
        <v>760925</v>
      </c>
    </row>
    <row r="70" spans="1:16" ht="17.149999999999999" customHeight="1" x14ac:dyDescent="0.2">
      <c r="A70" s="446" t="str">
        <f t="shared" si="3"/>
        <v>174259-3-142</v>
      </c>
      <c r="B70" s="479">
        <v>174259</v>
      </c>
      <c r="C70" s="480">
        <v>3</v>
      </c>
      <c r="D70" s="481" t="s">
        <v>8</v>
      </c>
      <c r="E70" s="480">
        <v>142</v>
      </c>
      <c r="F70" s="485">
        <v>150000</v>
      </c>
      <c r="G70" s="485">
        <v>0</v>
      </c>
      <c r="H70" s="485">
        <v>150000</v>
      </c>
      <c r="I70" s="485">
        <v>35000</v>
      </c>
      <c r="J70" s="485">
        <v>185000</v>
      </c>
      <c r="K70" s="485">
        <v>0</v>
      </c>
      <c r="L70" s="485">
        <v>185000</v>
      </c>
      <c r="M70" s="485">
        <v>25710.71</v>
      </c>
      <c r="N70" s="485">
        <v>25710.71</v>
      </c>
      <c r="O70" s="485"/>
      <c r="P70" s="448">
        <f t="shared" si="1"/>
        <v>185000</v>
      </c>
    </row>
    <row r="71" spans="1:16" ht="17.149999999999999" customHeight="1" x14ac:dyDescent="0.2">
      <c r="A71" s="446" t="str">
        <f t="shared" si="3"/>
        <v>174260-3-142</v>
      </c>
      <c r="B71" s="475">
        <v>174260</v>
      </c>
      <c r="C71" s="476">
        <v>3</v>
      </c>
      <c r="D71" s="477" t="s">
        <v>8</v>
      </c>
      <c r="E71" s="476">
        <v>142</v>
      </c>
      <c r="F71" s="484">
        <v>1685000</v>
      </c>
      <c r="G71" s="484">
        <v>0</v>
      </c>
      <c r="H71" s="484">
        <v>1685000</v>
      </c>
      <c r="I71" s="484">
        <v>-107000</v>
      </c>
      <c r="J71" s="484">
        <v>1578000</v>
      </c>
      <c r="K71" s="484">
        <v>0</v>
      </c>
      <c r="L71" s="484">
        <v>1578000</v>
      </c>
      <c r="M71" s="484">
        <v>60968.1499999999</v>
      </c>
      <c r="N71" s="484">
        <v>60968.15</v>
      </c>
      <c r="O71" s="484">
        <v>0</v>
      </c>
      <c r="P71" s="449">
        <f>+L71-O71</f>
        <v>1578000</v>
      </c>
    </row>
    <row r="72" spans="1:16" ht="17.149999999999999" customHeight="1" x14ac:dyDescent="0.2">
      <c r="A72" s="446" t="str">
        <f t="shared" si="3"/>
        <v>174261-3-142</v>
      </c>
      <c r="B72" s="479">
        <v>174261</v>
      </c>
      <c r="C72" s="480">
        <v>3</v>
      </c>
      <c r="D72" s="481" t="s">
        <v>8</v>
      </c>
      <c r="E72" s="480">
        <v>142</v>
      </c>
      <c r="F72" s="485">
        <v>16000000</v>
      </c>
      <c r="G72" s="485">
        <v>0</v>
      </c>
      <c r="H72" s="485">
        <v>16000000</v>
      </c>
      <c r="I72" s="485">
        <v>-1100000</v>
      </c>
      <c r="J72" s="485">
        <v>14900000</v>
      </c>
      <c r="K72" s="485">
        <v>0</v>
      </c>
      <c r="L72" s="485">
        <v>14900000</v>
      </c>
      <c r="M72" s="485">
        <v>1410000.31</v>
      </c>
      <c r="N72" s="485">
        <v>1410000.31</v>
      </c>
      <c r="O72" s="485">
        <v>0</v>
      </c>
      <c r="P72" s="448">
        <f t="shared" si="1"/>
        <v>14900000</v>
      </c>
    </row>
    <row r="73" spans="1:16" ht="17.149999999999999" customHeight="1" x14ac:dyDescent="0.2">
      <c r="A73" s="446" t="str">
        <f t="shared" si="3"/>
        <v>174262-3-142</v>
      </c>
      <c r="B73" s="475">
        <v>174262</v>
      </c>
      <c r="C73" s="476">
        <v>3</v>
      </c>
      <c r="D73" s="477" t="s">
        <v>8</v>
      </c>
      <c r="E73" s="476">
        <v>142</v>
      </c>
      <c r="F73" s="484">
        <v>2126000</v>
      </c>
      <c r="G73" s="484">
        <v>0</v>
      </c>
      <c r="H73" s="484">
        <v>2126000</v>
      </c>
      <c r="I73" s="484">
        <v>0</v>
      </c>
      <c r="J73" s="484">
        <v>2126000</v>
      </c>
      <c r="K73" s="484">
        <v>0</v>
      </c>
      <c r="L73" s="484">
        <v>2126000</v>
      </c>
      <c r="M73" s="484">
        <v>40534.840000000098</v>
      </c>
      <c r="N73" s="484">
        <v>40534.839999999997</v>
      </c>
      <c r="O73" s="484"/>
      <c r="P73" s="449">
        <f>+L73-O73</f>
        <v>2126000</v>
      </c>
    </row>
    <row r="74" spans="1:16" ht="17.149999999999999" customHeight="1" x14ac:dyDescent="0.2">
      <c r="A74" s="446" t="str">
        <f t="shared" si="3"/>
        <v>174262-4-142</v>
      </c>
      <c r="B74" s="479">
        <v>174262</v>
      </c>
      <c r="C74" s="480">
        <v>4</v>
      </c>
      <c r="D74" s="481" t="s">
        <v>7</v>
      </c>
      <c r="E74" s="480">
        <v>142</v>
      </c>
      <c r="F74" s="485">
        <v>495000</v>
      </c>
      <c r="G74" s="485">
        <v>0</v>
      </c>
      <c r="H74" s="485">
        <v>495000</v>
      </c>
      <c r="I74" s="485">
        <v>0</v>
      </c>
      <c r="J74" s="485">
        <v>495000</v>
      </c>
      <c r="K74" s="485">
        <v>0</v>
      </c>
      <c r="L74" s="485">
        <v>495000</v>
      </c>
      <c r="M74" s="485">
        <v>5711.2000000000098</v>
      </c>
      <c r="N74" s="485">
        <v>5711.2</v>
      </c>
      <c r="O74" s="485"/>
      <c r="P74" s="448">
        <f t="shared" si="1"/>
        <v>495000</v>
      </c>
    </row>
    <row r="75" spans="1:16" ht="17.149999999999999" customHeight="1" x14ac:dyDescent="0.2">
      <c r="A75" s="446" t="str">
        <f t="shared" si="3"/>
        <v>174263-3-142</v>
      </c>
      <c r="B75" s="475">
        <v>174263</v>
      </c>
      <c r="C75" s="476">
        <v>3</v>
      </c>
      <c r="D75" s="477" t="s">
        <v>8</v>
      </c>
      <c r="E75" s="476">
        <v>142</v>
      </c>
      <c r="F75" s="484">
        <v>700000</v>
      </c>
      <c r="G75" s="484">
        <v>0</v>
      </c>
      <c r="H75" s="484">
        <v>700000</v>
      </c>
      <c r="I75" s="484">
        <v>-45000</v>
      </c>
      <c r="J75" s="484">
        <v>655000</v>
      </c>
      <c r="K75" s="484">
        <v>0</v>
      </c>
      <c r="L75" s="484">
        <v>655000</v>
      </c>
      <c r="M75" s="484">
        <v>0</v>
      </c>
      <c r="N75" s="484">
        <v>0</v>
      </c>
      <c r="O75" s="484">
        <v>0</v>
      </c>
      <c r="P75" s="449">
        <f>+L75-O75</f>
        <v>655000</v>
      </c>
    </row>
    <row r="76" spans="1:16" ht="17.149999999999999" customHeight="1" x14ac:dyDescent="0.2">
      <c r="A76" s="446" t="str">
        <f t="shared" si="3"/>
        <v>174263-4-142</v>
      </c>
      <c r="B76" s="479">
        <v>174263</v>
      </c>
      <c r="C76" s="480">
        <v>4</v>
      </c>
      <c r="D76" s="481" t="s">
        <v>7</v>
      </c>
      <c r="E76" s="480">
        <v>142</v>
      </c>
      <c r="F76" s="485">
        <v>100000</v>
      </c>
      <c r="G76" s="485">
        <v>0</v>
      </c>
      <c r="H76" s="485">
        <v>100000</v>
      </c>
      <c r="I76" s="485">
        <v>400000</v>
      </c>
      <c r="J76" s="485">
        <v>500000</v>
      </c>
      <c r="K76" s="485">
        <v>0</v>
      </c>
      <c r="L76" s="485">
        <v>500000</v>
      </c>
      <c r="M76" s="485">
        <v>73594</v>
      </c>
      <c r="N76" s="485">
        <v>73594</v>
      </c>
      <c r="O76" s="485">
        <v>0</v>
      </c>
      <c r="P76" s="448">
        <f t="shared" si="1"/>
        <v>500000</v>
      </c>
    </row>
    <row r="77" spans="1:16" ht="17.149999999999999" customHeight="1" x14ac:dyDescent="0.2">
      <c r="A77" s="446" t="str">
        <f t="shared" si="3"/>
        <v>174264-3-142</v>
      </c>
      <c r="B77" s="475">
        <v>174264</v>
      </c>
      <c r="C77" s="476">
        <v>3</v>
      </c>
      <c r="D77" s="477" t="s">
        <v>8</v>
      </c>
      <c r="E77" s="476">
        <v>142</v>
      </c>
      <c r="F77" s="484">
        <v>3500000</v>
      </c>
      <c r="G77" s="484">
        <v>0</v>
      </c>
      <c r="H77" s="484">
        <v>3500000</v>
      </c>
      <c r="I77" s="484">
        <v>-200000</v>
      </c>
      <c r="J77" s="484">
        <v>3300000</v>
      </c>
      <c r="K77" s="484">
        <v>0</v>
      </c>
      <c r="L77" s="484">
        <v>3300000</v>
      </c>
      <c r="M77" s="484">
        <v>4013.8500000000899</v>
      </c>
      <c r="N77" s="484">
        <v>4013.85</v>
      </c>
      <c r="O77" s="484">
        <v>0</v>
      </c>
      <c r="P77" s="449">
        <f>+L77-O77</f>
        <v>3300000</v>
      </c>
    </row>
    <row r="78" spans="1:16" ht="17.149999999999999" customHeight="1" x14ac:dyDescent="0.2">
      <c r="A78" s="446" t="str">
        <f t="shared" si="3"/>
        <v>174264-4-142</v>
      </c>
      <c r="B78" s="479">
        <v>174264</v>
      </c>
      <c r="C78" s="480">
        <v>4</v>
      </c>
      <c r="D78" s="481" t="s">
        <v>7</v>
      </c>
      <c r="E78" s="480">
        <v>142</v>
      </c>
      <c r="F78" s="485">
        <v>1400000</v>
      </c>
      <c r="G78" s="485">
        <v>0</v>
      </c>
      <c r="H78" s="485">
        <v>1400000</v>
      </c>
      <c r="I78" s="485">
        <v>-483611</v>
      </c>
      <c r="J78" s="485">
        <v>916389</v>
      </c>
      <c r="K78" s="485">
        <v>0</v>
      </c>
      <c r="L78" s="485">
        <v>916389</v>
      </c>
      <c r="M78" s="485">
        <v>664606.75</v>
      </c>
      <c r="N78" s="485">
        <v>664606.75</v>
      </c>
      <c r="O78" s="485">
        <v>0</v>
      </c>
      <c r="P78" s="448">
        <f t="shared" si="1"/>
        <v>916389</v>
      </c>
    </row>
    <row r="79" spans="1:16" ht="17.149999999999999" customHeight="1" x14ac:dyDescent="0.2">
      <c r="A79" s="446" t="str">
        <f t="shared" si="3"/>
        <v>174265-3-142</v>
      </c>
      <c r="B79" s="475">
        <v>174265</v>
      </c>
      <c r="C79" s="476">
        <v>3</v>
      </c>
      <c r="D79" s="477" t="s">
        <v>8</v>
      </c>
      <c r="E79" s="476">
        <v>142</v>
      </c>
      <c r="F79" s="484">
        <v>695000</v>
      </c>
      <c r="G79" s="484">
        <v>0</v>
      </c>
      <c r="H79" s="484">
        <v>695000</v>
      </c>
      <c r="I79" s="484">
        <v>-292000</v>
      </c>
      <c r="J79" s="484">
        <v>403000</v>
      </c>
      <c r="K79" s="484">
        <v>0</v>
      </c>
      <c r="L79" s="484">
        <v>403000</v>
      </c>
      <c r="M79" s="484">
        <v>47979.38</v>
      </c>
      <c r="N79" s="484">
        <v>47979.38</v>
      </c>
      <c r="O79" s="484">
        <v>0</v>
      </c>
      <c r="P79" s="449">
        <f>+L79-O79</f>
        <v>403000</v>
      </c>
    </row>
    <row r="80" spans="1:16" ht="17.149999999999999" customHeight="1" x14ac:dyDescent="0.2">
      <c r="A80" s="446" t="str">
        <f t="shared" si="3"/>
        <v>174266-3-142</v>
      </c>
      <c r="B80" s="479">
        <v>174266</v>
      </c>
      <c r="C80" s="480">
        <v>3</v>
      </c>
      <c r="D80" s="481" t="s">
        <v>8</v>
      </c>
      <c r="E80" s="480">
        <v>142</v>
      </c>
      <c r="F80" s="485">
        <v>400000</v>
      </c>
      <c r="G80" s="485">
        <v>0</v>
      </c>
      <c r="H80" s="485">
        <v>400000</v>
      </c>
      <c r="I80" s="485">
        <v>-400000</v>
      </c>
      <c r="J80" s="485">
        <v>0</v>
      </c>
      <c r="K80" s="485">
        <v>0</v>
      </c>
      <c r="L80" s="485">
        <v>0</v>
      </c>
      <c r="M80" s="485">
        <v>0</v>
      </c>
      <c r="N80" s="485">
        <v>0</v>
      </c>
      <c r="O80" s="485">
        <v>0</v>
      </c>
      <c r="P80" s="448">
        <f t="shared" si="1"/>
        <v>0</v>
      </c>
    </row>
    <row r="81" spans="1:16" ht="17.149999999999999" customHeight="1" x14ac:dyDescent="0.2">
      <c r="A81" s="446" t="str">
        <f t="shared" si="3"/>
        <v>174267-3-142</v>
      </c>
      <c r="B81" s="475">
        <v>174267</v>
      </c>
      <c r="C81" s="476">
        <v>3</v>
      </c>
      <c r="D81" s="477" t="s">
        <v>8</v>
      </c>
      <c r="E81" s="476">
        <v>142</v>
      </c>
      <c r="F81" s="484">
        <v>2007890</v>
      </c>
      <c r="G81" s="484">
        <v>0</v>
      </c>
      <c r="H81" s="484">
        <v>2007890</v>
      </c>
      <c r="I81" s="484">
        <v>-465725</v>
      </c>
      <c r="J81" s="484">
        <v>1542165</v>
      </c>
      <c r="K81" s="484">
        <v>0</v>
      </c>
      <c r="L81" s="484">
        <v>1542165</v>
      </c>
      <c r="M81" s="484">
        <v>36452.449999999997</v>
      </c>
      <c r="N81" s="484">
        <v>36452.449999999997</v>
      </c>
      <c r="O81" s="484">
        <v>0</v>
      </c>
      <c r="P81" s="449">
        <f>+L81-O81</f>
        <v>1542165</v>
      </c>
    </row>
    <row r="82" spans="1:16" ht="17.149999999999999" customHeight="1" x14ac:dyDescent="0.2">
      <c r="A82" s="446" t="str">
        <f t="shared" si="3"/>
        <v>174267-4-142</v>
      </c>
      <c r="B82" s="479">
        <v>174267</v>
      </c>
      <c r="C82" s="480">
        <v>4</v>
      </c>
      <c r="D82" s="481" t="s">
        <v>7</v>
      </c>
      <c r="E82" s="480">
        <v>142</v>
      </c>
      <c r="F82" s="485">
        <v>110000</v>
      </c>
      <c r="G82" s="485">
        <v>0</v>
      </c>
      <c r="H82" s="485">
        <v>110000</v>
      </c>
      <c r="I82" s="485">
        <v>0</v>
      </c>
      <c r="J82" s="485">
        <v>110000</v>
      </c>
      <c r="K82" s="485">
        <v>0</v>
      </c>
      <c r="L82" s="485">
        <v>110000</v>
      </c>
      <c r="M82" s="485">
        <v>0</v>
      </c>
      <c r="N82" s="485">
        <v>0</v>
      </c>
      <c r="O82" s="485"/>
      <c r="P82" s="448">
        <f t="shared" si="1"/>
        <v>110000</v>
      </c>
    </row>
    <row r="83" spans="1:16" ht="17.149999999999999" customHeight="1" x14ac:dyDescent="0.2">
      <c r="A83" s="446" t="str">
        <f t="shared" si="3"/>
        <v>174268-3-142</v>
      </c>
      <c r="B83" s="475">
        <v>174268</v>
      </c>
      <c r="C83" s="476">
        <v>3</v>
      </c>
      <c r="D83" s="477" t="s">
        <v>8</v>
      </c>
      <c r="E83" s="476">
        <v>142</v>
      </c>
      <c r="F83" s="484">
        <v>800000</v>
      </c>
      <c r="G83" s="484">
        <v>0</v>
      </c>
      <c r="H83" s="484">
        <v>800000</v>
      </c>
      <c r="I83" s="484">
        <v>-100000</v>
      </c>
      <c r="J83" s="484">
        <v>700000</v>
      </c>
      <c r="K83" s="484">
        <v>0</v>
      </c>
      <c r="L83" s="484">
        <v>700000</v>
      </c>
      <c r="M83" s="484">
        <v>0</v>
      </c>
      <c r="N83" s="484">
        <v>0</v>
      </c>
      <c r="O83" s="484">
        <v>0</v>
      </c>
      <c r="P83" s="449">
        <f>+L83-O83</f>
        <v>700000</v>
      </c>
    </row>
    <row r="84" spans="1:16" ht="17.149999999999999" customHeight="1" x14ac:dyDescent="0.2">
      <c r="A84" s="446" t="str">
        <f t="shared" si="3"/>
        <v>174268-4-142</v>
      </c>
      <c r="B84" s="479">
        <v>174268</v>
      </c>
      <c r="C84" s="480">
        <v>4</v>
      </c>
      <c r="D84" s="481" t="s">
        <v>7</v>
      </c>
      <c r="E84" s="480">
        <v>142</v>
      </c>
      <c r="F84" s="485">
        <v>100000</v>
      </c>
      <c r="G84" s="485">
        <v>0</v>
      </c>
      <c r="H84" s="485">
        <v>100000</v>
      </c>
      <c r="I84" s="485">
        <v>0</v>
      </c>
      <c r="J84" s="485">
        <v>100000</v>
      </c>
      <c r="K84" s="485">
        <v>0</v>
      </c>
      <c r="L84" s="485">
        <v>100000</v>
      </c>
      <c r="M84" s="485">
        <v>84185.1</v>
      </c>
      <c r="N84" s="485">
        <v>84185.1</v>
      </c>
      <c r="O84" s="485"/>
      <c r="P84" s="448">
        <f t="shared" si="1"/>
        <v>100000</v>
      </c>
    </row>
    <row r="85" spans="1:16" ht="17.149999999999999" customHeight="1" x14ac:dyDescent="0.2">
      <c r="A85" s="446" t="str">
        <f t="shared" si="3"/>
        <v>174269-3-142</v>
      </c>
      <c r="B85" s="475">
        <v>174269</v>
      </c>
      <c r="C85" s="476">
        <v>3</v>
      </c>
      <c r="D85" s="477" t="s">
        <v>8</v>
      </c>
      <c r="E85" s="476">
        <v>142</v>
      </c>
      <c r="F85" s="484">
        <v>5000000</v>
      </c>
      <c r="G85" s="484">
        <v>0</v>
      </c>
      <c r="H85" s="484">
        <v>5000000</v>
      </c>
      <c r="I85" s="484">
        <v>-889327</v>
      </c>
      <c r="J85" s="484">
        <v>4110673</v>
      </c>
      <c r="K85" s="484">
        <v>0</v>
      </c>
      <c r="L85" s="484">
        <v>4110673</v>
      </c>
      <c r="M85" s="484">
        <v>8528.0499999998101</v>
      </c>
      <c r="N85" s="484">
        <v>8528.0499999999993</v>
      </c>
      <c r="O85" s="484">
        <v>0</v>
      </c>
      <c r="P85" s="449">
        <f>+L85-O85</f>
        <v>4110673</v>
      </c>
    </row>
    <row r="86" spans="1:16" ht="17.149999999999999" customHeight="1" x14ac:dyDescent="0.2">
      <c r="A86" s="446" t="str">
        <f t="shared" si="3"/>
        <v>174270-3-142</v>
      </c>
      <c r="B86" s="479">
        <v>174270</v>
      </c>
      <c r="C86" s="480">
        <v>3</v>
      </c>
      <c r="D86" s="481" t="s">
        <v>8</v>
      </c>
      <c r="E86" s="480">
        <v>142</v>
      </c>
      <c r="F86" s="485">
        <v>2950000</v>
      </c>
      <c r="G86" s="485">
        <v>0</v>
      </c>
      <c r="H86" s="485">
        <v>2950000</v>
      </c>
      <c r="I86" s="485">
        <v>-309000</v>
      </c>
      <c r="J86" s="485">
        <v>2641000</v>
      </c>
      <c r="K86" s="485">
        <v>0</v>
      </c>
      <c r="L86" s="485">
        <v>2641000</v>
      </c>
      <c r="M86" s="485">
        <v>364583.55</v>
      </c>
      <c r="N86" s="485">
        <v>364583.55</v>
      </c>
      <c r="O86" s="485">
        <v>0</v>
      </c>
      <c r="P86" s="448">
        <f t="shared" si="1"/>
        <v>2641000</v>
      </c>
    </row>
    <row r="87" spans="1:16" ht="17.149999999999999" customHeight="1" x14ac:dyDescent="0.2">
      <c r="A87" s="446" t="str">
        <f t="shared" si="3"/>
        <v>174271-3-142</v>
      </c>
      <c r="B87" s="475">
        <v>174271</v>
      </c>
      <c r="C87" s="476">
        <v>3</v>
      </c>
      <c r="D87" s="477" t="s">
        <v>8</v>
      </c>
      <c r="E87" s="476">
        <v>142</v>
      </c>
      <c r="F87" s="484">
        <v>700000</v>
      </c>
      <c r="G87" s="484">
        <v>0</v>
      </c>
      <c r="H87" s="484">
        <v>700000</v>
      </c>
      <c r="I87" s="484">
        <v>-100000</v>
      </c>
      <c r="J87" s="484">
        <v>600000</v>
      </c>
      <c r="K87" s="484">
        <v>0</v>
      </c>
      <c r="L87" s="484">
        <v>600000</v>
      </c>
      <c r="M87" s="484">
        <v>162389.31</v>
      </c>
      <c r="N87" s="484">
        <v>162389.31</v>
      </c>
      <c r="O87" s="484">
        <v>0</v>
      </c>
      <c r="P87" s="449">
        <f>+L87-O87</f>
        <v>600000</v>
      </c>
    </row>
    <row r="88" spans="1:16" ht="17.149999999999999" customHeight="1" x14ac:dyDescent="0.2">
      <c r="A88" s="446" t="str">
        <f t="shared" si="3"/>
        <v>174271-4-142</v>
      </c>
      <c r="B88" s="479">
        <v>174271</v>
      </c>
      <c r="C88" s="480">
        <v>4</v>
      </c>
      <c r="D88" s="481" t="s">
        <v>7</v>
      </c>
      <c r="E88" s="480">
        <v>142</v>
      </c>
      <c r="F88" s="485">
        <v>100000</v>
      </c>
      <c r="G88" s="485">
        <v>0</v>
      </c>
      <c r="H88" s="485">
        <v>100000</v>
      </c>
      <c r="I88" s="485">
        <v>0</v>
      </c>
      <c r="J88" s="485">
        <v>100000</v>
      </c>
      <c r="K88" s="485">
        <v>0</v>
      </c>
      <c r="L88" s="485">
        <v>100000</v>
      </c>
      <c r="M88" s="485">
        <v>0</v>
      </c>
      <c r="N88" s="485">
        <v>0</v>
      </c>
      <c r="O88" s="485"/>
      <c r="P88" s="448">
        <f t="shared" si="1"/>
        <v>100000</v>
      </c>
    </row>
    <row r="89" spans="1:16" ht="17.149999999999999" customHeight="1" x14ac:dyDescent="0.2">
      <c r="A89" s="446" t="str">
        <f t="shared" si="3"/>
        <v>174272-3-142</v>
      </c>
      <c r="B89" s="475">
        <v>174272</v>
      </c>
      <c r="C89" s="476">
        <v>3</v>
      </c>
      <c r="D89" s="477" t="s">
        <v>8</v>
      </c>
      <c r="E89" s="476">
        <v>142</v>
      </c>
      <c r="F89" s="484">
        <v>1000000</v>
      </c>
      <c r="G89" s="484">
        <v>0</v>
      </c>
      <c r="H89" s="484">
        <v>1000000</v>
      </c>
      <c r="I89" s="484">
        <v>-589075</v>
      </c>
      <c r="J89" s="484">
        <v>410925</v>
      </c>
      <c r="K89" s="484">
        <v>0</v>
      </c>
      <c r="L89" s="484">
        <v>410925</v>
      </c>
      <c r="M89" s="484">
        <v>12998.31</v>
      </c>
      <c r="N89" s="484">
        <v>12998.31</v>
      </c>
      <c r="O89" s="484">
        <v>0</v>
      </c>
      <c r="P89" s="449">
        <f>+L89-O89</f>
        <v>410925</v>
      </c>
    </row>
    <row r="90" spans="1:16" ht="17.149999999999999" customHeight="1" x14ac:dyDescent="0.2">
      <c r="A90" s="446" t="str">
        <f t="shared" si="3"/>
        <v>174273-3-142</v>
      </c>
      <c r="B90" s="479">
        <v>174273</v>
      </c>
      <c r="C90" s="480">
        <v>3</v>
      </c>
      <c r="D90" s="481" t="s">
        <v>8</v>
      </c>
      <c r="E90" s="480">
        <v>142</v>
      </c>
      <c r="F90" s="485">
        <v>1000000</v>
      </c>
      <c r="G90" s="485">
        <v>0</v>
      </c>
      <c r="H90" s="485">
        <v>1000000</v>
      </c>
      <c r="I90" s="485">
        <v>0</v>
      </c>
      <c r="J90" s="485">
        <v>1000000</v>
      </c>
      <c r="K90" s="485">
        <v>0</v>
      </c>
      <c r="L90" s="485">
        <v>1000000</v>
      </c>
      <c r="M90" s="485">
        <v>0</v>
      </c>
      <c r="N90" s="485">
        <v>0</v>
      </c>
      <c r="O90" s="485"/>
      <c r="P90" s="451">
        <f t="shared" si="1"/>
        <v>1000000</v>
      </c>
    </row>
    <row r="91" spans="1:16" ht="17.149999999999999" customHeight="1" x14ac:dyDescent="0.2">
      <c r="A91" s="446" t="str">
        <f t="shared" si="3"/>
        <v>195063-3-100</v>
      </c>
      <c r="B91" s="475">
        <v>195063</v>
      </c>
      <c r="C91" s="476">
        <v>3</v>
      </c>
      <c r="D91" s="477" t="s">
        <v>8</v>
      </c>
      <c r="E91" s="476">
        <v>100</v>
      </c>
      <c r="F91" s="484">
        <v>1949502</v>
      </c>
      <c r="G91" s="484">
        <v>0</v>
      </c>
      <c r="H91" s="484">
        <v>1949502</v>
      </c>
      <c r="I91" s="484">
        <v>0</v>
      </c>
      <c r="J91" s="484">
        <v>1949502</v>
      </c>
      <c r="K91" s="484">
        <v>0</v>
      </c>
      <c r="L91" s="484">
        <v>1949502</v>
      </c>
      <c r="M91" s="484">
        <v>1043298.28</v>
      </c>
      <c r="N91" s="484">
        <v>1058507.68</v>
      </c>
      <c r="O91" s="484"/>
      <c r="P91" s="452">
        <f>+L91-O91</f>
        <v>1949502</v>
      </c>
    </row>
    <row r="92" spans="1:16" ht="17.149999999999999" customHeight="1" x14ac:dyDescent="0.2">
      <c r="A92" s="446" t="str">
        <f t="shared" si="3"/>
        <v>195065-3-100</v>
      </c>
      <c r="B92" s="479">
        <v>195065</v>
      </c>
      <c r="C92" s="480">
        <v>3</v>
      </c>
      <c r="D92" s="481" t="s">
        <v>8</v>
      </c>
      <c r="E92" s="480">
        <v>100</v>
      </c>
      <c r="F92" s="485">
        <v>233177</v>
      </c>
      <c r="G92" s="485">
        <v>0</v>
      </c>
      <c r="H92" s="485">
        <v>233177</v>
      </c>
      <c r="I92" s="485">
        <v>0</v>
      </c>
      <c r="J92" s="485">
        <v>233177</v>
      </c>
      <c r="K92" s="485">
        <v>0</v>
      </c>
      <c r="L92" s="485">
        <v>233177</v>
      </c>
      <c r="M92" s="485">
        <v>100377.45</v>
      </c>
      <c r="N92" s="485">
        <v>100377.45</v>
      </c>
      <c r="O92" s="485"/>
      <c r="P92" s="451">
        <f t="shared" si="1"/>
        <v>233177</v>
      </c>
    </row>
    <row r="93" spans="1:16" ht="17.149999999999999" customHeight="1" x14ac:dyDescent="0.2">
      <c r="A93" s="446" t="str">
        <f t="shared" si="3"/>
        <v>195067-3-100</v>
      </c>
      <c r="B93" s="475">
        <v>195067</v>
      </c>
      <c r="C93" s="476">
        <v>3</v>
      </c>
      <c r="D93" s="477" t="s">
        <v>8</v>
      </c>
      <c r="E93" s="476">
        <v>100</v>
      </c>
      <c r="F93" s="484">
        <v>17628738</v>
      </c>
      <c r="G93" s="484">
        <v>0</v>
      </c>
      <c r="H93" s="484">
        <v>17628738</v>
      </c>
      <c r="I93" s="484">
        <v>0</v>
      </c>
      <c r="J93" s="484">
        <v>17628738</v>
      </c>
      <c r="K93" s="484">
        <v>0</v>
      </c>
      <c r="L93" s="484">
        <v>17628738</v>
      </c>
      <c r="M93" s="484">
        <v>3983331.68</v>
      </c>
      <c r="N93" s="484">
        <v>3983331.68</v>
      </c>
      <c r="O93" s="484"/>
      <c r="P93" s="452">
        <f>+L93-O93</f>
        <v>17628738</v>
      </c>
    </row>
    <row r="94" spans="1:16" ht="17.149999999999999" customHeight="1" x14ac:dyDescent="0.2">
      <c r="A94" s="446" t="str">
        <f t="shared" ref="A94:A97" si="4">CONCATENATE(B94,"-",C94,"-",E94)</f>
        <v>204816-3-181</v>
      </c>
      <c r="B94" s="479">
        <v>204816</v>
      </c>
      <c r="C94" s="480">
        <v>3</v>
      </c>
      <c r="D94" s="481" t="s">
        <v>8</v>
      </c>
      <c r="E94" s="480">
        <v>181</v>
      </c>
      <c r="F94" s="485">
        <v>800000</v>
      </c>
      <c r="G94" s="485">
        <v>0</v>
      </c>
      <c r="H94" s="485">
        <v>800000</v>
      </c>
      <c r="I94" s="485">
        <v>0</v>
      </c>
      <c r="J94" s="485">
        <v>800000</v>
      </c>
      <c r="K94" s="485">
        <v>0</v>
      </c>
      <c r="L94" s="485">
        <v>800000</v>
      </c>
      <c r="M94" s="485">
        <v>259652.03</v>
      </c>
      <c r="N94" s="485">
        <v>259652.03</v>
      </c>
      <c r="O94" s="485"/>
      <c r="P94" s="451">
        <f t="shared" si="1"/>
        <v>800000</v>
      </c>
    </row>
    <row r="95" spans="1:16" ht="17.149999999999999" customHeight="1" x14ac:dyDescent="0.2">
      <c r="A95" s="446" t="str">
        <f t="shared" si="4"/>
        <v>204817-3-181</v>
      </c>
      <c r="B95" s="475">
        <v>204817</v>
      </c>
      <c r="C95" s="476">
        <v>3</v>
      </c>
      <c r="D95" s="477" t="s">
        <v>8</v>
      </c>
      <c r="E95" s="476">
        <v>181</v>
      </c>
      <c r="F95" s="484">
        <v>700000</v>
      </c>
      <c r="G95" s="484">
        <v>0</v>
      </c>
      <c r="H95" s="484">
        <v>700000</v>
      </c>
      <c r="I95" s="484">
        <v>0</v>
      </c>
      <c r="J95" s="484">
        <v>700000</v>
      </c>
      <c r="K95" s="484">
        <v>0</v>
      </c>
      <c r="L95" s="484">
        <v>700000</v>
      </c>
      <c r="M95" s="484">
        <v>487457.31</v>
      </c>
      <c r="N95" s="484">
        <v>327457.31</v>
      </c>
      <c r="O95" s="484">
        <v>160000</v>
      </c>
      <c r="P95" s="452">
        <f>+L95-O95</f>
        <v>540000</v>
      </c>
    </row>
    <row r="96" spans="1:16" ht="17.149999999999999" customHeight="1" x14ac:dyDescent="0.2">
      <c r="A96" s="446" t="str">
        <f t="shared" si="4"/>
        <v>204818-3-142</v>
      </c>
      <c r="B96" s="479">
        <v>204818</v>
      </c>
      <c r="C96" s="480">
        <v>3</v>
      </c>
      <c r="D96" s="481" t="s">
        <v>8</v>
      </c>
      <c r="E96" s="480">
        <v>142</v>
      </c>
      <c r="F96" s="485">
        <v>1</v>
      </c>
      <c r="G96" s="485">
        <v>0</v>
      </c>
      <c r="H96" s="485">
        <v>1</v>
      </c>
      <c r="I96" s="485">
        <v>0</v>
      </c>
      <c r="J96" s="485">
        <v>1</v>
      </c>
      <c r="K96" s="485">
        <v>0</v>
      </c>
      <c r="L96" s="485">
        <v>1</v>
      </c>
      <c r="M96" s="485">
        <v>1</v>
      </c>
      <c r="N96" s="485">
        <v>1</v>
      </c>
      <c r="O96" s="485"/>
      <c r="P96" s="451">
        <f t="shared" si="1"/>
        <v>1</v>
      </c>
    </row>
    <row r="97" spans="1:16" ht="17.149999999999999" customHeight="1" x14ac:dyDescent="0.2">
      <c r="A97" s="446" t="str">
        <f t="shared" si="4"/>
        <v>213406-3-188</v>
      </c>
      <c r="B97" s="475">
        <v>213406</v>
      </c>
      <c r="C97" s="476">
        <v>3</v>
      </c>
      <c r="D97" s="477" t="s">
        <v>8</v>
      </c>
      <c r="E97" s="476">
        <v>188</v>
      </c>
      <c r="F97" s="484"/>
      <c r="G97" s="484">
        <v>0</v>
      </c>
      <c r="H97" s="484">
        <v>0</v>
      </c>
      <c r="I97" s="484">
        <v>200000</v>
      </c>
      <c r="J97" s="484">
        <v>200000</v>
      </c>
      <c r="K97" s="484">
        <v>0</v>
      </c>
      <c r="L97" s="484">
        <v>200000</v>
      </c>
      <c r="M97" s="484">
        <v>189120.68</v>
      </c>
      <c r="N97" s="484">
        <v>189120.68</v>
      </c>
      <c r="O97" s="484">
        <v>0</v>
      </c>
      <c r="P97" s="452">
        <f>+L97-O97</f>
        <v>200000</v>
      </c>
    </row>
    <row r="98" spans="1:16" ht="16.5" customHeight="1" x14ac:dyDescent="0.25">
      <c r="A98" s="446"/>
      <c r="B98" s="486" t="s">
        <v>9</v>
      </c>
      <c r="C98" s="495"/>
      <c r="D98" s="495"/>
      <c r="E98" s="486"/>
      <c r="F98" s="483">
        <v>517546895</v>
      </c>
      <c r="G98" s="483">
        <v>-3436635</v>
      </c>
      <c r="H98" s="483">
        <v>514110260</v>
      </c>
      <c r="I98" s="483">
        <v>-742547</v>
      </c>
      <c r="J98" s="483">
        <v>513367713</v>
      </c>
      <c r="K98" s="483">
        <v>0</v>
      </c>
      <c r="L98" s="483">
        <v>513367713</v>
      </c>
      <c r="M98" s="483">
        <v>106233645.23</v>
      </c>
      <c r="N98" s="483">
        <v>105007793.17</v>
      </c>
      <c r="O98" s="483">
        <v>2049535.71</v>
      </c>
      <c r="P98" s="453">
        <f>+L98-O98</f>
        <v>511318177.29000002</v>
      </c>
    </row>
    <row r="100" spans="1:16" ht="17.149999999999999" customHeight="1" x14ac:dyDescent="0.25">
      <c r="M100" s="454"/>
      <c r="N100" s="455">
        <f>N98-'Execução Orçamentária'!P417</f>
        <v>0</v>
      </c>
    </row>
  </sheetData>
  <mergeCells count="16">
    <mergeCell ref="C98:D98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93"/>
  <sheetViews>
    <sheetView showGridLines="0" zoomScale="80" zoomScaleNormal="80" workbookViewId="0">
      <pane xSplit="1" ySplit="4" topLeftCell="B74" activePane="bottomRight" state="frozen"/>
      <selection activeCell="Q5" sqref="Q5:Q7"/>
      <selection pane="topRight" activeCell="Q5" sqref="Q5:Q7"/>
      <selection pane="bottomLeft" activeCell="Q5" sqref="Q5:Q7"/>
      <selection pane="bottomRight" activeCell="M91" sqref="M91"/>
    </sheetView>
  </sheetViews>
  <sheetFormatPr defaultColWidth="8.7265625" defaultRowHeight="20.149999999999999" customHeight="1" x14ac:dyDescent="0.25"/>
  <cols>
    <col min="1" max="1" width="13.453125" style="410" customWidth="1"/>
    <col min="2" max="2" width="10.453125" style="410" customWidth="1"/>
    <col min="3" max="3" width="4.81640625" style="410" customWidth="1"/>
    <col min="4" max="4" width="26.81640625" style="410" customWidth="1"/>
    <col min="5" max="5" width="9" style="410" customWidth="1"/>
    <col min="6" max="6" width="16.7265625" style="410" customWidth="1"/>
    <col min="7" max="7" width="16.26953125" style="410" customWidth="1"/>
    <col min="8" max="8" width="18.7265625" style="410" customWidth="1"/>
    <col min="9" max="9" width="16.7265625" style="410" bestFit="1" customWidth="1"/>
    <col min="10" max="10" width="14.81640625" style="410" customWidth="1"/>
    <col min="11" max="11" width="20" style="410" bestFit="1" customWidth="1"/>
    <col min="12" max="13" width="14.81640625" style="410" customWidth="1"/>
    <col min="14" max="16384" width="8.7265625" style="410"/>
  </cols>
  <sheetData>
    <row r="1" spans="1:13" ht="20.149999999999999" customHeight="1" x14ac:dyDescent="0.25">
      <c r="B1" s="456"/>
      <c r="I1" s="457"/>
      <c r="K1" s="457"/>
      <c r="M1" s="457"/>
    </row>
    <row r="2" spans="1:13" ht="20.149999999999999" customHeight="1" x14ac:dyDescent="0.25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49999999999999" customHeight="1" x14ac:dyDescent="0.25">
      <c r="A3" s="498" t="s">
        <v>48</v>
      </c>
      <c r="B3" s="501" t="s">
        <v>0</v>
      </c>
      <c r="C3" s="501" t="s">
        <v>1</v>
      </c>
      <c r="D3" s="501"/>
      <c r="E3" s="499" t="s">
        <v>347</v>
      </c>
      <c r="F3" s="493" t="s">
        <v>67</v>
      </c>
      <c r="G3" s="493" t="s">
        <v>50</v>
      </c>
      <c r="H3" s="493" t="s">
        <v>51</v>
      </c>
      <c r="I3" s="493" t="s">
        <v>52</v>
      </c>
      <c r="J3" s="493" t="s">
        <v>53</v>
      </c>
      <c r="K3" s="493" t="s">
        <v>54</v>
      </c>
      <c r="L3" s="493" t="s">
        <v>5</v>
      </c>
      <c r="M3" s="493" t="s">
        <v>12</v>
      </c>
    </row>
    <row r="4" spans="1:13" ht="32.15" customHeight="1" x14ac:dyDescent="0.25">
      <c r="A4" s="498"/>
      <c r="B4" s="501"/>
      <c r="C4" s="501"/>
      <c r="D4" s="501"/>
      <c r="E4" s="500"/>
      <c r="F4" s="494"/>
      <c r="G4" s="494"/>
      <c r="H4" s="494"/>
      <c r="I4" s="494"/>
      <c r="J4" s="494"/>
      <c r="K4" s="494"/>
      <c r="L4" s="494"/>
      <c r="M4" s="494"/>
    </row>
    <row r="5" spans="1:13" ht="20.149999999999999" customHeight="1" x14ac:dyDescent="0.25">
      <c r="A5" s="410" t="str">
        <f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78">
        <v>1953622.81</v>
      </c>
      <c r="G5" s="478">
        <v>1953622.81</v>
      </c>
      <c r="H5" s="478">
        <v>0</v>
      </c>
      <c r="I5" s="478">
        <v>1953622.81</v>
      </c>
      <c r="J5" s="478">
        <v>0</v>
      </c>
      <c r="K5" s="478">
        <v>1953622.81</v>
      </c>
      <c r="L5" s="478">
        <v>0</v>
      </c>
      <c r="M5" s="478"/>
    </row>
    <row r="6" spans="1:13" ht="20.149999999999999" customHeight="1" x14ac:dyDescent="0.25">
      <c r="A6" s="410" t="str">
        <f t="shared" ref="A6:A70" si="0">CONCATENATE(B6,"-",C6,"-",E6)</f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2">
        <v>343720.01</v>
      </c>
      <c r="G6" s="482">
        <v>343720.01</v>
      </c>
      <c r="H6" s="482">
        <v>0</v>
      </c>
      <c r="I6" s="482">
        <v>343720.01</v>
      </c>
      <c r="J6" s="482">
        <v>0</v>
      </c>
      <c r="K6" s="482">
        <v>343720.01</v>
      </c>
      <c r="L6" s="482">
        <v>0</v>
      </c>
      <c r="M6" s="482"/>
    </row>
    <row r="7" spans="1:13" ht="20.149999999999999" customHeight="1" x14ac:dyDescent="0.25">
      <c r="A7" s="410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78">
        <v>167344.37</v>
      </c>
      <c r="G7" s="478">
        <v>167344.37</v>
      </c>
      <c r="H7" s="478">
        <v>0</v>
      </c>
      <c r="I7" s="478">
        <v>167344.37</v>
      </c>
      <c r="J7" s="478">
        <v>0</v>
      </c>
      <c r="K7" s="478">
        <v>167344.37</v>
      </c>
      <c r="L7" s="478">
        <v>0</v>
      </c>
      <c r="M7" s="478"/>
    </row>
    <row r="8" spans="1:13" ht="20.149999999999999" customHeight="1" x14ac:dyDescent="0.25">
      <c r="A8" s="410" t="str">
        <f t="shared" si="0"/>
        <v>93048-3-100</v>
      </c>
      <c r="B8" s="479">
        <v>93048</v>
      </c>
      <c r="C8" s="480">
        <v>3</v>
      </c>
      <c r="D8" s="481" t="s">
        <v>8</v>
      </c>
      <c r="E8" s="480">
        <v>100</v>
      </c>
      <c r="F8" s="482">
        <v>1200</v>
      </c>
      <c r="G8" s="482">
        <v>1200</v>
      </c>
      <c r="H8" s="482">
        <v>0</v>
      </c>
      <c r="I8" s="482">
        <v>1200</v>
      </c>
      <c r="J8" s="482">
        <v>0</v>
      </c>
      <c r="K8" s="482">
        <v>1200</v>
      </c>
      <c r="L8" s="482">
        <v>0</v>
      </c>
      <c r="M8" s="482"/>
    </row>
    <row r="9" spans="1:13" ht="20.149999999999999" customHeight="1" x14ac:dyDescent="0.25">
      <c r="A9" s="410" t="str">
        <f t="shared" si="0"/>
        <v>128805-3-142</v>
      </c>
      <c r="B9" s="475">
        <v>128805</v>
      </c>
      <c r="C9" s="476">
        <v>3</v>
      </c>
      <c r="D9" s="477" t="s">
        <v>8</v>
      </c>
      <c r="E9" s="476">
        <v>142</v>
      </c>
      <c r="F9" s="478">
        <v>27126.81</v>
      </c>
      <c r="G9" s="478">
        <v>27126.81</v>
      </c>
      <c r="H9" s="478">
        <v>0</v>
      </c>
      <c r="I9" s="478">
        <v>27126.81</v>
      </c>
      <c r="J9" s="478">
        <v>0</v>
      </c>
      <c r="K9" s="478">
        <v>27126.81</v>
      </c>
      <c r="L9" s="478">
        <v>0</v>
      </c>
      <c r="M9" s="478"/>
    </row>
    <row r="10" spans="1:13" ht="20.149999999999999" customHeight="1" x14ac:dyDescent="0.25">
      <c r="A10" s="410" t="str">
        <f t="shared" si="0"/>
        <v>128809-3-142</v>
      </c>
      <c r="B10" s="479">
        <v>128809</v>
      </c>
      <c r="C10" s="480">
        <v>3</v>
      </c>
      <c r="D10" s="481" t="s">
        <v>8</v>
      </c>
      <c r="E10" s="480">
        <v>142</v>
      </c>
      <c r="F10" s="482">
        <v>25557.87</v>
      </c>
      <c r="G10" s="482">
        <v>25557.87</v>
      </c>
      <c r="H10" s="482">
        <v>0</v>
      </c>
      <c r="I10" s="482">
        <v>25557.87</v>
      </c>
      <c r="J10" s="482">
        <v>0</v>
      </c>
      <c r="K10" s="482">
        <v>25557.87</v>
      </c>
      <c r="L10" s="482">
        <v>0</v>
      </c>
      <c r="M10" s="482"/>
    </row>
    <row r="11" spans="1:13" ht="20.149999999999999" customHeight="1" x14ac:dyDescent="0.25">
      <c r="A11" s="410" t="str">
        <f t="shared" si="0"/>
        <v>128811-3-142</v>
      </c>
      <c r="B11" s="475">
        <v>128811</v>
      </c>
      <c r="C11" s="476">
        <v>3</v>
      </c>
      <c r="D11" s="477" t="s">
        <v>8</v>
      </c>
      <c r="E11" s="476">
        <v>142</v>
      </c>
      <c r="F11" s="478">
        <v>69880.08</v>
      </c>
      <c r="G11" s="478">
        <v>69880.08</v>
      </c>
      <c r="H11" s="478">
        <v>0</v>
      </c>
      <c r="I11" s="478">
        <v>69880.08</v>
      </c>
      <c r="J11" s="478">
        <v>0</v>
      </c>
      <c r="K11" s="478">
        <v>69880.08</v>
      </c>
      <c r="L11" s="478">
        <v>0</v>
      </c>
      <c r="M11" s="478"/>
    </row>
    <row r="12" spans="1:13" ht="20.149999999999999" customHeight="1" x14ac:dyDescent="0.25">
      <c r="A12" s="410" t="str">
        <f t="shared" si="0"/>
        <v>139605-3-151</v>
      </c>
      <c r="B12" s="479">
        <v>139605</v>
      </c>
      <c r="C12" s="480">
        <v>3</v>
      </c>
      <c r="D12" s="481" t="s">
        <v>8</v>
      </c>
      <c r="E12" s="480">
        <v>151</v>
      </c>
      <c r="F12" s="482">
        <v>221969.09</v>
      </c>
      <c r="G12" s="482">
        <v>221969.09</v>
      </c>
      <c r="H12" s="482">
        <v>8486.52</v>
      </c>
      <c r="I12" s="482">
        <v>213482.57</v>
      </c>
      <c r="J12" s="482">
        <v>0</v>
      </c>
      <c r="K12" s="482">
        <v>213482.57</v>
      </c>
      <c r="L12" s="482">
        <v>0</v>
      </c>
      <c r="M12" s="482"/>
    </row>
    <row r="13" spans="1:13" ht="20.149999999999999" customHeight="1" x14ac:dyDescent="0.25">
      <c r="A13" s="410" t="str">
        <f t="shared" si="0"/>
        <v>174222-1-100</v>
      </c>
      <c r="B13" s="475">
        <v>174222</v>
      </c>
      <c r="C13" s="476">
        <v>1</v>
      </c>
      <c r="D13" s="477" t="s">
        <v>11</v>
      </c>
      <c r="E13" s="476">
        <v>100</v>
      </c>
      <c r="F13" s="478">
        <v>257395931.94</v>
      </c>
      <c r="G13" s="478">
        <v>256021299.15000001</v>
      </c>
      <c r="H13" s="478">
        <v>1273884.68</v>
      </c>
      <c r="I13" s="478">
        <v>254747414.47</v>
      </c>
      <c r="J13" s="478">
        <v>7960107.5599999996</v>
      </c>
      <c r="K13" s="478">
        <v>246787306.91</v>
      </c>
      <c r="L13" s="478">
        <v>1374632.79</v>
      </c>
      <c r="M13" s="478"/>
    </row>
    <row r="14" spans="1:13" ht="20.149999999999999" customHeight="1" x14ac:dyDescent="0.25">
      <c r="A14" s="410" t="str">
        <f t="shared" si="0"/>
        <v>174224-3-151</v>
      </c>
      <c r="B14" s="479">
        <v>174224</v>
      </c>
      <c r="C14" s="480">
        <v>3</v>
      </c>
      <c r="D14" s="481" t="s">
        <v>8</v>
      </c>
      <c r="E14" s="480">
        <v>151</v>
      </c>
      <c r="F14" s="482">
        <v>0</v>
      </c>
      <c r="G14" s="482">
        <v>0</v>
      </c>
      <c r="H14" s="482">
        <v>0</v>
      </c>
      <c r="I14" s="482">
        <v>0</v>
      </c>
      <c r="J14" s="482">
        <v>0</v>
      </c>
      <c r="K14" s="482">
        <v>0</v>
      </c>
      <c r="L14" s="482">
        <v>0</v>
      </c>
      <c r="M14" s="482"/>
    </row>
    <row r="15" spans="1:13" ht="20.149999999999999" customHeight="1" x14ac:dyDescent="0.25">
      <c r="A15" s="410" t="str">
        <f t="shared" si="0"/>
        <v>174224-3-188</v>
      </c>
      <c r="B15" s="475">
        <v>174224</v>
      </c>
      <c r="C15" s="476">
        <v>3</v>
      </c>
      <c r="D15" s="477" t="s">
        <v>8</v>
      </c>
      <c r="E15" s="476">
        <v>188</v>
      </c>
      <c r="F15" s="478">
        <v>21618362.5</v>
      </c>
      <c r="G15" s="478">
        <v>21603386.280000001</v>
      </c>
      <c r="H15" s="478">
        <v>6024062.9400000004</v>
      </c>
      <c r="I15" s="478">
        <v>15579323.34</v>
      </c>
      <c r="J15" s="478">
        <v>323391.26</v>
      </c>
      <c r="K15" s="478">
        <v>15255932.08</v>
      </c>
      <c r="L15" s="478">
        <v>14976.22</v>
      </c>
      <c r="M15" s="478"/>
    </row>
    <row r="16" spans="1:13" ht="20.149999999999999" customHeight="1" x14ac:dyDescent="0.25">
      <c r="A16" s="410" t="str">
        <f t="shared" si="0"/>
        <v>174225-3-151</v>
      </c>
      <c r="B16" s="479">
        <v>174225</v>
      </c>
      <c r="C16" s="480">
        <v>3</v>
      </c>
      <c r="D16" s="481" t="s">
        <v>8</v>
      </c>
      <c r="E16" s="480">
        <v>151</v>
      </c>
      <c r="F16" s="482">
        <v>0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/>
    </row>
    <row r="17" spans="1:13" ht="20.149999999999999" customHeight="1" x14ac:dyDescent="0.25">
      <c r="A17" s="410" t="str">
        <f t="shared" si="0"/>
        <v>174225-3-188</v>
      </c>
      <c r="B17" s="475">
        <v>174225</v>
      </c>
      <c r="C17" s="476">
        <v>3</v>
      </c>
      <c r="D17" s="477" t="s">
        <v>8</v>
      </c>
      <c r="E17" s="476">
        <v>188</v>
      </c>
      <c r="F17" s="478">
        <v>573068.07999999996</v>
      </c>
      <c r="G17" s="478">
        <v>494122.94</v>
      </c>
      <c r="H17" s="478">
        <v>84811.74</v>
      </c>
      <c r="I17" s="478">
        <v>409311.2</v>
      </c>
      <c r="J17" s="478">
        <v>6837.1</v>
      </c>
      <c r="K17" s="478">
        <v>402474.1</v>
      </c>
      <c r="L17" s="478">
        <v>78945.14</v>
      </c>
      <c r="M17" s="478"/>
    </row>
    <row r="18" spans="1:13" ht="20.149999999999999" customHeight="1" x14ac:dyDescent="0.25">
      <c r="A18" s="410" t="str">
        <f t="shared" si="0"/>
        <v>174230-3-142</v>
      </c>
      <c r="B18" s="479">
        <v>174230</v>
      </c>
      <c r="C18" s="480">
        <v>3</v>
      </c>
      <c r="D18" s="481" t="s">
        <v>8</v>
      </c>
      <c r="E18" s="480">
        <v>142</v>
      </c>
      <c r="F18" s="482">
        <v>273739.64</v>
      </c>
      <c r="G18" s="482">
        <v>168248.86</v>
      </c>
      <c r="H18" s="482">
        <v>29517.4</v>
      </c>
      <c r="I18" s="482">
        <v>138731.46</v>
      </c>
      <c r="J18" s="482">
        <v>13.32</v>
      </c>
      <c r="K18" s="482">
        <v>138718.14000000001</v>
      </c>
      <c r="L18" s="482">
        <v>105490.78</v>
      </c>
      <c r="M18" s="482"/>
    </row>
    <row r="19" spans="1:13" ht="20.149999999999999" customHeight="1" x14ac:dyDescent="0.25">
      <c r="A19" s="410" t="str">
        <f t="shared" si="0"/>
        <v>174231-3-142</v>
      </c>
      <c r="B19" s="475">
        <v>174231</v>
      </c>
      <c r="C19" s="476">
        <v>3</v>
      </c>
      <c r="D19" s="477" t="s">
        <v>8</v>
      </c>
      <c r="E19" s="476">
        <v>142</v>
      </c>
      <c r="F19" s="478">
        <v>469874.61</v>
      </c>
      <c r="G19" s="478">
        <v>441149.05</v>
      </c>
      <c r="H19" s="478">
        <v>82800.13</v>
      </c>
      <c r="I19" s="478">
        <v>358348.92</v>
      </c>
      <c r="J19" s="478">
        <v>5135.42</v>
      </c>
      <c r="K19" s="478">
        <v>353213.5</v>
      </c>
      <c r="L19" s="478">
        <v>28725.56</v>
      </c>
      <c r="M19" s="478"/>
    </row>
    <row r="20" spans="1:13" ht="20.149999999999999" customHeight="1" x14ac:dyDescent="0.25">
      <c r="A20" s="410" t="str">
        <f t="shared" si="0"/>
        <v>174231-4-142</v>
      </c>
      <c r="B20" s="479">
        <v>174231</v>
      </c>
      <c r="C20" s="480">
        <v>4</v>
      </c>
      <c r="D20" s="481" t="s">
        <v>7</v>
      </c>
      <c r="E20" s="480">
        <v>142</v>
      </c>
      <c r="F20" s="482">
        <v>281210.06</v>
      </c>
      <c r="G20" s="482">
        <v>280949</v>
      </c>
      <c r="H20" s="482">
        <v>0</v>
      </c>
      <c r="I20" s="482">
        <v>280949</v>
      </c>
      <c r="J20" s="482">
        <v>15324.48</v>
      </c>
      <c r="K20" s="482">
        <v>265624.52</v>
      </c>
      <c r="L20" s="482">
        <v>261.06</v>
      </c>
      <c r="M20" s="482"/>
    </row>
    <row r="21" spans="1:13" ht="20.149999999999999" customHeight="1" x14ac:dyDescent="0.25">
      <c r="A21" s="410" t="str">
        <f t="shared" si="0"/>
        <v>174232-3-100</v>
      </c>
      <c r="B21" s="475">
        <v>174232</v>
      </c>
      <c r="C21" s="476">
        <v>3</v>
      </c>
      <c r="D21" s="477" t="s">
        <v>8</v>
      </c>
      <c r="E21" s="476">
        <v>100</v>
      </c>
      <c r="F21" s="478">
        <v>3950000</v>
      </c>
      <c r="G21" s="478">
        <v>3950000</v>
      </c>
      <c r="H21" s="478">
        <v>3950000</v>
      </c>
      <c r="I21" s="478"/>
      <c r="J21" s="478"/>
      <c r="K21" s="478"/>
      <c r="L21" s="478">
        <v>0</v>
      </c>
      <c r="M21" s="478"/>
    </row>
    <row r="22" spans="1:13" ht="20.149999999999999" customHeight="1" x14ac:dyDescent="0.25">
      <c r="A22" s="410" t="str">
        <f t="shared" si="0"/>
        <v>174232-3-142</v>
      </c>
      <c r="B22" s="479">
        <v>174232</v>
      </c>
      <c r="C22" s="480">
        <v>3</v>
      </c>
      <c r="D22" s="481" t="s">
        <v>8</v>
      </c>
      <c r="E22" s="480">
        <v>142</v>
      </c>
      <c r="F22" s="482">
        <v>28474792.77</v>
      </c>
      <c r="G22" s="482">
        <v>27927456.390000001</v>
      </c>
      <c r="H22" s="482">
        <v>9834432.3800000008</v>
      </c>
      <c r="I22" s="482">
        <v>18093024.010000002</v>
      </c>
      <c r="J22" s="482">
        <v>659589.19999999995</v>
      </c>
      <c r="K22" s="482">
        <v>17433434.809999999</v>
      </c>
      <c r="L22" s="482">
        <v>880258.33</v>
      </c>
      <c r="M22" s="482">
        <v>0</v>
      </c>
    </row>
    <row r="23" spans="1:13" ht="20.149999999999999" customHeight="1" x14ac:dyDescent="0.25">
      <c r="A23" s="410" t="str">
        <f t="shared" si="0"/>
        <v>174232-4-142</v>
      </c>
      <c r="B23" s="475">
        <v>174232</v>
      </c>
      <c r="C23" s="476">
        <v>4</v>
      </c>
      <c r="D23" s="477" t="s">
        <v>7</v>
      </c>
      <c r="E23" s="476">
        <v>142</v>
      </c>
      <c r="F23" s="478">
        <v>792192.77</v>
      </c>
      <c r="G23" s="478">
        <v>750300.77</v>
      </c>
      <c r="H23" s="478">
        <v>505552.88</v>
      </c>
      <c r="I23" s="478">
        <v>244747.89</v>
      </c>
      <c r="J23" s="478">
        <v>1252.3699999999999</v>
      </c>
      <c r="K23" s="478">
        <v>243495.52</v>
      </c>
      <c r="L23" s="478">
        <v>41892</v>
      </c>
      <c r="M23" s="478"/>
    </row>
    <row r="24" spans="1:13" ht="20.149999999999999" customHeight="1" x14ac:dyDescent="0.25">
      <c r="A24" s="410" t="str">
        <f t="shared" si="0"/>
        <v>174233-3-142</v>
      </c>
      <c r="B24" s="479">
        <v>174233</v>
      </c>
      <c r="C24" s="480">
        <v>3</v>
      </c>
      <c r="D24" s="481" t="s">
        <v>8</v>
      </c>
      <c r="E24" s="480">
        <v>142</v>
      </c>
      <c r="F24" s="482">
        <v>199895.5</v>
      </c>
      <c r="G24" s="482">
        <v>199846.69</v>
      </c>
      <c r="H24" s="482">
        <v>0</v>
      </c>
      <c r="I24" s="482">
        <v>199846.69</v>
      </c>
      <c r="J24" s="482">
        <v>0.01</v>
      </c>
      <c r="K24" s="482">
        <v>199846.68</v>
      </c>
      <c r="L24" s="482">
        <v>48.81</v>
      </c>
      <c r="M24" s="482"/>
    </row>
    <row r="25" spans="1:13" ht="20.149999999999999" customHeight="1" x14ac:dyDescent="0.25">
      <c r="A25" s="410" t="str">
        <f t="shared" si="0"/>
        <v>174233-4-142</v>
      </c>
      <c r="B25" s="475">
        <v>174233</v>
      </c>
      <c r="C25" s="476">
        <v>4</v>
      </c>
      <c r="D25" s="477" t="s">
        <v>7</v>
      </c>
      <c r="E25" s="476">
        <v>142</v>
      </c>
      <c r="F25" s="478">
        <v>148310.16</v>
      </c>
      <c r="G25" s="478">
        <v>147900.16</v>
      </c>
      <c r="H25" s="478">
        <v>0</v>
      </c>
      <c r="I25" s="478">
        <v>147900.16</v>
      </c>
      <c r="J25" s="478">
        <v>0</v>
      </c>
      <c r="K25" s="478">
        <v>147900.16</v>
      </c>
      <c r="L25" s="478">
        <v>410</v>
      </c>
      <c r="M25" s="478"/>
    </row>
    <row r="26" spans="1:13" ht="20.149999999999999" customHeight="1" x14ac:dyDescent="0.25">
      <c r="A26" s="410" t="str">
        <f t="shared" si="0"/>
        <v>174234-3-142</v>
      </c>
      <c r="B26" s="479">
        <v>174234</v>
      </c>
      <c r="C26" s="480">
        <v>3</v>
      </c>
      <c r="D26" s="481" t="s">
        <v>8</v>
      </c>
      <c r="E26" s="480">
        <v>142</v>
      </c>
      <c r="F26" s="482">
        <v>1000000</v>
      </c>
      <c r="G26" s="482">
        <v>985945.94</v>
      </c>
      <c r="H26" s="482">
        <v>584437.97</v>
      </c>
      <c r="I26" s="482">
        <v>401507.97</v>
      </c>
      <c r="J26" s="482">
        <v>6941.87</v>
      </c>
      <c r="K26" s="482">
        <v>394566.1</v>
      </c>
      <c r="L26" s="482">
        <v>14054.06</v>
      </c>
      <c r="M26" s="482"/>
    </row>
    <row r="27" spans="1:13" ht="20.149999999999999" customHeight="1" x14ac:dyDescent="0.25">
      <c r="A27" s="410" t="str">
        <f t="shared" si="0"/>
        <v>174234-4-142</v>
      </c>
      <c r="B27" s="475">
        <v>174234</v>
      </c>
      <c r="C27" s="476">
        <v>4</v>
      </c>
      <c r="D27" s="477" t="s">
        <v>7</v>
      </c>
      <c r="E27" s="476">
        <v>142</v>
      </c>
      <c r="F27" s="478">
        <v>983314.62</v>
      </c>
      <c r="G27" s="478">
        <v>971275</v>
      </c>
      <c r="H27" s="478">
        <v>167296</v>
      </c>
      <c r="I27" s="478">
        <v>803979</v>
      </c>
      <c r="J27" s="478">
        <v>19948.5</v>
      </c>
      <c r="K27" s="478">
        <v>784030.5</v>
      </c>
      <c r="L27" s="478">
        <v>12039.62</v>
      </c>
      <c r="M27" s="478"/>
    </row>
    <row r="28" spans="1:13" ht="20.149999999999999" customHeight="1" x14ac:dyDescent="0.25">
      <c r="A28" s="410" t="str">
        <f t="shared" si="0"/>
        <v>174235-3-142</v>
      </c>
      <c r="B28" s="479">
        <v>174235</v>
      </c>
      <c r="C28" s="480">
        <v>3</v>
      </c>
      <c r="D28" s="481" t="s">
        <v>8</v>
      </c>
      <c r="E28" s="480">
        <v>142</v>
      </c>
      <c r="F28" s="482">
        <v>162861.35</v>
      </c>
      <c r="G28" s="482">
        <v>144037.25</v>
      </c>
      <c r="H28" s="482">
        <v>23770.82</v>
      </c>
      <c r="I28" s="482">
        <v>120266.43</v>
      </c>
      <c r="J28" s="482">
        <v>3474.27</v>
      </c>
      <c r="K28" s="482">
        <v>116792.16</v>
      </c>
      <c r="L28" s="482">
        <v>18824.099999999999</v>
      </c>
      <c r="M28" s="482"/>
    </row>
    <row r="29" spans="1:13" ht="20.149999999999999" customHeight="1" x14ac:dyDescent="0.25">
      <c r="A29" s="410" t="str">
        <f t="shared" si="0"/>
        <v>174236-3-142</v>
      </c>
      <c r="B29" s="475">
        <v>174236</v>
      </c>
      <c r="C29" s="476">
        <v>3</v>
      </c>
      <c r="D29" s="477" t="s">
        <v>8</v>
      </c>
      <c r="E29" s="476">
        <v>142</v>
      </c>
      <c r="F29" s="478">
        <v>151939.95000000001</v>
      </c>
      <c r="G29" s="478">
        <v>143098.23000000001</v>
      </c>
      <c r="H29" s="478">
        <v>49469.98</v>
      </c>
      <c r="I29" s="478">
        <v>93628.25</v>
      </c>
      <c r="J29" s="478">
        <v>1385.65</v>
      </c>
      <c r="K29" s="478">
        <v>92242.6</v>
      </c>
      <c r="L29" s="478">
        <v>8841.7199999999993</v>
      </c>
      <c r="M29" s="478"/>
    </row>
    <row r="30" spans="1:13" ht="20.149999999999999" customHeight="1" x14ac:dyDescent="0.25">
      <c r="A30" s="410" t="str">
        <f t="shared" si="0"/>
        <v>174236-4-142</v>
      </c>
      <c r="B30" s="479">
        <v>174236</v>
      </c>
      <c r="C30" s="480">
        <v>4</v>
      </c>
      <c r="D30" s="481" t="s">
        <v>7</v>
      </c>
      <c r="E30" s="480">
        <v>142</v>
      </c>
      <c r="F30" s="482">
        <v>1386</v>
      </c>
      <c r="G30" s="482">
        <v>0</v>
      </c>
      <c r="H30" s="482">
        <v>0</v>
      </c>
      <c r="I30" s="482"/>
      <c r="J30" s="482"/>
      <c r="K30" s="482"/>
      <c r="L30" s="482">
        <v>1386</v>
      </c>
      <c r="M30" s="482"/>
    </row>
    <row r="31" spans="1:13" ht="20.149999999999999" customHeight="1" x14ac:dyDescent="0.25">
      <c r="A31" s="410" t="str">
        <f t="shared" si="0"/>
        <v>174237-3-142</v>
      </c>
      <c r="B31" s="475">
        <v>174237</v>
      </c>
      <c r="C31" s="476">
        <v>3</v>
      </c>
      <c r="D31" s="477" t="s">
        <v>8</v>
      </c>
      <c r="E31" s="476">
        <v>142</v>
      </c>
      <c r="F31" s="478">
        <v>851171.25</v>
      </c>
      <c r="G31" s="478">
        <v>922838.54</v>
      </c>
      <c r="H31" s="478">
        <v>132771.60999999999</v>
      </c>
      <c r="I31" s="478">
        <v>790066.93</v>
      </c>
      <c r="J31" s="478">
        <v>11994.9</v>
      </c>
      <c r="K31" s="478">
        <v>778072.03</v>
      </c>
      <c r="L31" s="478">
        <v>202032.71</v>
      </c>
      <c r="M31" s="478"/>
    </row>
    <row r="32" spans="1:13" ht="20.149999999999999" customHeight="1" x14ac:dyDescent="0.25">
      <c r="A32" s="410" t="str">
        <f t="shared" si="0"/>
        <v>174237-4-142</v>
      </c>
      <c r="B32" s="479">
        <v>174237</v>
      </c>
      <c r="C32" s="480">
        <v>4</v>
      </c>
      <c r="D32" s="481" t="s">
        <v>7</v>
      </c>
      <c r="E32" s="480">
        <v>142</v>
      </c>
      <c r="F32" s="482">
        <v>145000</v>
      </c>
      <c r="G32" s="482">
        <v>145000</v>
      </c>
      <c r="H32" s="482">
        <v>145000</v>
      </c>
      <c r="I32" s="482"/>
      <c r="J32" s="482"/>
      <c r="K32" s="482"/>
      <c r="L32" s="482">
        <v>0</v>
      </c>
      <c r="M32" s="482"/>
    </row>
    <row r="33" spans="1:13" ht="20.149999999999999" customHeight="1" x14ac:dyDescent="0.25">
      <c r="A33" s="410" t="str">
        <f t="shared" si="0"/>
        <v>174238-3-142</v>
      </c>
      <c r="B33" s="475">
        <v>174238</v>
      </c>
      <c r="C33" s="476">
        <v>3</v>
      </c>
      <c r="D33" s="477" t="s">
        <v>8</v>
      </c>
      <c r="E33" s="476">
        <v>142</v>
      </c>
      <c r="F33" s="478">
        <v>166279.73000000001</v>
      </c>
      <c r="G33" s="478">
        <v>138623.75</v>
      </c>
      <c r="H33" s="478">
        <v>14882.57</v>
      </c>
      <c r="I33" s="478">
        <v>123741.18</v>
      </c>
      <c r="J33" s="478">
        <v>495.53</v>
      </c>
      <c r="K33" s="478">
        <v>123245.65</v>
      </c>
      <c r="L33" s="478">
        <v>27655.98</v>
      </c>
      <c r="M33" s="478"/>
    </row>
    <row r="34" spans="1:13" ht="20.149999999999999" customHeight="1" x14ac:dyDescent="0.25">
      <c r="A34" s="410" t="str">
        <f t="shared" si="0"/>
        <v>174239-3-142</v>
      </c>
      <c r="B34" s="479">
        <v>174239</v>
      </c>
      <c r="C34" s="480">
        <v>3</v>
      </c>
      <c r="D34" s="481" t="s">
        <v>8</v>
      </c>
      <c r="E34" s="480">
        <v>142</v>
      </c>
      <c r="F34" s="482">
        <v>5692518</v>
      </c>
      <c r="G34" s="482">
        <v>5097824.55</v>
      </c>
      <c r="H34" s="482">
        <v>1860391.69</v>
      </c>
      <c r="I34" s="482">
        <v>3237432.86</v>
      </c>
      <c r="J34" s="482">
        <v>132030.5</v>
      </c>
      <c r="K34" s="482">
        <v>3105402.36</v>
      </c>
      <c r="L34" s="482">
        <v>594693.44999999995</v>
      </c>
      <c r="M34" s="482"/>
    </row>
    <row r="35" spans="1:13" ht="20.149999999999999" customHeight="1" x14ac:dyDescent="0.25">
      <c r="A35" s="410" t="str">
        <f t="shared" si="0"/>
        <v>174239-4-142</v>
      </c>
      <c r="B35" s="475">
        <v>174239</v>
      </c>
      <c r="C35" s="476">
        <v>4</v>
      </c>
      <c r="D35" s="477" t="s">
        <v>7</v>
      </c>
      <c r="E35" s="476">
        <v>142</v>
      </c>
      <c r="F35" s="478">
        <v>981448.55</v>
      </c>
      <c r="G35" s="478">
        <v>791814.23</v>
      </c>
      <c r="H35" s="478">
        <v>776252.68</v>
      </c>
      <c r="I35" s="478">
        <v>15561.55</v>
      </c>
      <c r="J35" s="478">
        <v>0</v>
      </c>
      <c r="K35" s="478">
        <v>15561.55</v>
      </c>
      <c r="L35" s="478">
        <v>189634.32</v>
      </c>
      <c r="M35" s="478"/>
    </row>
    <row r="36" spans="1:13" ht="20.149999999999999" customHeight="1" x14ac:dyDescent="0.25">
      <c r="A36" s="410" t="str">
        <f t="shared" si="0"/>
        <v>174239-3-150</v>
      </c>
      <c r="B36" s="479">
        <v>174239</v>
      </c>
      <c r="C36" s="480">
        <v>3</v>
      </c>
      <c r="D36" s="481" t="s">
        <v>8</v>
      </c>
      <c r="E36" s="480">
        <v>150</v>
      </c>
      <c r="F36" s="482">
        <v>1756065.96</v>
      </c>
      <c r="G36" s="482">
        <v>1746983.66</v>
      </c>
      <c r="H36" s="482">
        <v>909639.3</v>
      </c>
      <c r="I36" s="482">
        <v>837344.36</v>
      </c>
      <c r="J36" s="482">
        <v>70762.42</v>
      </c>
      <c r="K36" s="482">
        <v>766581.94</v>
      </c>
      <c r="L36" s="482">
        <v>9082.2999999999993</v>
      </c>
      <c r="M36" s="482"/>
    </row>
    <row r="37" spans="1:13" ht="20.149999999999999" customHeight="1" x14ac:dyDescent="0.25">
      <c r="A37" s="410" t="str">
        <f t="shared" si="0"/>
        <v>174240-3-142</v>
      </c>
      <c r="B37" s="475">
        <v>174240</v>
      </c>
      <c r="C37" s="476">
        <v>3</v>
      </c>
      <c r="D37" s="477" t="s">
        <v>8</v>
      </c>
      <c r="E37" s="476">
        <v>142</v>
      </c>
      <c r="F37" s="478">
        <v>384317.07</v>
      </c>
      <c r="G37" s="478">
        <v>377325.28</v>
      </c>
      <c r="H37" s="478">
        <v>77351.31</v>
      </c>
      <c r="I37" s="478">
        <v>299973.96999999997</v>
      </c>
      <c r="J37" s="478">
        <v>6398.69</v>
      </c>
      <c r="K37" s="478">
        <v>293575.28000000003</v>
      </c>
      <c r="L37" s="478">
        <v>6991.79</v>
      </c>
      <c r="M37" s="478"/>
    </row>
    <row r="38" spans="1:13" ht="20.149999999999999" customHeight="1" x14ac:dyDescent="0.25">
      <c r="A38" s="410" t="str">
        <f t="shared" si="0"/>
        <v>174240-4-142</v>
      </c>
      <c r="B38" s="479">
        <v>174240</v>
      </c>
      <c r="C38" s="480">
        <v>4</v>
      </c>
      <c r="D38" s="481" t="s">
        <v>7</v>
      </c>
      <c r="E38" s="480">
        <v>142</v>
      </c>
      <c r="F38" s="482">
        <v>890871</v>
      </c>
      <c r="G38" s="482">
        <v>890871</v>
      </c>
      <c r="H38" s="482">
        <v>24000</v>
      </c>
      <c r="I38" s="482">
        <v>866871</v>
      </c>
      <c r="J38" s="482">
        <v>5011.22</v>
      </c>
      <c r="K38" s="482">
        <v>861859.78</v>
      </c>
      <c r="L38" s="482">
        <v>0</v>
      </c>
      <c r="M38" s="482"/>
    </row>
    <row r="39" spans="1:13" ht="20.149999999999999" customHeight="1" x14ac:dyDescent="0.25">
      <c r="A39" s="410" t="str">
        <f t="shared" si="0"/>
        <v>174241-3-142</v>
      </c>
      <c r="B39" s="475">
        <v>174241</v>
      </c>
      <c r="C39" s="476">
        <v>3</v>
      </c>
      <c r="D39" s="477" t="s">
        <v>8</v>
      </c>
      <c r="E39" s="476">
        <v>142</v>
      </c>
      <c r="F39" s="478">
        <v>2287183.8199999998</v>
      </c>
      <c r="G39" s="478">
        <v>2226985.5499999998</v>
      </c>
      <c r="H39" s="478">
        <v>659482.38</v>
      </c>
      <c r="I39" s="478">
        <v>1567503.17</v>
      </c>
      <c r="J39" s="478">
        <v>39638.97</v>
      </c>
      <c r="K39" s="478">
        <v>1527864.2</v>
      </c>
      <c r="L39" s="478">
        <v>60198.27</v>
      </c>
      <c r="M39" s="478"/>
    </row>
    <row r="40" spans="1:13" ht="20.149999999999999" customHeight="1" x14ac:dyDescent="0.25">
      <c r="A40" s="410" t="str">
        <f t="shared" si="0"/>
        <v>174241-4-142</v>
      </c>
      <c r="B40" s="479">
        <v>174241</v>
      </c>
      <c r="C40" s="480">
        <v>4</v>
      </c>
      <c r="D40" s="481" t="s">
        <v>7</v>
      </c>
      <c r="E40" s="480">
        <v>142</v>
      </c>
      <c r="F40" s="482">
        <v>655343.43999999994</v>
      </c>
      <c r="G40" s="482">
        <v>655343.43999999994</v>
      </c>
      <c r="H40" s="482">
        <v>330000</v>
      </c>
      <c r="I40" s="482">
        <v>325343.44</v>
      </c>
      <c r="J40" s="482">
        <v>13719.44</v>
      </c>
      <c r="K40" s="482">
        <v>311624</v>
      </c>
      <c r="L40" s="482">
        <v>0</v>
      </c>
      <c r="M40" s="482"/>
    </row>
    <row r="41" spans="1:13" ht="20.149999999999999" customHeight="1" x14ac:dyDescent="0.25">
      <c r="A41" s="410" t="str">
        <f t="shared" si="0"/>
        <v>174242-3-142</v>
      </c>
      <c r="B41" s="475">
        <v>174242</v>
      </c>
      <c r="C41" s="476">
        <v>3</v>
      </c>
      <c r="D41" s="477" t="s">
        <v>8</v>
      </c>
      <c r="E41" s="476">
        <v>142</v>
      </c>
      <c r="F41" s="478">
        <v>3409231.7</v>
      </c>
      <c r="G41" s="478">
        <v>3350869</v>
      </c>
      <c r="H41" s="478">
        <v>983715.56</v>
      </c>
      <c r="I41" s="478">
        <v>2367153.44</v>
      </c>
      <c r="J41" s="478">
        <v>69291.03</v>
      </c>
      <c r="K41" s="478">
        <v>2297862.41</v>
      </c>
      <c r="L41" s="478">
        <v>58362.7</v>
      </c>
      <c r="M41" s="478"/>
    </row>
    <row r="42" spans="1:13" ht="20.149999999999999" customHeight="1" x14ac:dyDescent="0.25">
      <c r="A42" s="410" t="str">
        <f t="shared" si="0"/>
        <v>174242-4-142</v>
      </c>
      <c r="B42" s="479">
        <v>174242</v>
      </c>
      <c r="C42" s="480">
        <v>4</v>
      </c>
      <c r="D42" s="481" t="s">
        <v>7</v>
      </c>
      <c r="E42" s="480">
        <v>142</v>
      </c>
      <c r="F42" s="482">
        <v>1409120.29</v>
      </c>
      <c r="G42" s="482">
        <v>1316959.25</v>
      </c>
      <c r="H42" s="482">
        <v>56295</v>
      </c>
      <c r="I42" s="482">
        <v>1260664.25</v>
      </c>
      <c r="J42" s="482">
        <v>12346.64</v>
      </c>
      <c r="K42" s="482">
        <v>1248317.6100000001</v>
      </c>
      <c r="L42" s="482">
        <v>92161.04</v>
      </c>
      <c r="M42" s="482"/>
    </row>
    <row r="43" spans="1:13" ht="20.149999999999999" customHeight="1" x14ac:dyDescent="0.25">
      <c r="A43" s="410" t="str">
        <f t="shared" si="0"/>
        <v>174243-3-142</v>
      </c>
      <c r="B43" s="475">
        <v>174243</v>
      </c>
      <c r="C43" s="476">
        <v>3</v>
      </c>
      <c r="D43" s="477" t="s">
        <v>8</v>
      </c>
      <c r="E43" s="476">
        <v>142</v>
      </c>
      <c r="F43" s="478">
        <v>164447.87</v>
      </c>
      <c r="G43" s="478">
        <v>161892.4</v>
      </c>
      <c r="H43" s="478">
        <v>30915.47</v>
      </c>
      <c r="I43" s="478">
        <v>130976.93</v>
      </c>
      <c r="J43" s="478">
        <v>0</v>
      </c>
      <c r="K43" s="478">
        <v>130976.93</v>
      </c>
      <c r="L43" s="478">
        <v>2555.4699999999998</v>
      </c>
      <c r="M43" s="478"/>
    </row>
    <row r="44" spans="1:13" ht="20.149999999999999" customHeight="1" x14ac:dyDescent="0.25">
      <c r="A44" s="410" t="str">
        <f t="shared" si="0"/>
        <v>174244-3-142</v>
      </c>
      <c r="B44" s="479">
        <v>174244</v>
      </c>
      <c r="C44" s="480">
        <v>3</v>
      </c>
      <c r="D44" s="481" t="s">
        <v>8</v>
      </c>
      <c r="E44" s="480">
        <v>142</v>
      </c>
      <c r="F44" s="482">
        <v>195011.48</v>
      </c>
      <c r="G44" s="482">
        <v>195011.48</v>
      </c>
      <c r="H44" s="482">
        <v>164130.4</v>
      </c>
      <c r="I44" s="482">
        <v>30881.08</v>
      </c>
      <c r="J44" s="482">
        <v>0</v>
      </c>
      <c r="K44" s="482">
        <v>30881.08</v>
      </c>
      <c r="L44" s="482">
        <v>0</v>
      </c>
      <c r="M44" s="482"/>
    </row>
    <row r="45" spans="1:13" ht="20.149999999999999" customHeight="1" x14ac:dyDescent="0.25">
      <c r="A45" s="410" t="str">
        <f t="shared" si="0"/>
        <v>174245-3-142</v>
      </c>
      <c r="B45" s="475">
        <v>174245</v>
      </c>
      <c r="C45" s="476">
        <v>3</v>
      </c>
      <c r="D45" s="477" t="s">
        <v>8</v>
      </c>
      <c r="E45" s="476">
        <v>142</v>
      </c>
      <c r="F45" s="478">
        <v>3539578</v>
      </c>
      <c r="G45" s="478">
        <v>2554913.4900000002</v>
      </c>
      <c r="H45" s="478">
        <v>1604357.37</v>
      </c>
      <c r="I45" s="478">
        <v>950556.12</v>
      </c>
      <c r="J45" s="478">
        <v>44952.86</v>
      </c>
      <c r="K45" s="478">
        <v>905603.26</v>
      </c>
      <c r="L45" s="478">
        <v>984664.51</v>
      </c>
      <c r="M45" s="478"/>
    </row>
    <row r="46" spans="1:13" ht="20.149999999999999" customHeight="1" x14ac:dyDescent="0.25">
      <c r="A46" s="410" t="str">
        <f t="shared" si="0"/>
        <v>174245-4-142</v>
      </c>
      <c r="B46" s="479">
        <v>174245</v>
      </c>
      <c r="C46" s="480">
        <v>4</v>
      </c>
      <c r="D46" s="481" t="s">
        <v>7</v>
      </c>
      <c r="E46" s="480">
        <v>142</v>
      </c>
      <c r="F46" s="482">
        <v>2442831.66</v>
      </c>
      <c r="G46" s="482">
        <v>2420749</v>
      </c>
      <c r="H46" s="482">
        <v>2050478</v>
      </c>
      <c r="I46" s="482">
        <v>370271</v>
      </c>
      <c r="J46" s="482">
        <v>0</v>
      </c>
      <c r="K46" s="482">
        <v>370271</v>
      </c>
      <c r="L46" s="482">
        <v>22082.66</v>
      </c>
      <c r="M46" s="482"/>
    </row>
    <row r="47" spans="1:13" ht="20.149999999999999" customHeight="1" x14ac:dyDescent="0.25">
      <c r="A47" s="410" t="str">
        <f t="shared" si="0"/>
        <v>174246-3-142</v>
      </c>
      <c r="B47" s="475">
        <v>174246</v>
      </c>
      <c r="C47" s="476">
        <v>3</v>
      </c>
      <c r="D47" s="477" t="s">
        <v>8</v>
      </c>
      <c r="E47" s="476">
        <v>142</v>
      </c>
      <c r="F47" s="478">
        <v>247504.43</v>
      </c>
      <c r="G47" s="478">
        <v>243455.25</v>
      </c>
      <c r="H47" s="478">
        <v>230165.87</v>
      </c>
      <c r="I47" s="478">
        <v>13289.38</v>
      </c>
      <c r="J47" s="478">
        <v>0</v>
      </c>
      <c r="K47" s="478">
        <v>13289.38</v>
      </c>
      <c r="L47" s="478">
        <v>4049.18</v>
      </c>
      <c r="M47" s="478"/>
    </row>
    <row r="48" spans="1:13" ht="20.149999999999999" customHeight="1" x14ac:dyDescent="0.25">
      <c r="A48" s="410" t="str">
        <f t="shared" si="0"/>
        <v>174247-3-142</v>
      </c>
      <c r="B48" s="479">
        <v>174247</v>
      </c>
      <c r="C48" s="480">
        <v>3</v>
      </c>
      <c r="D48" s="481" t="s">
        <v>8</v>
      </c>
      <c r="E48" s="480">
        <v>142</v>
      </c>
      <c r="F48" s="482">
        <v>178626.24</v>
      </c>
      <c r="G48" s="482">
        <v>174296.17</v>
      </c>
      <c r="H48" s="482">
        <v>25290</v>
      </c>
      <c r="I48" s="482">
        <v>149006.17000000001</v>
      </c>
      <c r="J48" s="482">
        <v>1911.81</v>
      </c>
      <c r="K48" s="482">
        <v>147094.35999999999</v>
      </c>
      <c r="L48" s="482">
        <v>4330.07</v>
      </c>
      <c r="M48" s="482"/>
    </row>
    <row r="49" spans="1:13" ht="20.149999999999999" customHeight="1" x14ac:dyDescent="0.25">
      <c r="A49" s="410" t="str">
        <f t="shared" si="0"/>
        <v>174249-3-142</v>
      </c>
      <c r="B49" s="475">
        <v>174249</v>
      </c>
      <c r="C49" s="476">
        <v>3</v>
      </c>
      <c r="D49" s="477" t="s">
        <v>8</v>
      </c>
      <c r="E49" s="476">
        <v>142</v>
      </c>
      <c r="F49" s="478">
        <v>465667.73</v>
      </c>
      <c r="G49" s="478">
        <v>412116.1</v>
      </c>
      <c r="H49" s="478">
        <v>133087.01</v>
      </c>
      <c r="I49" s="478">
        <v>279029.09000000003</v>
      </c>
      <c r="J49" s="478">
        <v>2900.17</v>
      </c>
      <c r="K49" s="478">
        <v>276128.92</v>
      </c>
      <c r="L49" s="478">
        <v>53551.63</v>
      </c>
      <c r="M49" s="478"/>
    </row>
    <row r="50" spans="1:13" ht="20.149999999999999" customHeight="1" x14ac:dyDescent="0.25">
      <c r="A50" s="410" t="str">
        <f t="shared" si="0"/>
        <v>174249-4-142</v>
      </c>
      <c r="B50" s="479">
        <v>174249</v>
      </c>
      <c r="C50" s="480">
        <v>4</v>
      </c>
      <c r="D50" s="481" t="s">
        <v>7</v>
      </c>
      <c r="E50" s="480">
        <v>142</v>
      </c>
      <c r="F50" s="482">
        <v>299720</v>
      </c>
      <c r="G50" s="482">
        <v>299720</v>
      </c>
      <c r="H50" s="482">
        <v>0</v>
      </c>
      <c r="I50" s="482">
        <v>299720</v>
      </c>
      <c r="J50" s="482">
        <v>0</v>
      </c>
      <c r="K50" s="482">
        <v>299720</v>
      </c>
      <c r="L50" s="482">
        <v>0</v>
      </c>
      <c r="M50" s="482"/>
    </row>
    <row r="51" spans="1:13" ht="20.149999999999999" customHeight="1" x14ac:dyDescent="0.25">
      <c r="A51" s="410" t="str">
        <f t="shared" si="0"/>
        <v>174250-3-142</v>
      </c>
      <c r="B51" s="475">
        <v>174250</v>
      </c>
      <c r="C51" s="476">
        <v>3</v>
      </c>
      <c r="D51" s="477" t="s">
        <v>8</v>
      </c>
      <c r="E51" s="476">
        <v>142</v>
      </c>
      <c r="F51" s="478">
        <v>1576206.6</v>
      </c>
      <c r="G51" s="478">
        <v>1547800.88</v>
      </c>
      <c r="H51" s="478">
        <v>782513.13</v>
      </c>
      <c r="I51" s="478">
        <v>765287.75</v>
      </c>
      <c r="J51" s="478">
        <v>8029.6</v>
      </c>
      <c r="K51" s="478">
        <v>757258.15</v>
      </c>
      <c r="L51" s="478">
        <v>28405.72</v>
      </c>
      <c r="M51" s="478"/>
    </row>
    <row r="52" spans="1:13" ht="20.149999999999999" customHeight="1" x14ac:dyDescent="0.25">
      <c r="A52" s="410" t="str">
        <f t="shared" si="0"/>
        <v>174250-4-142</v>
      </c>
      <c r="B52" s="479">
        <v>174250</v>
      </c>
      <c r="C52" s="480">
        <v>4</v>
      </c>
      <c r="D52" s="481" t="s">
        <v>7</v>
      </c>
      <c r="E52" s="480">
        <v>142</v>
      </c>
      <c r="F52" s="482">
        <v>215399</v>
      </c>
      <c r="G52" s="482">
        <v>212716</v>
      </c>
      <c r="H52" s="482">
        <v>0</v>
      </c>
      <c r="I52" s="482">
        <v>212716</v>
      </c>
      <c r="J52" s="482">
        <v>8640</v>
      </c>
      <c r="K52" s="482">
        <v>204076</v>
      </c>
      <c r="L52" s="482">
        <v>2683</v>
      </c>
      <c r="M52" s="482"/>
    </row>
    <row r="53" spans="1:13" ht="20.149999999999999" customHeight="1" x14ac:dyDescent="0.25">
      <c r="A53" s="410" t="str">
        <f t="shared" si="0"/>
        <v>174252-3-142</v>
      </c>
      <c r="B53" s="475">
        <v>174252</v>
      </c>
      <c r="C53" s="476">
        <v>3</v>
      </c>
      <c r="D53" s="477" t="s">
        <v>8</v>
      </c>
      <c r="E53" s="476">
        <v>142</v>
      </c>
      <c r="F53" s="478">
        <v>1841877.52</v>
      </c>
      <c r="G53" s="478">
        <v>1639988.7</v>
      </c>
      <c r="H53" s="478">
        <v>385833.14</v>
      </c>
      <c r="I53" s="478">
        <v>1254155.56</v>
      </c>
      <c r="J53" s="478">
        <v>9148.86</v>
      </c>
      <c r="K53" s="478">
        <v>1245006.7</v>
      </c>
      <c r="L53" s="478">
        <v>201888.82</v>
      </c>
      <c r="M53" s="478"/>
    </row>
    <row r="54" spans="1:13" ht="20.149999999999999" customHeight="1" x14ac:dyDescent="0.25">
      <c r="A54" s="410" t="str">
        <f t="shared" si="0"/>
        <v>174253-3-142</v>
      </c>
      <c r="B54" s="479">
        <v>174253</v>
      </c>
      <c r="C54" s="480">
        <v>3</v>
      </c>
      <c r="D54" s="481" t="s">
        <v>8</v>
      </c>
      <c r="E54" s="480">
        <v>142</v>
      </c>
      <c r="F54" s="482">
        <v>239142.47</v>
      </c>
      <c r="G54" s="482">
        <v>201241.24</v>
      </c>
      <c r="H54" s="482">
        <v>40135.620000000003</v>
      </c>
      <c r="I54" s="482">
        <v>161105.62</v>
      </c>
      <c r="J54" s="482">
        <v>578.6</v>
      </c>
      <c r="K54" s="482">
        <v>160527.01999999999</v>
      </c>
      <c r="L54" s="482">
        <v>37901.230000000003</v>
      </c>
      <c r="M54" s="482"/>
    </row>
    <row r="55" spans="1:13" ht="20.149999999999999" customHeight="1" x14ac:dyDescent="0.25">
      <c r="A55" s="410" t="str">
        <f t="shared" si="0"/>
        <v>174254-3-142</v>
      </c>
      <c r="B55" s="475">
        <v>174254</v>
      </c>
      <c r="C55" s="476">
        <v>3</v>
      </c>
      <c r="D55" s="477" t="s">
        <v>8</v>
      </c>
      <c r="E55" s="476">
        <v>142</v>
      </c>
      <c r="F55" s="478">
        <v>732531.08</v>
      </c>
      <c r="G55" s="478">
        <v>677479.7</v>
      </c>
      <c r="H55" s="478">
        <v>121422.98</v>
      </c>
      <c r="I55" s="478">
        <v>556056.72</v>
      </c>
      <c r="J55" s="478">
        <v>4708.6400000000003</v>
      </c>
      <c r="K55" s="478">
        <v>551348.07999999996</v>
      </c>
      <c r="L55" s="478">
        <v>55051.38</v>
      </c>
      <c r="M55" s="478"/>
    </row>
    <row r="56" spans="1:13" ht="20.149999999999999" customHeight="1" x14ac:dyDescent="0.25">
      <c r="A56" s="410" t="str">
        <f t="shared" si="0"/>
        <v>174255-3-142</v>
      </c>
      <c r="B56" s="479">
        <v>174255</v>
      </c>
      <c r="C56" s="480">
        <v>3</v>
      </c>
      <c r="D56" s="481" t="s">
        <v>8</v>
      </c>
      <c r="E56" s="480">
        <v>142</v>
      </c>
      <c r="F56" s="482">
        <v>421000</v>
      </c>
      <c r="G56" s="482">
        <v>421000</v>
      </c>
      <c r="H56" s="482">
        <v>416487.79</v>
      </c>
      <c r="I56" s="482">
        <v>4512.21</v>
      </c>
      <c r="J56" s="482">
        <v>0</v>
      </c>
      <c r="K56" s="482">
        <v>4512.21</v>
      </c>
      <c r="L56" s="482">
        <v>0</v>
      </c>
      <c r="M56" s="482"/>
    </row>
    <row r="57" spans="1:13" ht="20.149999999999999" customHeight="1" x14ac:dyDescent="0.25">
      <c r="A57" s="410" t="str">
        <f t="shared" si="0"/>
        <v>174256-3-142</v>
      </c>
      <c r="B57" s="475">
        <v>174256</v>
      </c>
      <c r="C57" s="476">
        <v>3</v>
      </c>
      <c r="D57" s="477" t="s">
        <v>8</v>
      </c>
      <c r="E57" s="476">
        <v>142</v>
      </c>
      <c r="F57" s="478">
        <v>298046.99</v>
      </c>
      <c r="G57" s="478">
        <v>298046.99</v>
      </c>
      <c r="H57" s="478">
        <v>272559.83</v>
      </c>
      <c r="I57" s="478">
        <v>25487.16</v>
      </c>
      <c r="J57" s="478">
        <v>0</v>
      </c>
      <c r="K57" s="478">
        <v>25487.16</v>
      </c>
      <c r="L57" s="478">
        <v>0</v>
      </c>
      <c r="M57" s="478"/>
    </row>
    <row r="58" spans="1:13" ht="20.149999999999999" customHeight="1" x14ac:dyDescent="0.25">
      <c r="A58" s="410" t="str">
        <f t="shared" si="0"/>
        <v>174257-3-142</v>
      </c>
      <c r="B58" s="479">
        <v>174257</v>
      </c>
      <c r="C58" s="480">
        <v>3</v>
      </c>
      <c r="D58" s="481" t="s">
        <v>8</v>
      </c>
      <c r="E58" s="480">
        <v>142</v>
      </c>
      <c r="F58" s="482">
        <v>3680528.09</v>
      </c>
      <c r="G58" s="482">
        <v>2916373.05</v>
      </c>
      <c r="H58" s="482">
        <v>1942209.66</v>
      </c>
      <c r="I58" s="482">
        <v>974163.39</v>
      </c>
      <c r="J58" s="482">
        <v>50213.49</v>
      </c>
      <c r="K58" s="482">
        <v>923949.9</v>
      </c>
      <c r="L58" s="482">
        <v>764155.04</v>
      </c>
      <c r="M58" s="482"/>
    </row>
    <row r="59" spans="1:13" ht="20.149999999999999" customHeight="1" x14ac:dyDescent="0.25">
      <c r="A59" s="410" t="str">
        <f t="shared" si="0"/>
        <v>174257-4-142</v>
      </c>
      <c r="B59" s="475">
        <v>174257</v>
      </c>
      <c r="C59" s="476">
        <v>4</v>
      </c>
      <c r="D59" s="477" t="s">
        <v>7</v>
      </c>
      <c r="E59" s="476">
        <v>142</v>
      </c>
      <c r="F59" s="478">
        <v>190000</v>
      </c>
      <c r="G59" s="478">
        <v>190000</v>
      </c>
      <c r="H59" s="478">
        <v>120000</v>
      </c>
      <c r="I59" s="478">
        <v>70000</v>
      </c>
      <c r="J59" s="478">
        <v>0</v>
      </c>
      <c r="K59" s="478">
        <v>70000</v>
      </c>
      <c r="L59" s="478">
        <v>0</v>
      </c>
      <c r="M59" s="478"/>
    </row>
    <row r="60" spans="1:13" ht="20.149999999999999" customHeight="1" x14ac:dyDescent="0.25">
      <c r="A60" s="410" t="str">
        <f t="shared" si="0"/>
        <v>174258-3-142</v>
      </c>
      <c r="B60" s="479">
        <v>174258</v>
      </c>
      <c r="C60" s="480">
        <v>3</v>
      </c>
      <c r="D60" s="481" t="s">
        <v>8</v>
      </c>
      <c r="E60" s="480">
        <v>142</v>
      </c>
      <c r="F60" s="482">
        <v>1495000</v>
      </c>
      <c r="G60" s="482">
        <v>1373748.56</v>
      </c>
      <c r="H60" s="482">
        <v>649345.44999999995</v>
      </c>
      <c r="I60" s="482">
        <v>724403.11</v>
      </c>
      <c r="J60" s="482">
        <v>33452.870000000003</v>
      </c>
      <c r="K60" s="482">
        <v>690950.24</v>
      </c>
      <c r="L60" s="482">
        <v>121251.44</v>
      </c>
      <c r="M60" s="482"/>
    </row>
    <row r="61" spans="1:13" ht="20.149999999999999" customHeight="1" x14ac:dyDescent="0.25">
      <c r="A61" s="410" t="str">
        <f t="shared" si="0"/>
        <v>174258-4-142</v>
      </c>
      <c r="B61" s="475">
        <v>174258</v>
      </c>
      <c r="C61" s="476">
        <v>4</v>
      </c>
      <c r="D61" s="477" t="s">
        <v>7</v>
      </c>
      <c r="E61" s="476">
        <v>142</v>
      </c>
      <c r="F61" s="478">
        <v>760925</v>
      </c>
      <c r="G61" s="478">
        <v>297429.08</v>
      </c>
      <c r="H61" s="478">
        <v>288789.08</v>
      </c>
      <c r="I61" s="478">
        <v>8640</v>
      </c>
      <c r="J61" s="478">
        <v>8640</v>
      </c>
      <c r="K61" s="478"/>
      <c r="L61" s="478">
        <v>463495.92</v>
      </c>
      <c r="M61" s="478"/>
    </row>
    <row r="62" spans="1:13" ht="20.149999999999999" customHeight="1" x14ac:dyDescent="0.25">
      <c r="A62" s="410" t="str">
        <f t="shared" si="0"/>
        <v>174259-3-142</v>
      </c>
      <c r="B62" s="479">
        <v>174259</v>
      </c>
      <c r="C62" s="480">
        <v>3</v>
      </c>
      <c r="D62" s="481" t="s">
        <v>8</v>
      </c>
      <c r="E62" s="480">
        <v>142</v>
      </c>
      <c r="F62" s="482">
        <v>159289.29</v>
      </c>
      <c r="G62" s="482">
        <v>152811.9</v>
      </c>
      <c r="H62" s="482">
        <v>36467.279999999999</v>
      </c>
      <c r="I62" s="482">
        <v>116344.62</v>
      </c>
      <c r="J62" s="482">
        <v>6633.36</v>
      </c>
      <c r="K62" s="482">
        <v>109711.26</v>
      </c>
      <c r="L62" s="482">
        <v>6477.39</v>
      </c>
      <c r="M62" s="482"/>
    </row>
    <row r="63" spans="1:13" ht="20.149999999999999" customHeight="1" x14ac:dyDescent="0.25">
      <c r="A63" s="410" t="str">
        <f t="shared" si="0"/>
        <v>174260-3-142</v>
      </c>
      <c r="B63" s="475">
        <v>174260</v>
      </c>
      <c r="C63" s="476">
        <v>3</v>
      </c>
      <c r="D63" s="477" t="s">
        <v>8</v>
      </c>
      <c r="E63" s="476">
        <v>142</v>
      </c>
      <c r="F63" s="478">
        <v>1517031.85</v>
      </c>
      <c r="G63" s="478">
        <v>1426515.68</v>
      </c>
      <c r="H63" s="478">
        <v>401393.05</v>
      </c>
      <c r="I63" s="478">
        <v>1025122.63</v>
      </c>
      <c r="J63" s="478">
        <v>14095.42</v>
      </c>
      <c r="K63" s="478">
        <v>1011027.21</v>
      </c>
      <c r="L63" s="478">
        <v>90516.17</v>
      </c>
      <c r="M63" s="478"/>
    </row>
    <row r="64" spans="1:13" ht="20.149999999999999" customHeight="1" x14ac:dyDescent="0.25">
      <c r="A64" s="410" t="str">
        <f t="shared" si="0"/>
        <v>174261-3-142</v>
      </c>
      <c r="B64" s="479">
        <v>174261</v>
      </c>
      <c r="C64" s="480">
        <v>3</v>
      </c>
      <c r="D64" s="481" t="s">
        <v>8</v>
      </c>
      <c r="E64" s="480">
        <v>142</v>
      </c>
      <c r="F64" s="482">
        <v>13489999.689999999</v>
      </c>
      <c r="G64" s="482">
        <v>10789999.689999999</v>
      </c>
      <c r="H64" s="482">
        <v>9889166.5199999996</v>
      </c>
      <c r="I64" s="482">
        <v>900833.17</v>
      </c>
      <c r="J64" s="482">
        <v>51209.79</v>
      </c>
      <c r="K64" s="482">
        <v>849623.38</v>
      </c>
      <c r="L64" s="482">
        <v>2700000</v>
      </c>
      <c r="M64" s="482"/>
    </row>
    <row r="65" spans="1:13" ht="20.149999999999999" customHeight="1" x14ac:dyDescent="0.25">
      <c r="A65" s="410" t="str">
        <f t="shared" si="0"/>
        <v>174262-3-142</v>
      </c>
      <c r="B65" s="475">
        <v>174262</v>
      </c>
      <c r="C65" s="476">
        <v>3</v>
      </c>
      <c r="D65" s="477" t="s">
        <v>8</v>
      </c>
      <c r="E65" s="476">
        <v>142</v>
      </c>
      <c r="F65" s="478">
        <v>2085465.16</v>
      </c>
      <c r="G65" s="478">
        <v>2026176.82</v>
      </c>
      <c r="H65" s="478">
        <v>857665.06</v>
      </c>
      <c r="I65" s="478">
        <v>1168511.76</v>
      </c>
      <c r="J65" s="478">
        <v>66788.899999999994</v>
      </c>
      <c r="K65" s="478">
        <v>1101722.8600000001</v>
      </c>
      <c r="L65" s="478">
        <v>59288.34</v>
      </c>
      <c r="M65" s="478"/>
    </row>
    <row r="66" spans="1:13" ht="20.149999999999999" customHeight="1" x14ac:dyDescent="0.25">
      <c r="A66" s="410" t="str">
        <f t="shared" si="0"/>
        <v>174262-4-142</v>
      </c>
      <c r="B66" s="479">
        <v>174262</v>
      </c>
      <c r="C66" s="480">
        <v>4</v>
      </c>
      <c r="D66" s="481" t="s">
        <v>7</v>
      </c>
      <c r="E66" s="480">
        <v>142</v>
      </c>
      <c r="F66" s="482">
        <v>489288.8</v>
      </c>
      <c r="G66" s="482">
        <v>489288.8</v>
      </c>
      <c r="H66" s="482">
        <v>0</v>
      </c>
      <c r="I66" s="482">
        <v>489288.8</v>
      </c>
      <c r="J66" s="482">
        <v>0</v>
      </c>
      <c r="K66" s="482">
        <v>489288.8</v>
      </c>
      <c r="L66" s="482">
        <v>0</v>
      </c>
      <c r="M66" s="482"/>
    </row>
    <row r="67" spans="1:13" ht="20.149999999999999" customHeight="1" x14ac:dyDescent="0.25">
      <c r="A67" s="410" t="str">
        <f t="shared" si="0"/>
        <v>174263-3-142</v>
      </c>
      <c r="B67" s="475">
        <v>174263</v>
      </c>
      <c r="C67" s="476">
        <v>3</v>
      </c>
      <c r="D67" s="477" t="s">
        <v>8</v>
      </c>
      <c r="E67" s="476">
        <v>142</v>
      </c>
      <c r="F67" s="478">
        <v>655000</v>
      </c>
      <c r="G67" s="478">
        <v>614392.36</v>
      </c>
      <c r="H67" s="478">
        <v>381195.41</v>
      </c>
      <c r="I67" s="478">
        <v>233196.95</v>
      </c>
      <c r="J67" s="478">
        <v>19356.07</v>
      </c>
      <c r="K67" s="478">
        <v>213840.88</v>
      </c>
      <c r="L67" s="478">
        <v>40607.64</v>
      </c>
      <c r="M67" s="478"/>
    </row>
    <row r="68" spans="1:13" ht="20.149999999999999" customHeight="1" x14ac:dyDescent="0.25">
      <c r="A68" s="410" t="str">
        <f t="shared" si="0"/>
        <v>174263-4-142</v>
      </c>
      <c r="B68" s="479">
        <v>174263</v>
      </c>
      <c r="C68" s="480">
        <v>4</v>
      </c>
      <c r="D68" s="481" t="s">
        <v>7</v>
      </c>
      <c r="E68" s="480">
        <v>142</v>
      </c>
      <c r="F68" s="482">
        <v>426406</v>
      </c>
      <c r="G68" s="482">
        <v>400000</v>
      </c>
      <c r="H68" s="482">
        <v>400000</v>
      </c>
      <c r="I68" s="482"/>
      <c r="J68" s="482"/>
      <c r="K68" s="482"/>
      <c r="L68" s="482">
        <v>26406</v>
      </c>
      <c r="M68" s="482"/>
    </row>
    <row r="69" spans="1:13" ht="20.149999999999999" customHeight="1" x14ac:dyDescent="0.25">
      <c r="A69" s="410" t="str">
        <f t="shared" si="0"/>
        <v>174264-3-142</v>
      </c>
      <c r="B69" s="475">
        <v>174264</v>
      </c>
      <c r="C69" s="476">
        <v>3</v>
      </c>
      <c r="D69" s="477" t="s">
        <v>8</v>
      </c>
      <c r="E69" s="476">
        <v>142</v>
      </c>
      <c r="F69" s="478">
        <v>3295986.15</v>
      </c>
      <c r="G69" s="478">
        <v>2342135.19</v>
      </c>
      <c r="H69" s="478">
        <v>1244126.8799999999</v>
      </c>
      <c r="I69" s="478">
        <v>1098008.31</v>
      </c>
      <c r="J69" s="478">
        <v>30856.720000000001</v>
      </c>
      <c r="K69" s="478">
        <v>1067151.5900000001</v>
      </c>
      <c r="L69" s="478">
        <v>953850.96</v>
      </c>
      <c r="M69" s="478"/>
    </row>
    <row r="70" spans="1:13" ht="20.149999999999999" customHeight="1" x14ac:dyDescent="0.25">
      <c r="A70" s="410" t="str">
        <f t="shared" si="0"/>
        <v>174264-4-142</v>
      </c>
      <c r="B70" s="479">
        <v>174264</v>
      </c>
      <c r="C70" s="480">
        <v>4</v>
      </c>
      <c r="D70" s="481" t="s">
        <v>7</v>
      </c>
      <c r="E70" s="480">
        <v>142</v>
      </c>
      <c r="F70" s="482">
        <v>251782.25</v>
      </c>
      <c r="G70" s="482">
        <v>251782.25</v>
      </c>
      <c r="H70" s="482">
        <v>174144.11</v>
      </c>
      <c r="I70" s="482">
        <v>77638.14</v>
      </c>
      <c r="J70" s="482">
        <v>30767.040000000001</v>
      </c>
      <c r="K70" s="482">
        <v>46871.1</v>
      </c>
      <c r="L70" s="482">
        <v>0</v>
      </c>
      <c r="M70" s="482"/>
    </row>
    <row r="71" spans="1:13" ht="20.149999999999999" customHeight="1" x14ac:dyDescent="0.25">
      <c r="A71" s="410" t="str">
        <f t="shared" ref="A71:A87" si="1">CONCATENATE(B71,"-",C71,"-",E71)</f>
        <v>174265-3-142</v>
      </c>
      <c r="B71" s="475">
        <v>174265</v>
      </c>
      <c r="C71" s="476">
        <v>3</v>
      </c>
      <c r="D71" s="477" t="s">
        <v>8</v>
      </c>
      <c r="E71" s="476">
        <v>142</v>
      </c>
      <c r="F71" s="478">
        <v>355020.62</v>
      </c>
      <c r="G71" s="478">
        <v>291962.09000000003</v>
      </c>
      <c r="H71" s="478">
        <v>59269.9</v>
      </c>
      <c r="I71" s="478">
        <v>232692.19</v>
      </c>
      <c r="J71" s="478">
        <v>2326.89</v>
      </c>
      <c r="K71" s="478">
        <v>230365.3</v>
      </c>
      <c r="L71" s="478">
        <v>63058.53</v>
      </c>
      <c r="M71" s="478"/>
    </row>
    <row r="72" spans="1:13" ht="20.149999999999999" customHeight="1" x14ac:dyDescent="0.25">
      <c r="A72" s="410" t="str">
        <f t="shared" si="1"/>
        <v>174267-3-142</v>
      </c>
      <c r="B72" s="479">
        <v>174267</v>
      </c>
      <c r="C72" s="480">
        <v>3</v>
      </c>
      <c r="D72" s="481" t="s">
        <v>8</v>
      </c>
      <c r="E72" s="480">
        <v>142</v>
      </c>
      <c r="F72" s="482">
        <v>1505712.55</v>
      </c>
      <c r="G72" s="482">
        <v>1478541.09</v>
      </c>
      <c r="H72" s="482">
        <v>383814.82</v>
      </c>
      <c r="I72" s="482">
        <v>1094726.27</v>
      </c>
      <c r="J72" s="482">
        <v>56053.440000000002</v>
      </c>
      <c r="K72" s="482">
        <v>1038672.83</v>
      </c>
      <c r="L72" s="482">
        <v>27171.46</v>
      </c>
      <c r="M72" s="482"/>
    </row>
    <row r="73" spans="1:13" ht="20.149999999999999" customHeight="1" x14ac:dyDescent="0.25">
      <c r="A73" s="410" t="str">
        <f t="shared" si="1"/>
        <v>174267-4-142</v>
      </c>
      <c r="B73" s="475">
        <v>174267</v>
      </c>
      <c r="C73" s="476">
        <v>4</v>
      </c>
      <c r="D73" s="477" t="s">
        <v>7</v>
      </c>
      <c r="E73" s="476">
        <v>142</v>
      </c>
      <c r="F73" s="478">
        <v>110000</v>
      </c>
      <c r="G73" s="478">
        <v>110000</v>
      </c>
      <c r="H73" s="478">
        <v>0</v>
      </c>
      <c r="I73" s="478">
        <v>110000</v>
      </c>
      <c r="J73" s="478">
        <v>0</v>
      </c>
      <c r="K73" s="478">
        <v>110000</v>
      </c>
      <c r="L73" s="478">
        <v>0</v>
      </c>
      <c r="M73" s="478"/>
    </row>
    <row r="74" spans="1:13" ht="20.149999999999999" customHeight="1" x14ac:dyDescent="0.25">
      <c r="A74" s="410" t="str">
        <f t="shared" si="1"/>
        <v>174268-3-142</v>
      </c>
      <c r="B74" s="479">
        <v>174268</v>
      </c>
      <c r="C74" s="480">
        <v>3</v>
      </c>
      <c r="D74" s="481" t="s">
        <v>8</v>
      </c>
      <c r="E74" s="480">
        <v>142</v>
      </c>
      <c r="F74" s="482">
        <v>700000</v>
      </c>
      <c r="G74" s="482">
        <v>688210.14</v>
      </c>
      <c r="H74" s="482">
        <v>263357.62</v>
      </c>
      <c r="I74" s="482">
        <v>424852.52</v>
      </c>
      <c r="J74" s="482">
        <v>20423.080000000002</v>
      </c>
      <c r="K74" s="482">
        <v>404429.44</v>
      </c>
      <c r="L74" s="482">
        <v>11789.86</v>
      </c>
      <c r="M74" s="482"/>
    </row>
    <row r="75" spans="1:13" ht="20.149999999999999" customHeight="1" x14ac:dyDescent="0.25">
      <c r="A75" s="410" t="str">
        <f t="shared" si="1"/>
        <v>174268-4-142</v>
      </c>
      <c r="B75" s="475">
        <v>174268</v>
      </c>
      <c r="C75" s="476">
        <v>4</v>
      </c>
      <c r="D75" s="477" t="s">
        <v>7</v>
      </c>
      <c r="E75" s="476">
        <v>142</v>
      </c>
      <c r="F75" s="478">
        <v>15814.9</v>
      </c>
      <c r="G75" s="478">
        <v>15626</v>
      </c>
      <c r="H75" s="478">
        <v>15626</v>
      </c>
      <c r="I75" s="478"/>
      <c r="J75" s="478"/>
      <c r="K75" s="478"/>
      <c r="L75" s="478">
        <v>188.9</v>
      </c>
      <c r="M75" s="478"/>
    </row>
    <row r="76" spans="1:13" ht="20.149999999999999" customHeight="1" x14ac:dyDescent="0.25">
      <c r="A76" s="410" t="str">
        <f t="shared" si="1"/>
        <v>174269-3-142</v>
      </c>
      <c r="B76" s="479">
        <v>174269</v>
      </c>
      <c r="C76" s="480">
        <v>3</v>
      </c>
      <c r="D76" s="481" t="s">
        <v>8</v>
      </c>
      <c r="E76" s="480">
        <v>142</v>
      </c>
      <c r="F76" s="482">
        <v>4102144.95</v>
      </c>
      <c r="G76" s="482">
        <v>3696468.68</v>
      </c>
      <c r="H76" s="482">
        <v>616801.61</v>
      </c>
      <c r="I76" s="482">
        <v>3079667.07</v>
      </c>
      <c r="J76" s="482">
        <v>95478.07</v>
      </c>
      <c r="K76" s="482">
        <v>2984189</v>
      </c>
      <c r="L76" s="482">
        <v>405676.27</v>
      </c>
      <c r="M76" s="482"/>
    </row>
    <row r="77" spans="1:13" ht="20.149999999999999" customHeight="1" x14ac:dyDescent="0.25">
      <c r="A77" s="410" t="str">
        <f t="shared" si="1"/>
        <v>174270-3-142</v>
      </c>
      <c r="B77" s="475">
        <v>174270</v>
      </c>
      <c r="C77" s="476">
        <v>3</v>
      </c>
      <c r="D77" s="477" t="s">
        <v>8</v>
      </c>
      <c r="E77" s="476">
        <v>142</v>
      </c>
      <c r="F77" s="478">
        <v>2276416.4500000002</v>
      </c>
      <c r="G77" s="478">
        <v>2033582.07</v>
      </c>
      <c r="H77" s="478">
        <v>1464737.42</v>
      </c>
      <c r="I77" s="478">
        <v>568844.65</v>
      </c>
      <c r="J77" s="478">
        <v>105953.82</v>
      </c>
      <c r="K77" s="478">
        <v>462890.83</v>
      </c>
      <c r="L77" s="478">
        <v>242834.38</v>
      </c>
      <c r="M77" s="478"/>
    </row>
    <row r="78" spans="1:13" ht="20.149999999999999" customHeight="1" x14ac:dyDescent="0.25">
      <c r="A78" s="410" t="str">
        <f t="shared" si="1"/>
        <v>174271-3-142</v>
      </c>
      <c r="B78" s="479">
        <v>174271</v>
      </c>
      <c r="C78" s="480">
        <v>3</v>
      </c>
      <c r="D78" s="481" t="s">
        <v>8</v>
      </c>
      <c r="E78" s="480">
        <v>142</v>
      </c>
      <c r="F78" s="482">
        <v>437610.69</v>
      </c>
      <c r="G78" s="482">
        <v>403193.29</v>
      </c>
      <c r="H78" s="482">
        <v>59836.33</v>
      </c>
      <c r="I78" s="482">
        <v>343356.96</v>
      </c>
      <c r="J78" s="482">
        <v>7741.68</v>
      </c>
      <c r="K78" s="482">
        <v>335615.28</v>
      </c>
      <c r="L78" s="482">
        <v>34417.4</v>
      </c>
      <c r="M78" s="482"/>
    </row>
    <row r="79" spans="1:13" ht="20.149999999999999" customHeight="1" x14ac:dyDescent="0.25">
      <c r="A79" s="410" t="str">
        <f t="shared" si="1"/>
        <v>174271-4-142</v>
      </c>
      <c r="B79" s="475">
        <v>174271</v>
      </c>
      <c r="C79" s="476">
        <v>4</v>
      </c>
      <c r="D79" s="477" t="s">
        <v>7</v>
      </c>
      <c r="E79" s="476">
        <v>142</v>
      </c>
      <c r="F79" s="478">
        <v>100000</v>
      </c>
      <c r="G79" s="478">
        <v>100000</v>
      </c>
      <c r="H79" s="478">
        <v>33000</v>
      </c>
      <c r="I79" s="478">
        <v>67000</v>
      </c>
      <c r="J79" s="478">
        <v>67000</v>
      </c>
      <c r="K79" s="478"/>
      <c r="L79" s="478">
        <v>0</v>
      </c>
      <c r="M79" s="478"/>
    </row>
    <row r="80" spans="1:13" ht="20.149999999999999" customHeight="1" x14ac:dyDescent="0.25">
      <c r="A80" s="410" t="str">
        <f t="shared" si="1"/>
        <v>174272-3-142</v>
      </c>
      <c r="B80" s="479">
        <v>174272</v>
      </c>
      <c r="C80" s="480">
        <v>3</v>
      </c>
      <c r="D80" s="481" t="s">
        <v>8</v>
      </c>
      <c r="E80" s="480">
        <v>142</v>
      </c>
      <c r="F80" s="482">
        <v>397926.69</v>
      </c>
      <c r="G80" s="482">
        <v>378507.24</v>
      </c>
      <c r="H80" s="482">
        <v>113791.46</v>
      </c>
      <c r="I80" s="482">
        <v>264715.78000000003</v>
      </c>
      <c r="J80" s="482">
        <v>17990.37</v>
      </c>
      <c r="K80" s="482">
        <v>246725.41</v>
      </c>
      <c r="L80" s="482">
        <v>19419.45</v>
      </c>
      <c r="M80" s="482"/>
    </row>
    <row r="81" spans="1:13" ht="20.149999999999999" customHeight="1" x14ac:dyDescent="0.25">
      <c r="A81" s="410" t="str">
        <f t="shared" si="1"/>
        <v>174273-3-142</v>
      </c>
      <c r="B81" s="475">
        <v>174273</v>
      </c>
      <c r="C81" s="476">
        <v>3</v>
      </c>
      <c r="D81" s="477" t="s">
        <v>8</v>
      </c>
      <c r="E81" s="476">
        <v>142</v>
      </c>
      <c r="F81" s="478">
        <v>1000000</v>
      </c>
      <c r="G81" s="478">
        <v>1000000</v>
      </c>
      <c r="H81" s="478">
        <v>1000000</v>
      </c>
      <c r="I81" s="478"/>
      <c r="J81" s="478"/>
      <c r="K81" s="478"/>
      <c r="L81" s="478">
        <v>0</v>
      </c>
      <c r="M81" s="478"/>
    </row>
    <row r="82" spans="1:13" ht="20.149999999999999" customHeight="1" x14ac:dyDescent="0.25">
      <c r="A82" s="410" t="str">
        <f t="shared" si="1"/>
        <v>195063-3-100</v>
      </c>
      <c r="B82" s="479">
        <v>195063</v>
      </c>
      <c r="C82" s="480">
        <v>3</v>
      </c>
      <c r="D82" s="481" t="s">
        <v>8</v>
      </c>
      <c r="E82" s="480">
        <v>100</v>
      </c>
      <c r="F82" s="482">
        <v>890994.32</v>
      </c>
      <c r="G82" s="482">
        <v>873875.4</v>
      </c>
      <c r="H82" s="482">
        <v>1881.32</v>
      </c>
      <c r="I82" s="482">
        <v>871994.08</v>
      </c>
      <c r="J82" s="482">
        <v>0</v>
      </c>
      <c r="K82" s="482">
        <v>871994.08</v>
      </c>
      <c r="L82" s="482">
        <v>17118.919999999998</v>
      </c>
      <c r="M82" s="482"/>
    </row>
    <row r="83" spans="1:13" ht="20.149999999999999" customHeight="1" x14ac:dyDescent="0.25">
      <c r="A83" s="410" t="str">
        <f t="shared" si="1"/>
        <v>195065-3-100</v>
      </c>
      <c r="B83" s="475">
        <v>195065</v>
      </c>
      <c r="C83" s="476">
        <v>3</v>
      </c>
      <c r="D83" s="477" t="s">
        <v>8</v>
      </c>
      <c r="E83" s="476">
        <v>100</v>
      </c>
      <c r="F83" s="478">
        <v>132799.54999999999</v>
      </c>
      <c r="G83" s="478">
        <v>120624.94</v>
      </c>
      <c r="H83" s="478">
        <v>617.84</v>
      </c>
      <c r="I83" s="478">
        <v>120007.1</v>
      </c>
      <c r="J83" s="478">
        <v>220.34</v>
      </c>
      <c r="K83" s="478">
        <v>119786.76</v>
      </c>
      <c r="L83" s="478">
        <v>12174.61</v>
      </c>
      <c r="M83" s="478"/>
    </row>
    <row r="84" spans="1:13" ht="20.149999999999999" customHeight="1" x14ac:dyDescent="0.25">
      <c r="A84" s="410" t="str">
        <f t="shared" si="1"/>
        <v>195067-3-100</v>
      </c>
      <c r="B84" s="479">
        <v>195067</v>
      </c>
      <c r="C84" s="480">
        <v>3</v>
      </c>
      <c r="D84" s="481" t="s">
        <v>8</v>
      </c>
      <c r="E84" s="480">
        <v>100</v>
      </c>
      <c r="F84" s="482">
        <v>13645406.32</v>
      </c>
      <c r="G84" s="482">
        <v>13645406.32</v>
      </c>
      <c r="H84" s="482">
        <v>3816868.88</v>
      </c>
      <c r="I84" s="482">
        <v>9828537.4399999995</v>
      </c>
      <c r="J84" s="482">
        <v>0</v>
      </c>
      <c r="K84" s="482">
        <v>9828537.4399999995</v>
      </c>
      <c r="L84" s="482">
        <v>0</v>
      </c>
      <c r="M84" s="482"/>
    </row>
    <row r="85" spans="1:13" ht="20.149999999999999" customHeight="1" x14ac:dyDescent="0.25">
      <c r="A85" s="410" t="str">
        <f t="shared" si="1"/>
        <v>204816-3-181</v>
      </c>
      <c r="B85" s="475">
        <v>204816</v>
      </c>
      <c r="C85" s="476">
        <v>3</v>
      </c>
      <c r="D85" s="477" t="s">
        <v>8</v>
      </c>
      <c r="E85" s="476">
        <v>181</v>
      </c>
      <c r="F85" s="478">
        <v>540347.97</v>
      </c>
      <c r="G85" s="478">
        <v>439657.82</v>
      </c>
      <c r="H85" s="478">
        <v>1433.09</v>
      </c>
      <c r="I85" s="478">
        <v>438224.73</v>
      </c>
      <c r="J85" s="478">
        <v>3349.03</v>
      </c>
      <c r="K85" s="478">
        <v>434875.7</v>
      </c>
      <c r="L85" s="478">
        <v>100690.15</v>
      </c>
      <c r="M85" s="478"/>
    </row>
    <row r="86" spans="1:13" ht="20.149999999999999" customHeight="1" x14ac:dyDescent="0.25">
      <c r="A86" s="410" t="str">
        <f t="shared" si="1"/>
        <v>204817-3-181</v>
      </c>
      <c r="B86" s="479">
        <v>204817</v>
      </c>
      <c r="C86" s="480">
        <v>3</v>
      </c>
      <c r="D86" s="481" t="s">
        <v>8</v>
      </c>
      <c r="E86" s="480">
        <v>181</v>
      </c>
      <c r="F86" s="482">
        <v>212542.69</v>
      </c>
      <c r="G86" s="482">
        <v>210644.94</v>
      </c>
      <c r="H86" s="482">
        <v>57837.82</v>
      </c>
      <c r="I86" s="482">
        <v>152807.12</v>
      </c>
      <c r="J86" s="482">
        <v>534.45000000000005</v>
      </c>
      <c r="K86" s="482">
        <v>152272.67000000001</v>
      </c>
      <c r="L86" s="482">
        <v>1897.75</v>
      </c>
      <c r="M86" s="482"/>
    </row>
    <row r="87" spans="1:13" ht="20.149999999999999" customHeight="1" x14ac:dyDescent="0.25">
      <c r="A87" s="410" t="str">
        <f t="shared" si="1"/>
        <v>213406-3-188</v>
      </c>
      <c r="B87" s="475">
        <v>213406</v>
      </c>
      <c r="C87" s="476">
        <v>3</v>
      </c>
      <c r="D87" s="477" t="s">
        <v>8</v>
      </c>
      <c r="E87" s="476">
        <v>188</v>
      </c>
      <c r="F87" s="478">
        <v>10879.32</v>
      </c>
      <c r="G87" s="478">
        <v>10879.32</v>
      </c>
      <c r="H87" s="478">
        <v>0</v>
      </c>
      <c r="I87" s="478">
        <v>10879.32</v>
      </c>
      <c r="J87" s="478">
        <v>10879.32</v>
      </c>
      <c r="K87" s="478"/>
      <c r="L87" s="478">
        <v>0</v>
      </c>
      <c r="M87" s="478"/>
    </row>
    <row r="88" spans="1:13" ht="20.149999999999999" customHeight="1" x14ac:dyDescent="0.25">
      <c r="B88" s="486" t="s">
        <v>9</v>
      </c>
      <c r="C88" s="495"/>
      <c r="D88" s="495"/>
      <c r="E88" s="486"/>
      <c r="F88" s="483">
        <v>405703762.17000002</v>
      </c>
      <c r="G88" s="483">
        <v>394929135.12</v>
      </c>
      <c r="H88" s="483">
        <v>59119058.759999998</v>
      </c>
      <c r="I88" s="483">
        <v>335810076.36000001</v>
      </c>
      <c r="J88" s="483">
        <v>10145925.039999999</v>
      </c>
      <c r="K88" s="483">
        <v>325664151.31999999</v>
      </c>
      <c r="L88" s="483">
        <v>11381249</v>
      </c>
      <c r="M88" s="483">
        <v>0</v>
      </c>
    </row>
    <row r="90" spans="1:13" ht="20.149999999999999" customHeight="1" x14ac:dyDescent="0.25">
      <c r="G90" s="458">
        <f>G88-'Execução Orçamentária'!R417</f>
        <v>0</v>
      </c>
      <c r="I90" s="458">
        <f>I88-'Execução Orçamentária'!S417</f>
        <v>0</v>
      </c>
      <c r="K90" s="458">
        <f>K88-'Execução Orçamentária'!T417</f>
        <v>0</v>
      </c>
    </row>
    <row r="93" spans="1:13" ht="20.149999999999999" customHeight="1" x14ac:dyDescent="0.25">
      <c r="I93" s="459"/>
    </row>
  </sheetData>
  <autoFilter ref="A4:M88">
    <filterColumn colId="2" showButton="0"/>
  </autoFilter>
  <mergeCells count="13">
    <mergeCell ref="C88:D88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G28" sqref="G28"/>
    </sheetView>
  </sheetViews>
  <sheetFormatPr defaultColWidth="8.7265625" defaultRowHeight="20.149999999999999" customHeight="1" x14ac:dyDescent="0.25"/>
  <cols>
    <col min="1" max="1" width="13.453125" style="410" customWidth="1"/>
    <col min="2" max="2" width="10.453125" style="410" customWidth="1"/>
    <col min="3" max="3" width="4.81640625" style="410" customWidth="1"/>
    <col min="4" max="4" width="26.81640625" style="410" customWidth="1"/>
    <col min="5" max="5" width="14.453125" style="410" customWidth="1"/>
    <col min="6" max="6" width="16.1796875" style="410" customWidth="1"/>
    <col min="7" max="8" width="8.7265625" style="410"/>
    <col min="9" max="9" width="12.81640625" style="410" bestFit="1" customWidth="1"/>
    <col min="10" max="16384" width="8.7265625" style="410"/>
  </cols>
  <sheetData>
    <row r="2" spans="1:9" ht="20.149999999999999" customHeight="1" x14ac:dyDescent="0.25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5" customHeight="1" x14ac:dyDescent="0.25">
      <c r="B3" s="502" t="s">
        <v>62</v>
      </c>
      <c r="C3" s="503"/>
      <c r="D3" s="502" t="s">
        <v>63</v>
      </c>
      <c r="E3" s="464" t="s">
        <v>123</v>
      </c>
      <c r="F3" s="460" t="s">
        <v>121</v>
      </c>
    </row>
    <row r="4" spans="1:9" ht="41.5" customHeight="1" x14ac:dyDescent="0.25">
      <c r="B4" s="502"/>
      <c r="C4" s="503"/>
      <c r="D4" s="502"/>
      <c r="E4" s="464" t="s">
        <v>124</v>
      </c>
      <c r="F4" s="460" t="s">
        <v>122</v>
      </c>
    </row>
    <row r="5" spans="1:9" ht="20.149999999999999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2">
        <v>332921.95</v>
      </c>
    </row>
    <row r="6" spans="1:9" ht="20.149999999999999" customHeight="1" x14ac:dyDescent="0.2">
      <c r="A6" s="410" t="str">
        <f t="shared" si="0"/>
        <v>174237-3-142</v>
      </c>
      <c r="B6" s="468">
        <v>174237</v>
      </c>
      <c r="C6" s="469">
        <v>3</v>
      </c>
      <c r="D6" s="470" t="s">
        <v>8</v>
      </c>
      <c r="E6" s="469">
        <v>142</v>
      </c>
      <c r="F6" s="473">
        <v>273700</v>
      </c>
    </row>
    <row r="7" spans="1:9" ht="20.149999999999999" customHeight="1" x14ac:dyDescent="0.25">
      <c r="B7" s="474" t="s">
        <v>9</v>
      </c>
      <c r="C7" s="504"/>
      <c r="D7" s="504"/>
      <c r="E7" s="474"/>
      <c r="F7" s="471">
        <v>606621.94999999995</v>
      </c>
    </row>
    <row r="8" spans="1:9" ht="20.149999999999999" customHeight="1" x14ac:dyDescent="0.25">
      <c r="B8" s="461"/>
      <c r="C8" s="461"/>
      <c r="D8" s="461"/>
      <c r="E8" s="461"/>
      <c r="F8" s="461"/>
    </row>
    <row r="9" spans="1:9" ht="20.149999999999999" customHeight="1" x14ac:dyDescent="0.25">
      <c r="F9" s="457"/>
      <c r="I9" s="443"/>
    </row>
    <row r="10" spans="1:9" ht="20.149999999999999" customHeight="1" x14ac:dyDescent="0.25">
      <c r="F10" s="462"/>
      <c r="I10" s="443"/>
    </row>
    <row r="11" spans="1:9" ht="20.149999999999999" customHeight="1" x14ac:dyDescent="0.25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9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5" sqref="U5:U7"/>
    </sheetView>
  </sheetViews>
  <sheetFormatPr defaultColWidth="11.453125" defaultRowHeight="15" customHeight="1" outlineLevelCol="1" x14ac:dyDescent="0.25"/>
  <cols>
    <col min="1" max="1" width="2.54296875" style="63" customWidth="1"/>
    <col min="2" max="2" width="81" style="1" customWidth="1"/>
    <col min="3" max="3" width="10.1796875" style="15" customWidth="1"/>
    <col min="4" max="4" width="11.453125" style="18" hidden="1" customWidth="1" outlineLevel="1"/>
    <col min="5" max="5" width="11.453125" style="15" hidden="1" customWidth="1" outlineLevel="1"/>
    <col min="6" max="6" width="7" style="286" customWidth="1" collapsed="1"/>
    <col min="7" max="7" width="12.54296875" style="15" hidden="1" customWidth="1" outlineLevel="1"/>
    <col min="8" max="8" width="16.453125" style="4" hidden="1" customWidth="1" outlineLevel="1"/>
    <col min="9" max="9" width="17.81640625" style="4" hidden="1" customWidth="1" outlineLevel="1"/>
    <col min="10" max="10" width="15.54296875" style="4" customWidth="1" collapsed="1"/>
    <col min="11" max="11" width="17.1796875" style="4" customWidth="1"/>
    <col min="12" max="12" width="15.54296875" style="4" customWidth="1"/>
    <col min="13" max="13" width="20.26953125" style="4" customWidth="1"/>
    <col min="14" max="14" width="17.453125" style="4" customWidth="1"/>
    <col min="15" max="15" width="15.453125" style="4" customWidth="1"/>
    <col min="16" max="16" width="16" style="74" customWidth="1"/>
    <col min="17" max="17" width="0.81640625" style="1" customWidth="1"/>
    <col min="18" max="19" width="15" style="1" customWidth="1"/>
    <col min="20" max="20" width="15.54296875" style="1" bestFit="1" customWidth="1"/>
    <col min="21" max="21" width="12.453125" style="292" customWidth="1"/>
    <col min="22" max="22" width="1.54296875" style="364" customWidth="1"/>
    <col min="23" max="23" width="14.453125" style="1" bestFit="1" customWidth="1"/>
    <col min="24" max="16384" width="11.453125" style="1"/>
  </cols>
  <sheetData>
    <row r="1" spans="1:33" ht="34.5" customHeight="1" x14ac:dyDescent="0.25">
      <c r="B1" s="283"/>
      <c r="C1" s="356"/>
      <c r="D1" s="285"/>
      <c r="E1" s="284"/>
      <c r="H1" s="509"/>
      <c r="I1" s="509"/>
      <c r="J1" s="509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5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5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3">
      <c r="B4" s="6" t="s">
        <v>342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44827</v>
      </c>
      <c r="V4" s="379"/>
    </row>
    <row r="5" spans="1:33" s="10" customFormat="1" ht="15" customHeight="1" thickTop="1" x14ac:dyDescent="0.25">
      <c r="A5" s="91"/>
      <c r="B5" s="419"/>
      <c r="C5" s="510" t="s">
        <v>59</v>
      </c>
      <c r="D5" s="513" t="s">
        <v>0</v>
      </c>
      <c r="E5" s="510" t="s">
        <v>15</v>
      </c>
      <c r="F5" s="516" t="s">
        <v>16</v>
      </c>
      <c r="G5" s="510" t="s">
        <v>219</v>
      </c>
      <c r="H5" s="507" t="s">
        <v>345</v>
      </c>
      <c r="I5" s="507" t="s">
        <v>65</v>
      </c>
      <c r="J5" s="507" t="s">
        <v>343</v>
      </c>
      <c r="K5" s="507" t="s">
        <v>84</v>
      </c>
      <c r="L5" s="507" t="s">
        <v>344</v>
      </c>
      <c r="M5" s="507" t="s">
        <v>307</v>
      </c>
      <c r="N5" s="507" t="s">
        <v>300</v>
      </c>
      <c r="O5" s="507" t="s">
        <v>17</v>
      </c>
      <c r="P5" s="507" t="s">
        <v>18</v>
      </c>
      <c r="Q5" s="380"/>
      <c r="R5" s="507" t="s">
        <v>19</v>
      </c>
      <c r="S5" s="507" t="s">
        <v>20</v>
      </c>
      <c r="T5" s="507" t="s">
        <v>61</v>
      </c>
      <c r="U5" s="505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5">
      <c r="A6" s="91"/>
      <c r="B6" s="420" t="s">
        <v>21</v>
      </c>
      <c r="C6" s="511"/>
      <c r="D6" s="514"/>
      <c r="E6" s="511"/>
      <c r="F6" s="517"/>
      <c r="G6" s="511"/>
      <c r="H6" s="508"/>
      <c r="I6" s="508"/>
      <c r="J6" s="508"/>
      <c r="K6" s="508"/>
      <c r="L6" s="508"/>
      <c r="M6" s="508"/>
      <c r="N6" s="508"/>
      <c r="O6" s="508"/>
      <c r="P6" s="508"/>
      <c r="Q6" s="380"/>
      <c r="R6" s="508"/>
      <c r="S6" s="508"/>
      <c r="T6" s="508"/>
      <c r="U6" s="506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5">
      <c r="A7" s="91"/>
      <c r="B7" s="420"/>
      <c r="C7" s="511"/>
      <c r="D7" s="514"/>
      <c r="E7" s="511"/>
      <c r="F7" s="517"/>
      <c r="G7" s="511"/>
      <c r="H7" s="508"/>
      <c r="I7" s="508"/>
      <c r="J7" s="508"/>
      <c r="K7" s="508"/>
      <c r="L7" s="508"/>
      <c r="M7" s="508"/>
      <c r="N7" s="508"/>
      <c r="O7" s="508"/>
      <c r="P7" s="508"/>
      <c r="Q7" s="380"/>
      <c r="R7" s="508"/>
      <c r="S7" s="508"/>
      <c r="T7" s="508"/>
      <c r="U7" s="506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3">
      <c r="A8" s="370"/>
      <c r="B8" s="421"/>
      <c r="C8" s="512"/>
      <c r="D8" s="515"/>
      <c r="E8" s="512"/>
      <c r="F8" s="518"/>
      <c r="G8" s="512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5" customHeight="1" thickTop="1" x14ac:dyDescent="0.25">
      <c r="A9" s="272"/>
      <c r="B9" s="25" t="s">
        <v>223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1540818</v>
      </c>
      <c r="L9" s="26">
        <f t="shared" si="0"/>
        <v>3450818</v>
      </c>
      <c r="M9" s="26">
        <f t="shared" si="0"/>
        <v>846376</v>
      </c>
      <c r="N9" s="26">
        <f t="shared" si="0"/>
        <v>2604442</v>
      </c>
      <c r="O9" s="26">
        <f t="shared" si="0"/>
        <v>2465887.1900000004</v>
      </c>
      <c r="P9" s="26">
        <f t="shared" si="0"/>
        <v>138554.80999999994</v>
      </c>
      <c r="Q9" s="35">
        <f>SUM(Q11:Q12)</f>
        <v>0</v>
      </c>
      <c r="R9" s="26">
        <f t="shared" si="0"/>
        <v>2465887.1900000004</v>
      </c>
      <c r="S9" s="26">
        <f t="shared" si="0"/>
        <v>2465887.1900000004</v>
      </c>
      <c r="T9" s="26">
        <f t="shared" si="0"/>
        <v>2465887.1900000004</v>
      </c>
      <c r="U9" s="156">
        <f>+IFERROR((R9/N9),0%)</f>
        <v>0.94680057762852865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5">
      <c r="A10" s="368"/>
      <c r="B10" s="277" t="s">
        <v>308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5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1300000</v>
      </c>
      <c r="L11" s="31">
        <f t="shared" si="1"/>
        <v>3100000</v>
      </c>
      <c r="M11" s="31">
        <f t="shared" si="1"/>
        <v>846376</v>
      </c>
      <c r="N11" s="31">
        <f t="shared" si="1"/>
        <v>2253624</v>
      </c>
      <c r="O11" s="31">
        <f t="shared" si="1"/>
        <v>2120967.1800000002</v>
      </c>
      <c r="P11" s="31">
        <f t="shared" si="1"/>
        <v>132656.81999999995</v>
      </c>
      <c r="Q11" s="23">
        <f t="shared" ref="Q11:T12" si="2">Q16+Q21+Q26</f>
        <v>0</v>
      </c>
      <c r="R11" s="31">
        <f t="shared" si="2"/>
        <v>2120967.1800000002</v>
      </c>
      <c r="S11" s="31">
        <f t="shared" si="2"/>
        <v>2120967.1800000002</v>
      </c>
      <c r="T11" s="31">
        <f t="shared" si="2"/>
        <v>2120967.1800000002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5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0</v>
      </c>
      <c r="N12" s="31">
        <f t="shared" si="3"/>
        <v>350818</v>
      </c>
      <c r="O12" s="31">
        <f t="shared" si="3"/>
        <v>344920.01</v>
      </c>
      <c r="P12" s="31">
        <f>P17+P22+P27</f>
        <v>5897.9899999999907</v>
      </c>
      <c r="Q12" s="23">
        <f t="shared" si="2"/>
        <v>0</v>
      </c>
      <c r="R12" s="31">
        <f t="shared" si="2"/>
        <v>344920.01</v>
      </c>
      <c r="S12" s="31">
        <f t="shared" si="2"/>
        <v>344920.01</v>
      </c>
      <c r="T12" s="31">
        <f t="shared" si="2"/>
        <v>344920.01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5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5" customHeight="1" x14ac:dyDescent="0.25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5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-203624</v>
      </c>
      <c r="L15" s="21">
        <f t="shared" si="4"/>
        <v>846376</v>
      </c>
      <c r="M15" s="21">
        <f t="shared" si="4"/>
        <v>846376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5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-153624</v>
      </c>
      <c r="L16" s="32">
        <f>IFERROR(VLOOKUP(G16,'Base Zero'!$A:$L,10,FALSE),0)</f>
        <v>846376</v>
      </c>
      <c r="M16" s="32">
        <f>+L16-N16</f>
        <v>846376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5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-50000</v>
      </c>
      <c r="L17" s="32">
        <f>IFERROR(VLOOKUP(G17,'Base Zero'!$A:$L,10,FALSE),0)</f>
        <v>0</v>
      </c>
      <c r="M17" s="32">
        <f>+L17-N17</f>
        <v>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5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5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5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1747722</v>
      </c>
      <c r="L20" s="21">
        <f t="shared" si="5"/>
        <v>2297722</v>
      </c>
      <c r="M20" s="21">
        <f t="shared" si="5"/>
        <v>0</v>
      </c>
      <c r="N20" s="21">
        <f t="shared" si="5"/>
        <v>2297722</v>
      </c>
      <c r="O20" s="21">
        <f t="shared" si="5"/>
        <v>2297342.8200000003</v>
      </c>
      <c r="P20" s="228">
        <f t="shared" si="5"/>
        <v>379.17999999993481</v>
      </c>
      <c r="Q20" s="21">
        <f t="shared" si="5"/>
        <v>0</v>
      </c>
      <c r="R20" s="21">
        <f t="shared" si="5"/>
        <v>2297342.8200000003</v>
      </c>
      <c r="S20" s="21">
        <f t="shared" si="5"/>
        <v>2297342.8200000003</v>
      </c>
      <c r="T20" s="21">
        <f t="shared" si="5"/>
        <v>2297342.8200000003</v>
      </c>
      <c r="U20" s="154">
        <f>+IFERROR((R20/N20),0%)</f>
        <v>0.99983497568461299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5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1453624</v>
      </c>
      <c r="L21" s="32">
        <f>IFERROR(VLOOKUP(G21,'Base Zero'!$A:$L,10,FALSE),0)</f>
        <v>1953624</v>
      </c>
      <c r="M21" s="32">
        <f>+L21-N21</f>
        <v>0</v>
      </c>
      <c r="N21" s="32">
        <f>IFERROR(VLOOKUP(G21,'Base Zero'!$A:$P,16,FALSE),0)</f>
        <v>1953624</v>
      </c>
      <c r="O21" s="32">
        <f>IFERROR(VLOOKUP(G21,'Base Execução'!A:M,6,FALSE),0)+IFERROR(VLOOKUP(G21,'Destaque Liberado pela CPRM'!A:F,6,FALSE),0)</f>
        <v>1953622.81</v>
      </c>
      <c r="P21" s="231">
        <f>+N21-O21</f>
        <v>1.1899999999441206</v>
      </c>
      <c r="Q21" s="32"/>
      <c r="R21" s="231">
        <f>IFERROR(VLOOKUP(G21,'Base Execução'!$A:$K,7,FALSE),0)</f>
        <v>1953622.81</v>
      </c>
      <c r="S21" s="231">
        <f>IFERROR(VLOOKUP(G21,'Base Execução'!$A:$K,9,FALSE),0)</f>
        <v>1953622.81</v>
      </c>
      <c r="T21" s="32">
        <f>IFERROR(VLOOKUP(G21,'Base Execução'!$A:$K,11,FALSE),0)</f>
        <v>1953622.81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5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294098</v>
      </c>
      <c r="L22" s="32">
        <f>IFERROR(VLOOKUP(G22,'Base Zero'!$A:$L,10,FALSE),0)</f>
        <v>344098</v>
      </c>
      <c r="M22" s="32">
        <f>+L22-N22</f>
        <v>0</v>
      </c>
      <c r="N22" s="32">
        <f>IFERROR(VLOOKUP(G22,'Base Zero'!$A:$P,16,FALSE),0)</f>
        <v>344098</v>
      </c>
      <c r="O22" s="32">
        <f>IFERROR(VLOOKUP(G22,'Base Execução'!A:M,6,FALSE),0)+IFERROR(VLOOKUP(G22,'Destaque Liberado pela CPRM'!A:F,6,FALSE),0)</f>
        <v>343720.01</v>
      </c>
      <c r="P22" s="231">
        <f>+N22-O22</f>
        <v>377.98999999999069</v>
      </c>
      <c r="Q22" s="32"/>
      <c r="R22" s="231">
        <f>IFERROR(VLOOKUP(G22,'Base Execução'!$A:$K,7,FALSE),0)</f>
        <v>343720.01</v>
      </c>
      <c r="S22" s="231">
        <f>IFERROR(VLOOKUP(G22,'Base Execução'!$A:$K,9,FALSE),0)</f>
        <v>343720.01</v>
      </c>
      <c r="T22" s="32">
        <f>IFERROR(VLOOKUP(G22,'Base Execução'!$A:$K,11,FALSE),0)</f>
        <v>343720.01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5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5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5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-3280</v>
      </c>
      <c r="L25" s="21">
        <f t="shared" si="6"/>
        <v>306720</v>
      </c>
      <c r="M25" s="21">
        <f t="shared" si="6"/>
        <v>0</v>
      </c>
      <c r="N25" s="21">
        <f t="shared" si="6"/>
        <v>306720</v>
      </c>
      <c r="O25" s="21">
        <f t="shared" si="6"/>
        <v>168544.37</v>
      </c>
      <c r="P25" s="228">
        <f t="shared" si="6"/>
        <v>138175.63</v>
      </c>
      <c r="Q25" s="21">
        <f t="shared" si="6"/>
        <v>0</v>
      </c>
      <c r="R25" s="21">
        <f t="shared" si="6"/>
        <v>168544.37</v>
      </c>
      <c r="S25" s="21">
        <f t="shared" si="6"/>
        <v>168544.37</v>
      </c>
      <c r="T25" s="21">
        <f t="shared" si="6"/>
        <v>168544.37</v>
      </c>
      <c r="U25" s="154">
        <f>+IFERROR((R25/N25),0%)</f>
        <v>0.54950564032342197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5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167344.37</v>
      </c>
      <c r="P26" s="231">
        <f>+N26-O26</f>
        <v>132655.63</v>
      </c>
      <c r="Q26" s="32"/>
      <c r="R26" s="231">
        <f>IFERROR(VLOOKUP(G26,'Base Execução'!$A:$K,7,FALSE),0)</f>
        <v>167344.37</v>
      </c>
      <c r="S26" s="231">
        <f>IFERROR(VLOOKUP(G26,'Base Execução'!$A:$K,9,FALSE),0)</f>
        <v>167344.37</v>
      </c>
      <c r="T26" s="32">
        <f>IFERROR(VLOOKUP(G26,'Base Execução'!$A:$K,11,FALSE),0)</f>
        <v>167344.37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5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-3280</v>
      </c>
      <c r="L27" s="32">
        <f>IFERROR(VLOOKUP(G27,'Base Zero'!$A:$L,10,FALSE),0)</f>
        <v>6720</v>
      </c>
      <c r="M27" s="32">
        <f>+L27-N27</f>
        <v>0</v>
      </c>
      <c r="N27" s="32">
        <f>IFERROR(VLOOKUP(G27,'Base Zero'!$A:$P,16,FALSE),0)</f>
        <v>6720</v>
      </c>
      <c r="O27" s="32">
        <f>IFERROR(VLOOKUP(G27,'Base Execução'!A:M,6,FALSE),0)+IFERROR(VLOOKUP(G27,'Destaque Liberado pela CPRM'!A:F,6,FALSE),0)</f>
        <v>1200</v>
      </c>
      <c r="P27" s="231">
        <f>+N27-O27</f>
        <v>5520</v>
      </c>
      <c r="Q27" s="35"/>
      <c r="R27" s="231">
        <f>IFERROR(VLOOKUP(G27,'Base Execução'!$A:$K,7,FALSE),0)</f>
        <v>1200</v>
      </c>
      <c r="S27" s="231">
        <f>IFERROR(VLOOKUP(G27,'Base Execução'!$A:$K,9,FALSE),0)</f>
        <v>1200</v>
      </c>
      <c r="T27" s="32">
        <f>IFERROR(VLOOKUP(G27,'Base Execução'!$A:$K,11,FALSE),0)</f>
        <v>1200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5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5" customHeight="1" x14ac:dyDescent="0.25">
      <c r="A29" s="272"/>
      <c r="B29" s="25" t="s">
        <v>231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221969.09</v>
      </c>
      <c r="P29" s="26">
        <f t="shared" si="7"/>
        <v>130898.91</v>
      </c>
      <c r="Q29" s="22">
        <f t="shared" si="7"/>
        <v>0</v>
      </c>
      <c r="R29" s="26">
        <f t="shared" si="7"/>
        <v>221969.09</v>
      </c>
      <c r="S29" s="26">
        <f t="shared" si="7"/>
        <v>213482.57</v>
      </c>
      <c r="T29" s="26">
        <f t="shared" si="7"/>
        <v>213482.57</v>
      </c>
      <c r="U29" s="156">
        <f>+IFERROR((R29/N29),0%)</f>
        <v>0.62904284321616011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5">
      <c r="A30" s="95"/>
      <c r="B30" s="277" t="s">
        <v>309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5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221969.09</v>
      </c>
      <c r="P31" s="32">
        <f t="shared" si="8"/>
        <v>130898.91</v>
      </c>
      <c r="Q31" s="32">
        <f t="shared" si="8"/>
        <v>0</v>
      </c>
      <c r="R31" s="32">
        <f t="shared" si="8"/>
        <v>221969.09</v>
      </c>
      <c r="S31" s="32">
        <f t="shared" si="8"/>
        <v>213482.57</v>
      </c>
      <c r="T31" s="32">
        <f t="shared" si="8"/>
        <v>213482.57</v>
      </c>
      <c r="U31" s="334"/>
    </row>
    <row r="32" spans="1:33" ht="15" customHeight="1" x14ac:dyDescent="0.25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5" customHeight="1" x14ac:dyDescent="0.25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5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221969.09</v>
      </c>
      <c r="P34" s="228">
        <f t="shared" si="9"/>
        <v>130898.91</v>
      </c>
      <c r="Q34" s="21">
        <f t="shared" si="9"/>
        <v>0</v>
      </c>
      <c r="R34" s="21">
        <f t="shared" si="9"/>
        <v>221969.09</v>
      </c>
      <c r="S34" s="21">
        <f t="shared" si="9"/>
        <v>213482.57</v>
      </c>
      <c r="T34" s="21">
        <f t="shared" si="9"/>
        <v>213482.57</v>
      </c>
      <c r="U34" s="154">
        <f>+IFERROR((R34/N34),0%)</f>
        <v>0.62904284321616011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5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221969.09</v>
      </c>
      <c r="P35" s="231">
        <f>+N35-O35</f>
        <v>130898.91</v>
      </c>
      <c r="Q35" s="32"/>
      <c r="R35" s="231">
        <f>IFERROR(VLOOKUP(G35,'Base Execução'!$A:$K,7,FALSE),0)</f>
        <v>221969.09</v>
      </c>
      <c r="S35" s="231">
        <f>IFERROR(VLOOKUP(G35,'Base Execução'!$A:$K,9,FALSE),0)</f>
        <v>213482.57</v>
      </c>
      <c r="T35" s="32">
        <f>IFERROR(VLOOKUP(G35,'Base Execução'!$A:$K,11,FALSE),0)</f>
        <v>213482.57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5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5" customHeight="1" x14ac:dyDescent="0.25">
      <c r="A37" s="272"/>
      <c r="B37" s="25" t="s">
        <v>224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5">
      <c r="A38" s="272"/>
      <c r="B38" s="311" t="s">
        <v>310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5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5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5" customHeight="1" x14ac:dyDescent="0.25">
      <c r="A41" s="272"/>
      <c r="B41" s="424" t="s">
        <v>226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5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5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5" customHeight="1" x14ac:dyDescent="0.25">
      <c r="A44" s="272"/>
      <c r="B44" s="424" t="s">
        <v>227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5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5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5">
      <c r="A47" s="272"/>
      <c r="B47" s="424" t="s">
        <v>225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5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5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5" customHeight="1" x14ac:dyDescent="0.25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5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5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5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5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5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5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5" customHeight="1" x14ac:dyDescent="0.25">
      <c r="A57" s="272"/>
      <c r="B57" s="25" t="s">
        <v>228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5">
      <c r="A58" s="95"/>
      <c r="B58" s="277" t="s">
        <v>311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5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5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5" customHeight="1" x14ac:dyDescent="0.25">
      <c r="A61" s="272"/>
      <c r="B61" s="424" t="s">
        <v>230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5">
      <c r="A62" s="272"/>
      <c r="B62" s="38" t="s">
        <v>229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5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5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5" customHeight="1" x14ac:dyDescent="0.25">
      <c r="A65" s="272"/>
      <c r="B65" s="25" t="s">
        <v>242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33549907.489999998</v>
      </c>
      <c r="P65" s="26">
        <f t="shared" si="20"/>
        <v>1450092.5100000012</v>
      </c>
      <c r="Q65" s="35">
        <f>SUM(Q69:Q72)</f>
        <v>0</v>
      </c>
      <c r="R65" s="26">
        <f t="shared" si="20"/>
        <v>32627757.16</v>
      </c>
      <c r="S65" s="26">
        <f t="shared" si="20"/>
        <v>18337771.900000002</v>
      </c>
      <c r="T65" s="26">
        <f t="shared" si="20"/>
        <v>17676930.329999998</v>
      </c>
      <c r="U65" s="156">
        <f>+IFERROR((R65/N65),0%)</f>
        <v>0.93222163314285711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5">
      <c r="A66" s="95"/>
      <c r="B66" s="277" t="s">
        <v>312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5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3950000</v>
      </c>
      <c r="P67" s="32">
        <f t="shared" si="22"/>
        <v>1000000</v>
      </c>
      <c r="Q67" s="319"/>
      <c r="R67" s="32">
        <f t="shared" si="22"/>
        <v>3950000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5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5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28807714.719999999</v>
      </c>
      <c r="P69" s="231">
        <f t="shared" si="24"/>
        <v>442285.28000000119</v>
      </c>
      <c r="Q69" s="32">
        <f t="shared" si="24"/>
        <v>0</v>
      </c>
      <c r="R69" s="32">
        <f t="shared" si="24"/>
        <v>27927456.390000001</v>
      </c>
      <c r="S69" s="32">
        <f t="shared" si="24"/>
        <v>18093024.010000002</v>
      </c>
      <c r="T69" s="32">
        <f t="shared" si="24"/>
        <v>17433434.809999999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5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792192.77</v>
      </c>
      <c r="P70" s="231">
        <f t="shared" si="25"/>
        <v>7807.2299999999814</v>
      </c>
      <c r="Q70" s="32">
        <f t="shared" si="25"/>
        <v>0</v>
      </c>
      <c r="R70" s="32">
        <f t="shared" si="25"/>
        <v>750300.77</v>
      </c>
      <c r="S70" s="32">
        <f t="shared" si="25"/>
        <v>244747.89</v>
      </c>
      <c r="T70" s="32">
        <f t="shared" si="25"/>
        <v>243495.52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5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5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5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5">
      <c r="A74" s="95"/>
      <c r="B74" s="424" t="s">
        <v>243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5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33549907.489999998</v>
      </c>
      <c r="P75" s="228">
        <f t="shared" si="28"/>
        <v>1450092.5100000012</v>
      </c>
      <c r="Q75" s="21">
        <f>SUM(Q78:Q81)</f>
        <v>0</v>
      </c>
      <c r="R75" s="21">
        <f>SUM(R76:R81)</f>
        <v>32627757.16</v>
      </c>
      <c r="S75" s="21">
        <f>SUM(S76:S81)</f>
        <v>18337771.900000002</v>
      </c>
      <c r="T75" s="21">
        <f>SUM(T76:T81)</f>
        <v>17676930.329999998</v>
      </c>
      <c r="U75" s="154">
        <f>+IFERROR((R75/N75),0%)</f>
        <v>0.93222163314285711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5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3950000</v>
      </c>
      <c r="P76" s="231">
        <f t="shared" ref="P76:P81" si="33">+N76-O76</f>
        <v>1000000</v>
      </c>
      <c r="Q76" s="21"/>
      <c r="R76" s="231">
        <f>IFERROR(VLOOKUP(G76,'Base Execução'!$A:$K,7,FALSE),0)</f>
        <v>3950000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5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5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28807714.719999999</v>
      </c>
      <c r="P78" s="231">
        <f t="shared" si="33"/>
        <v>442285.28000000119</v>
      </c>
      <c r="Q78" s="320"/>
      <c r="R78" s="231">
        <f>IFERROR(VLOOKUP(G78,'Base Execução'!$A:$K,7,FALSE),0)</f>
        <v>27927456.390000001</v>
      </c>
      <c r="S78" s="231">
        <f>IFERROR(VLOOKUP(G78,'Base Execução'!$A:$K,9,FALSE),0)</f>
        <v>18093024.010000002</v>
      </c>
      <c r="T78" s="32">
        <f>IFERROR(VLOOKUP(G78,'Base Execução'!$A:$K,11,FALSE),0)</f>
        <v>17433434.809999999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5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792192.77</v>
      </c>
      <c r="P79" s="231">
        <f t="shared" si="33"/>
        <v>7807.2299999999814</v>
      </c>
      <c r="Q79" s="320"/>
      <c r="R79" s="231">
        <f>IFERROR(VLOOKUP(G79,'Base Execução'!$A:$K,7,FALSE),0)</f>
        <v>750300.77</v>
      </c>
      <c r="S79" s="231">
        <f>IFERROR(VLOOKUP(G79,'Base Execução'!$A:$K,9,FALSE),0)</f>
        <v>244747.89</v>
      </c>
      <c r="T79" s="32">
        <f>IFERROR(VLOOKUP(G79,'Base Execução'!$A:$K,11,FALSE),0)</f>
        <v>243495.52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5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5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5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5" customHeight="1" x14ac:dyDescent="0.25">
      <c r="A83" s="272"/>
      <c r="B83" s="25" t="s">
        <v>247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22191430.579999998</v>
      </c>
      <c r="P83" s="26">
        <f t="shared" si="34"/>
        <v>4397676.42</v>
      </c>
      <c r="Q83" s="22">
        <f>Q85</f>
        <v>0</v>
      </c>
      <c r="R83" s="26">
        <f t="shared" si="34"/>
        <v>22097509.220000003</v>
      </c>
      <c r="S83" s="26">
        <f t="shared" si="34"/>
        <v>15988634.539999999</v>
      </c>
      <c r="T83" s="26">
        <f t="shared" si="34"/>
        <v>15658406.18</v>
      </c>
      <c r="U83" s="156">
        <f>+IFERROR((R83/N83),0%)</f>
        <v>0.831073763402434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5">
      <c r="A84" s="368"/>
      <c r="B84" s="277" t="s">
        <v>313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5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-26589107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0</v>
      </c>
      <c r="P85" s="32">
        <f t="shared" si="35"/>
        <v>0</v>
      </c>
      <c r="Q85" s="32">
        <f t="shared" si="35"/>
        <v>0</v>
      </c>
      <c r="R85" s="32">
        <f t="shared" si="35"/>
        <v>0</v>
      </c>
      <c r="S85" s="32">
        <f t="shared" si="35"/>
        <v>0</v>
      </c>
      <c r="T85" s="32">
        <f t="shared" si="35"/>
        <v>0</v>
      </c>
      <c r="U85" s="155"/>
    </row>
    <row r="86" spans="1:33" ht="15" customHeight="1" x14ac:dyDescent="0.25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H91+H95</f>
        <v>0</v>
      </c>
      <c r="I86" s="32">
        <f t="shared" ref="I86:T86" si="36">I91+I95</f>
        <v>0</v>
      </c>
      <c r="J86" s="32">
        <f t="shared" si="36"/>
        <v>0</v>
      </c>
      <c r="K86" s="32">
        <f t="shared" si="36"/>
        <v>26589107</v>
      </c>
      <c r="L86" s="32">
        <f t="shared" si="36"/>
        <v>26589107</v>
      </c>
      <c r="M86" s="32">
        <f t="shared" si="36"/>
        <v>0</v>
      </c>
      <c r="N86" s="32">
        <f t="shared" si="36"/>
        <v>26589107</v>
      </c>
      <c r="O86" s="32">
        <f t="shared" si="36"/>
        <v>22191430.579999998</v>
      </c>
      <c r="P86" s="32">
        <f t="shared" si="36"/>
        <v>4397676.42</v>
      </c>
      <c r="Q86" s="32"/>
      <c r="R86" s="32">
        <f t="shared" si="36"/>
        <v>22097509.220000003</v>
      </c>
      <c r="S86" s="32">
        <f t="shared" si="36"/>
        <v>15988634.539999999</v>
      </c>
      <c r="T86" s="32">
        <f t="shared" si="36"/>
        <v>15658406.18</v>
      </c>
      <c r="U86" s="155"/>
    </row>
    <row r="87" spans="1:33" s="11" customFormat="1" ht="15" customHeight="1" x14ac:dyDescent="0.25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5" customHeight="1" x14ac:dyDescent="0.25">
      <c r="A88" s="368"/>
      <c r="B88" s="424" t="s">
        <v>244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5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21618362.5</v>
      </c>
      <c r="P89" s="21">
        <f t="shared" si="37"/>
        <v>3972777.5</v>
      </c>
      <c r="Q89" s="21">
        <f>Q90</f>
        <v>0</v>
      </c>
      <c r="R89" s="21">
        <f>SUM(R90:R91)</f>
        <v>21603386.280000001</v>
      </c>
      <c r="S89" s="21">
        <f>SUM(S90:S91)</f>
        <v>15579323.34</v>
      </c>
      <c r="T89" s="21">
        <f>SUM(T90:T91)</f>
        <v>15255932.08</v>
      </c>
      <c r="U89" s="154">
        <f>+IFERROR((R89/N89),0%)</f>
        <v>0.84417444006011455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5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-25591140</v>
      </c>
      <c r="L90" s="32">
        <f>IFERROR(VLOOKUP(G90,'Base Zero'!$A:$L,10,FALSE),0)</f>
        <v>0</v>
      </c>
      <c r="M90" s="32">
        <f>+L90-N90</f>
        <v>0</v>
      </c>
      <c r="N90" s="32">
        <f>IFERROR(VLOOKUP(G90,'Base Zero'!$A:$P,16,FALSE),0)</f>
        <v>0</v>
      </c>
      <c r="O90" s="32">
        <f>IFERROR(VLOOKUP(G90,'Base Execução'!A:M,6,FALSE),0)+IFERROR(VLOOKUP(G90,'Destaque Liberado pela CPRM'!A:F,6,FALSE),0)</f>
        <v>0</v>
      </c>
      <c r="P90" s="231">
        <v>0</v>
      </c>
      <c r="Q90" s="32"/>
      <c r="R90" s="231">
        <f>IFERROR(VLOOKUP(G90,'Base Execução'!$A:$K,7,FALSE),0)</f>
        <v>0</v>
      </c>
      <c r="S90" s="231">
        <f>IFERROR(VLOOKUP(G90,'Base Execução'!$A:$K,9,FALSE),0)</f>
        <v>0</v>
      </c>
      <c r="T90" s="32">
        <f>IFERROR(VLOOKUP(G90,'Base Execução'!$A:$K,11,FALSE),0)</f>
        <v>0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5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25591140</v>
      </c>
      <c r="L91" s="32">
        <f>IFERROR(VLOOKUP(G91,'Base Zero'!$A:$L,10,FALSE),0)</f>
        <v>25591140</v>
      </c>
      <c r="M91" s="32">
        <f>+L91-N91</f>
        <v>0</v>
      </c>
      <c r="N91" s="32">
        <f>IFERROR(VLOOKUP(G91,'Base Zero'!$A:$P,16,FALSE),0)</f>
        <v>25591140</v>
      </c>
      <c r="O91" s="32">
        <f>IFERROR(VLOOKUP(G91,'Base Execução'!A:M,6,FALSE),0)+IFERROR(VLOOKUP(G91,'Destaque Liberado pela CPRM'!A:F,6,FALSE),0)</f>
        <v>21618362.5</v>
      </c>
      <c r="P91" s="231">
        <f>+N91-O91</f>
        <v>3972777.5</v>
      </c>
      <c r="Q91" s="32"/>
      <c r="R91" s="231">
        <f>IFERROR(VLOOKUP(G91,'Base Execução'!$A:$K,7,FALSE),0)</f>
        <v>21603386.280000001</v>
      </c>
      <c r="S91" s="231">
        <f>IFERROR(VLOOKUP(G91,'Base Execução'!$A:$K,9,FALSE),0)</f>
        <v>15579323.34</v>
      </c>
      <c r="T91" s="32">
        <f>IFERROR(VLOOKUP(G91,'Base Execução'!$A:$K,11,FALSE),0)</f>
        <v>15255932.08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5">
      <c r="A92" s="368"/>
      <c r="B92" s="424" t="s">
        <v>245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5">
      <c r="A93" s="368"/>
      <c r="B93" s="38" t="s">
        <v>210</v>
      </c>
      <c r="C93" s="278"/>
      <c r="D93" s="40"/>
      <c r="E93" s="278"/>
      <c r="F93" s="279"/>
      <c r="G93" s="278"/>
      <c r="H93" s="21">
        <f>SUM(H94:H95)</f>
        <v>997967</v>
      </c>
      <c r="I93" s="21">
        <f t="shared" ref="I93:P93" si="38">SUM(I94:I95)</f>
        <v>0</v>
      </c>
      <c r="J93" s="21">
        <f t="shared" si="38"/>
        <v>997967</v>
      </c>
      <c r="K93" s="21">
        <f t="shared" si="38"/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573068.07999999996</v>
      </c>
      <c r="P93" s="21">
        <f t="shared" si="38"/>
        <v>424898.92000000004</v>
      </c>
      <c r="Q93" s="21">
        <f t="shared" ref="Q93" si="39">Q94</f>
        <v>0</v>
      </c>
      <c r="R93" s="21">
        <f t="shared" ref="R93" si="40">SUM(R94:R95)</f>
        <v>494122.94</v>
      </c>
      <c r="S93" s="21">
        <f t="shared" ref="S93" si="41">SUM(S94:S95)</f>
        <v>409311.2</v>
      </c>
      <c r="T93" s="21">
        <f t="shared" ref="T93" si="42">SUM(T94:T95)</f>
        <v>402474.1</v>
      </c>
      <c r="U93" s="154">
        <f>+IFERROR((R93/N93),0%)</f>
        <v>0.49512953835146856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5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-997967</v>
      </c>
      <c r="L94" s="32">
        <f>IFERROR(VLOOKUP(G94,'Base Zero'!$A:$L,10,FALSE),0)</f>
        <v>0</v>
      </c>
      <c r="M94" s="32">
        <f>+L94-N94</f>
        <v>0</v>
      </c>
      <c r="N94" s="32">
        <f>IFERROR(VLOOKUP(G94,'Base Zero'!$A:$P,16,FALSE),0)</f>
        <v>0</v>
      </c>
      <c r="O94" s="32">
        <f>IFERROR(VLOOKUP(G94,'Base Execução'!A:M,6,FALSE),0)+IFERROR(VLOOKUP(G94,'Destaque Liberado pela CPRM'!A:F,6,FALSE),0)</f>
        <v>0</v>
      </c>
      <c r="P94" s="231">
        <v>0</v>
      </c>
      <c r="Q94" s="31"/>
      <c r="R94" s="231">
        <f>IFERROR(VLOOKUP(G94,'Base Execução'!$A:$K,7,FALSE),0)</f>
        <v>0</v>
      </c>
      <c r="S94" s="231">
        <f>IFERROR(VLOOKUP(G94,'Base Execução'!$A:$K,9,FALSE),0)</f>
        <v>0</v>
      </c>
      <c r="T94" s="32">
        <f>IFERROR(VLOOKUP(G94,'Base Execução'!$A:$K,11,FALSE),0)</f>
        <v>0</v>
      </c>
      <c r="U94" s="298"/>
    </row>
    <row r="95" spans="1:33" ht="15" customHeight="1" x14ac:dyDescent="0.25">
      <c r="A95" s="369"/>
      <c r="B95" s="34" t="s">
        <v>23</v>
      </c>
      <c r="C95" s="269" t="s">
        <v>24</v>
      </c>
      <c r="D95" s="39">
        <v>174225</v>
      </c>
      <c r="E95" s="269">
        <v>3</v>
      </c>
      <c r="F95" s="313">
        <v>188</v>
      </c>
      <c r="G95" s="40" t="str">
        <f>CONCATENATE(D95,"-",E95,"-",F95)</f>
        <v>174225-3-188</v>
      </c>
      <c r="H95" s="32">
        <f>IFERROR(VLOOKUP(G95,'Base Zero'!A:L,6,FALSE),0)</f>
        <v>0</v>
      </c>
      <c r="I95" s="32">
        <f>IFERROR(VLOOKUP(G95,'Base Zero'!A:L,7,FALSE),0)</f>
        <v>0</v>
      </c>
      <c r="J95" s="23">
        <f>(H95+I95)</f>
        <v>0</v>
      </c>
      <c r="K95" s="32">
        <f>(L95-J95)</f>
        <v>997967</v>
      </c>
      <c r="L95" s="32">
        <f>IFERROR(VLOOKUP(G95,'Base Zero'!$A:$L,10,FALSE),0)</f>
        <v>997967</v>
      </c>
      <c r="M95" s="32">
        <f>+L95-N95</f>
        <v>0</v>
      </c>
      <c r="N95" s="32">
        <f>IFERROR(VLOOKUP(G95,'Base Zero'!$A:$P,16,FALSE),0)</f>
        <v>997967</v>
      </c>
      <c r="O95" s="32">
        <f>IFERROR(VLOOKUP(G95,'Base Execução'!A:M,6,FALSE),0)+IFERROR(VLOOKUP(G95,'Destaque Liberado pela CPRM'!A:F,6,FALSE),0)</f>
        <v>573068.07999999996</v>
      </c>
      <c r="P95" s="231">
        <f>+N95-O95</f>
        <v>424898.92000000004</v>
      </c>
      <c r="Q95" s="31"/>
      <c r="R95" s="231">
        <f>IFERROR(VLOOKUP(G95,'Base Execução'!$A:$K,7,FALSE),0)</f>
        <v>494122.94</v>
      </c>
      <c r="S95" s="231">
        <f>IFERROR(VLOOKUP(G95,'Base Execução'!$A:$K,9,FALSE),0)</f>
        <v>409311.2</v>
      </c>
      <c r="T95" s="32">
        <f>IFERROR(VLOOKUP(G95,'Base Execução'!$A:$K,11,FALSE),0)</f>
        <v>402474.1</v>
      </c>
      <c r="U95" s="298"/>
    </row>
    <row r="96" spans="1:33" ht="15" customHeight="1" x14ac:dyDescent="0.25">
      <c r="A96" s="369"/>
      <c r="B96" s="312"/>
      <c r="C96" s="48"/>
      <c r="D96" s="49"/>
      <c r="E96" s="48"/>
      <c r="F96" s="317"/>
      <c r="G96" s="49"/>
      <c r="H96" s="42"/>
      <c r="I96" s="42"/>
      <c r="J96" s="24"/>
      <c r="K96" s="42"/>
      <c r="L96" s="42"/>
      <c r="M96" s="42"/>
      <c r="N96" s="42"/>
      <c r="O96" s="42"/>
      <c r="P96" s="265"/>
      <c r="Q96" s="31"/>
      <c r="R96" s="265"/>
      <c r="S96" s="265"/>
      <c r="T96" s="42"/>
      <c r="U96" s="42"/>
    </row>
    <row r="97" spans="1:33" s="11" customFormat="1" ht="25" customHeight="1" x14ac:dyDescent="0.25">
      <c r="A97" s="272"/>
      <c r="B97" s="25" t="s">
        <v>246</v>
      </c>
      <c r="C97" s="273"/>
      <c r="D97" s="274"/>
      <c r="E97" s="273"/>
      <c r="F97" s="275"/>
      <c r="G97" s="273"/>
      <c r="H97" s="26">
        <f>SUM(H99:H101)</f>
        <v>19811417</v>
      </c>
      <c r="I97" s="26">
        <f t="shared" ref="I97:T97" si="43">SUM(I99:I101)</f>
        <v>0</v>
      </c>
      <c r="J97" s="26">
        <f t="shared" si="43"/>
        <v>19811417</v>
      </c>
      <c r="K97" s="26">
        <f t="shared" si="43"/>
        <v>0</v>
      </c>
      <c r="L97" s="26">
        <f t="shared" si="43"/>
        <v>19811417</v>
      </c>
      <c r="M97" s="26">
        <f t="shared" si="43"/>
        <v>0</v>
      </c>
      <c r="N97" s="26">
        <f>SUM(N99:N101)</f>
        <v>19811417</v>
      </c>
      <c r="O97" s="26">
        <f t="shared" si="43"/>
        <v>14669200.189999999</v>
      </c>
      <c r="P97" s="26">
        <f>SUM(P99:P101)</f>
        <v>5142216.8099999996</v>
      </c>
      <c r="Q97" s="22">
        <f>Q99</f>
        <v>0</v>
      </c>
      <c r="R97" s="26">
        <f t="shared" si="43"/>
        <v>14639906.66</v>
      </c>
      <c r="S97" s="26">
        <f t="shared" si="43"/>
        <v>10820538.619999999</v>
      </c>
      <c r="T97" s="26">
        <f t="shared" si="43"/>
        <v>10820318.279999999</v>
      </c>
      <c r="U97" s="156">
        <f>+IFERROR((R97/N97),0%)</f>
        <v>0.73896312717056034</v>
      </c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1" customFormat="1" ht="15" customHeight="1" x14ac:dyDescent="0.25">
      <c r="A98" s="368"/>
      <c r="B98" s="277" t="s">
        <v>314</v>
      </c>
      <c r="C98" s="278"/>
      <c r="D98" s="40"/>
      <c r="E98" s="278"/>
      <c r="F98" s="279"/>
      <c r="G98" s="278"/>
      <c r="H98" s="32"/>
      <c r="I98" s="32"/>
      <c r="J98" s="23"/>
      <c r="K98" s="32"/>
      <c r="L98" s="32"/>
      <c r="M98" s="32"/>
      <c r="N98" s="32"/>
      <c r="O98" s="32"/>
      <c r="P98" s="231"/>
      <c r="Q98" s="33"/>
      <c r="R98" s="231"/>
      <c r="S98" s="231"/>
      <c r="T98" s="32"/>
      <c r="U98" s="153"/>
      <c r="V98" s="36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5">
      <c r="A99" s="276"/>
      <c r="B99" s="34" t="s">
        <v>23</v>
      </c>
      <c r="C99" s="278" t="s">
        <v>24</v>
      </c>
      <c r="D99" s="40"/>
      <c r="E99" s="278">
        <v>3</v>
      </c>
      <c r="F99" s="313">
        <v>100</v>
      </c>
      <c r="G99" s="40"/>
      <c r="H99" s="32">
        <f>H105+H112+H119+H122</f>
        <v>19811417</v>
      </c>
      <c r="I99" s="32">
        <f t="shared" ref="I99:T99" si="44">I105+I112+I119+I122</f>
        <v>0</v>
      </c>
      <c r="J99" s="32">
        <f t="shared" si="44"/>
        <v>19811417</v>
      </c>
      <c r="K99" s="32">
        <f t="shared" si="44"/>
        <v>0</v>
      </c>
      <c r="L99" s="32">
        <f t="shared" si="44"/>
        <v>19811417</v>
      </c>
      <c r="M99" s="32">
        <f t="shared" si="44"/>
        <v>0</v>
      </c>
      <c r="N99" s="32">
        <f>N105+N112+N119+N122</f>
        <v>19811417</v>
      </c>
      <c r="O99" s="32">
        <f t="shared" si="44"/>
        <v>14669200.189999999</v>
      </c>
      <c r="P99" s="32">
        <f>P105+P112+P119+P122</f>
        <v>5142216.8099999996</v>
      </c>
      <c r="Q99" s="32">
        <f>Q105+Q112+Q119</f>
        <v>0</v>
      </c>
      <c r="R99" s="32">
        <f t="shared" si="44"/>
        <v>14639906.66</v>
      </c>
      <c r="S99" s="32">
        <f t="shared" si="44"/>
        <v>10820538.619999999</v>
      </c>
      <c r="T99" s="32">
        <f t="shared" si="44"/>
        <v>10820318.279999999</v>
      </c>
      <c r="U99" s="155"/>
    </row>
    <row r="100" spans="1:33" ht="15" customHeight="1" x14ac:dyDescent="0.25">
      <c r="A100" s="276"/>
      <c r="B100" s="34" t="s">
        <v>23</v>
      </c>
      <c r="C100" s="278" t="s">
        <v>24</v>
      </c>
      <c r="D100" s="40"/>
      <c r="E100" s="278">
        <v>3</v>
      </c>
      <c r="F100" s="313">
        <v>188</v>
      </c>
      <c r="G100" s="40"/>
      <c r="H100" s="32">
        <f>H106+H113+H120</f>
        <v>0</v>
      </c>
      <c r="I100" s="32">
        <f t="shared" ref="I100:T100" si="45">I106+I113+I120</f>
        <v>0</v>
      </c>
      <c r="J100" s="32">
        <f t="shared" si="45"/>
        <v>0</v>
      </c>
      <c r="K100" s="32">
        <f t="shared" si="45"/>
        <v>0</v>
      </c>
      <c r="L100" s="32">
        <f t="shared" si="45"/>
        <v>0</v>
      </c>
      <c r="M100" s="32">
        <f t="shared" si="45"/>
        <v>0</v>
      </c>
      <c r="N100" s="32">
        <f>N106+N113+N120</f>
        <v>0</v>
      </c>
      <c r="O100" s="32">
        <f t="shared" si="45"/>
        <v>0</v>
      </c>
      <c r="P100" s="32">
        <f>P106+P113+P120</f>
        <v>0</v>
      </c>
      <c r="Q100" s="32"/>
      <c r="R100" s="32">
        <f t="shared" si="45"/>
        <v>0</v>
      </c>
      <c r="S100" s="32">
        <f t="shared" si="45"/>
        <v>0</v>
      </c>
      <c r="T100" s="32">
        <f t="shared" si="45"/>
        <v>0</v>
      </c>
      <c r="U100" s="155"/>
    </row>
    <row r="101" spans="1:33" ht="15" customHeight="1" x14ac:dyDescent="0.25">
      <c r="A101" s="276"/>
      <c r="B101" s="34" t="s">
        <v>23</v>
      </c>
      <c r="C101" s="278" t="s">
        <v>24</v>
      </c>
      <c r="D101" s="40"/>
      <c r="E101" s="278">
        <v>3</v>
      </c>
      <c r="F101" s="313">
        <v>944</v>
      </c>
      <c r="G101" s="40"/>
      <c r="H101" s="32">
        <f>H108+H115+H123</f>
        <v>0</v>
      </c>
      <c r="I101" s="32">
        <f t="shared" ref="I101:T101" si="46">I108+I115+I123</f>
        <v>0</v>
      </c>
      <c r="J101" s="32">
        <f t="shared" si="46"/>
        <v>0</v>
      </c>
      <c r="K101" s="32">
        <f t="shared" si="46"/>
        <v>0</v>
      </c>
      <c r="L101" s="32">
        <f t="shared" si="46"/>
        <v>0</v>
      </c>
      <c r="M101" s="32">
        <f t="shared" si="46"/>
        <v>0</v>
      </c>
      <c r="N101" s="32">
        <f t="shared" si="46"/>
        <v>0</v>
      </c>
      <c r="O101" s="32">
        <f t="shared" si="46"/>
        <v>0</v>
      </c>
      <c r="P101" s="32">
        <f>P108+P115+P123</f>
        <v>0</v>
      </c>
      <c r="Q101" s="32"/>
      <c r="R101" s="32">
        <f t="shared" si="46"/>
        <v>0</v>
      </c>
      <c r="S101" s="32">
        <f t="shared" si="46"/>
        <v>0</v>
      </c>
      <c r="T101" s="32">
        <f t="shared" si="46"/>
        <v>0</v>
      </c>
      <c r="U101" s="155"/>
    </row>
    <row r="102" spans="1:33" ht="15" customHeight="1" x14ac:dyDescent="0.25">
      <c r="A102" s="369"/>
      <c r="B102" s="38"/>
      <c r="C102" s="269"/>
      <c r="D102" s="39"/>
      <c r="E102" s="269"/>
      <c r="F102" s="313"/>
      <c r="G102" s="40"/>
      <c r="H102" s="32"/>
      <c r="I102" s="32"/>
      <c r="J102" s="23"/>
      <c r="K102" s="32"/>
      <c r="L102" s="32"/>
      <c r="M102" s="32"/>
      <c r="N102" s="32"/>
      <c r="O102" s="32"/>
      <c r="P102" s="232"/>
      <c r="Q102" s="31"/>
      <c r="R102" s="232"/>
      <c r="S102" s="232"/>
      <c r="T102" s="31"/>
      <c r="U102" s="298"/>
    </row>
    <row r="103" spans="1:33" ht="25" customHeight="1" x14ac:dyDescent="0.25">
      <c r="A103" s="369"/>
      <c r="B103" s="424" t="s">
        <v>248</v>
      </c>
      <c r="C103" s="269"/>
      <c r="D103" s="39"/>
      <c r="E103" s="269"/>
      <c r="F103" s="313"/>
      <c r="G103" s="40"/>
      <c r="H103" s="21">
        <f>H104+H107</f>
        <v>1949502</v>
      </c>
      <c r="I103" s="21">
        <f t="shared" ref="I103:P103" si="47">I104+I107</f>
        <v>0</v>
      </c>
      <c r="J103" s="21">
        <f t="shared" si="47"/>
        <v>1949502</v>
      </c>
      <c r="K103" s="21">
        <f t="shared" si="47"/>
        <v>0</v>
      </c>
      <c r="L103" s="21">
        <f t="shared" si="47"/>
        <v>1949502</v>
      </c>
      <c r="M103" s="21">
        <f t="shared" si="47"/>
        <v>0</v>
      </c>
      <c r="N103" s="21">
        <f t="shared" si="47"/>
        <v>1949502</v>
      </c>
      <c r="O103" s="21">
        <f t="shared" si="47"/>
        <v>890994.32</v>
      </c>
      <c r="P103" s="21">
        <f t="shared" si="47"/>
        <v>1058507.6800000002</v>
      </c>
      <c r="Q103" s="31"/>
      <c r="R103" s="21">
        <f>R104+R107</f>
        <v>873875.4</v>
      </c>
      <c r="S103" s="21">
        <f>S104+S107</f>
        <v>871994.08</v>
      </c>
      <c r="T103" s="21">
        <f>T104+T107</f>
        <v>871994.08</v>
      </c>
      <c r="U103" s="154">
        <f>+IFERROR((R103/N103),0%)</f>
        <v>0.44825570838090961</v>
      </c>
    </row>
    <row r="104" spans="1:33" ht="15" customHeight="1" x14ac:dyDescent="0.25">
      <c r="A104" s="276"/>
      <c r="B104" s="38" t="s">
        <v>251</v>
      </c>
      <c r="C104" s="321"/>
      <c r="D104" s="325"/>
      <c r="E104" s="324"/>
      <c r="F104" s="326"/>
      <c r="G104" s="327"/>
      <c r="H104" s="21">
        <f t="shared" ref="H104:I107" si="48">H105</f>
        <v>1949502</v>
      </c>
      <c r="I104" s="21">
        <f t="shared" si="48"/>
        <v>0</v>
      </c>
      <c r="J104" s="21">
        <f>J105</f>
        <v>1949502</v>
      </c>
      <c r="K104" s="21">
        <f>K105</f>
        <v>0</v>
      </c>
      <c r="L104" s="21">
        <f>L105</f>
        <v>1949502</v>
      </c>
      <c r="M104" s="21">
        <f>M105</f>
        <v>0</v>
      </c>
      <c r="N104" s="21">
        <f>N105+N106</f>
        <v>1949502</v>
      </c>
      <c r="O104" s="21">
        <f>O105+O106</f>
        <v>890994.32</v>
      </c>
      <c r="P104" s="228">
        <f>P105+P106</f>
        <v>1058507.6800000002</v>
      </c>
      <c r="Q104" s="21">
        <f>Q105</f>
        <v>0</v>
      </c>
      <c r="R104" s="21">
        <f>R105+R106</f>
        <v>873875.4</v>
      </c>
      <c r="S104" s="21">
        <f>S105+S106</f>
        <v>871994.08</v>
      </c>
      <c r="T104" s="21">
        <f>T105+T106</f>
        <v>871994.08</v>
      </c>
      <c r="U104" s="154"/>
    </row>
    <row r="105" spans="1:33" ht="15" customHeight="1" x14ac:dyDescent="0.25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100</v>
      </c>
      <c r="G105" s="40" t="str">
        <f>CONCATENATE(D105,"-",E105,"-",F105)</f>
        <v>195063-3-100</v>
      </c>
      <c r="H105" s="32">
        <f>IFERROR(VLOOKUP(G105,'Base Zero'!A:L,6,FALSE),0)</f>
        <v>1949502</v>
      </c>
      <c r="I105" s="32">
        <f>IFERROR(VLOOKUP(G105,'Base Zero'!A:L,7,FALSE),0)</f>
        <v>0</v>
      </c>
      <c r="J105" s="23">
        <f>(H105+I105)</f>
        <v>1949502</v>
      </c>
      <c r="K105" s="32">
        <f>(L105-J105)</f>
        <v>0</v>
      </c>
      <c r="L105" s="32">
        <f>IFERROR(VLOOKUP(G105,'Base Zero'!$A:$L,10,FALSE),0)</f>
        <v>1949502</v>
      </c>
      <c r="M105" s="32">
        <f>+L105-N105</f>
        <v>0</v>
      </c>
      <c r="N105" s="32">
        <f>IFERROR(VLOOKUP(G105,'Base Zero'!$A:$P,16,FALSE),0)</f>
        <v>1949502</v>
      </c>
      <c r="O105" s="32">
        <f>IFERROR(VLOOKUP(G105,'Base Execução'!A:M,6,FALSE),0)+IFERROR(VLOOKUP(G105,'Destaque Liberado pela CPRM'!A:F,6,FALSE),0)</f>
        <v>890994.32</v>
      </c>
      <c r="P105" s="231">
        <f>+N105-O105</f>
        <v>1058507.6800000002</v>
      </c>
      <c r="Q105" s="33"/>
      <c r="R105" s="231">
        <f>IFERROR(VLOOKUP(G105,'Base Execução'!$A:$K,7,FALSE),0)</f>
        <v>873875.4</v>
      </c>
      <c r="S105" s="231">
        <f>IFERROR(VLOOKUP(G105,'Base Execução'!$A:$K,9,FALSE),0)</f>
        <v>871994.08</v>
      </c>
      <c r="T105" s="32">
        <f>IFERROR(VLOOKUP(G105,'Base Execução'!$A:$K,11,FALSE),0)</f>
        <v>871994.08</v>
      </c>
      <c r="U105" s="155"/>
    </row>
    <row r="106" spans="1:33" ht="15" customHeight="1" x14ac:dyDescent="0.25">
      <c r="A106" s="276"/>
      <c r="B106" s="34" t="s">
        <v>23</v>
      </c>
      <c r="C106" s="321" t="s">
        <v>24</v>
      </c>
      <c r="D106" s="322">
        <v>195063</v>
      </c>
      <c r="E106" s="321">
        <v>3</v>
      </c>
      <c r="F106" s="313">
        <v>188</v>
      </c>
      <c r="G106" s="40" t="str">
        <f>CONCATENATE(D106,"-",E106,"-",F106)</f>
        <v>195063-3-188</v>
      </c>
      <c r="H106" s="32">
        <f>IFERROR(VLOOKUP(G106,'Base Zero'!A:L,6,FALSE),0)</f>
        <v>0</v>
      </c>
      <c r="I106" s="32">
        <f>IFERROR(VLOOKUP(G106,'Base Zero'!A:L,7,FALSE),0)</f>
        <v>0</v>
      </c>
      <c r="J106" s="23">
        <f>(H106+I106)</f>
        <v>0</v>
      </c>
      <c r="K106" s="32">
        <f>(L106-J106)</f>
        <v>0</v>
      </c>
      <c r="L106" s="32">
        <f>IFERROR(VLOOKUP(G106,'Base Zero'!$A:$L,10,FALSE),0)</f>
        <v>0</v>
      </c>
      <c r="M106" s="32">
        <f>+L106-N106</f>
        <v>0</v>
      </c>
      <c r="N106" s="32">
        <f>IFERROR(VLOOKUP(G106,'Base Zero'!$A:$P,16,FALSE),0)</f>
        <v>0</v>
      </c>
      <c r="O106" s="32">
        <f>IFERROR(VLOOKUP(G106,'Base Execução'!A:M,6,FALSE),0)+IFERROR(VLOOKUP(G106,'Destaque Liberado pela CPRM'!A:F,6,FALSE),0)</f>
        <v>0</v>
      </c>
      <c r="P106" s="231">
        <f>+N106-O106</f>
        <v>0</v>
      </c>
      <c r="Q106" s="33"/>
      <c r="R106" s="231">
        <f>IFERROR(VLOOKUP(G106,'Base Execução'!$A:$K,7,FALSE),0)</f>
        <v>0</v>
      </c>
      <c r="S106" s="231">
        <f>IFERROR(VLOOKUP(G106,'Base Execução'!$A:$K,9,FALSE),0)</f>
        <v>0</v>
      </c>
      <c r="T106" s="32">
        <f>IFERROR(VLOOKUP(G106,'Base Execução'!$A:$K,11,FALSE),0)</f>
        <v>0</v>
      </c>
      <c r="U106" s="155"/>
    </row>
    <row r="107" spans="1:33" ht="15" customHeight="1" x14ac:dyDescent="0.25">
      <c r="A107" s="276"/>
      <c r="B107" s="38" t="s">
        <v>303</v>
      </c>
      <c r="C107" s="321"/>
      <c r="D107" s="325"/>
      <c r="E107" s="324"/>
      <c r="F107" s="326"/>
      <c r="G107" s="327"/>
      <c r="H107" s="21">
        <f t="shared" si="48"/>
        <v>0</v>
      </c>
      <c r="I107" s="21">
        <f t="shared" si="48"/>
        <v>0</v>
      </c>
      <c r="J107" s="21">
        <f t="shared" ref="J107:P107" si="49">J108</f>
        <v>0</v>
      </c>
      <c r="K107" s="21">
        <f t="shared" si="49"/>
        <v>0</v>
      </c>
      <c r="L107" s="21">
        <f t="shared" si="49"/>
        <v>0</v>
      </c>
      <c r="M107" s="21">
        <f t="shared" si="49"/>
        <v>0</v>
      </c>
      <c r="N107" s="21">
        <f t="shared" si="49"/>
        <v>0</v>
      </c>
      <c r="O107" s="21">
        <f t="shared" si="49"/>
        <v>0</v>
      </c>
      <c r="P107" s="228">
        <f t="shared" si="49"/>
        <v>0</v>
      </c>
      <c r="Q107" s="33"/>
      <c r="R107" s="21">
        <f>R108</f>
        <v>0</v>
      </c>
      <c r="S107" s="21">
        <f>S108</f>
        <v>0</v>
      </c>
      <c r="T107" s="21">
        <f>T108</f>
        <v>0</v>
      </c>
      <c r="U107" s="154"/>
    </row>
    <row r="108" spans="1:33" ht="15" customHeight="1" x14ac:dyDescent="0.25">
      <c r="A108" s="276"/>
      <c r="B108" s="34" t="s">
        <v>23</v>
      </c>
      <c r="C108" s="321" t="s">
        <v>24</v>
      </c>
      <c r="D108" s="322">
        <v>195064</v>
      </c>
      <c r="E108" s="321">
        <v>3</v>
      </c>
      <c r="F108" s="313">
        <v>944</v>
      </c>
      <c r="G108" s="40" t="str">
        <f>CONCATENATE(D108,"-",E108,"-",F108)</f>
        <v>195064-3-944</v>
      </c>
      <c r="H108" s="32">
        <f>IFERROR(VLOOKUP(G108,'Base Zero'!A:L,6,FALSE),0)</f>
        <v>0</v>
      </c>
      <c r="I108" s="32">
        <f>IFERROR(VLOOKUP(G108,'Base Zero'!A:L,7,FALSE),0)</f>
        <v>0</v>
      </c>
      <c r="J108" s="23">
        <f>(H108+I108)</f>
        <v>0</v>
      </c>
      <c r="K108" s="32">
        <f>(L108-J108)</f>
        <v>0</v>
      </c>
      <c r="L108" s="32">
        <f>IFERROR(VLOOKUP(G108,'Base Zero'!$A:$L,10,FALSE),0)</f>
        <v>0</v>
      </c>
      <c r="M108" s="32">
        <f>+L108-N108</f>
        <v>0</v>
      </c>
      <c r="N108" s="32">
        <f>IFERROR(VLOOKUP(G108,'Base Zero'!$A:$P,16,FALSE),0)</f>
        <v>0</v>
      </c>
      <c r="O108" s="32">
        <f>IFERROR(VLOOKUP(G108,'Base Execução'!A:M,6,FALSE),0)+IFERROR(VLOOKUP(G108,'Destaque Liberado pela CPRM'!A:F,6,FALSE),0)</f>
        <v>0</v>
      </c>
      <c r="P108" s="231">
        <f>+N108-O108</f>
        <v>0</v>
      </c>
      <c r="Q108" s="33"/>
      <c r="R108" s="231">
        <f>IFERROR(VLOOKUP(G108,'Base Execução'!$A:$K,7,FALSE),0)</f>
        <v>0</v>
      </c>
      <c r="S108" s="231">
        <f>IFERROR(VLOOKUP(G108,'Base Execução'!$A:$K,9,FALSE),0)</f>
        <v>0</v>
      </c>
      <c r="T108" s="32">
        <f>IFERROR(VLOOKUP(G108,'Base Execução'!$A:$K,11,FALSE),0)</f>
        <v>0</v>
      </c>
      <c r="U108" s="155"/>
    </row>
    <row r="109" spans="1:33" ht="15" customHeight="1" x14ac:dyDescent="0.25">
      <c r="A109" s="276"/>
      <c r="B109" s="34"/>
      <c r="C109" s="321"/>
      <c r="D109" s="322"/>
      <c r="E109" s="321"/>
      <c r="F109" s="313"/>
      <c r="G109" s="40"/>
      <c r="H109" s="32"/>
      <c r="I109" s="32"/>
      <c r="J109" s="23"/>
      <c r="K109" s="32"/>
      <c r="L109" s="32"/>
      <c r="M109" s="32"/>
      <c r="N109" s="32"/>
      <c r="O109" s="32"/>
      <c r="P109" s="231"/>
      <c r="Q109" s="33"/>
      <c r="R109" s="231"/>
      <c r="S109" s="231"/>
      <c r="T109" s="32"/>
      <c r="U109" s="155"/>
    </row>
    <row r="110" spans="1:33" ht="15" customHeight="1" x14ac:dyDescent="0.25">
      <c r="A110" s="276"/>
      <c r="B110" s="424" t="s">
        <v>249</v>
      </c>
      <c r="C110" s="321"/>
      <c r="D110" s="322"/>
      <c r="E110" s="321"/>
      <c r="F110" s="313"/>
      <c r="G110" s="40"/>
      <c r="H110" s="21">
        <f>H111+H114</f>
        <v>233177</v>
      </c>
      <c r="I110" s="21">
        <f t="shared" ref="I110:P110" si="50">I111+I114</f>
        <v>0</v>
      </c>
      <c r="J110" s="21">
        <f t="shared" si="50"/>
        <v>233177</v>
      </c>
      <c r="K110" s="21">
        <f t="shared" si="50"/>
        <v>0</v>
      </c>
      <c r="L110" s="21">
        <f t="shared" si="50"/>
        <v>233177</v>
      </c>
      <c r="M110" s="21">
        <f t="shared" si="50"/>
        <v>0</v>
      </c>
      <c r="N110" s="21">
        <f>N111+N114</f>
        <v>233177</v>
      </c>
      <c r="O110" s="21">
        <f t="shared" si="50"/>
        <v>132799.54999999999</v>
      </c>
      <c r="P110" s="21">
        <f t="shared" si="50"/>
        <v>100377.45000000001</v>
      </c>
      <c r="Q110" s="33"/>
      <c r="R110" s="21">
        <f>R111+R114</f>
        <v>120624.94</v>
      </c>
      <c r="S110" s="21">
        <f>S111+S114</f>
        <v>120007.1</v>
      </c>
      <c r="T110" s="21">
        <f>T111+T114</f>
        <v>119786.76</v>
      </c>
      <c r="U110" s="154">
        <f>+IFERROR((R110/N110),0%)</f>
        <v>0.51731062669131178</v>
      </c>
    </row>
    <row r="111" spans="1:33" ht="15" customHeight="1" x14ac:dyDescent="0.25">
      <c r="A111" s="276"/>
      <c r="B111" s="38" t="s">
        <v>252</v>
      </c>
      <c r="C111" s="321"/>
      <c r="D111" s="322"/>
      <c r="E111" s="321"/>
      <c r="F111" s="313"/>
      <c r="G111" s="40"/>
      <c r="H111" s="21">
        <f>H112</f>
        <v>233177</v>
      </c>
      <c r="I111" s="21">
        <f>I112</f>
        <v>0</v>
      </c>
      <c r="J111" s="21">
        <f>J112</f>
        <v>233177</v>
      </c>
      <c r="K111" s="21">
        <f t="shared" ref="K111:Q111" si="51">K112</f>
        <v>0</v>
      </c>
      <c r="L111" s="21">
        <f t="shared" si="51"/>
        <v>233177</v>
      </c>
      <c r="M111" s="21">
        <f t="shared" si="51"/>
        <v>0</v>
      </c>
      <c r="N111" s="21">
        <f>N112+N113</f>
        <v>233177</v>
      </c>
      <c r="O111" s="21">
        <f>O112+O113</f>
        <v>132799.54999999999</v>
      </c>
      <c r="P111" s="228">
        <f>P112+P113</f>
        <v>100377.45000000001</v>
      </c>
      <c r="Q111" s="21">
        <f t="shared" si="51"/>
        <v>0</v>
      </c>
      <c r="R111" s="21">
        <f>R112+R113</f>
        <v>120624.94</v>
      </c>
      <c r="S111" s="21">
        <f>S112+S113</f>
        <v>120007.1</v>
      </c>
      <c r="T111" s="21">
        <f>T112+T113</f>
        <v>119786.76</v>
      </c>
      <c r="U111" s="154"/>
    </row>
    <row r="112" spans="1:33" ht="15" customHeight="1" x14ac:dyDescent="0.25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100</v>
      </c>
      <c r="G112" s="40" t="str">
        <f>CONCATENATE(D112,"-",E112,"-",F112)</f>
        <v>195065-3-100</v>
      </c>
      <c r="H112" s="32">
        <f>IFERROR(VLOOKUP(G112,'Base Zero'!A:L,6,FALSE),0)</f>
        <v>233177</v>
      </c>
      <c r="I112" s="32">
        <f>IFERROR(VLOOKUP(G112,'Base Zero'!A:L,7,FALSE),0)</f>
        <v>0</v>
      </c>
      <c r="J112" s="23">
        <f>(H112+I112)</f>
        <v>233177</v>
      </c>
      <c r="K112" s="32">
        <f>(L112-J112)</f>
        <v>0</v>
      </c>
      <c r="L112" s="32">
        <f>IFERROR(VLOOKUP(G112,'Base Zero'!$A:$L,10,FALSE),0)</f>
        <v>233177</v>
      </c>
      <c r="M112" s="32">
        <f>+L112-N112</f>
        <v>0</v>
      </c>
      <c r="N112" s="32">
        <f>IFERROR(VLOOKUP(G112,'Base Zero'!$A:$P,16,FALSE),0)</f>
        <v>233177</v>
      </c>
      <c r="O112" s="32">
        <f>IFERROR(VLOOKUP(G112,'Base Execução'!A:M,6,FALSE),0)+IFERROR(VLOOKUP(G112,'Destaque Liberado pela CPRM'!A:F,6,FALSE),0)</f>
        <v>132799.54999999999</v>
      </c>
      <c r="P112" s="231">
        <f>+N112-O112</f>
        <v>100377.45000000001</v>
      </c>
      <c r="Q112" s="33"/>
      <c r="R112" s="231">
        <f>IFERROR(VLOOKUP(G112,'Base Execução'!$A:$K,7,FALSE),0)</f>
        <v>120624.94</v>
      </c>
      <c r="S112" s="231">
        <f>IFERROR(VLOOKUP(G112,'Base Execução'!$A:$K,9,FALSE),0)</f>
        <v>120007.1</v>
      </c>
      <c r="T112" s="32">
        <f>IFERROR(VLOOKUP(G112,'Base Execução'!$A:$K,11,FALSE),0)</f>
        <v>119786.76</v>
      </c>
      <c r="U112" s="155"/>
    </row>
    <row r="113" spans="1:33" ht="15" customHeight="1" x14ac:dyDescent="0.25">
      <c r="A113" s="276"/>
      <c r="B113" s="34" t="s">
        <v>23</v>
      </c>
      <c r="C113" s="321" t="s">
        <v>24</v>
      </c>
      <c r="D113" s="322">
        <v>195065</v>
      </c>
      <c r="E113" s="321">
        <v>3</v>
      </c>
      <c r="F113" s="313">
        <v>188</v>
      </c>
      <c r="G113" s="40" t="str">
        <f>CONCATENATE(D113,"-",E113,"-",F113)</f>
        <v>195065-3-188</v>
      </c>
      <c r="H113" s="32">
        <f>IFERROR(VLOOKUP(G113,'Base Zero'!A:L,6,FALSE),0)</f>
        <v>0</v>
      </c>
      <c r="I113" s="32">
        <f>IFERROR(VLOOKUP(G113,'Base Zero'!A:L,7,FALSE),0)</f>
        <v>0</v>
      </c>
      <c r="J113" s="23">
        <f>(H113+I113)</f>
        <v>0</v>
      </c>
      <c r="K113" s="32">
        <f>(L113-J113)</f>
        <v>0</v>
      </c>
      <c r="L113" s="32">
        <f>IFERROR(VLOOKUP(G113,'Base Zero'!$A:$L,10,FALSE),0)</f>
        <v>0</v>
      </c>
      <c r="M113" s="32">
        <f>+L113-N113</f>
        <v>0</v>
      </c>
      <c r="N113" s="32">
        <f>IFERROR(VLOOKUP(G113,'Base Zero'!$A:$P,16,FALSE),0)</f>
        <v>0</v>
      </c>
      <c r="O113" s="32">
        <f>IFERROR(VLOOKUP(G113,'Base Execução'!A:M,6,FALSE),0)+IFERROR(VLOOKUP(G113,'Destaque Liberado pela CPRM'!A:F,6,FALSE),0)</f>
        <v>0</v>
      </c>
      <c r="P113" s="231">
        <f>+N113-O113</f>
        <v>0</v>
      </c>
      <c r="Q113" s="33"/>
      <c r="R113" s="231">
        <f>IFERROR(VLOOKUP(G113,'Base Execução'!$A:$K,7,FALSE),0)</f>
        <v>0</v>
      </c>
      <c r="S113" s="231">
        <f>IFERROR(VLOOKUP(G113,'Base Execução'!$A:$K,9,FALSE),0)</f>
        <v>0</v>
      </c>
      <c r="T113" s="32">
        <f>IFERROR(VLOOKUP(G113,'Base Execução'!$A:$K,11,FALSE),0)</f>
        <v>0</v>
      </c>
      <c r="U113" s="155"/>
    </row>
    <row r="114" spans="1:33" ht="15" customHeight="1" x14ac:dyDescent="0.25">
      <c r="A114" s="276"/>
      <c r="B114" s="38" t="s">
        <v>304</v>
      </c>
      <c r="C114" s="321"/>
      <c r="D114" s="322"/>
      <c r="E114" s="321"/>
      <c r="F114" s="313"/>
      <c r="G114" s="40"/>
      <c r="H114" s="21">
        <f t="shared" ref="H114:P114" si="52">H115</f>
        <v>0</v>
      </c>
      <c r="I114" s="21">
        <f t="shared" si="52"/>
        <v>0</v>
      </c>
      <c r="J114" s="21">
        <f t="shared" si="52"/>
        <v>0</v>
      </c>
      <c r="K114" s="21">
        <f t="shared" si="52"/>
        <v>0</v>
      </c>
      <c r="L114" s="21">
        <f t="shared" si="52"/>
        <v>0</v>
      </c>
      <c r="M114" s="21">
        <f t="shared" si="52"/>
        <v>0</v>
      </c>
      <c r="N114" s="21">
        <f t="shared" si="52"/>
        <v>0</v>
      </c>
      <c r="O114" s="21">
        <f t="shared" si="52"/>
        <v>0</v>
      </c>
      <c r="P114" s="228">
        <f t="shared" si="52"/>
        <v>0</v>
      </c>
      <c r="Q114" s="33"/>
      <c r="R114" s="21">
        <f>R115</f>
        <v>0</v>
      </c>
      <c r="S114" s="21">
        <f>S115</f>
        <v>0</v>
      </c>
      <c r="T114" s="21">
        <f>T115</f>
        <v>0</v>
      </c>
      <c r="U114" s="154"/>
    </row>
    <row r="115" spans="1:33" ht="15" customHeight="1" x14ac:dyDescent="0.25">
      <c r="A115" s="276"/>
      <c r="B115" s="34" t="s">
        <v>23</v>
      </c>
      <c r="C115" s="321" t="s">
        <v>24</v>
      </c>
      <c r="D115" s="322">
        <v>195066</v>
      </c>
      <c r="E115" s="321">
        <v>3</v>
      </c>
      <c r="F115" s="313">
        <v>944</v>
      </c>
      <c r="G115" s="40" t="str">
        <f>CONCATENATE(D115,"-",E115,"-",F115)</f>
        <v>195066-3-944</v>
      </c>
      <c r="H115" s="32">
        <f>IFERROR(VLOOKUP(G115,'Base Zero'!A:L,6,FALSE),0)</f>
        <v>0</v>
      </c>
      <c r="I115" s="32">
        <f>IFERROR(VLOOKUP(G115,'Base Zero'!A:L,7,FALSE),0)</f>
        <v>0</v>
      </c>
      <c r="J115" s="23">
        <f>(H115+I115)</f>
        <v>0</v>
      </c>
      <c r="K115" s="32">
        <f>(L115-J115)</f>
        <v>0</v>
      </c>
      <c r="L115" s="32">
        <f>IFERROR(VLOOKUP(G115,'Base Zero'!$A:$L,10,FALSE),0)</f>
        <v>0</v>
      </c>
      <c r="M115" s="32">
        <f>+L115-N115</f>
        <v>0</v>
      </c>
      <c r="N115" s="32">
        <f>IFERROR(VLOOKUP(G115,'Base Zero'!$A:$P,16,FALSE),0)</f>
        <v>0</v>
      </c>
      <c r="O115" s="32">
        <f>IFERROR(VLOOKUP(G115,'Base Execução'!A:M,6,FALSE),0)+IFERROR(VLOOKUP(G115,'Destaque Liberado pela CPRM'!A:F,6,FALSE),0)</f>
        <v>0</v>
      </c>
      <c r="P115" s="231">
        <f>+N115-O115</f>
        <v>0</v>
      </c>
      <c r="Q115" s="33"/>
      <c r="R115" s="231">
        <f>IFERROR(VLOOKUP(G115,'Base Execução'!$A:$K,7,FALSE),0)</f>
        <v>0</v>
      </c>
      <c r="S115" s="231">
        <f>IFERROR(VLOOKUP(G115,'Base Execução'!$A:$K,9,FALSE),0)</f>
        <v>0</v>
      </c>
      <c r="T115" s="32">
        <f>IFERROR(VLOOKUP(G115,'Base Execução'!$A:$K,11,FALSE),0)</f>
        <v>0</v>
      </c>
      <c r="U115" s="155"/>
    </row>
    <row r="116" spans="1:33" ht="15" customHeight="1" x14ac:dyDescent="0.25">
      <c r="A116" s="276"/>
      <c r="B116" s="34"/>
      <c r="C116" s="321"/>
      <c r="D116" s="322"/>
      <c r="E116" s="321"/>
      <c r="F116" s="313"/>
      <c r="G116" s="40"/>
      <c r="H116" s="32"/>
      <c r="I116" s="32"/>
      <c r="J116" s="23"/>
      <c r="K116" s="32"/>
      <c r="L116" s="32"/>
      <c r="M116" s="32"/>
      <c r="N116" s="32"/>
      <c r="O116" s="32"/>
      <c r="P116" s="231"/>
      <c r="Q116" s="33"/>
      <c r="R116" s="231"/>
      <c r="S116" s="231"/>
      <c r="T116" s="32"/>
      <c r="U116" s="155"/>
    </row>
    <row r="117" spans="1:33" ht="15" customHeight="1" x14ac:dyDescent="0.25">
      <c r="A117" s="276"/>
      <c r="B117" s="424" t="s">
        <v>250</v>
      </c>
      <c r="C117" s="321"/>
      <c r="D117" s="322"/>
      <c r="E117" s="321"/>
      <c r="F117" s="313"/>
      <c r="G117" s="40"/>
      <c r="H117" s="21">
        <f>H118+H121</f>
        <v>17628738</v>
      </c>
      <c r="I117" s="21">
        <f t="shared" ref="I117:P117" si="53">I118+I121</f>
        <v>0</v>
      </c>
      <c r="J117" s="21">
        <f t="shared" si="53"/>
        <v>17628738</v>
      </c>
      <c r="K117" s="21">
        <f t="shared" si="53"/>
        <v>0</v>
      </c>
      <c r="L117" s="21">
        <f t="shared" si="53"/>
        <v>17628738</v>
      </c>
      <c r="M117" s="21">
        <f t="shared" si="53"/>
        <v>0</v>
      </c>
      <c r="N117" s="21">
        <f t="shared" si="53"/>
        <v>17628738</v>
      </c>
      <c r="O117" s="21">
        <f t="shared" si="53"/>
        <v>13645406.32</v>
      </c>
      <c r="P117" s="21">
        <f t="shared" si="53"/>
        <v>3983331.6799999997</v>
      </c>
      <c r="Q117" s="33"/>
      <c r="R117" s="21">
        <f>R118+R121</f>
        <v>13645406.32</v>
      </c>
      <c r="S117" s="21">
        <f>S118+S121</f>
        <v>9828537.4399999995</v>
      </c>
      <c r="T117" s="21">
        <f>T118+T121</f>
        <v>9828537.4399999995</v>
      </c>
      <c r="U117" s="154">
        <f>+IFERROR((R117/N117),0%)</f>
        <v>0.77404328772711928</v>
      </c>
    </row>
    <row r="118" spans="1:33" ht="15" customHeight="1" x14ac:dyDescent="0.25">
      <c r="A118" s="276"/>
      <c r="B118" s="38" t="s">
        <v>253</v>
      </c>
      <c r="C118" s="321"/>
      <c r="D118" s="325"/>
      <c r="E118" s="324"/>
      <c r="F118" s="326"/>
      <c r="G118" s="327"/>
      <c r="H118" s="21">
        <f>H119</f>
        <v>17628738</v>
      </c>
      <c r="I118" s="21">
        <f>I119</f>
        <v>0</v>
      </c>
      <c r="J118" s="21">
        <f>J119</f>
        <v>17628738</v>
      </c>
      <c r="K118" s="21">
        <f t="shared" ref="K118:Q118" si="54">K119</f>
        <v>0</v>
      </c>
      <c r="L118" s="21">
        <f t="shared" si="54"/>
        <v>17628738</v>
      </c>
      <c r="M118" s="21">
        <f t="shared" si="54"/>
        <v>0</v>
      </c>
      <c r="N118" s="21">
        <f>N119+N120</f>
        <v>17628738</v>
      </c>
      <c r="O118" s="21">
        <f>O119+O120</f>
        <v>13645406.32</v>
      </c>
      <c r="P118" s="228">
        <f>P119+P120</f>
        <v>3983331.6799999997</v>
      </c>
      <c r="Q118" s="21">
        <f t="shared" si="54"/>
        <v>0</v>
      </c>
      <c r="R118" s="21">
        <f>R119+R120</f>
        <v>13645406.32</v>
      </c>
      <c r="S118" s="21">
        <f>S119+S120</f>
        <v>9828537.4399999995</v>
      </c>
      <c r="T118" s="21">
        <f>T119+T120</f>
        <v>9828537.4399999995</v>
      </c>
      <c r="U118" s="154"/>
    </row>
    <row r="119" spans="1:33" ht="15" customHeight="1" x14ac:dyDescent="0.25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100</v>
      </c>
      <c r="G119" s="40" t="str">
        <f>CONCATENATE(D119,"-",E119,"-",F119)</f>
        <v>195067-3-100</v>
      </c>
      <c r="H119" s="32">
        <f>IFERROR(VLOOKUP(G119,'Base Zero'!A:L,6,FALSE),0)</f>
        <v>17628738</v>
      </c>
      <c r="I119" s="32">
        <f>IFERROR(VLOOKUP(G119,'Base Zero'!A:L,7,FALSE),0)</f>
        <v>0</v>
      </c>
      <c r="J119" s="23">
        <f>(H119+I119)</f>
        <v>17628738</v>
      </c>
      <c r="K119" s="32">
        <f>(L119-J119)</f>
        <v>0</v>
      </c>
      <c r="L119" s="32">
        <f>IFERROR(VLOOKUP(G119,'Base Zero'!$A:$L,10,FALSE),0)</f>
        <v>17628738</v>
      </c>
      <c r="M119" s="32">
        <f>+L119-N119</f>
        <v>0</v>
      </c>
      <c r="N119" s="32">
        <f>IFERROR(VLOOKUP(G119,'Base Zero'!$A:$P,16,FALSE),0)</f>
        <v>17628738</v>
      </c>
      <c r="O119" s="32">
        <f>IFERROR(VLOOKUP(G119,'Base Execução'!A:M,6,FALSE),0)+IFERROR(VLOOKUP(G119,'Destaque Liberado pela CPRM'!A:F,6,FALSE),0)</f>
        <v>13645406.32</v>
      </c>
      <c r="P119" s="231">
        <f>+N119-O119</f>
        <v>3983331.6799999997</v>
      </c>
      <c r="Q119" s="33"/>
      <c r="R119" s="231">
        <f>IFERROR(VLOOKUP(G119,'Base Execução'!$A:$K,7,FALSE),0)</f>
        <v>13645406.32</v>
      </c>
      <c r="S119" s="231">
        <f>IFERROR(VLOOKUP(G119,'Base Execução'!$A:$K,9,FALSE),0)</f>
        <v>9828537.4399999995</v>
      </c>
      <c r="T119" s="32">
        <f>IFERROR(VLOOKUP(G119,'Base Execução'!$A:$K,11,FALSE),0)</f>
        <v>9828537.4399999995</v>
      </c>
      <c r="U119" s="155"/>
    </row>
    <row r="120" spans="1:33" ht="15" customHeight="1" x14ac:dyDescent="0.25">
      <c r="A120" s="276"/>
      <c r="B120" s="34" t="s">
        <v>23</v>
      </c>
      <c r="C120" s="321" t="s">
        <v>24</v>
      </c>
      <c r="D120" s="322">
        <v>195067</v>
      </c>
      <c r="E120" s="321">
        <v>3</v>
      </c>
      <c r="F120" s="313">
        <v>188</v>
      </c>
      <c r="G120" s="40" t="str">
        <f>CONCATENATE(D120,"-",E120,"-",F120)</f>
        <v>195067-3-188</v>
      </c>
      <c r="H120" s="32">
        <f>IFERROR(VLOOKUP(G120,'Base Zero'!A:L,6,FALSE),0)</f>
        <v>0</v>
      </c>
      <c r="I120" s="32">
        <f>IFERROR(VLOOKUP(G120,'Base Zero'!A:L,7,FALSE),0)</f>
        <v>0</v>
      </c>
      <c r="J120" s="23">
        <f>(H120+I120)</f>
        <v>0</v>
      </c>
      <c r="K120" s="32">
        <f>(L120-J120)</f>
        <v>0</v>
      </c>
      <c r="L120" s="32">
        <f>IFERROR(VLOOKUP(G120,'Base Zero'!$A:$L,10,FALSE),0)</f>
        <v>0</v>
      </c>
      <c r="M120" s="32">
        <f>+L120-N120</f>
        <v>0</v>
      </c>
      <c r="N120" s="32">
        <f>IFERROR(VLOOKUP(G120,'Base Zero'!$A:$P,16,FALSE),0)</f>
        <v>0</v>
      </c>
      <c r="O120" s="32">
        <f>IFERROR(VLOOKUP(G120,'Base Execução'!A:M,6,FALSE),0)+IFERROR(VLOOKUP(G120,'Destaque Liberado pela CPRM'!A:F,6,FALSE),0)</f>
        <v>0</v>
      </c>
      <c r="P120" s="231">
        <f>+N120-O120</f>
        <v>0</v>
      </c>
      <c r="Q120" s="33"/>
      <c r="R120" s="231">
        <f>IFERROR(VLOOKUP(G120,'Base Execução'!$A:$K,7,FALSE),0)</f>
        <v>0</v>
      </c>
      <c r="S120" s="231">
        <f>IFERROR(VLOOKUP(G120,'Base Execução'!$A:$K,9,FALSE),0)</f>
        <v>0</v>
      </c>
      <c r="T120" s="32">
        <f>IFERROR(VLOOKUP(G120,'Base Execução'!$A:$K,11,FALSE),0)</f>
        <v>0</v>
      </c>
      <c r="U120" s="155"/>
    </row>
    <row r="121" spans="1:33" ht="15" customHeight="1" x14ac:dyDescent="0.25">
      <c r="A121" s="276"/>
      <c r="B121" s="38" t="s">
        <v>302</v>
      </c>
      <c r="C121" s="321"/>
      <c r="D121" s="322"/>
      <c r="E121" s="321"/>
      <c r="F121" s="313"/>
      <c r="G121" s="40"/>
      <c r="H121" s="21">
        <f>H122+H123</f>
        <v>0</v>
      </c>
      <c r="I121" s="21">
        <f t="shared" ref="I121:P121" si="55">I122+I123</f>
        <v>0</v>
      </c>
      <c r="J121" s="21">
        <f t="shared" si="55"/>
        <v>0</v>
      </c>
      <c r="K121" s="21">
        <f t="shared" si="55"/>
        <v>0</v>
      </c>
      <c r="L121" s="21">
        <f t="shared" si="55"/>
        <v>0</v>
      </c>
      <c r="M121" s="21">
        <f t="shared" si="55"/>
        <v>0</v>
      </c>
      <c r="N121" s="21">
        <f t="shared" si="55"/>
        <v>0</v>
      </c>
      <c r="O121" s="21">
        <f t="shared" si="55"/>
        <v>0</v>
      </c>
      <c r="P121" s="228">
        <f t="shared" si="55"/>
        <v>0</v>
      </c>
      <c r="Q121" s="33"/>
      <c r="R121" s="21">
        <f>R122+R123</f>
        <v>0</v>
      </c>
      <c r="S121" s="21">
        <f>S122+S123</f>
        <v>0</v>
      </c>
      <c r="T121" s="21">
        <f>T122+T123</f>
        <v>0</v>
      </c>
      <c r="U121" s="154"/>
    </row>
    <row r="122" spans="1:33" ht="15" customHeight="1" x14ac:dyDescent="0.25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100</v>
      </c>
      <c r="G122" s="40" t="str">
        <f>CONCATENATE(D122,"-",E122,"-",F122)</f>
        <v>195068-3-100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5">
      <c r="A123" s="276"/>
      <c r="B123" s="34" t="s">
        <v>23</v>
      </c>
      <c r="C123" s="321" t="s">
        <v>24</v>
      </c>
      <c r="D123" s="322">
        <v>195068</v>
      </c>
      <c r="E123" s="321">
        <v>3</v>
      </c>
      <c r="F123" s="313">
        <v>944</v>
      </c>
      <c r="G123" s="40" t="str">
        <f>CONCATENATE(D123,"-",E123,"-",F123)</f>
        <v>195068-3-944</v>
      </c>
      <c r="H123" s="32">
        <f>IFERROR(VLOOKUP(G123,'Base Zero'!A:L,6,FALSE),0)</f>
        <v>0</v>
      </c>
      <c r="I123" s="32">
        <f>IFERROR(VLOOKUP(G123,'Base Zero'!A:L,7,FALSE),0)</f>
        <v>0</v>
      </c>
      <c r="J123" s="23">
        <f>(H123+I123)</f>
        <v>0</v>
      </c>
      <c r="K123" s="32">
        <f>(L123-J123)</f>
        <v>0</v>
      </c>
      <c r="L123" s="32">
        <f>IFERROR(VLOOKUP(G123,'Base Zero'!$A:$L,10,FALSE),0)</f>
        <v>0</v>
      </c>
      <c r="M123" s="32">
        <f>+L123-N123</f>
        <v>0</v>
      </c>
      <c r="N123" s="32">
        <f>IFERROR(VLOOKUP(G123,'Base Zero'!$A:$P,16,FALSE),0)</f>
        <v>0</v>
      </c>
      <c r="O123" s="32">
        <f>IFERROR(VLOOKUP(G123,'Base Execução'!A:M,6,FALSE),0)+IFERROR(VLOOKUP(G123,'Destaque Liberado pela CPRM'!A:F,6,FALSE),0)</f>
        <v>0</v>
      </c>
      <c r="P123" s="231">
        <f>+N123-O123</f>
        <v>0</v>
      </c>
      <c r="Q123" s="33"/>
      <c r="R123" s="231">
        <f>IFERROR(VLOOKUP(G123,'Base Execução'!$A:$K,7,FALSE),0)</f>
        <v>0</v>
      </c>
      <c r="S123" s="231">
        <f>IFERROR(VLOOKUP(G123,'Base Execução'!$A:$K,9,FALSE),0)</f>
        <v>0</v>
      </c>
      <c r="T123" s="32">
        <f>IFERROR(VLOOKUP(G123,'Base Execução'!$A:$K,11,FALSE),0)</f>
        <v>0</v>
      </c>
      <c r="U123" s="155"/>
    </row>
    <row r="124" spans="1:33" ht="15" customHeight="1" x14ac:dyDescent="0.25">
      <c r="A124" s="368"/>
      <c r="B124" s="309"/>
      <c r="C124" s="48"/>
      <c r="D124" s="49"/>
      <c r="E124" s="48"/>
      <c r="F124" s="317"/>
      <c r="G124" s="49"/>
      <c r="H124" s="42"/>
      <c r="I124" s="42"/>
      <c r="J124" s="24"/>
      <c r="K124" s="42"/>
      <c r="L124" s="42"/>
      <c r="M124" s="42"/>
      <c r="N124" s="42"/>
      <c r="O124" s="42"/>
      <c r="P124" s="265"/>
      <c r="Q124" s="35"/>
      <c r="R124" s="265"/>
      <c r="S124" s="265"/>
      <c r="T124" s="42"/>
      <c r="U124" s="300"/>
    </row>
    <row r="125" spans="1:33" s="11" customFormat="1" ht="25" customHeight="1" x14ac:dyDescent="0.25">
      <c r="A125" s="272"/>
      <c r="B125" s="25" t="s">
        <v>254</v>
      </c>
      <c r="C125" s="273"/>
      <c r="D125" s="274"/>
      <c r="E125" s="273"/>
      <c r="F125" s="275"/>
      <c r="G125" s="273"/>
      <c r="H125" s="26">
        <f>SUM(H127:H129)</f>
        <v>343663503</v>
      </c>
      <c r="I125" s="26">
        <f t="shared" ref="I125:T125" si="56">SUM(I127:I129)</f>
        <v>-3436635</v>
      </c>
      <c r="J125" s="26">
        <f t="shared" si="56"/>
        <v>340226868</v>
      </c>
      <c r="K125" s="26">
        <f t="shared" si="56"/>
        <v>3436635</v>
      </c>
      <c r="L125" s="26">
        <f t="shared" si="56"/>
        <v>343663503</v>
      </c>
      <c r="M125" s="26">
        <f t="shared" si="56"/>
        <v>0</v>
      </c>
      <c r="N125" s="26">
        <f t="shared" si="56"/>
        <v>343663503</v>
      </c>
      <c r="O125" s="26">
        <f t="shared" si="56"/>
        <v>257395931.94</v>
      </c>
      <c r="P125" s="26">
        <f t="shared" si="56"/>
        <v>86267571.060000002</v>
      </c>
      <c r="Q125" s="22">
        <f>Q127</f>
        <v>0</v>
      </c>
      <c r="R125" s="26">
        <f t="shared" si="56"/>
        <v>256021299.15000001</v>
      </c>
      <c r="S125" s="26">
        <f t="shared" si="56"/>
        <v>254747414.47</v>
      </c>
      <c r="T125" s="26">
        <f t="shared" si="56"/>
        <v>246787306.91</v>
      </c>
      <c r="U125" s="156">
        <f>+IFERROR((R125/N125),0%)</f>
        <v>0.7449766906147145</v>
      </c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11" customFormat="1" ht="15" customHeight="1" x14ac:dyDescent="0.25">
      <c r="A126" s="95"/>
      <c r="B126" s="277" t="s">
        <v>315</v>
      </c>
      <c r="C126" s="278"/>
      <c r="D126" s="40"/>
      <c r="E126" s="278"/>
      <c r="F126" s="279"/>
      <c r="G126" s="278"/>
      <c r="H126" s="32"/>
      <c r="I126" s="32"/>
      <c r="J126" s="23"/>
      <c r="K126" s="32"/>
      <c r="L126" s="32"/>
      <c r="M126" s="32"/>
      <c r="N126" s="32"/>
      <c r="O126" s="32"/>
      <c r="P126" s="231"/>
      <c r="Q126" s="33"/>
      <c r="R126" s="232"/>
      <c r="S126" s="232"/>
      <c r="T126" s="31"/>
      <c r="U126" s="155"/>
      <c r="V126" s="36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5">
      <c r="A127" s="276"/>
      <c r="B127" s="34" t="s">
        <v>23</v>
      </c>
      <c r="C127" s="278" t="s">
        <v>37</v>
      </c>
      <c r="D127" s="40"/>
      <c r="E127" s="278">
        <v>1</v>
      </c>
      <c r="F127" s="313">
        <v>100</v>
      </c>
      <c r="G127" s="40"/>
      <c r="H127" s="32">
        <f t="shared" ref="H127:P127" si="57">H133+H136</f>
        <v>343663503</v>
      </c>
      <c r="I127" s="32">
        <f t="shared" si="57"/>
        <v>-3436635</v>
      </c>
      <c r="J127" s="32">
        <f t="shared" si="57"/>
        <v>340226868</v>
      </c>
      <c r="K127" s="32">
        <f t="shared" si="57"/>
        <v>3436635</v>
      </c>
      <c r="L127" s="32">
        <f t="shared" si="57"/>
        <v>343663503</v>
      </c>
      <c r="M127" s="32">
        <f t="shared" si="57"/>
        <v>0</v>
      </c>
      <c r="N127" s="32">
        <f t="shared" si="57"/>
        <v>343663503</v>
      </c>
      <c r="O127" s="32">
        <f t="shared" si="57"/>
        <v>257395931.94</v>
      </c>
      <c r="P127" s="32">
        <f t="shared" si="57"/>
        <v>86267571.060000002</v>
      </c>
      <c r="Q127" s="32">
        <f>Q133</f>
        <v>0</v>
      </c>
      <c r="R127" s="32">
        <f>R133+R136</f>
        <v>256021299.15000001</v>
      </c>
      <c r="S127" s="32">
        <f>S133+S136</f>
        <v>254747414.47</v>
      </c>
      <c r="T127" s="32">
        <f>T133+T136</f>
        <v>246787306.91</v>
      </c>
      <c r="U127" s="155"/>
    </row>
    <row r="128" spans="1:33" ht="15" customHeight="1" x14ac:dyDescent="0.25">
      <c r="A128" s="276"/>
      <c r="B128" s="34" t="s">
        <v>23</v>
      </c>
      <c r="C128" s="278" t="s">
        <v>37</v>
      </c>
      <c r="D128" s="40"/>
      <c r="E128" s="278">
        <v>1</v>
      </c>
      <c r="F128" s="313">
        <v>188</v>
      </c>
      <c r="G128" s="40"/>
      <c r="H128" s="32">
        <f>H134</f>
        <v>0</v>
      </c>
      <c r="I128" s="32">
        <f t="shared" ref="I128:T128" si="58">I134</f>
        <v>0</v>
      </c>
      <c r="J128" s="32">
        <f t="shared" si="58"/>
        <v>0</v>
      </c>
      <c r="K128" s="32">
        <f t="shared" si="58"/>
        <v>0</v>
      </c>
      <c r="L128" s="32">
        <f t="shared" si="58"/>
        <v>0</v>
      </c>
      <c r="M128" s="32">
        <f t="shared" si="58"/>
        <v>0</v>
      </c>
      <c r="N128" s="32">
        <f t="shared" si="58"/>
        <v>0</v>
      </c>
      <c r="O128" s="32">
        <f t="shared" si="58"/>
        <v>0</v>
      </c>
      <c r="P128" s="32">
        <f t="shared" si="58"/>
        <v>0</v>
      </c>
      <c r="Q128" s="32"/>
      <c r="R128" s="32">
        <f t="shared" si="58"/>
        <v>0</v>
      </c>
      <c r="S128" s="32">
        <f t="shared" si="58"/>
        <v>0</v>
      </c>
      <c r="T128" s="32">
        <f t="shared" si="58"/>
        <v>0</v>
      </c>
      <c r="U128" s="155"/>
    </row>
    <row r="129" spans="1:33" ht="15" customHeight="1" x14ac:dyDescent="0.25">
      <c r="A129" s="276"/>
      <c r="B129" s="34" t="s">
        <v>23</v>
      </c>
      <c r="C129" s="278" t="s">
        <v>37</v>
      </c>
      <c r="D129" s="40"/>
      <c r="E129" s="278">
        <v>1</v>
      </c>
      <c r="F129" s="313">
        <v>944</v>
      </c>
      <c r="G129" s="40"/>
      <c r="H129" s="32">
        <f>H137</f>
        <v>0</v>
      </c>
      <c r="I129" s="32">
        <f t="shared" ref="I129:T129" si="59">I137</f>
        <v>0</v>
      </c>
      <c r="J129" s="32">
        <f t="shared" si="59"/>
        <v>0</v>
      </c>
      <c r="K129" s="32">
        <f t="shared" si="59"/>
        <v>0</v>
      </c>
      <c r="L129" s="32">
        <f t="shared" si="59"/>
        <v>0</v>
      </c>
      <c r="M129" s="32">
        <f t="shared" si="59"/>
        <v>0</v>
      </c>
      <c r="N129" s="32">
        <f t="shared" si="59"/>
        <v>0</v>
      </c>
      <c r="O129" s="32">
        <f t="shared" si="59"/>
        <v>0</v>
      </c>
      <c r="P129" s="32">
        <f t="shared" si="59"/>
        <v>0</v>
      </c>
      <c r="Q129" s="32"/>
      <c r="R129" s="32">
        <f t="shared" si="59"/>
        <v>0</v>
      </c>
      <c r="S129" s="32">
        <f t="shared" si="59"/>
        <v>0</v>
      </c>
      <c r="T129" s="32">
        <f t="shared" si="59"/>
        <v>0</v>
      </c>
      <c r="U129" s="155"/>
    </row>
    <row r="130" spans="1:33" s="11" customFormat="1" ht="15" customHeight="1" x14ac:dyDescent="0.25">
      <c r="A130" s="95"/>
      <c r="B130" s="277"/>
      <c r="C130" s="278"/>
      <c r="D130" s="40"/>
      <c r="E130" s="278"/>
      <c r="F130" s="279"/>
      <c r="G130" s="278"/>
      <c r="H130" s="32"/>
      <c r="I130" s="32"/>
      <c r="J130" s="23"/>
      <c r="K130" s="32"/>
      <c r="L130" s="32"/>
      <c r="M130" s="32"/>
      <c r="N130" s="32"/>
      <c r="O130" s="32"/>
      <c r="P130" s="231"/>
      <c r="Q130" s="33"/>
      <c r="R130" s="232"/>
      <c r="S130" s="232"/>
      <c r="T130" s="31"/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5">
      <c r="A131" s="95"/>
      <c r="B131" s="424" t="s">
        <v>255</v>
      </c>
      <c r="C131" s="278"/>
      <c r="D131" s="40"/>
      <c r="E131" s="278"/>
      <c r="F131" s="279"/>
      <c r="G131" s="278"/>
      <c r="H131" s="32"/>
      <c r="I131" s="32"/>
      <c r="J131" s="21">
        <f>J132+J135</f>
        <v>340226868</v>
      </c>
      <c r="K131" s="21">
        <f t="shared" ref="K131:Q131" si="60">K132+K135</f>
        <v>3436635</v>
      </c>
      <c r="L131" s="21">
        <f t="shared" si="60"/>
        <v>343663503</v>
      </c>
      <c r="M131" s="21">
        <f t="shared" si="60"/>
        <v>0</v>
      </c>
      <c r="N131" s="21">
        <f t="shared" si="60"/>
        <v>343663503</v>
      </c>
      <c r="O131" s="21">
        <f t="shared" si="60"/>
        <v>257395931.94</v>
      </c>
      <c r="P131" s="21">
        <f t="shared" si="60"/>
        <v>86267571.060000002</v>
      </c>
      <c r="Q131" s="21">
        <f t="shared" si="60"/>
        <v>0</v>
      </c>
      <c r="R131" s="21">
        <f>R132+R135</f>
        <v>256021299.15000001</v>
      </c>
      <c r="S131" s="21">
        <f>S132+S135</f>
        <v>254747414.47</v>
      </c>
      <c r="T131" s="21">
        <f>T132+T135</f>
        <v>246787306.91</v>
      </c>
      <c r="U131" s="154">
        <f>+IFERROR((R131/N131),0%)</f>
        <v>0.7449766906147145</v>
      </c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5">
      <c r="A132" s="95"/>
      <c r="B132" s="318" t="s">
        <v>207</v>
      </c>
      <c r="C132" s="278"/>
      <c r="D132" s="40"/>
      <c r="E132" s="278"/>
      <c r="F132" s="279"/>
      <c r="G132" s="278"/>
      <c r="H132" s="21">
        <f>H133</f>
        <v>343663503</v>
      </c>
      <c r="I132" s="21">
        <f>I133</f>
        <v>-3436635</v>
      </c>
      <c r="J132" s="21">
        <f>J133+J134</f>
        <v>340226868</v>
      </c>
      <c r="K132" s="21">
        <f t="shared" ref="K132:P132" si="61">K133+K134</f>
        <v>3436635</v>
      </c>
      <c r="L132" s="21">
        <f t="shared" si="61"/>
        <v>343663503</v>
      </c>
      <c r="M132" s="21">
        <f t="shared" si="61"/>
        <v>0</v>
      </c>
      <c r="N132" s="21">
        <f t="shared" si="61"/>
        <v>343663503</v>
      </c>
      <c r="O132" s="21">
        <f t="shared" si="61"/>
        <v>257395931.94</v>
      </c>
      <c r="P132" s="21">
        <f t="shared" si="61"/>
        <v>86267571.060000002</v>
      </c>
      <c r="Q132" s="21">
        <f>Q133</f>
        <v>0</v>
      </c>
      <c r="R132" s="21">
        <f>R133+R134</f>
        <v>256021299.15000001</v>
      </c>
      <c r="S132" s="21">
        <f>S133+S134</f>
        <v>254747414.47</v>
      </c>
      <c r="T132" s="21">
        <f>T133+T134</f>
        <v>246787306.91</v>
      </c>
      <c r="U132" s="154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5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100</v>
      </c>
      <c r="G133" s="40" t="str">
        <f>CONCATENATE(D133,"-",E133,"-",F133)</f>
        <v>174222-1-100</v>
      </c>
      <c r="H133" s="32">
        <f>IFERROR(VLOOKUP(G133,'Base Zero'!A:L,6,FALSE),0)</f>
        <v>343663503</v>
      </c>
      <c r="I133" s="32">
        <f>IFERROR(VLOOKUP(G133,'Base Zero'!A:L,7,FALSE),0)</f>
        <v>-3436635</v>
      </c>
      <c r="J133" s="23">
        <f>(H133+I133)</f>
        <v>340226868</v>
      </c>
      <c r="K133" s="32">
        <f>(L133-J133)</f>
        <v>3436635</v>
      </c>
      <c r="L133" s="32">
        <f>IFERROR(VLOOKUP(G133,'Base Zero'!$A:$L,10,FALSE),0)</f>
        <v>343663503</v>
      </c>
      <c r="M133" s="32">
        <f>+L133-N133</f>
        <v>0</v>
      </c>
      <c r="N133" s="32">
        <f>IFERROR(VLOOKUP(G133,'Base Zero'!$A:$P,16,FALSE),0)</f>
        <v>343663503</v>
      </c>
      <c r="O133" s="32">
        <f>IFERROR(VLOOKUP(G133,'Base Execução'!A:M,6,FALSE),0)+IFERROR(VLOOKUP(G133,'Destaque Liberado pela CPRM'!A:F,6,FALSE),0)</f>
        <v>257395931.94</v>
      </c>
      <c r="P133" s="231">
        <f>+N133-O133</f>
        <v>86267571.060000002</v>
      </c>
      <c r="Q133" s="32"/>
      <c r="R133" s="231">
        <f>IFERROR(VLOOKUP(G133,'Base Execução'!$A:$K,7,FALSE),0)</f>
        <v>256021299.15000001</v>
      </c>
      <c r="S133" s="231">
        <f>IFERROR(VLOOKUP(G133,'Base Execução'!$A:$K,9,FALSE),0)</f>
        <v>254747414.47</v>
      </c>
      <c r="T133" s="32">
        <f>IFERROR(VLOOKUP(G133,'Base Execução'!$A:$K,11,FALSE),0)</f>
        <v>246787306.91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5">
      <c r="A134" s="95"/>
      <c r="B134" s="314" t="s">
        <v>23</v>
      </c>
      <c r="C134" s="278" t="s">
        <v>37</v>
      </c>
      <c r="D134" s="40">
        <v>174222</v>
      </c>
      <c r="E134" s="278">
        <v>1</v>
      </c>
      <c r="F134" s="313">
        <v>188</v>
      </c>
      <c r="G134" s="40" t="str">
        <f>CONCATENATE(D134,"-",E134,"-",F134)</f>
        <v>174222-1-188</v>
      </c>
      <c r="H134" s="32">
        <f>IFERROR(VLOOKUP(G134,'Base Zero'!A:L,6,FALSE),0)</f>
        <v>0</v>
      </c>
      <c r="I134" s="32">
        <f>IFERROR(VLOOKUP(G134,'Base Zero'!A:L,7,FALSE),0)</f>
        <v>0</v>
      </c>
      <c r="J134" s="23">
        <f>(H134+I134)</f>
        <v>0</v>
      </c>
      <c r="K134" s="32">
        <f>(L134-J134)</f>
        <v>0</v>
      </c>
      <c r="L134" s="32">
        <f>IFERROR(VLOOKUP(G134,'Base Zero'!$A:$L,10,FALSE),0)</f>
        <v>0</v>
      </c>
      <c r="M134" s="32">
        <f>+L134-N134</f>
        <v>0</v>
      </c>
      <c r="N134" s="32">
        <f>IFERROR(VLOOKUP(G134,'Base Zero'!$A:$P,16,FALSE),0)</f>
        <v>0</v>
      </c>
      <c r="O134" s="32">
        <f>IFERROR(VLOOKUP(G134,'Base Execução'!A:M,6,FALSE),0)+IFERROR(VLOOKUP(G134,'Destaque Liberado pela CPRM'!A:F,6,FALSE),0)</f>
        <v>0</v>
      </c>
      <c r="P134" s="231">
        <f>+N134-O134</f>
        <v>0</v>
      </c>
      <c r="Q134" s="32"/>
      <c r="R134" s="231">
        <f>IFERROR(VLOOKUP(G134,'Base Execução'!$A:$K,7,FALSE),0)</f>
        <v>0</v>
      </c>
      <c r="S134" s="231">
        <f>IFERROR(VLOOKUP(G134,'Base Execução'!$A:$K,9,FALSE),0)</f>
        <v>0</v>
      </c>
      <c r="T134" s="32">
        <f>IFERROR(VLOOKUP(G134,'Base Execução'!$A:$K,11,FALSE),0)</f>
        <v>0</v>
      </c>
      <c r="U134" s="155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5">
      <c r="A135" s="95"/>
      <c r="B135" s="318" t="s">
        <v>301</v>
      </c>
      <c r="C135" s="278"/>
      <c r="D135" s="40"/>
      <c r="E135" s="278"/>
      <c r="F135" s="313"/>
      <c r="G135" s="40"/>
      <c r="H135" s="21">
        <f>H136+H137</f>
        <v>0</v>
      </c>
      <c r="I135" s="21">
        <f t="shared" ref="I135:P135" si="62">I136+I137</f>
        <v>0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8">
        <f t="shared" si="62"/>
        <v>0</v>
      </c>
      <c r="Q135" s="32"/>
      <c r="R135" s="21">
        <f>R136+R137</f>
        <v>0</v>
      </c>
      <c r="S135" s="21">
        <f>S136+S137</f>
        <v>0</v>
      </c>
      <c r="T135" s="21">
        <f>T136+T137</f>
        <v>0</v>
      </c>
      <c r="U135" s="154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5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100</v>
      </c>
      <c r="G136" s="40" t="str">
        <f>CONCATENATE(D136,"-",E136,"-",F136)</f>
        <v>195062-1-100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5">
      <c r="A137" s="95"/>
      <c r="B137" s="314" t="s">
        <v>23</v>
      </c>
      <c r="C137" s="278" t="s">
        <v>37</v>
      </c>
      <c r="D137" s="40">
        <v>195062</v>
      </c>
      <c r="E137" s="278">
        <v>1</v>
      </c>
      <c r="F137" s="313">
        <v>944</v>
      </c>
      <c r="G137" s="40" t="str">
        <f>CONCATENATE(D137,"-",E137,"-",F137)</f>
        <v>195062-1-944</v>
      </c>
      <c r="H137" s="32">
        <f>IFERROR(VLOOKUP(G137,'Base Zero'!A:L,6,FALSE),0)</f>
        <v>0</v>
      </c>
      <c r="I137" s="32">
        <f>IFERROR(VLOOKUP(G137,'Base Zero'!A:L,7,FALSE),0)</f>
        <v>0</v>
      </c>
      <c r="J137" s="23">
        <f>(H137+I137)</f>
        <v>0</v>
      </c>
      <c r="K137" s="32">
        <f>(L137-J137)</f>
        <v>0</v>
      </c>
      <c r="L137" s="32">
        <f>IFERROR(VLOOKUP(G137,'Base Zero'!$A:$L,10,FALSE),0)</f>
        <v>0</v>
      </c>
      <c r="M137" s="32">
        <f>+L137-N137</f>
        <v>0</v>
      </c>
      <c r="N137" s="32">
        <f>IFERROR(VLOOKUP(G137,'Base Zero'!$A:$P,16,FALSE),0)</f>
        <v>0</v>
      </c>
      <c r="O137" s="32">
        <f>IFERROR(VLOOKUP(G137,'Base Execução'!A:M,6,FALSE),0)+IFERROR(VLOOKUP(G137,'Destaque Liberado pela CPRM'!A:F,6,FALSE),0)</f>
        <v>0</v>
      </c>
      <c r="P137" s="231">
        <f>+N137-O137</f>
        <v>0</v>
      </c>
      <c r="Q137" s="32"/>
      <c r="R137" s="231">
        <f>IFERROR(VLOOKUP(G137,'Base Execução'!$A:$K,7,FALSE),0)</f>
        <v>0</v>
      </c>
      <c r="S137" s="231">
        <f>IFERROR(VLOOKUP(G137,'Base Execução'!$A:$K,9,FALSE),0)</f>
        <v>0</v>
      </c>
      <c r="T137" s="32">
        <f>IFERROR(VLOOKUP(G137,'Base Execução'!$A:$K,11,FALSE),0)</f>
        <v>0</v>
      </c>
      <c r="U137" s="155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15" customHeight="1" x14ac:dyDescent="0.25">
      <c r="A138" s="95"/>
      <c r="B138" s="314"/>
      <c r="C138" s="278"/>
      <c r="D138" s="40"/>
      <c r="E138" s="278"/>
      <c r="F138" s="313"/>
      <c r="G138" s="40"/>
      <c r="H138" s="32"/>
      <c r="I138" s="32"/>
      <c r="J138" s="23"/>
      <c r="K138" s="32"/>
      <c r="L138" s="32"/>
      <c r="M138" s="32"/>
      <c r="N138" s="32"/>
      <c r="O138" s="32"/>
      <c r="P138" s="231"/>
      <c r="Q138" s="32"/>
      <c r="R138" s="231"/>
      <c r="S138" s="231"/>
      <c r="T138" s="32"/>
      <c r="U138" s="298"/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25" customHeight="1" x14ac:dyDescent="0.25">
      <c r="A139" s="272"/>
      <c r="B139" s="25" t="s">
        <v>256</v>
      </c>
      <c r="C139" s="273"/>
      <c r="D139" s="274"/>
      <c r="E139" s="273"/>
      <c r="F139" s="275"/>
      <c r="G139" s="273"/>
      <c r="H139" s="26">
        <f>SUM(H141:H142)</f>
        <v>1450000</v>
      </c>
      <c r="I139" s="26">
        <f t="shared" ref="I139:T139" si="63">SUM(I141:I142)</f>
        <v>0</v>
      </c>
      <c r="J139" s="26">
        <f t="shared" si="63"/>
        <v>1450000</v>
      </c>
      <c r="K139" s="26">
        <f t="shared" si="63"/>
        <v>-170832</v>
      </c>
      <c r="L139" s="26">
        <f t="shared" si="63"/>
        <v>1279168</v>
      </c>
      <c r="M139" s="26">
        <f t="shared" si="63"/>
        <v>0</v>
      </c>
      <c r="N139" s="26">
        <f t="shared" si="63"/>
        <v>1279168</v>
      </c>
      <c r="O139" s="26">
        <f t="shared" si="63"/>
        <v>1269871.25</v>
      </c>
      <c r="P139" s="26">
        <f t="shared" si="63"/>
        <v>9296.75</v>
      </c>
      <c r="Q139" s="22">
        <f t="shared" si="63"/>
        <v>0</v>
      </c>
      <c r="R139" s="26">
        <f t="shared" si="63"/>
        <v>1067838.54</v>
      </c>
      <c r="S139" s="26">
        <f t="shared" si="63"/>
        <v>790066.93</v>
      </c>
      <c r="T139" s="26">
        <f t="shared" si="63"/>
        <v>778072.03</v>
      </c>
      <c r="U139" s="156">
        <f>+IFERROR((R139/N139),0%)</f>
        <v>0.83479147383299146</v>
      </c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5">
      <c r="A140" s="95"/>
      <c r="B140" s="277" t="s">
        <v>316</v>
      </c>
      <c r="C140" s="278"/>
      <c r="D140" s="40"/>
      <c r="E140" s="278"/>
      <c r="F140" s="279"/>
      <c r="G140" s="278"/>
      <c r="H140" s="32"/>
      <c r="I140" s="32"/>
      <c r="J140" s="23"/>
      <c r="K140" s="32"/>
      <c r="L140" s="32"/>
      <c r="M140" s="32"/>
      <c r="N140" s="32"/>
      <c r="O140" s="32"/>
      <c r="P140" s="231"/>
      <c r="Q140" s="33"/>
      <c r="R140" s="232"/>
      <c r="S140" s="232"/>
      <c r="T140" s="31"/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5">
      <c r="A141" s="95"/>
      <c r="B141" s="314" t="s">
        <v>23</v>
      </c>
      <c r="C141" s="278" t="s">
        <v>24</v>
      </c>
      <c r="D141" s="40"/>
      <c r="E141" s="278">
        <v>3</v>
      </c>
      <c r="F141" s="279">
        <v>142</v>
      </c>
      <c r="G141" s="278"/>
      <c r="H141" s="32">
        <f>H146</f>
        <v>1305000</v>
      </c>
      <c r="I141" s="32">
        <f t="shared" ref="I141:T141" si="64">I146</f>
        <v>0</v>
      </c>
      <c r="J141" s="32">
        <f t="shared" si="64"/>
        <v>1305000</v>
      </c>
      <c r="K141" s="32">
        <f t="shared" si="64"/>
        <v>-170832</v>
      </c>
      <c r="L141" s="32">
        <f t="shared" si="64"/>
        <v>1134168</v>
      </c>
      <c r="M141" s="32">
        <f t="shared" si="64"/>
        <v>0</v>
      </c>
      <c r="N141" s="32">
        <f t="shared" si="64"/>
        <v>1134168</v>
      </c>
      <c r="O141" s="32">
        <f t="shared" si="64"/>
        <v>1124871.25</v>
      </c>
      <c r="P141" s="32">
        <f t="shared" si="64"/>
        <v>9296.75</v>
      </c>
      <c r="Q141" s="32">
        <f t="shared" si="64"/>
        <v>0</v>
      </c>
      <c r="R141" s="32">
        <f t="shared" si="64"/>
        <v>922838.54</v>
      </c>
      <c r="S141" s="32">
        <f t="shared" si="64"/>
        <v>790066.93</v>
      </c>
      <c r="T141" s="32">
        <f t="shared" si="64"/>
        <v>778072.03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5">
      <c r="A142" s="95"/>
      <c r="B142" s="314" t="s">
        <v>23</v>
      </c>
      <c r="C142" s="278" t="s">
        <v>27</v>
      </c>
      <c r="D142" s="40"/>
      <c r="E142" s="278">
        <v>4</v>
      </c>
      <c r="F142" s="313">
        <v>142</v>
      </c>
      <c r="G142" s="278"/>
      <c r="H142" s="32">
        <f>H147</f>
        <v>145000</v>
      </c>
      <c r="I142" s="32">
        <f t="shared" ref="I142:T142" si="65">I147</f>
        <v>0</v>
      </c>
      <c r="J142" s="32">
        <f t="shared" si="65"/>
        <v>145000</v>
      </c>
      <c r="K142" s="32">
        <f t="shared" si="65"/>
        <v>0</v>
      </c>
      <c r="L142" s="32">
        <f t="shared" si="65"/>
        <v>145000</v>
      </c>
      <c r="M142" s="32">
        <f t="shared" si="65"/>
        <v>0</v>
      </c>
      <c r="N142" s="32">
        <f t="shared" si="65"/>
        <v>145000</v>
      </c>
      <c r="O142" s="32">
        <f t="shared" si="65"/>
        <v>145000</v>
      </c>
      <c r="P142" s="32">
        <f t="shared" si="65"/>
        <v>0</v>
      </c>
      <c r="Q142" s="32">
        <f t="shared" si="65"/>
        <v>0</v>
      </c>
      <c r="R142" s="32">
        <f t="shared" si="65"/>
        <v>145000</v>
      </c>
      <c r="S142" s="32">
        <f t="shared" si="65"/>
        <v>0</v>
      </c>
      <c r="T142" s="32">
        <f t="shared" si="65"/>
        <v>0</v>
      </c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15" customHeight="1" x14ac:dyDescent="0.25">
      <c r="A143" s="95"/>
      <c r="B143" s="337"/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25" customHeight="1" x14ac:dyDescent="0.25">
      <c r="A144" s="95"/>
      <c r="B144" s="424" t="s">
        <v>257</v>
      </c>
      <c r="C144" s="278"/>
      <c r="D144" s="40"/>
      <c r="E144" s="278"/>
      <c r="F144" s="279"/>
      <c r="G144" s="278"/>
      <c r="H144" s="32"/>
      <c r="I144" s="32"/>
      <c r="J144" s="23"/>
      <c r="K144" s="32"/>
      <c r="L144" s="32"/>
      <c r="M144" s="32"/>
      <c r="N144" s="32"/>
      <c r="O144" s="32"/>
      <c r="P144" s="231"/>
      <c r="Q144" s="33"/>
      <c r="R144" s="232"/>
      <c r="S144" s="232"/>
      <c r="T144" s="31"/>
      <c r="U144" s="155"/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5">
      <c r="A145" s="95"/>
      <c r="B145" s="318" t="s">
        <v>208</v>
      </c>
      <c r="C145" s="278"/>
      <c r="D145" s="40"/>
      <c r="E145" s="278"/>
      <c r="F145" s="279"/>
      <c r="G145" s="278"/>
      <c r="H145" s="21">
        <f>SUM(H146:H147)</f>
        <v>1450000</v>
      </c>
      <c r="I145" s="21">
        <f>SUM(I146:I147)</f>
        <v>0</v>
      </c>
      <c r="J145" s="21">
        <f t="shared" ref="J145:T145" si="66">SUM(J146:J147)</f>
        <v>1450000</v>
      </c>
      <c r="K145" s="21">
        <f t="shared" si="66"/>
        <v>-170832</v>
      </c>
      <c r="L145" s="21">
        <f t="shared" si="66"/>
        <v>1279168</v>
      </c>
      <c r="M145" s="21">
        <f t="shared" si="66"/>
        <v>0</v>
      </c>
      <c r="N145" s="21">
        <f t="shared" si="66"/>
        <v>1279168</v>
      </c>
      <c r="O145" s="21">
        <f t="shared" si="66"/>
        <v>1269871.25</v>
      </c>
      <c r="P145" s="228">
        <f t="shared" si="66"/>
        <v>9296.75</v>
      </c>
      <c r="Q145" s="21">
        <f t="shared" si="66"/>
        <v>0</v>
      </c>
      <c r="R145" s="21">
        <f t="shared" si="66"/>
        <v>1067838.54</v>
      </c>
      <c r="S145" s="21">
        <f t="shared" si="66"/>
        <v>790066.93</v>
      </c>
      <c r="T145" s="21">
        <f t="shared" si="66"/>
        <v>778072.03</v>
      </c>
      <c r="U145" s="154">
        <f>+IFERROR((R145/N145),0%)</f>
        <v>0.83479147383299146</v>
      </c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1" customFormat="1" ht="15" customHeight="1" x14ac:dyDescent="0.25">
      <c r="A146" s="95"/>
      <c r="B146" s="314" t="s">
        <v>23</v>
      </c>
      <c r="C146" s="278" t="s">
        <v>24</v>
      </c>
      <c r="D146" s="40">
        <v>174237</v>
      </c>
      <c r="E146" s="278">
        <v>3</v>
      </c>
      <c r="F146" s="279">
        <v>142</v>
      </c>
      <c r="G146" s="40" t="str">
        <f>CONCATENATE(D146,"-",E146,"-",F146)</f>
        <v>174237-3-142</v>
      </c>
      <c r="H146" s="32">
        <f>IFERROR(VLOOKUP(G146,'Base Zero'!A:L,6,FALSE),0)</f>
        <v>1305000</v>
      </c>
      <c r="I146" s="32">
        <f>IFERROR(VLOOKUP(G146,'Base Zero'!A:L,7,FALSE),0)</f>
        <v>0</v>
      </c>
      <c r="J146" s="23">
        <f>(H146+I146)</f>
        <v>1305000</v>
      </c>
      <c r="K146" s="32">
        <f>(L146-J146)</f>
        <v>-170832</v>
      </c>
      <c r="L146" s="32">
        <f>IFERROR(VLOOKUP(G146,'Base Zero'!$A:$L,10,FALSE),0)</f>
        <v>1134168</v>
      </c>
      <c r="M146" s="32">
        <f>+L146-N146</f>
        <v>0</v>
      </c>
      <c r="N146" s="32">
        <f>IFERROR(VLOOKUP(G146,'Base Zero'!$A:$P,16,FALSE),0)</f>
        <v>1134168</v>
      </c>
      <c r="O146" s="32">
        <f>IFERROR(VLOOKUP(G146,'Base Execução'!A:M,6,FALSE),0)+IFERROR(VLOOKUP(G146,'Destaque Liberado pela CPRM'!A:F,6,FALSE),0)</f>
        <v>1124871.25</v>
      </c>
      <c r="P146" s="231">
        <f>+N146-O146</f>
        <v>9296.75</v>
      </c>
      <c r="Q146" s="32"/>
      <c r="R146" s="231">
        <f>IFERROR(VLOOKUP(G146,'Base Execução'!$A:$K,7,FALSE),0)</f>
        <v>922838.54</v>
      </c>
      <c r="S146" s="231">
        <f>IFERROR(VLOOKUP(G146,'Base Execução'!$A:$K,9,FALSE),0)</f>
        <v>790066.93</v>
      </c>
      <c r="T146" s="32">
        <f>IFERROR(VLOOKUP(G146,'Base Execução'!$A:$K,11,FALSE),0)</f>
        <v>778072.03</v>
      </c>
      <c r="U146" s="153"/>
      <c r="V146" s="36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5">
      <c r="B147" s="314" t="s">
        <v>23</v>
      </c>
      <c r="C147" s="278" t="s">
        <v>27</v>
      </c>
      <c r="D147" s="40">
        <v>174237</v>
      </c>
      <c r="E147" s="278">
        <v>4</v>
      </c>
      <c r="F147" s="313">
        <v>142</v>
      </c>
      <c r="G147" s="40" t="str">
        <f>CONCATENATE(D147,"-",E147,"-",F147)</f>
        <v>174237-4-142</v>
      </c>
      <c r="H147" s="32">
        <f>IFERROR(VLOOKUP(G147,'Base Zero'!A:L,6,FALSE),0)</f>
        <v>145000</v>
      </c>
      <c r="I147" s="32">
        <f>IFERROR(VLOOKUP(G147,'Base Zero'!A:L,7,FALSE),0)</f>
        <v>0</v>
      </c>
      <c r="J147" s="23">
        <f>(H147+I147)</f>
        <v>145000</v>
      </c>
      <c r="K147" s="32">
        <f>(L147-J147)</f>
        <v>0</v>
      </c>
      <c r="L147" s="32">
        <f>IFERROR(VLOOKUP(G147,'Base Zero'!$A:$L,10,FALSE),0)</f>
        <v>145000</v>
      </c>
      <c r="M147" s="32">
        <f>+L147-N147</f>
        <v>0</v>
      </c>
      <c r="N147" s="32">
        <f>IFERROR(VLOOKUP(G147,'Base Zero'!$A:$P,16,FALSE),0)</f>
        <v>145000</v>
      </c>
      <c r="O147" s="32">
        <f>IFERROR(VLOOKUP(G147,'Base Execução'!A:M,6,FALSE),0)+IFERROR(VLOOKUP(G147,'Destaque Liberado pela CPRM'!A:F,6,FALSE),0)</f>
        <v>145000</v>
      </c>
      <c r="P147" s="231">
        <f>+N147-O147</f>
        <v>0</v>
      </c>
      <c r="Q147" s="32"/>
      <c r="R147" s="231">
        <f>IFERROR(VLOOKUP(G147,'Base Execução'!$A:$K,7,FALSE),0)</f>
        <v>145000</v>
      </c>
      <c r="S147" s="231">
        <f>IFERROR(VLOOKUP(G147,'Base Execução'!$A:$K,9,FALSE),0)</f>
        <v>0</v>
      </c>
      <c r="T147" s="32">
        <f>IFERROR(VLOOKUP(G147,'Base Execução'!$A:$K,11,FALSE),0)</f>
        <v>0</v>
      </c>
      <c r="U147" s="155"/>
    </row>
    <row r="148" spans="1:33" s="11" customFormat="1" ht="15" customHeight="1" x14ac:dyDescent="0.25">
      <c r="A148" s="370"/>
      <c r="B148" s="34"/>
      <c r="C148" s="269"/>
      <c r="D148" s="39"/>
      <c r="E148" s="269"/>
      <c r="F148" s="44"/>
      <c r="G148" s="40"/>
      <c r="H148" s="32"/>
      <c r="I148" s="32"/>
      <c r="J148" s="32"/>
      <c r="K148" s="32"/>
      <c r="L148" s="32"/>
      <c r="M148" s="32"/>
      <c r="N148" s="32"/>
      <c r="O148" s="32"/>
      <c r="P148" s="231"/>
      <c r="Q148" s="32"/>
      <c r="R148" s="32"/>
      <c r="S148" s="32"/>
      <c r="T148" s="32"/>
      <c r="U148" s="373"/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25" customHeight="1" x14ac:dyDescent="0.25">
      <c r="A149" s="272"/>
      <c r="B149" s="25" t="s">
        <v>232</v>
      </c>
      <c r="C149" s="273"/>
      <c r="D149" s="274"/>
      <c r="E149" s="273"/>
      <c r="F149" s="275"/>
      <c r="G149" s="273"/>
      <c r="H149" s="26">
        <f t="shared" ref="H149:P149" si="67">+H151+H152</f>
        <v>18800000</v>
      </c>
      <c r="I149" s="26">
        <f t="shared" si="67"/>
        <v>0</v>
      </c>
      <c r="J149" s="27">
        <f t="shared" si="67"/>
        <v>18800000</v>
      </c>
      <c r="K149" s="26">
        <f t="shared" si="67"/>
        <v>-2218789</v>
      </c>
      <c r="L149" s="26">
        <f t="shared" si="67"/>
        <v>16581211</v>
      </c>
      <c r="M149" s="26">
        <f t="shared" si="67"/>
        <v>0</v>
      </c>
      <c r="N149" s="26">
        <f t="shared" si="67"/>
        <v>16581211</v>
      </c>
      <c r="O149" s="26">
        <f t="shared" si="67"/>
        <v>15007882.470000001</v>
      </c>
      <c r="P149" s="230">
        <f t="shared" si="67"/>
        <v>1573328.5300000003</v>
      </c>
      <c r="Q149" s="35"/>
      <c r="R149" s="230">
        <f>+R151+R152</f>
        <v>12173405.069999998</v>
      </c>
      <c r="S149" s="230">
        <f>+S151+S152</f>
        <v>1735230.79</v>
      </c>
      <c r="T149" s="26">
        <f>+T151+T152</f>
        <v>1663547.7800000003</v>
      </c>
      <c r="U149" s="156">
        <f>+IFERROR((R149/N149),0%)</f>
        <v>0.73416863641624241</v>
      </c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11" customFormat="1" ht="15" customHeight="1" x14ac:dyDescent="0.25">
      <c r="A150" s="368"/>
      <c r="B150" s="277" t="s">
        <v>317</v>
      </c>
      <c r="C150" s="278"/>
      <c r="D150" s="40"/>
      <c r="E150" s="278"/>
      <c r="F150" s="279"/>
      <c r="G150" s="278"/>
      <c r="H150" s="32"/>
      <c r="I150" s="32"/>
      <c r="J150" s="23"/>
      <c r="K150" s="32"/>
      <c r="L150" s="32"/>
      <c r="M150" s="32"/>
      <c r="N150" s="32"/>
      <c r="O150" s="32"/>
      <c r="P150" s="231"/>
      <c r="Q150" s="33"/>
      <c r="R150" s="232"/>
      <c r="S150" s="232"/>
      <c r="T150" s="31"/>
      <c r="U150" s="153"/>
      <c r="V150" s="36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5">
      <c r="A151" s="276"/>
      <c r="B151" s="34" t="s">
        <v>23</v>
      </c>
      <c r="C151" s="278" t="s">
        <v>24</v>
      </c>
      <c r="D151" s="40"/>
      <c r="E151" s="278">
        <v>3</v>
      </c>
      <c r="F151" s="313">
        <v>142</v>
      </c>
      <c r="G151" s="40"/>
      <c r="H151" s="32">
        <f>H156+H160+H163+H166+H169+H172+H175+H178+H181</f>
        <v>18600000</v>
      </c>
      <c r="I151" s="32">
        <f t="shared" ref="I151:T151" si="68">I156+I160+I163+I166+I169+I172+I175+I178+I181</f>
        <v>0</v>
      </c>
      <c r="J151" s="32">
        <f t="shared" si="68"/>
        <v>18600000</v>
      </c>
      <c r="K151" s="32">
        <f t="shared" si="68"/>
        <v>-2300000</v>
      </c>
      <c r="L151" s="32">
        <f t="shared" si="68"/>
        <v>16300000</v>
      </c>
      <c r="M151" s="32">
        <f t="shared" si="68"/>
        <v>0</v>
      </c>
      <c r="N151" s="32">
        <f t="shared" si="68"/>
        <v>16300000</v>
      </c>
      <c r="O151" s="32">
        <f t="shared" si="68"/>
        <v>14726672.41</v>
      </c>
      <c r="P151" s="32">
        <f t="shared" si="68"/>
        <v>1573327.5900000003</v>
      </c>
      <c r="Q151" s="32">
        <f t="shared" si="68"/>
        <v>0</v>
      </c>
      <c r="R151" s="32">
        <f t="shared" si="68"/>
        <v>11892456.069999998</v>
      </c>
      <c r="S151" s="32">
        <f t="shared" si="68"/>
        <v>1454281.79</v>
      </c>
      <c r="T151" s="32">
        <f t="shared" si="68"/>
        <v>1397923.2600000002</v>
      </c>
      <c r="U151" s="155"/>
    </row>
    <row r="152" spans="1:33" ht="15" customHeight="1" x14ac:dyDescent="0.25">
      <c r="A152" s="276"/>
      <c r="B152" s="34" t="s">
        <v>23</v>
      </c>
      <c r="C152" s="278" t="s">
        <v>27</v>
      </c>
      <c r="D152" s="40"/>
      <c r="E152" s="278">
        <v>4</v>
      </c>
      <c r="F152" s="313">
        <v>142</v>
      </c>
      <c r="G152" s="40"/>
      <c r="H152" s="32">
        <f>H157</f>
        <v>200000</v>
      </c>
      <c r="I152" s="32">
        <f t="shared" ref="I152:T152" si="69">I157</f>
        <v>0</v>
      </c>
      <c r="J152" s="32">
        <f t="shared" si="69"/>
        <v>200000</v>
      </c>
      <c r="K152" s="32">
        <f t="shared" si="69"/>
        <v>81211</v>
      </c>
      <c r="L152" s="32">
        <f t="shared" si="69"/>
        <v>281211</v>
      </c>
      <c r="M152" s="32">
        <f t="shared" si="69"/>
        <v>0</v>
      </c>
      <c r="N152" s="32">
        <f t="shared" si="69"/>
        <v>281211</v>
      </c>
      <c r="O152" s="32">
        <f t="shared" si="69"/>
        <v>281210.06</v>
      </c>
      <c r="P152" s="32">
        <f t="shared" si="69"/>
        <v>0.94000000000232831</v>
      </c>
      <c r="Q152" s="32">
        <f t="shared" si="69"/>
        <v>0</v>
      </c>
      <c r="R152" s="32">
        <f t="shared" si="69"/>
        <v>280949</v>
      </c>
      <c r="S152" s="32">
        <f t="shared" si="69"/>
        <v>280949</v>
      </c>
      <c r="T152" s="32">
        <f t="shared" si="69"/>
        <v>265624.52</v>
      </c>
      <c r="U152" s="155"/>
    </row>
    <row r="153" spans="1:33" ht="15" customHeight="1" x14ac:dyDescent="0.25">
      <c r="A153" s="276"/>
      <c r="B153" s="302"/>
      <c r="C153" s="278"/>
      <c r="D153" s="40"/>
      <c r="E153" s="278"/>
      <c r="F153" s="313"/>
      <c r="G153" s="40"/>
      <c r="H153" s="32"/>
      <c r="I153" s="32"/>
      <c r="J153" s="32"/>
      <c r="K153" s="32"/>
      <c r="L153" s="32"/>
      <c r="M153" s="32"/>
      <c r="N153" s="32"/>
      <c r="O153" s="32"/>
      <c r="P153" s="231"/>
      <c r="Q153" s="33"/>
      <c r="R153" s="231"/>
      <c r="S153" s="231"/>
      <c r="T153" s="32"/>
      <c r="U153" s="155"/>
    </row>
    <row r="154" spans="1:33" ht="25" customHeight="1" x14ac:dyDescent="0.25">
      <c r="A154" s="276"/>
      <c r="B154" s="424" t="s">
        <v>233</v>
      </c>
      <c r="C154" s="327"/>
      <c r="D154" s="328"/>
      <c r="E154" s="327"/>
      <c r="F154" s="220"/>
      <c r="G154" s="39"/>
      <c r="H154" s="32"/>
      <c r="I154" s="32"/>
      <c r="J154" s="23"/>
      <c r="K154" s="32"/>
      <c r="L154" s="32"/>
      <c r="M154" s="32"/>
      <c r="N154" s="32"/>
      <c r="O154" s="219"/>
      <c r="P154" s="232"/>
      <c r="Q154" s="35"/>
      <c r="R154" s="232"/>
      <c r="S154" s="232"/>
      <c r="T154" s="31"/>
      <c r="U154" s="298"/>
      <c r="V154" s="366"/>
    </row>
    <row r="155" spans="1:33" ht="15" customHeight="1" x14ac:dyDescent="0.25">
      <c r="A155" s="276"/>
      <c r="B155" s="38" t="s">
        <v>152</v>
      </c>
      <c r="C155" s="327"/>
      <c r="D155" s="330"/>
      <c r="E155" s="329"/>
      <c r="F155" s="326"/>
      <c r="G155" s="327"/>
      <c r="H155" s="21">
        <f>SUM(H156:H157)</f>
        <v>600000</v>
      </c>
      <c r="I155" s="21">
        <f>SUM(I156:I157)</f>
        <v>0</v>
      </c>
      <c r="J155" s="21">
        <f>SUM(J156:J157)</f>
        <v>600000</v>
      </c>
      <c r="K155" s="21">
        <f>SUM(K156:K157)</f>
        <v>181211</v>
      </c>
      <c r="L155" s="21">
        <f>SUM(L156:L157)</f>
        <v>781211</v>
      </c>
      <c r="M155" s="21">
        <f t="shared" ref="M155:T155" si="70">SUM(M156:M157)</f>
        <v>0</v>
      </c>
      <c r="N155" s="21">
        <f t="shared" si="70"/>
        <v>781211</v>
      </c>
      <c r="O155" s="21">
        <f t="shared" si="70"/>
        <v>751084.66999999993</v>
      </c>
      <c r="P155" s="228">
        <f t="shared" si="70"/>
        <v>30126.330000000016</v>
      </c>
      <c r="Q155" s="21">
        <f t="shared" si="70"/>
        <v>0</v>
      </c>
      <c r="R155" s="21">
        <f t="shared" si="70"/>
        <v>722098.05</v>
      </c>
      <c r="S155" s="21">
        <f t="shared" si="70"/>
        <v>639297.91999999993</v>
      </c>
      <c r="T155" s="21">
        <f t="shared" si="70"/>
        <v>618838.02</v>
      </c>
      <c r="U155" s="154">
        <f>+IFERROR((R155/N155),0%)</f>
        <v>0.92433164663580014</v>
      </c>
      <c r="V155" s="366"/>
    </row>
    <row r="156" spans="1:33" ht="15" customHeight="1" x14ac:dyDescent="0.25">
      <c r="A156" s="276"/>
      <c r="B156" s="34" t="s">
        <v>23</v>
      </c>
      <c r="C156" s="327" t="s">
        <v>24</v>
      </c>
      <c r="D156" s="328">
        <v>174231</v>
      </c>
      <c r="E156" s="327">
        <v>3</v>
      </c>
      <c r="F156" s="220">
        <v>142</v>
      </c>
      <c r="G156" s="39" t="str">
        <f>CONCATENATE(D156,"-",E156,"-",F156)</f>
        <v>174231-3-142</v>
      </c>
      <c r="H156" s="32">
        <f>IFERROR(VLOOKUP(G156,'Base Zero'!A:L,6,FALSE),0)</f>
        <v>400000</v>
      </c>
      <c r="I156" s="32">
        <f>IFERROR(VLOOKUP(G156,'Base Zero'!A:L,7,FALSE),0)</f>
        <v>0</v>
      </c>
      <c r="J156" s="23">
        <f>(H156+I156)</f>
        <v>400000</v>
      </c>
      <c r="K156" s="32">
        <f>(L156-J156)</f>
        <v>100000</v>
      </c>
      <c r="L156" s="32">
        <f>IFERROR(VLOOKUP(G156,'Base Zero'!$A:$L,10,FALSE),0)</f>
        <v>500000</v>
      </c>
      <c r="M156" s="32">
        <f>+L156-N156</f>
        <v>0</v>
      </c>
      <c r="N156" s="32">
        <f>IFERROR(VLOOKUP(G156,'Base Zero'!$A:$P,16,FALSE),0)</f>
        <v>500000</v>
      </c>
      <c r="O156" s="32">
        <f>IFERROR(VLOOKUP(G156,'Base Execução'!A:M,6,FALSE),0)+IFERROR(VLOOKUP(G156,'Destaque Liberado pela CPRM'!A:F,6,FALSE),0)</f>
        <v>469874.61</v>
      </c>
      <c r="P156" s="231">
        <f>+N156-O156</f>
        <v>30125.390000000014</v>
      </c>
      <c r="Q156" s="33"/>
      <c r="R156" s="231">
        <f>IFERROR(VLOOKUP(G156,'Base Execução'!$A:$K,7,FALSE),0)</f>
        <v>441149.05</v>
      </c>
      <c r="S156" s="231">
        <f>IFERROR(VLOOKUP(G156,'Base Execução'!$A:$K,9,FALSE),0)</f>
        <v>358348.92</v>
      </c>
      <c r="T156" s="32">
        <f>IFERROR(VLOOKUP(G156,'Base Execução'!$A:$K,11,FALSE),0)</f>
        <v>353213.5</v>
      </c>
      <c r="U156" s="155"/>
      <c r="V156" s="366"/>
    </row>
    <row r="157" spans="1:33" ht="15" customHeight="1" x14ac:dyDescent="0.25">
      <c r="A157" s="276"/>
      <c r="B157" s="34" t="s">
        <v>23</v>
      </c>
      <c r="C157" s="327" t="s">
        <v>27</v>
      </c>
      <c r="D157" s="328">
        <v>174231</v>
      </c>
      <c r="E157" s="327">
        <v>4</v>
      </c>
      <c r="F157" s="220">
        <v>142</v>
      </c>
      <c r="G157" s="39" t="str">
        <f>CONCATENATE(D157,"-",E157,"-",F157)</f>
        <v>174231-4-142</v>
      </c>
      <c r="H157" s="31">
        <f>IFERROR(VLOOKUP(G157,'Base Zero'!A:L,6,FALSE),0)</f>
        <v>200000</v>
      </c>
      <c r="I157" s="31">
        <f>IFERROR(VLOOKUP(G157,'Base Zero'!A:L,7,FALSE),0)</f>
        <v>0</v>
      </c>
      <c r="J157" s="28">
        <f>(H157+I157)</f>
        <v>200000</v>
      </c>
      <c r="K157" s="31">
        <f>(L157-J157)</f>
        <v>81211</v>
      </c>
      <c r="L157" s="31">
        <f>IFERROR(VLOOKUP(G157,'Base Zero'!$A:$L,10,FALSE),0)</f>
        <v>281211</v>
      </c>
      <c r="M157" s="31">
        <f>+L157-N157</f>
        <v>0</v>
      </c>
      <c r="N157" s="32">
        <f>IFERROR(VLOOKUP(G157,'Base Zero'!$A:$P,16,FALSE),0)</f>
        <v>281211</v>
      </c>
      <c r="O157" s="32">
        <f>IFERROR(VLOOKUP(G157,'Base Execução'!A:M,6,FALSE),0)+IFERROR(VLOOKUP(G157,'Destaque Liberado pela CPRM'!A:F,6,FALSE),0)</f>
        <v>281210.06</v>
      </c>
      <c r="P157" s="231">
        <f>+N157-O157</f>
        <v>0.94000000000232831</v>
      </c>
      <c r="Q157" s="35"/>
      <c r="R157" s="231">
        <f>IFERROR(VLOOKUP(G157,'Base Execução'!$A:$K,7,FALSE),0)</f>
        <v>280949</v>
      </c>
      <c r="S157" s="231">
        <f>IFERROR(VLOOKUP(G157,'Base Execução'!$A:$K,9,FALSE),0)</f>
        <v>280949</v>
      </c>
      <c r="T157" s="32">
        <f>IFERROR(VLOOKUP(G157,'Base Execução'!$A:$K,11,FALSE),0)</f>
        <v>265624.52</v>
      </c>
      <c r="U157" s="298"/>
      <c r="V157" s="366"/>
    </row>
    <row r="158" spans="1:33" ht="15" customHeight="1" x14ac:dyDescent="0.25">
      <c r="A158" s="276"/>
      <c r="B158" s="424" t="s">
        <v>234</v>
      </c>
      <c r="C158" s="278"/>
      <c r="D158" s="40"/>
      <c r="E158" s="278"/>
      <c r="F158" s="313"/>
      <c r="G158" s="40"/>
      <c r="H158" s="32"/>
      <c r="I158" s="32"/>
      <c r="J158" s="32"/>
      <c r="K158" s="32"/>
      <c r="L158" s="32"/>
      <c r="M158" s="32"/>
      <c r="N158" s="32"/>
      <c r="O158" s="32"/>
      <c r="P158" s="231"/>
      <c r="Q158" s="33"/>
      <c r="R158" s="231"/>
      <c r="S158" s="231"/>
      <c r="T158" s="32"/>
      <c r="U158" s="155"/>
    </row>
    <row r="159" spans="1:33" ht="15" customHeight="1" x14ac:dyDescent="0.25">
      <c r="A159" s="276"/>
      <c r="B159" s="38" t="s">
        <v>151</v>
      </c>
      <c r="C159" s="278"/>
      <c r="D159" s="43"/>
      <c r="E159" s="33"/>
      <c r="F159" s="44"/>
      <c r="G159" s="269"/>
      <c r="H159" s="21">
        <f>H160</f>
        <v>200000</v>
      </c>
      <c r="I159" s="21">
        <f>I160</f>
        <v>0</v>
      </c>
      <c r="J159" s="21">
        <f>J160</f>
        <v>200000</v>
      </c>
      <c r="K159" s="21">
        <f t="shared" ref="K159:T159" si="71">K160</f>
        <v>0</v>
      </c>
      <c r="L159" s="21">
        <f>L160</f>
        <v>200000</v>
      </c>
      <c r="M159" s="21">
        <f t="shared" si="71"/>
        <v>0</v>
      </c>
      <c r="N159" s="21">
        <f t="shared" si="71"/>
        <v>200000</v>
      </c>
      <c r="O159" s="21">
        <f t="shared" si="71"/>
        <v>195011.48</v>
      </c>
      <c r="P159" s="228">
        <f t="shared" si="71"/>
        <v>4988.5199999999895</v>
      </c>
      <c r="Q159" s="21">
        <f t="shared" si="71"/>
        <v>0</v>
      </c>
      <c r="R159" s="21">
        <f t="shared" si="71"/>
        <v>195011.48</v>
      </c>
      <c r="S159" s="21">
        <f t="shared" si="71"/>
        <v>30881.08</v>
      </c>
      <c r="T159" s="21">
        <f t="shared" si="71"/>
        <v>30881.08</v>
      </c>
      <c r="U159" s="154">
        <f>+IFERROR((R159/N159),0%)</f>
        <v>0.97505740000000007</v>
      </c>
    </row>
    <row r="160" spans="1:33" ht="15" customHeight="1" x14ac:dyDescent="0.25">
      <c r="A160" s="276"/>
      <c r="B160" s="34" t="s">
        <v>23</v>
      </c>
      <c r="C160" s="278" t="s">
        <v>24</v>
      </c>
      <c r="D160" s="40">
        <v>174244</v>
      </c>
      <c r="E160" s="278">
        <v>3</v>
      </c>
      <c r="F160" s="313">
        <v>142</v>
      </c>
      <c r="G160" s="40" t="str">
        <f>CONCATENATE(D160,"-",E160,"-",F160)</f>
        <v>174244-3-142</v>
      </c>
      <c r="H160" s="32">
        <f>IFERROR(VLOOKUP(G160,'Base Zero'!A:L,6,FALSE),0)</f>
        <v>200000</v>
      </c>
      <c r="I160" s="32">
        <f>IFERROR(VLOOKUP(G160,'Base Zero'!A:L,7,FALSE),0)</f>
        <v>0</v>
      </c>
      <c r="J160" s="23">
        <f>(H160+I160)</f>
        <v>200000</v>
      </c>
      <c r="K160" s="32">
        <f>(L160-J160)</f>
        <v>0</v>
      </c>
      <c r="L160" s="32">
        <f>IFERROR(VLOOKUP(G160,'Base Zero'!$A:$L,10,FALSE),0)</f>
        <v>200000</v>
      </c>
      <c r="M160" s="32">
        <f>+L160-N160</f>
        <v>0</v>
      </c>
      <c r="N160" s="32">
        <f>IFERROR(VLOOKUP(G160,'Base Zero'!$A:$P,16,FALSE),0)</f>
        <v>200000</v>
      </c>
      <c r="O160" s="32">
        <f>IFERROR(VLOOKUP(G160,'Base Execução'!A:M,6,FALSE),0)+IFERROR(VLOOKUP(G160,'Destaque Liberado pela CPRM'!A:F,6,FALSE),0)</f>
        <v>195011.48</v>
      </c>
      <c r="P160" s="231">
        <f>+N160-O160</f>
        <v>4988.5199999999895</v>
      </c>
      <c r="Q160" s="32"/>
      <c r="R160" s="231">
        <f>IFERROR(VLOOKUP(G160,'Base Execução'!$A:$K,7,FALSE),0)</f>
        <v>195011.48</v>
      </c>
      <c r="S160" s="231">
        <f>IFERROR(VLOOKUP(G160,'Base Execução'!$A:$K,9,FALSE),0)</f>
        <v>30881.08</v>
      </c>
      <c r="T160" s="32">
        <f>IFERROR(VLOOKUP(G160,'Base Execução'!$A:$K,11,FALSE),0)</f>
        <v>30881.08</v>
      </c>
      <c r="U160" s="155"/>
      <c r="V160" s="366"/>
    </row>
    <row r="161" spans="1:22" ht="15" customHeight="1" x14ac:dyDescent="0.25">
      <c r="A161" s="276"/>
      <c r="B161" s="424" t="s">
        <v>235</v>
      </c>
      <c r="C161" s="278"/>
      <c r="D161" s="40"/>
      <c r="E161" s="278"/>
      <c r="F161" s="313"/>
      <c r="G161" s="40"/>
      <c r="H161" s="32"/>
      <c r="I161" s="32"/>
      <c r="J161" s="23"/>
      <c r="K161" s="32"/>
      <c r="L161" s="32"/>
      <c r="M161" s="32"/>
      <c r="N161" s="32"/>
      <c r="O161" s="32"/>
      <c r="P161" s="231"/>
      <c r="Q161" s="32"/>
      <c r="R161" s="231"/>
      <c r="S161" s="231"/>
      <c r="T161" s="32"/>
      <c r="U161" s="155"/>
      <c r="V161" s="366"/>
    </row>
    <row r="162" spans="1:22" ht="15" customHeight="1" x14ac:dyDescent="0.25">
      <c r="A162" s="276"/>
      <c r="B162" s="38" t="s">
        <v>131</v>
      </c>
      <c r="C162" s="278"/>
      <c r="D162" s="43"/>
      <c r="E162" s="33"/>
      <c r="F162" s="44"/>
      <c r="G162" s="269"/>
      <c r="H162" s="21">
        <f>H163</f>
        <v>200000</v>
      </c>
      <c r="I162" s="21">
        <f>I163</f>
        <v>0</v>
      </c>
      <c r="J162" s="21">
        <f>J163</f>
        <v>200000</v>
      </c>
      <c r="K162" s="21">
        <f t="shared" ref="K162:T162" si="72">K163</f>
        <v>-200000</v>
      </c>
      <c r="L162" s="21">
        <f>L163</f>
        <v>0</v>
      </c>
      <c r="M162" s="21">
        <f t="shared" si="72"/>
        <v>0</v>
      </c>
      <c r="N162" s="21">
        <f t="shared" si="72"/>
        <v>0</v>
      </c>
      <c r="O162" s="21">
        <f t="shared" si="72"/>
        <v>0</v>
      </c>
      <c r="P162" s="228">
        <f t="shared" si="72"/>
        <v>0</v>
      </c>
      <c r="Q162" s="21">
        <f t="shared" si="72"/>
        <v>0</v>
      </c>
      <c r="R162" s="21">
        <f t="shared" si="72"/>
        <v>0</v>
      </c>
      <c r="S162" s="21">
        <f t="shared" si="72"/>
        <v>0</v>
      </c>
      <c r="T162" s="21">
        <f t="shared" si="72"/>
        <v>0</v>
      </c>
      <c r="U162" s="154">
        <f>+IFERROR((R162/N162),0%)</f>
        <v>0</v>
      </c>
      <c r="V162" s="366"/>
    </row>
    <row r="163" spans="1:22" ht="15" customHeight="1" x14ac:dyDescent="0.25">
      <c r="A163" s="276"/>
      <c r="B163" s="34" t="s">
        <v>23</v>
      </c>
      <c r="C163" s="278" t="s">
        <v>24</v>
      </c>
      <c r="D163" s="40">
        <v>174251</v>
      </c>
      <c r="E163" s="278">
        <v>3</v>
      </c>
      <c r="F163" s="313">
        <v>142</v>
      </c>
      <c r="G163" s="40" t="str">
        <f>CONCATENATE(D163,"-",E163,"-",F163)</f>
        <v>174251-3-142</v>
      </c>
      <c r="H163" s="32">
        <f>IFERROR(VLOOKUP(G163,'Base Zero'!A:L,6,FALSE),0)</f>
        <v>200000</v>
      </c>
      <c r="I163" s="32">
        <f>IFERROR(VLOOKUP(G163,'Base Zero'!A:L,7,FALSE),0)</f>
        <v>0</v>
      </c>
      <c r="J163" s="23">
        <f>(H163+I163)</f>
        <v>200000</v>
      </c>
      <c r="K163" s="32">
        <f>(L163-J163)</f>
        <v>-200000</v>
      </c>
      <c r="L163" s="32">
        <f>IFERROR(VLOOKUP(G163,'Base Zero'!$A:$L,10,FALSE),0)</f>
        <v>0</v>
      </c>
      <c r="M163" s="32">
        <f>+L163-N163</f>
        <v>0</v>
      </c>
      <c r="N163" s="32">
        <f>IFERROR(VLOOKUP(G163,'Base Zero'!$A:$P,16,FALSE),0)</f>
        <v>0</v>
      </c>
      <c r="O163" s="32">
        <f>IFERROR(VLOOKUP(G163,'Base Execução'!A:M,6,FALSE),0)+IFERROR(VLOOKUP(G163,'Destaque Liberado pela CPRM'!A:F,6,FALSE),0)</f>
        <v>0</v>
      </c>
      <c r="P163" s="231">
        <f>+N163-O163</f>
        <v>0</v>
      </c>
      <c r="Q163" s="33"/>
      <c r="R163" s="231">
        <f>IFERROR(VLOOKUP(G163,'Base Execução'!$A:$K,7,FALSE),0)</f>
        <v>0</v>
      </c>
      <c r="S163" s="231">
        <f>IFERROR(VLOOKUP(G163,'Base Execução'!$A:$K,9,FALSE),0)</f>
        <v>0</v>
      </c>
      <c r="T163" s="32">
        <f>IFERROR(VLOOKUP(G163,'Base Execução'!$A:$K,11,FALSE),0)</f>
        <v>0</v>
      </c>
      <c r="U163" s="155"/>
      <c r="V163" s="366"/>
    </row>
    <row r="164" spans="1:22" ht="15" customHeight="1" x14ac:dyDescent="0.25">
      <c r="A164" s="276"/>
      <c r="B164" s="424" t="s">
        <v>236</v>
      </c>
      <c r="C164" s="278"/>
      <c r="D164" s="40"/>
      <c r="E164" s="278"/>
      <c r="F164" s="313"/>
      <c r="G164" s="40"/>
      <c r="H164" s="32"/>
      <c r="I164" s="32"/>
      <c r="J164" s="23"/>
      <c r="K164" s="32"/>
      <c r="L164" s="32"/>
      <c r="M164" s="32"/>
      <c r="N164" s="32"/>
      <c r="O164" s="32"/>
      <c r="P164" s="231"/>
      <c r="Q164" s="33"/>
      <c r="R164" s="231"/>
      <c r="S164" s="231"/>
      <c r="T164" s="32"/>
      <c r="U164" s="155"/>
      <c r="V164" s="366"/>
    </row>
    <row r="165" spans="1:22" ht="15" customHeight="1" x14ac:dyDescent="0.25">
      <c r="A165" s="276"/>
      <c r="B165" s="38" t="s">
        <v>132</v>
      </c>
      <c r="C165" s="278"/>
      <c r="D165" s="43"/>
      <c r="E165" s="33"/>
      <c r="F165" s="44"/>
      <c r="G165" s="269"/>
      <c r="H165" s="21">
        <f>H166</f>
        <v>300000</v>
      </c>
      <c r="I165" s="21">
        <f>I166</f>
        <v>0</v>
      </c>
      <c r="J165" s="21">
        <f>J166</f>
        <v>300000</v>
      </c>
      <c r="K165" s="21">
        <f t="shared" ref="K165:T165" si="73">K166</f>
        <v>0</v>
      </c>
      <c r="L165" s="21">
        <f>L166</f>
        <v>300000</v>
      </c>
      <c r="M165" s="21">
        <f t="shared" si="73"/>
        <v>0</v>
      </c>
      <c r="N165" s="21">
        <f t="shared" si="73"/>
        <v>300000</v>
      </c>
      <c r="O165" s="21">
        <f t="shared" si="73"/>
        <v>298046.99</v>
      </c>
      <c r="P165" s="228">
        <f t="shared" si="73"/>
        <v>1953.0100000000093</v>
      </c>
      <c r="Q165" s="21">
        <f t="shared" si="73"/>
        <v>0</v>
      </c>
      <c r="R165" s="21">
        <f t="shared" si="73"/>
        <v>298046.99</v>
      </c>
      <c r="S165" s="21">
        <f t="shared" si="73"/>
        <v>25487.16</v>
      </c>
      <c r="T165" s="21">
        <f t="shared" si="73"/>
        <v>25487.16</v>
      </c>
      <c r="U165" s="154">
        <f>+IFERROR((R165/N165),0%)</f>
        <v>0.99348996666666667</v>
      </c>
      <c r="V165" s="366"/>
    </row>
    <row r="166" spans="1:22" ht="15" customHeight="1" x14ac:dyDescent="0.25">
      <c r="A166" s="276"/>
      <c r="B166" s="34" t="s">
        <v>23</v>
      </c>
      <c r="C166" s="321" t="s">
        <v>24</v>
      </c>
      <c r="D166" s="322">
        <v>174256</v>
      </c>
      <c r="E166" s="321">
        <v>3</v>
      </c>
      <c r="F166" s="313">
        <v>142</v>
      </c>
      <c r="G166" s="40" t="str">
        <f>CONCATENATE(D166,"-",E166,"-",F166)</f>
        <v>174256-3-142</v>
      </c>
      <c r="H166" s="32">
        <f>IFERROR(VLOOKUP(G166,'Base Zero'!A:L,6,FALSE),0)</f>
        <v>300000</v>
      </c>
      <c r="I166" s="32">
        <f>IFERROR(VLOOKUP(G166,'Base Zero'!A:L,7,FALSE),0)</f>
        <v>0</v>
      </c>
      <c r="J166" s="23">
        <f>(H166+I166)</f>
        <v>300000</v>
      </c>
      <c r="K166" s="32">
        <f>(L166-J166)</f>
        <v>0</v>
      </c>
      <c r="L166" s="32">
        <f>IFERROR(VLOOKUP(G166,'Base Zero'!$A:$L,10,FALSE),0)</f>
        <v>300000</v>
      </c>
      <c r="M166" s="32">
        <f>+L166-N166</f>
        <v>0</v>
      </c>
      <c r="N166" s="32">
        <f>IFERROR(VLOOKUP(G166,'Base Zero'!$A:$P,16,FALSE),0)</f>
        <v>300000</v>
      </c>
      <c r="O166" s="32">
        <f>IFERROR(VLOOKUP(G166,'Base Execução'!A:M,6,FALSE),0)+IFERROR(VLOOKUP(G166,'Destaque Liberado pela CPRM'!A:F,6,FALSE),0)</f>
        <v>298046.99</v>
      </c>
      <c r="P166" s="231">
        <f>+N166-O166</f>
        <v>1953.0100000000093</v>
      </c>
      <c r="Q166" s="33"/>
      <c r="R166" s="231">
        <f>IFERROR(VLOOKUP(G166,'Base Execução'!$A:$K,7,FALSE),0)</f>
        <v>298046.99</v>
      </c>
      <c r="S166" s="231">
        <f>IFERROR(VLOOKUP(G166,'Base Execução'!$A:$K,9,FALSE),0)</f>
        <v>25487.16</v>
      </c>
      <c r="T166" s="32">
        <f>IFERROR(VLOOKUP(G166,'Base Execução'!$A:$K,11,FALSE),0)</f>
        <v>25487.16</v>
      </c>
      <c r="U166" s="280"/>
      <c r="V166" s="366"/>
    </row>
    <row r="167" spans="1:22" ht="15" customHeight="1" x14ac:dyDescent="0.25">
      <c r="A167" s="276"/>
      <c r="B167" s="424" t="s">
        <v>237</v>
      </c>
      <c r="C167" s="321"/>
      <c r="D167" s="322"/>
      <c r="E167" s="321"/>
      <c r="F167" s="313"/>
      <c r="G167" s="40"/>
      <c r="H167" s="32"/>
      <c r="I167" s="32"/>
      <c r="J167" s="23"/>
      <c r="K167" s="32"/>
      <c r="L167" s="32"/>
      <c r="M167" s="32"/>
      <c r="N167" s="32"/>
      <c r="O167" s="32"/>
      <c r="P167" s="231"/>
      <c r="Q167" s="33"/>
      <c r="R167" s="231"/>
      <c r="S167" s="231"/>
      <c r="T167" s="32"/>
      <c r="U167" s="280"/>
      <c r="V167" s="366"/>
    </row>
    <row r="168" spans="1:22" ht="15" customHeight="1" x14ac:dyDescent="0.25">
      <c r="A168" s="276"/>
      <c r="B168" s="38" t="s">
        <v>134</v>
      </c>
      <c r="C168" s="321"/>
      <c r="D168" s="322"/>
      <c r="E168" s="321"/>
      <c r="F168" s="323"/>
      <c r="G168" s="40"/>
      <c r="H168" s="21">
        <f>H169</f>
        <v>16000000</v>
      </c>
      <c r="I168" s="21">
        <f>I169</f>
        <v>0</v>
      </c>
      <c r="J168" s="21">
        <f>J169</f>
        <v>16000000</v>
      </c>
      <c r="K168" s="21">
        <f t="shared" ref="K168:T168" si="74">K169</f>
        <v>-1100000</v>
      </c>
      <c r="L168" s="21">
        <f>L169</f>
        <v>14900000</v>
      </c>
      <c r="M168" s="21">
        <f t="shared" si="74"/>
        <v>0</v>
      </c>
      <c r="N168" s="21">
        <f t="shared" si="74"/>
        <v>14900000</v>
      </c>
      <c r="O168" s="21">
        <f t="shared" si="74"/>
        <v>13489999.689999999</v>
      </c>
      <c r="P168" s="228">
        <f t="shared" si="74"/>
        <v>1410000.3100000005</v>
      </c>
      <c r="Q168" s="21">
        <f t="shared" si="74"/>
        <v>0</v>
      </c>
      <c r="R168" s="21">
        <f t="shared" si="74"/>
        <v>10789999.689999999</v>
      </c>
      <c r="S168" s="21">
        <f t="shared" si="74"/>
        <v>900833.17</v>
      </c>
      <c r="T168" s="21">
        <f t="shared" si="74"/>
        <v>849623.38</v>
      </c>
      <c r="U168" s="154">
        <f>+IFERROR((R168/N168),0%)</f>
        <v>0.72416105302013423</v>
      </c>
      <c r="V168" s="366"/>
    </row>
    <row r="169" spans="1:22" ht="15" customHeight="1" x14ac:dyDescent="0.25">
      <c r="A169" s="276"/>
      <c r="B169" s="34" t="s">
        <v>23</v>
      </c>
      <c r="C169" s="321" t="s">
        <v>24</v>
      </c>
      <c r="D169" s="322">
        <v>174261</v>
      </c>
      <c r="E169" s="321">
        <v>3</v>
      </c>
      <c r="F169" s="313">
        <v>142</v>
      </c>
      <c r="G169" s="40" t="str">
        <f>CONCATENATE(D169,"-",E169,"-",F169)</f>
        <v>174261-3-142</v>
      </c>
      <c r="H169" s="32">
        <f>IFERROR(VLOOKUP(G169,'Base Zero'!A:L,6,FALSE),0)</f>
        <v>16000000</v>
      </c>
      <c r="I169" s="32">
        <f>IFERROR(VLOOKUP(G169,'Base Zero'!A:L,7,FALSE),0)</f>
        <v>0</v>
      </c>
      <c r="J169" s="23">
        <f>(H169+I169)</f>
        <v>16000000</v>
      </c>
      <c r="K169" s="32">
        <f>(L169-J169)</f>
        <v>-1100000</v>
      </c>
      <c r="L169" s="32">
        <f>IFERROR(VLOOKUP(G169,'Base Zero'!$A:$L,10,FALSE),0)</f>
        <v>14900000</v>
      </c>
      <c r="M169" s="32">
        <f>+L169-N169</f>
        <v>0</v>
      </c>
      <c r="N169" s="32">
        <f>IFERROR(VLOOKUP(G169,'Base Zero'!$A:$P,16,FALSE),0)</f>
        <v>14900000</v>
      </c>
      <c r="O169" s="32">
        <f>IFERROR(VLOOKUP(G169,'Base Execução'!A:M,6,FALSE),0)+IFERROR(VLOOKUP(G169,'Destaque Liberado pela CPRM'!A:F,6,FALSE),0)</f>
        <v>13489999.689999999</v>
      </c>
      <c r="P169" s="231">
        <f>+N169-O169</f>
        <v>1410000.3100000005</v>
      </c>
      <c r="Q169" s="33"/>
      <c r="R169" s="231">
        <f>IFERROR(VLOOKUP(G169,'Base Execução'!$A:$K,7,FALSE),0)</f>
        <v>10789999.689999999</v>
      </c>
      <c r="S169" s="231">
        <f>IFERROR(VLOOKUP(G169,'Base Execução'!$A:$K,9,FALSE),0)</f>
        <v>900833.17</v>
      </c>
      <c r="T169" s="32">
        <f>IFERROR(VLOOKUP(G169,'Base Execução'!$A:$K,11,FALSE),0)</f>
        <v>849623.38</v>
      </c>
      <c r="U169" s="280"/>
      <c r="V169" s="366"/>
    </row>
    <row r="170" spans="1:22" ht="15" customHeight="1" x14ac:dyDescent="0.25">
      <c r="A170" s="276"/>
      <c r="B170" s="424" t="s">
        <v>238</v>
      </c>
      <c r="C170" s="321"/>
      <c r="D170" s="322"/>
      <c r="E170" s="321"/>
      <c r="F170" s="313"/>
      <c r="G170" s="40"/>
      <c r="H170" s="32"/>
      <c r="I170" s="32"/>
      <c r="J170" s="23"/>
      <c r="K170" s="32"/>
      <c r="L170" s="32"/>
      <c r="M170" s="32"/>
      <c r="N170" s="32"/>
      <c r="O170" s="32"/>
      <c r="P170" s="231"/>
      <c r="Q170" s="33"/>
      <c r="R170" s="231"/>
      <c r="S170" s="231"/>
      <c r="T170" s="32"/>
      <c r="U170" s="280"/>
      <c r="V170" s="366"/>
    </row>
    <row r="171" spans="1:22" ht="15" customHeight="1" x14ac:dyDescent="0.25">
      <c r="A171" s="276"/>
      <c r="B171" s="38" t="s">
        <v>135</v>
      </c>
      <c r="C171" s="321"/>
      <c r="D171" s="322"/>
      <c r="E171" s="321"/>
      <c r="F171" s="323"/>
      <c r="G171" s="40"/>
      <c r="H171" s="21">
        <f>H172</f>
        <v>400000</v>
      </c>
      <c r="I171" s="21">
        <f>I172</f>
        <v>0</v>
      </c>
      <c r="J171" s="21">
        <f>J172</f>
        <v>400000</v>
      </c>
      <c r="K171" s="21">
        <f t="shared" ref="K171:T171" si="75">K172</f>
        <v>-400000</v>
      </c>
      <c r="L171" s="21">
        <f>L172</f>
        <v>0</v>
      </c>
      <c r="M171" s="21">
        <f t="shared" si="75"/>
        <v>0</v>
      </c>
      <c r="N171" s="21">
        <f t="shared" si="75"/>
        <v>0</v>
      </c>
      <c r="O171" s="21">
        <f t="shared" si="75"/>
        <v>0</v>
      </c>
      <c r="P171" s="228">
        <f t="shared" si="75"/>
        <v>0</v>
      </c>
      <c r="Q171" s="21">
        <f t="shared" si="75"/>
        <v>0</v>
      </c>
      <c r="R171" s="21">
        <f t="shared" si="75"/>
        <v>0</v>
      </c>
      <c r="S171" s="21">
        <f t="shared" si="75"/>
        <v>0</v>
      </c>
      <c r="T171" s="21">
        <f t="shared" si="75"/>
        <v>0</v>
      </c>
      <c r="U171" s="154">
        <f>+IFERROR((R171/N171),0%)</f>
        <v>0</v>
      </c>
      <c r="V171" s="366"/>
    </row>
    <row r="172" spans="1:22" ht="15" customHeight="1" x14ac:dyDescent="0.25">
      <c r="A172" s="276"/>
      <c r="B172" s="34" t="s">
        <v>23</v>
      </c>
      <c r="C172" s="321" t="s">
        <v>24</v>
      </c>
      <c r="D172" s="322">
        <v>174266</v>
      </c>
      <c r="E172" s="321">
        <v>3</v>
      </c>
      <c r="F172" s="313">
        <v>142</v>
      </c>
      <c r="G172" s="40" t="str">
        <f>CONCATENATE(D172,"-",E172,"-",F172)</f>
        <v>174266-3-142</v>
      </c>
      <c r="H172" s="32">
        <f>IFERROR(VLOOKUP(G172,'Base Zero'!A:L,6,FALSE),0)</f>
        <v>400000</v>
      </c>
      <c r="I172" s="32">
        <f>IFERROR(VLOOKUP(G172,'Base Zero'!A:L,7,FALSE),0)</f>
        <v>0</v>
      </c>
      <c r="J172" s="23">
        <f>(H172+I172)</f>
        <v>400000</v>
      </c>
      <c r="K172" s="32">
        <f>(L172-J172)</f>
        <v>-400000</v>
      </c>
      <c r="L172" s="32">
        <f>IFERROR(VLOOKUP(G172,'Base Zero'!$A:$L,10,FALSE),0)</f>
        <v>0</v>
      </c>
      <c r="M172" s="32">
        <f>+L172-N172</f>
        <v>0</v>
      </c>
      <c r="N172" s="32">
        <f>IFERROR(VLOOKUP(G172,'Base Zero'!$A:$P,16,FALSE),0)</f>
        <v>0</v>
      </c>
      <c r="O172" s="32">
        <f>IFERROR(VLOOKUP(G172,'Base Execução'!A:M,6,FALSE),0)+IFERROR(VLOOKUP(G172,'Destaque Liberado pela CPRM'!A:F,6,FALSE),0)</f>
        <v>0</v>
      </c>
      <c r="P172" s="231">
        <f>+N172-O172</f>
        <v>0</v>
      </c>
      <c r="Q172" s="33"/>
      <c r="R172" s="231">
        <f>IFERROR(VLOOKUP(G172,'Base Execução'!$A:$K,7,FALSE),0)</f>
        <v>0</v>
      </c>
      <c r="S172" s="231">
        <f>IFERROR(VLOOKUP(G172,'Base Execução'!$A:$K,9,FALSE),0)</f>
        <v>0</v>
      </c>
      <c r="T172" s="32">
        <f>IFERROR(VLOOKUP(G172,'Base Execução'!$A:$K,11,FALSE),0)</f>
        <v>0</v>
      </c>
      <c r="U172" s="280"/>
      <c r="V172" s="366"/>
    </row>
    <row r="173" spans="1:22" ht="15" customHeight="1" x14ac:dyDescent="0.25">
      <c r="A173" s="276"/>
      <c r="B173" s="424" t="s">
        <v>239</v>
      </c>
      <c r="C173" s="321"/>
      <c r="D173" s="322"/>
      <c r="E173" s="321"/>
      <c r="F173" s="313"/>
      <c r="G173" s="40"/>
      <c r="H173" s="32"/>
      <c r="I173" s="32"/>
      <c r="J173" s="23"/>
      <c r="K173" s="32"/>
      <c r="L173" s="32"/>
      <c r="M173" s="32"/>
      <c r="N173" s="32"/>
      <c r="O173" s="32"/>
      <c r="P173" s="231"/>
      <c r="Q173" s="33"/>
      <c r="R173" s="231"/>
      <c r="S173" s="231"/>
      <c r="T173" s="32"/>
      <c r="U173" s="280"/>
      <c r="V173" s="366"/>
    </row>
    <row r="174" spans="1:22" ht="15" customHeight="1" x14ac:dyDescent="0.25">
      <c r="A174" s="276"/>
      <c r="B174" s="38" t="s">
        <v>153</v>
      </c>
      <c r="C174" s="321"/>
      <c r="D174" s="325"/>
      <c r="E174" s="324"/>
      <c r="F174" s="326"/>
      <c r="G174" s="327"/>
      <c r="H174" s="21">
        <f>SUM(H175:H175)</f>
        <v>400000</v>
      </c>
      <c r="I174" s="21">
        <f>SUM(I175:I175)</f>
        <v>0</v>
      </c>
      <c r="J174" s="21">
        <f>SUM(J175:J175)</f>
        <v>400000</v>
      </c>
      <c r="K174" s="21">
        <f>SUM(K175:K175)</f>
        <v>-400000</v>
      </c>
      <c r="L174" s="21">
        <f t="shared" ref="L174:T174" si="76">L175</f>
        <v>0</v>
      </c>
      <c r="M174" s="21">
        <f t="shared" si="76"/>
        <v>0</v>
      </c>
      <c r="N174" s="21">
        <f t="shared" si="76"/>
        <v>0</v>
      </c>
      <c r="O174" s="21">
        <f t="shared" si="76"/>
        <v>0</v>
      </c>
      <c r="P174" s="228">
        <f t="shared" si="76"/>
        <v>0</v>
      </c>
      <c r="Q174" s="21">
        <f t="shared" si="76"/>
        <v>0</v>
      </c>
      <c r="R174" s="21">
        <f t="shared" si="76"/>
        <v>0</v>
      </c>
      <c r="S174" s="21">
        <f t="shared" si="76"/>
        <v>0</v>
      </c>
      <c r="T174" s="21">
        <f t="shared" si="76"/>
        <v>0</v>
      </c>
      <c r="U174" s="154">
        <f>+IFERROR((R174/N174),0%)</f>
        <v>0</v>
      </c>
      <c r="V174" s="366"/>
    </row>
    <row r="175" spans="1:22" ht="15" customHeight="1" x14ac:dyDescent="0.25">
      <c r="A175" s="276"/>
      <c r="B175" s="34" t="s">
        <v>23</v>
      </c>
      <c r="C175" s="321" t="s">
        <v>24</v>
      </c>
      <c r="D175" s="322">
        <v>174228</v>
      </c>
      <c r="E175" s="321">
        <v>3</v>
      </c>
      <c r="F175" s="313">
        <v>142</v>
      </c>
      <c r="G175" s="40" t="str">
        <f>CONCATENATE(D175,"-",E175,"-",F175)</f>
        <v>174228-3-142</v>
      </c>
      <c r="H175" s="32">
        <f>IFERROR(VLOOKUP(G175,'Base Zero'!A:L,6,FALSE),0)</f>
        <v>400000</v>
      </c>
      <c r="I175" s="32">
        <f>IFERROR(VLOOKUP(G175,'Base Zero'!A:L,7,FALSE),0)</f>
        <v>0</v>
      </c>
      <c r="J175" s="23">
        <f>(H175+I175)</f>
        <v>400000</v>
      </c>
      <c r="K175" s="32">
        <f>(L175-J175)</f>
        <v>-400000</v>
      </c>
      <c r="L175" s="32">
        <f>IFERROR(VLOOKUP(G175,'Base Zero'!$A:$L,10,FALSE),0)</f>
        <v>0</v>
      </c>
      <c r="M175" s="32">
        <f>+L175-N175</f>
        <v>0</v>
      </c>
      <c r="N175" s="32">
        <f>IFERROR(VLOOKUP(G175,'Base Zero'!$A:$P,16,FALSE),0)</f>
        <v>0</v>
      </c>
      <c r="O175" s="32">
        <f>IFERROR(VLOOKUP(G175,'Base Execução'!A:M,6,FALSE),0)+IFERROR(VLOOKUP(G175,'Destaque Liberado pela CPRM'!A:F,6,FALSE),0)</f>
        <v>0</v>
      </c>
      <c r="P175" s="231">
        <f>+N175-O175</f>
        <v>0</v>
      </c>
      <c r="Q175" s="33"/>
      <c r="R175" s="231">
        <f>IFERROR(VLOOKUP(G175,'Base Execução'!$A:$K,7,FALSE),0)</f>
        <v>0</v>
      </c>
      <c r="S175" s="231">
        <f>IFERROR(VLOOKUP(G175,'Base Execução'!$A:$K,9,FALSE),0)</f>
        <v>0</v>
      </c>
      <c r="T175" s="32">
        <f>IFERROR(VLOOKUP(G175,'Base Execução'!$A:$K,11,FALSE),0)</f>
        <v>0</v>
      </c>
      <c r="U175" s="155"/>
      <c r="V175" s="366"/>
    </row>
    <row r="176" spans="1:22" ht="15" customHeight="1" x14ac:dyDescent="0.25">
      <c r="A176" s="276"/>
      <c r="B176" s="424" t="s">
        <v>240</v>
      </c>
      <c r="C176" s="327"/>
      <c r="D176" s="328"/>
      <c r="E176" s="327"/>
      <c r="F176" s="220"/>
      <c r="G176" s="39"/>
      <c r="H176" s="32"/>
      <c r="I176" s="32"/>
      <c r="J176" s="23"/>
      <c r="K176" s="32"/>
      <c r="L176" s="32"/>
      <c r="M176" s="32"/>
      <c r="N176" s="32"/>
      <c r="O176" s="219"/>
      <c r="P176" s="232"/>
      <c r="Q176" s="35"/>
      <c r="R176" s="232"/>
      <c r="S176" s="232"/>
      <c r="T176" s="31"/>
      <c r="U176" s="298"/>
      <c r="V176" s="366"/>
    </row>
    <row r="177" spans="1:33" ht="15" customHeight="1" x14ac:dyDescent="0.25">
      <c r="A177" s="276"/>
      <c r="B177" s="38" t="s">
        <v>154</v>
      </c>
      <c r="C177" s="327"/>
      <c r="D177" s="330"/>
      <c r="E177" s="329"/>
      <c r="F177" s="326"/>
      <c r="G177" s="327"/>
      <c r="H177" s="21">
        <f>SUM(H178:H178)</f>
        <v>400000</v>
      </c>
      <c r="I177" s="21">
        <f>SUM(I178:I178)</f>
        <v>0</v>
      </c>
      <c r="J177" s="21">
        <f>SUM(J178:J178)</f>
        <v>400000</v>
      </c>
      <c r="K177" s="21">
        <f>SUM(K178:K178)</f>
        <v>-400000</v>
      </c>
      <c r="L177" s="21">
        <f t="shared" ref="L177:T177" si="77">L178</f>
        <v>0</v>
      </c>
      <c r="M177" s="21">
        <f t="shared" si="77"/>
        <v>0</v>
      </c>
      <c r="N177" s="21">
        <f t="shared" si="77"/>
        <v>0</v>
      </c>
      <c r="O177" s="21">
        <f t="shared" si="77"/>
        <v>0</v>
      </c>
      <c r="P177" s="228">
        <f t="shared" si="77"/>
        <v>0</v>
      </c>
      <c r="Q177" s="21">
        <f t="shared" si="77"/>
        <v>0</v>
      </c>
      <c r="R177" s="21">
        <f t="shared" si="77"/>
        <v>0</v>
      </c>
      <c r="S177" s="21">
        <f t="shared" si="77"/>
        <v>0</v>
      </c>
      <c r="T177" s="21">
        <f t="shared" si="77"/>
        <v>0</v>
      </c>
      <c r="U177" s="154">
        <f>+IFERROR((R177/N177),0%)</f>
        <v>0</v>
      </c>
      <c r="V177" s="366"/>
    </row>
    <row r="178" spans="1:33" ht="15" customHeight="1" x14ac:dyDescent="0.25">
      <c r="A178" s="276"/>
      <c r="B178" s="34" t="s">
        <v>23</v>
      </c>
      <c r="C178" s="327" t="s">
        <v>24</v>
      </c>
      <c r="D178" s="328">
        <v>174229</v>
      </c>
      <c r="E178" s="327">
        <v>3</v>
      </c>
      <c r="F178" s="220">
        <v>142</v>
      </c>
      <c r="G178" s="39" t="str">
        <f>CONCATENATE(D178,"-",E178,"-",F178)</f>
        <v>174229-3-142</v>
      </c>
      <c r="H178" s="32">
        <f>IFERROR(VLOOKUP(G178,'Base Zero'!A:L,6,FALSE),0)</f>
        <v>400000</v>
      </c>
      <c r="I178" s="32">
        <f>IFERROR(VLOOKUP(G178,'Base Zero'!A:L,7,FALSE),0)</f>
        <v>0</v>
      </c>
      <c r="J178" s="23">
        <f>(H178+I178)</f>
        <v>400000</v>
      </c>
      <c r="K178" s="32">
        <f>(L178-J178)</f>
        <v>-400000</v>
      </c>
      <c r="L178" s="32">
        <f>IFERROR(VLOOKUP(G178,'Base Zero'!$A:$L,10,FALSE),0)</f>
        <v>0</v>
      </c>
      <c r="M178" s="32">
        <f>+L178-N178</f>
        <v>0</v>
      </c>
      <c r="N178" s="32">
        <f>IFERROR(VLOOKUP(G178,'Base Zero'!$A:$P,16,FALSE),0)</f>
        <v>0</v>
      </c>
      <c r="O178" s="32">
        <f>IFERROR(VLOOKUP(G178,'Base Execução'!A:M,6,FALSE),0)+IFERROR(VLOOKUP(G178,'Destaque Liberado pela CPRM'!A:F,6,FALSE),0)</f>
        <v>0</v>
      </c>
      <c r="P178" s="231">
        <f>+N178-O178</f>
        <v>0</v>
      </c>
      <c r="Q178" s="35"/>
      <c r="R178" s="231">
        <f>IFERROR(VLOOKUP(G178,'Base Execução'!$A:$K,7,FALSE),0)</f>
        <v>0</v>
      </c>
      <c r="S178" s="231">
        <f>IFERROR(VLOOKUP(G178,'Base Execução'!$A:$K,9,FALSE),0)</f>
        <v>0</v>
      </c>
      <c r="T178" s="32">
        <f>IFERROR(VLOOKUP(G178,'Base Execução'!$A:$K,11,FALSE),0)</f>
        <v>0</v>
      </c>
      <c r="U178" s="298"/>
      <c r="V178" s="366"/>
    </row>
    <row r="179" spans="1:33" ht="15" customHeight="1" x14ac:dyDescent="0.25">
      <c r="A179" s="276"/>
      <c r="B179" s="424" t="s">
        <v>241</v>
      </c>
      <c r="C179" s="327"/>
      <c r="D179" s="328"/>
      <c r="E179" s="327"/>
      <c r="F179" s="220"/>
      <c r="G179" s="39"/>
      <c r="H179" s="32"/>
      <c r="I179" s="32"/>
      <c r="J179" s="23"/>
      <c r="K179" s="32"/>
      <c r="L179" s="32"/>
      <c r="M179" s="32"/>
      <c r="N179" s="32"/>
      <c r="O179" s="219"/>
      <c r="P179" s="232"/>
      <c r="Q179" s="35"/>
      <c r="R179" s="232"/>
      <c r="S179" s="232"/>
      <c r="T179" s="31"/>
      <c r="U179" s="298"/>
      <c r="V179" s="366"/>
    </row>
    <row r="180" spans="1:33" ht="15" customHeight="1" x14ac:dyDescent="0.25">
      <c r="A180" s="276"/>
      <c r="B180" s="38" t="s">
        <v>155</v>
      </c>
      <c r="C180" s="327"/>
      <c r="D180" s="330"/>
      <c r="E180" s="329"/>
      <c r="F180" s="326"/>
      <c r="G180" s="327"/>
      <c r="H180" s="21">
        <f>SUM(H181:H181)</f>
        <v>300000</v>
      </c>
      <c r="I180" s="21">
        <f>SUM(I181:I181)</f>
        <v>0</v>
      </c>
      <c r="J180" s="21">
        <f>SUM(J181:J181)</f>
        <v>300000</v>
      </c>
      <c r="K180" s="21">
        <f>SUM(K181:K181)</f>
        <v>100000</v>
      </c>
      <c r="L180" s="21">
        <f t="shared" ref="L180:T180" si="78">L181</f>
        <v>400000</v>
      </c>
      <c r="M180" s="21">
        <f t="shared" si="78"/>
        <v>0</v>
      </c>
      <c r="N180" s="21">
        <f t="shared" si="78"/>
        <v>400000</v>
      </c>
      <c r="O180" s="21">
        <f t="shared" si="78"/>
        <v>273739.64</v>
      </c>
      <c r="P180" s="228">
        <f t="shared" si="78"/>
        <v>126260.35999999999</v>
      </c>
      <c r="Q180" s="21">
        <f t="shared" si="78"/>
        <v>0</v>
      </c>
      <c r="R180" s="21">
        <f t="shared" si="78"/>
        <v>168248.86</v>
      </c>
      <c r="S180" s="21">
        <f t="shared" si="78"/>
        <v>138731.46</v>
      </c>
      <c r="T180" s="21">
        <f t="shared" si="78"/>
        <v>138718.14000000001</v>
      </c>
      <c r="U180" s="154">
        <f>+IFERROR((R180/N180),0%)</f>
        <v>0.42062214999999997</v>
      </c>
      <c r="V180" s="366"/>
    </row>
    <row r="181" spans="1:33" ht="15" customHeight="1" x14ac:dyDescent="0.25">
      <c r="A181" s="276"/>
      <c r="B181" s="34" t="s">
        <v>23</v>
      </c>
      <c r="C181" s="327" t="s">
        <v>24</v>
      </c>
      <c r="D181" s="328">
        <v>174230</v>
      </c>
      <c r="E181" s="327">
        <v>3</v>
      </c>
      <c r="F181" s="220">
        <v>142</v>
      </c>
      <c r="G181" s="39" t="str">
        <f>CONCATENATE(D181,"-",E181,"-",F181)</f>
        <v>174230-3-142</v>
      </c>
      <c r="H181" s="32">
        <f>IFERROR(VLOOKUP(G181,'Base Zero'!A:L,6,FALSE),0)</f>
        <v>300000</v>
      </c>
      <c r="I181" s="32">
        <f>IFERROR(VLOOKUP(G181,'Base Zero'!A:L,7,FALSE),0)</f>
        <v>0</v>
      </c>
      <c r="J181" s="23">
        <f>(H181+I181)</f>
        <v>300000</v>
      </c>
      <c r="K181" s="32">
        <f>(L181-J181)</f>
        <v>100000</v>
      </c>
      <c r="L181" s="32">
        <f>IFERROR(VLOOKUP(G181,'Base Zero'!$A:$L,10,FALSE),0)</f>
        <v>400000</v>
      </c>
      <c r="M181" s="32">
        <f>+L181-N181</f>
        <v>0</v>
      </c>
      <c r="N181" s="32">
        <f>IFERROR(VLOOKUP(G181,'Base Zero'!$A:$P,16,FALSE),0)</f>
        <v>400000</v>
      </c>
      <c r="O181" s="32">
        <f>IFERROR(VLOOKUP(G181,'Base Execução'!A:M,6,FALSE),0)+IFERROR(VLOOKUP(G181,'Destaque Liberado pela CPRM'!A:F,6,FALSE),0)</f>
        <v>273739.64</v>
      </c>
      <c r="P181" s="231">
        <f>+N181-O181</f>
        <v>126260.35999999999</v>
      </c>
      <c r="Q181" s="35"/>
      <c r="R181" s="231">
        <f>IFERROR(VLOOKUP(G181,'Base Execução'!$A:$K,7,FALSE),0)</f>
        <v>168248.86</v>
      </c>
      <c r="S181" s="231">
        <f>IFERROR(VLOOKUP(G181,'Base Execução'!$A:$K,9,FALSE),0)</f>
        <v>138731.46</v>
      </c>
      <c r="T181" s="32">
        <f>IFERROR(VLOOKUP(G181,'Base Execução'!$A:$K,11,FALSE),0)</f>
        <v>138718.14000000001</v>
      </c>
      <c r="U181" s="298"/>
      <c r="V181" s="366"/>
    </row>
    <row r="182" spans="1:33" ht="15" customHeight="1" x14ac:dyDescent="0.25">
      <c r="A182" s="276"/>
      <c r="B182" s="331"/>
      <c r="C182" s="332"/>
      <c r="D182" s="333"/>
      <c r="E182" s="332"/>
      <c r="F182" s="317"/>
      <c r="G182" s="49"/>
      <c r="H182" s="42"/>
      <c r="I182" s="42"/>
      <c r="J182" s="24"/>
      <c r="K182" s="42"/>
      <c r="L182" s="42"/>
      <c r="M182" s="42"/>
      <c r="N182" s="42"/>
      <c r="O182" s="179"/>
      <c r="P182" s="265"/>
      <c r="Q182" s="35"/>
      <c r="R182" s="265"/>
      <c r="S182" s="265"/>
      <c r="T182" s="42"/>
      <c r="U182" s="300"/>
      <c r="V182" s="366"/>
    </row>
    <row r="183" spans="1:33" s="11" customFormat="1" ht="25" customHeight="1" x14ac:dyDescent="0.25">
      <c r="A183" s="272"/>
      <c r="B183" s="25" t="s">
        <v>258</v>
      </c>
      <c r="C183" s="273"/>
      <c r="D183" s="274"/>
      <c r="E183" s="273"/>
      <c r="F183" s="275"/>
      <c r="G183" s="273"/>
      <c r="H183" s="26">
        <f>SUM(H185:H188)</f>
        <v>5000000</v>
      </c>
      <c r="I183" s="26">
        <f t="shared" ref="I183:T183" si="79">SUM(I185:I188)</f>
        <v>0</v>
      </c>
      <c r="J183" s="26">
        <f t="shared" si="79"/>
        <v>5000000</v>
      </c>
      <c r="K183" s="26">
        <f t="shared" si="79"/>
        <v>-589075</v>
      </c>
      <c r="L183" s="26">
        <f t="shared" si="79"/>
        <v>4410925</v>
      </c>
      <c r="M183" s="26">
        <f t="shared" si="79"/>
        <v>0</v>
      </c>
      <c r="N183" s="26">
        <f t="shared" si="79"/>
        <v>4410925</v>
      </c>
      <c r="O183" s="26">
        <f t="shared" si="79"/>
        <v>4040540.3200000003</v>
      </c>
      <c r="P183" s="26">
        <f t="shared" si="79"/>
        <v>370384.68000000005</v>
      </c>
      <c r="Q183" s="35">
        <f>SUM(Q185:Q187)</f>
        <v>0</v>
      </c>
      <c r="R183" s="26">
        <f t="shared" si="79"/>
        <v>3269265.07</v>
      </c>
      <c r="S183" s="26">
        <f t="shared" si="79"/>
        <v>1524731.22</v>
      </c>
      <c r="T183" s="26">
        <f t="shared" si="79"/>
        <v>1456458.98</v>
      </c>
      <c r="U183" s="156">
        <f>+IFERROR((R183/N183),0%)</f>
        <v>0.74117448607718328</v>
      </c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5">
      <c r="A184" s="371"/>
      <c r="B184" s="294" t="s">
        <v>318</v>
      </c>
      <c r="C184" s="278"/>
      <c r="D184" s="40"/>
      <c r="E184" s="278"/>
      <c r="F184" s="279"/>
      <c r="G184" s="278"/>
      <c r="H184" s="32"/>
      <c r="I184" s="32"/>
      <c r="J184" s="32"/>
      <c r="K184" s="32"/>
      <c r="L184" s="32"/>
      <c r="M184" s="32"/>
      <c r="N184" s="32"/>
      <c r="O184" s="32"/>
      <c r="P184" s="231"/>
      <c r="Q184" s="33"/>
      <c r="R184" s="231"/>
      <c r="S184" s="231"/>
      <c r="T184" s="32"/>
      <c r="U184" s="295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5">
      <c r="A185" s="371"/>
      <c r="B185" s="34" t="s">
        <v>23</v>
      </c>
      <c r="C185" s="278" t="s">
        <v>24</v>
      </c>
      <c r="D185" s="40"/>
      <c r="E185" s="278">
        <v>3</v>
      </c>
      <c r="F185" s="279">
        <v>142</v>
      </c>
      <c r="G185" s="40"/>
      <c r="H185" s="32">
        <f>H192+H198+H202</f>
        <v>2700000</v>
      </c>
      <c r="I185" s="32">
        <f t="shared" ref="I185:T185" si="80">I192+I198+I202</f>
        <v>0</v>
      </c>
      <c r="J185" s="32">
        <f t="shared" si="80"/>
        <v>2700000</v>
      </c>
      <c r="K185" s="32">
        <f t="shared" si="80"/>
        <v>-350000</v>
      </c>
      <c r="L185" s="32">
        <f t="shared" si="80"/>
        <v>2350000</v>
      </c>
      <c r="M185" s="32">
        <f t="shared" si="80"/>
        <v>0</v>
      </c>
      <c r="N185" s="32">
        <f t="shared" si="80"/>
        <v>2350000</v>
      </c>
      <c r="O185" s="32">
        <f t="shared" si="80"/>
        <v>2312861.35</v>
      </c>
      <c r="P185" s="32">
        <f t="shared" si="80"/>
        <v>37138.649999999994</v>
      </c>
      <c r="Q185" s="32">
        <f t="shared" si="80"/>
        <v>0</v>
      </c>
      <c r="R185" s="32">
        <f t="shared" si="80"/>
        <v>2132178.17</v>
      </c>
      <c r="S185" s="32">
        <f t="shared" si="80"/>
        <v>1077866.49</v>
      </c>
      <c r="T185" s="32">
        <f t="shared" si="80"/>
        <v>1021583.28</v>
      </c>
      <c r="U185" s="153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5">
      <c r="A186" s="371"/>
      <c r="B186" s="34" t="s">
        <v>26</v>
      </c>
      <c r="C186" s="269" t="s">
        <v>27</v>
      </c>
      <c r="D186" s="39"/>
      <c r="E186" s="269">
        <v>4</v>
      </c>
      <c r="F186" s="44">
        <v>142</v>
      </c>
      <c r="G186" s="40"/>
      <c r="H186" s="32">
        <f>H193+H199+H203</f>
        <v>1500000</v>
      </c>
      <c r="I186" s="32">
        <f t="shared" ref="I186:T186" si="81">I193+I199+I203</f>
        <v>0</v>
      </c>
      <c r="J186" s="32">
        <f t="shared" si="81"/>
        <v>1500000</v>
      </c>
      <c r="K186" s="32">
        <f t="shared" si="81"/>
        <v>-239075</v>
      </c>
      <c r="L186" s="32">
        <f t="shared" si="81"/>
        <v>1260925</v>
      </c>
      <c r="M186" s="32">
        <f t="shared" si="81"/>
        <v>0</v>
      </c>
      <c r="N186" s="32">
        <f t="shared" si="81"/>
        <v>1260925</v>
      </c>
      <c r="O186" s="32">
        <f t="shared" si="81"/>
        <v>1187331</v>
      </c>
      <c r="P186" s="32">
        <f t="shared" si="81"/>
        <v>73594</v>
      </c>
      <c r="Q186" s="32">
        <f t="shared" ref="Q186" si="82">Q193</f>
        <v>0</v>
      </c>
      <c r="R186" s="32">
        <f t="shared" si="81"/>
        <v>697429.08000000007</v>
      </c>
      <c r="S186" s="32">
        <f t="shared" si="81"/>
        <v>8640</v>
      </c>
      <c r="T186" s="32">
        <f t="shared" si="81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5">
      <c r="A187" s="371"/>
      <c r="B187" s="34" t="s">
        <v>25</v>
      </c>
      <c r="C187" s="269" t="s">
        <v>24</v>
      </c>
      <c r="D187" s="39"/>
      <c r="E187" s="269">
        <v>3</v>
      </c>
      <c r="F187" s="44">
        <v>181</v>
      </c>
      <c r="G187" s="40"/>
      <c r="H187" s="32">
        <f>H194+H206</f>
        <v>800000</v>
      </c>
      <c r="I187" s="32">
        <f t="shared" ref="I187:T187" si="83">I194+I206</f>
        <v>0</v>
      </c>
      <c r="J187" s="32">
        <f t="shared" si="83"/>
        <v>800000</v>
      </c>
      <c r="K187" s="32">
        <f t="shared" si="83"/>
        <v>0</v>
      </c>
      <c r="L187" s="32">
        <f t="shared" si="83"/>
        <v>800000</v>
      </c>
      <c r="M187" s="32">
        <f t="shared" si="83"/>
        <v>0</v>
      </c>
      <c r="N187" s="32">
        <f t="shared" si="83"/>
        <v>800000</v>
      </c>
      <c r="O187" s="32">
        <f t="shared" si="83"/>
        <v>540347.97</v>
      </c>
      <c r="P187" s="32">
        <f t="shared" si="83"/>
        <v>259652.03000000003</v>
      </c>
      <c r="Q187" s="32">
        <f t="shared" ref="Q187" si="84">Q194</f>
        <v>0</v>
      </c>
      <c r="R187" s="32">
        <f t="shared" si="83"/>
        <v>439657.82</v>
      </c>
      <c r="S187" s="32">
        <f t="shared" si="83"/>
        <v>438224.73</v>
      </c>
      <c r="T187" s="32">
        <f t="shared" si="83"/>
        <v>434875.7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5">
      <c r="A188" s="371"/>
      <c r="B188" s="314" t="s">
        <v>39</v>
      </c>
      <c r="C188" s="269" t="s">
        <v>24</v>
      </c>
      <c r="D188" s="39"/>
      <c r="E188" s="269">
        <v>3</v>
      </c>
      <c r="F188" s="44">
        <v>350</v>
      </c>
      <c r="G188" s="40"/>
      <c r="H188" s="32">
        <f>H195</f>
        <v>0</v>
      </c>
      <c r="I188" s="32">
        <f t="shared" ref="I188:T188" si="85">I195</f>
        <v>0</v>
      </c>
      <c r="J188" s="32">
        <f t="shared" si="85"/>
        <v>0</v>
      </c>
      <c r="K188" s="32">
        <f t="shared" si="85"/>
        <v>0</v>
      </c>
      <c r="L188" s="32">
        <f t="shared" si="85"/>
        <v>0</v>
      </c>
      <c r="M188" s="32">
        <f t="shared" si="85"/>
        <v>0</v>
      </c>
      <c r="N188" s="32">
        <f t="shared" si="85"/>
        <v>0</v>
      </c>
      <c r="O188" s="32">
        <f t="shared" si="85"/>
        <v>0</v>
      </c>
      <c r="P188" s="32">
        <f t="shared" si="85"/>
        <v>0</v>
      </c>
      <c r="Q188" s="32"/>
      <c r="R188" s="32">
        <f t="shared" si="85"/>
        <v>0</v>
      </c>
      <c r="S188" s="32">
        <f t="shared" si="85"/>
        <v>0</v>
      </c>
      <c r="T188" s="32">
        <f t="shared" si="85"/>
        <v>0</v>
      </c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15" customHeight="1" x14ac:dyDescent="0.25">
      <c r="A189" s="371"/>
      <c r="B189" s="34"/>
      <c r="C189" s="269"/>
      <c r="D189" s="39"/>
      <c r="E189" s="269"/>
      <c r="F189" s="44"/>
      <c r="G189" s="40"/>
      <c r="H189" s="32"/>
      <c r="I189" s="32"/>
      <c r="J189" s="32"/>
      <c r="K189" s="32"/>
      <c r="L189" s="32"/>
      <c r="M189" s="32"/>
      <c r="N189" s="32"/>
      <c r="O189" s="32"/>
      <c r="P189" s="231"/>
      <c r="Q189" s="296"/>
      <c r="R189" s="32"/>
      <c r="S189" s="32"/>
      <c r="T189" s="32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25" customHeight="1" x14ac:dyDescent="0.25">
      <c r="A190" s="371"/>
      <c r="B190" s="424" t="s">
        <v>259</v>
      </c>
      <c r="C190" s="269"/>
      <c r="D190" s="39"/>
      <c r="E190" s="269"/>
      <c r="F190" s="44"/>
      <c r="G190" s="40"/>
      <c r="H190" s="32"/>
      <c r="I190" s="32"/>
      <c r="J190" s="23"/>
      <c r="K190" s="32"/>
      <c r="L190" s="32"/>
      <c r="M190" s="32"/>
      <c r="N190" s="32"/>
      <c r="O190" s="32"/>
      <c r="P190" s="231"/>
      <c r="Q190" s="296"/>
      <c r="R190" s="232"/>
      <c r="S190" s="232"/>
      <c r="T190" s="31"/>
      <c r="U190" s="297"/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5">
      <c r="A191" s="371"/>
      <c r="B191" s="38" t="s">
        <v>137</v>
      </c>
      <c r="C191" s="269"/>
      <c r="D191" s="39"/>
      <c r="E191" s="269"/>
      <c r="F191" s="44"/>
      <c r="G191" s="40"/>
      <c r="H191" s="21">
        <f>SUM(H192:H195)</f>
        <v>200000</v>
      </c>
      <c r="I191" s="21">
        <f t="shared" ref="I191:P191" si="86">SUM(I192:I195)</f>
        <v>0</v>
      </c>
      <c r="J191" s="21">
        <f t="shared" si="86"/>
        <v>200000</v>
      </c>
      <c r="K191" s="21">
        <f t="shared" si="86"/>
        <v>0</v>
      </c>
      <c r="L191" s="21">
        <f t="shared" si="86"/>
        <v>200000</v>
      </c>
      <c r="M191" s="21">
        <f t="shared" si="86"/>
        <v>0</v>
      </c>
      <c r="N191" s="21">
        <f t="shared" si="86"/>
        <v>200000</v>
      </c>
      <c r="O191" s="21">
        <f t="shared" si="86"/>
        <v>162861.35</v>
      </c>
      <c r="P191" s="21">
        <f t="shared" si="86"/>
        <v>37138.649999999994</v>
      </c>
      <c r="Q191" s="21">
        <f>SUM(Q192:Q194)</f>
        <v>0</v>
      </c>
      <c r="R191" s="21">
        <f>SUM(R192:R195)</f>
        <v>144037.25</v>
      </c>
      <c r="S191" s="21">
        <f>SUM(S192:S195)</f>
        <v>120266.43</v>
      </c>
      <c r="T191" s="21">
        <f>SUM(T192:T195)</f>
        <v>116792.16</v>
      </c>
      <c r="U191" s="154">
        <f>+IFERROR((R191/N191),0%)</f>
        <v>0.72018625000000003</v>
      </c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5">
      <c r="A192" s="371"/>
      <c r="B192" s="34" t="s">
        <v>23</v>
      </c>
      <c r="C192" s="269" t="s">
        <v>24</v>
      </c>
      <c r="D192" s="39">
        <v>174235</v>
      </c>
      <c r="E192" s="269">
        <v>3</v>
      </c>
      <c r="F192" s="44">
        <v>142</v>
      </c>
      <c r="G192" s="40" t="str">
        <f>CONCATENATE(D192,"-",E192,"-",F192)</f>
        <v>174235-3-142</v>
      </c>
      <c r="H192" s="32">
        <f>IFERROR(VLOOKUP(G192,'Base Zero'!A:L,6,FALSE),0)</f>
        <v>200000</v>
      </c>
      <c r="I192" s="32">
        <f>IFERROR(VLOOKUP(G192,'Base Zero'!A:L,7,FALSE),0)</f>
        <v>0</v>
      </c>
      <c r="J192" s="344">
        <f>(H192+I192)</f>
        <v>200000</v>
      </c>
      <c r="K192" s="231">
        <f>(L192-J192)</f>
        <v>0</v>
      </c>
      <c r="L192" s="231">
        <f>IFERROR(VLOOKUP(G192,'Base Zero'!$A:$L,10,FALSE),0)</f>
        <v>200000</v>
      </c>
      <c r="M192" s="231">
        <f>+L192-N192</f>
        <v>0</v>
      </c>
      <c r="N192" s="32">
        <f>IFERROR(VLOOKUP(G192,'Base Zero'!$A:$P,16,FALSE),0)</f>
        <v>200000</v>
      </c>
      <c r="O192" s="32">
        <f>IFERROR(VLOOKUP(G192,'Base Execução'!A:M,6,FALSE),0)+IFERROR(VLOOKUP(G192,'Destaque Liberado pela CPRM'!A:F,6,FALSE),0)</f>
        <v>162861.35</v>
      </c>
      <c r="P192" s="231">
        <f>+N192-O192</f>
        <v>37138.649999999994</v>
      </c>
      <c r="Q192" s="296"/>
      <c r="R192" s="231">
        <f>IFERROR(VLOOKUP(G192,'Base Execução'!$A:$K,7,FALSE),0)</f>
        <v>144037.25</v>
      </c>
      <c r="S192" s="231">
        <f>IFERROR(VLOOKUP(G192,'Base Execução'!$A:$K,9,FALSE),0)</f>
        <v>120266.43</v>
      </c>
      <c r="T192" s="32">
        <f>IFERROR(VLOOKUP(G192,'Base Execução'!$A:$K,11,FALSE),0)</f>
        <v>116792.16</v>
      </c>
      <c r="U192" s="297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5">
      <c r="A193" s="371"/>
      <c r="B193" s="34" t="s">
        <v>23</v>
      </c>
      <c r="C193" s="269" t="s">
        <v>27</v>
      </c>
      <c r="D193" s="39">
        <v>174235</v>
      </c>
      <c r="E193" s="269">
        <v>4</v>
      </c>
      <c r="F193" s="44">
        <v>142</v>
      </c>
      <c r="G193" s="40" t="str">
        <f>CONCATENATE(D193,"-",E193,"-",F193)</f>
        <v>174235-4-142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155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5">
      <c r="A194" s="371"/>
      <c r="B194" s="34" t="s">
        <v>25</v>
      </c>
      <c r="C194" s="269" t="s">
        <v>24</v>
      </c>
      <c r="D194" s="39">
        <v>174235</v>
      </c>
      <c r="E194" s="269">
        <v>3</v>
      </c>
      <c r="F194" s="44">
        <v>181</v>
      </c>
      <c r="G194" s="40" t="str">
        <f>CONCATENATE(D194,"-",E194,"-",F194)</f>
        <v>174235-3-181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5">
      <c r="A195" s="371"/>
      <c r="B195" s="314" t="s">
        <v>39</v>
      </c>
      <c r="C195" s="269" t="s">
        <v>24</v>
      </c>
      <c r="D195" s="39">
        <v>174235</v>
      </c>
      <c r="E195" s="269">
        <v>3</v>
      </c>
      <c r="F195" s="44">
        <v>350</v>
      </c>
      <c r="G195" s="40" t="str">
        <f>CONCATENATE(D195,"-",E195,"-",F195)</f>
        <v>174235-3-350</v>
      </c>
      <c r="H195" s="32">
        <f>IFERROR(VLOOKUP(G195,'Base Zero'!A:L,6,FALSE),0)</f>
        <v>0</v>
      </c>
      <c r="I195" s="32">
        <f>IFERROR(VLOOKUP(G195,'Base Zero'!A:L,7,FALSE),0)</f>
        <v>0</v>
      </c>
      <c r="J195" s="344">
        <f>(H195+I195)</f>
        <v>0</v>
      </c>
      <c r="K195" s="231">
        <f>(L195-J195)</f>
        <v>0</v>
      </c>
      <c r="L195" s="231">
        <f>IFERROR(VLOOKUP(G195,'Base Zero'!$A:$L,10,FALSE),0)</f>
        <v>0</v>
      </c>
      <c r="M195" s="231">
        <f>+L195-N195</f>
        <v>0</v>
      </c>
      <c r="N195" s="32">
        <f>IFERROR(VLOOKUP(G195,'Base Zero'!$A:$P,16,FALSE),0)</f>
        <v>0</v>
      </c>
      <c r="O195" s="32">
        <f>IFERROR(VLOOKUP(G195,'Base Execução'!A:M,6,FALSE),0)+IFERROR(VLOOKUP(G195,'Destaque Liberado pela CPRM'!A:F,6,FALSE),0)</f>
        <v>0</v>
      </c>
      <c r="P195" s="231">
        <f>+N195-O195</f>
        <v>0</v>
      </c>
      <c r="Q195" s="296"/>
      <c r="R195" s="231">
        <f>IFERROR(VLOOKUP(G195,'Base Execução'!$A:$K,7,FALSE),0)</f>
        <v>0</v>
      </c>
      <c r="S195" s="231">
        <f>IFERROR(VLOOKUP(G195,'Base Execução'!$A:$K,9,FALSE),0)</f>
        <v>0</v>
      </c>
      <c r="T195" s="32">
        <f>IFERROR(VLOOKUP(G195,'Base Execução'!$A:$K,11,FALSE),0)</f>
        <v>0</v>
      </c>
      <c r="U195" s="297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5">
      <c r="A196" s="371"/>
      <c r="B196" s="424" t="s">
        <v>260</v>
      </c>
      <c r="C196" s="269"/>
      <c r="D196" s="39"/>
      <c r="E196" s="269"/>
      <c r="F196" s="44"/>
      <c r="G196" s="40"/>
      <c r="H196" s="32"/>
      <c r="I196" s="32"/>
      <c r="J196" s="344"/>
      <c r="K196" s="231"/>
      <c r="L196" s="231"/>
      <c r="M196" s="231"/>
      <c r="N196" s="231"/>
      <c r="O196" s="231"/>
      <c r="P196" s="231"/>
      <c r="Q196" s="33"/>
      <c r="R196" s="231"/>
      <c r="S196" s="231"/>
      <c r="T196" s="32"/>
      <c r="U196" s="155"/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5">
      <c r="A197" s="371"/>
      <c r="B197" s="38" t="s">
        <v>138</v>
      </c>
      <c r="C197" s="269"/>
      <c r="D197" s="39"/>
      <c r="E197" s="269"/>
      <c r="F197" s="44"/>
      <c r="G197" s="40"/>
      <c r="H197" s="21">
        <f>SUM(H198:H199)</f>
        <v>3200000</v>
      </c>
      <c r="I197" s="21">
        <f t="shared" ref="I197:P197" si="87">SUM(I198:I199)</f>
        <v>0</v>
      </c>
      <c r="J197" s="21">
        <f t="shared" si="87"/>
        <v>3200000</v>
      </c>
      <c r="K197" s="21">
        <f t="shared" si="87"/>
        <v>-944075</v>
      </c>
      <c r="L197" s="21">
        <f t="shared" si="87"/>
        <v>2255925</v>
      </c>
      <c r="M197" s="21">
        <f t="shared" si="87"/>
        <v>0</v>
      </c>
      <c r="N197" s="21">
        <f t="shared" si="87"/>
        <v>2255925</v>
      </c>
      <c r="O197" s="21">
        <f t="shared" si="87"/>
        <v>2255925</v>
      </c>
      <c r="P197" s="21">
        <f t="shared" si="87"/>
        <v>0</v>
      </c>
      <c r="Q197" s="21">
        <f t="shared" ref="Q197" si="88">Q198</f>
        <v>0</v>
      </c>
      <c r="R197" s="21">
        <f t="shared" ref="R197" si="89">SUM(R198:R199)</f>
        <v>1671177.6400000001</v>
      </c>
      <c r="S197" s="21">
        <f t="shared" ref="S197" si="90">SUM(S198:S199)</f>
        <v>733043.11</v>
      </c>
      <c r="T197" s="21">
        <f t="shared" ref="T197" si="91">SUM(T198:T199)</f>
        <v>690950.24</v>
      </c>
      <c r="U197" s="154">
        <f>+IFERROR((R197/N197),0%)</f>
        <v>0.74079485798508382</v>
      </c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5">
      <c r="A198" s="371"/>
      <c r="B198" s="34" t="s">
        <v>23</v>
      </c>
      <c r="C198" s="269" t="s">
        <v>24</v>
      </c>
      <c r="D198" s="39">
        <v>174258</v>
      </c>
      <c r="E198" s="269">
        <v>3</v>
      </c>
      <c r="F198" s="44">
        <v>142</v>
      </c>
      <c r="G198" s="40" t="str">
        <f>CONCATENATE(D198,"-",E198,"-",F198)</f>
        <v>174258-3-142</v>
      </c>
      <c r="H198" s="32">
        <f>IFERROR(VLOOKUP(G198,'Base Zero'!A:L,6,FALSE),0)</f>
        <v>1800000</v>
      </c>
      <c r="I198" s="32">
        <f>IFERROR(VLOOKUP(G198,'Base Zero'!A:L,7,FALSE),0)</f>
        <v>0</v>
      </c>
      <c r="J198" s="344">
        <f>(H198+I198)</f>
        <v>1800000</v>
      </c>
      <c r="K198" s="231">
        <f>(L198-J198)</f>
        <v>-305000</v>
      </c>
      <c r="L198" s="232">
        <f>IFERROR(VLOOKUP(G198,'Base Zero'!$A:$L,10,FALSE),0)</f>
        <v>1495000</v>
      </c>
      <c r="M198" s="232">
        <f>+L198-N198</f>
        <v>0</v>
      </c>
      <c r="N198" s="32">
        <f>IFERROR(VLOOKUP(G198,'Base Zero'!$A:$P,16,FALSE),0)</f>
        <v>1495000</v>
      </c>
      <c r="O198" s="32">
        <f>IFERROR(VLOOKUP(G198,'Base Execução'!A:M,6,FALSE),0)+IFERROR(VLOOKUP(G198,'Destaque Liberado pela CPRM'!A:F,6,FALSE),0)</f>
        <v>1495000</v>
      </c>
      <c r="P198" s="231">
        <f>+N198-O198</f>
        <v>0</v>
      </c>
      <c r="Q198" s="296"/>
      <c r="R198" s="231">
        <f>IFERROR(VLOOKUP(G198,'Base Execução'!$A:$K,7,FALSE),0)</f>
        <v>1373748.56</v>
      </c>
      <c r="S198" s="231">
        <f>IFERROR(VLOOKUP(G198,'Base Execução'!$A:$K,9,FALSE),0)</f>
        <v>724403.11</v>
      </c>
      <c r="T198" s="32">
        <f>IFERROR(VLOOKUP(G198,'Base Execução'!$A:$K,11,FALSE),0)</f>
        <v>690950.24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5">
      <c r="A199" s="371"/>
      <c r="B199" s="34" t="s">
        <v>23</v>
      </c>
      <c r="C199" s="269" t="s">
        <v>27</v>
      </c>
      <c r="D199" s="39">
        <v>174258</v>
      </c>
      <c r="E199" s="269">
        <v>4</v>
      </c>
      <c r="F199" s="44">
        <v>142</v>
      </c>
      <c r="G199" s="40" t="str">
        <f>CONCATENATE(D199,"-",E199,"-",F199)</f>
        <v>174258-4-142</v>
      </c>
      <c r="H199" s="32">
        <f>IFERROR(VLOOKUP(G199,'Base Zero'!A:L,6,FALSE),0)</f>
        <v>1400000</v>
      </c>
      <c r="I199" s="32">
        <f>IFERROR(VLOOKUP(G199,'Base Zero'!A:L,7,FALSE),0)</f>
        <v>0</v>
      </c>
      <c r="J199" s="344">
        <f>(H199+I199)</f>
        <v>1400000</v>
      </c>
      <c r="K199" s="231">
        <f>(L199-J199)</f>
        <v>-639075</v>
      </c>
      <c r="L199" s="232">
        <f>IFERROR(VLOOKUP(G199,'Base Zero'!$A:$L,10,FALSE),0)</f>
        <v>760925</v>
      </c>
      <c r="M199" s="232">
        <f>+L199-N199</f>
        <v>0</v>
      </c>
      <c r="N199" s="32">
        <f>IFERROR(VLOOKUP(G199,'Base Zero'!$A:$P,16,FALSE),0)</f>
        <v>760925</v>
      </c>
      <c r="O199" s="32">
        <f>IFERROR(VLOOKUP(G199,'Base Execução'!A:M,6,FALSE),0)+IFERROR(VLOOKUP(G199,'Destaque Liberado pela CPRM'!A:F,6,FALSE),0)</f>
        <v>760925</v>
      </c>
      <c r="P199" s="231">
        <f>+N199-O199</f>
        <v>0</v>
      </c>
      <c r="Q199" s="296"/>
      <c r="R199" s="231">
        <f>IFERROR(VLOOKUP(G199,'Base Execução'!$A:$K,7,FALSE),0)</f>
        <v>297429.08</v>
      </c>
      <c r="S199" s="231">
        <f>IFERROR(VLOOKUP(G199,'Base Execução'!$A:$K,9,FALSE),0)</f>
        <v>8640</v>
      </c>
      <c r="T199" s="32">
        <f>IFERROR(VLOOKUP(G199,'Base Execução'!$A:$K,11,FALSE),0)</f>
        <v>0</v>
      </c>
      <c r="U199" s="297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5">
      <c r="A200" s="371"/>
      <c r="B200" s="424" t="s">
        <v>261</v>
      </c>
      <c r="C200" s="269"/>
      <c r="D200" s="39"/>
      <c r="E200" s="269"/>
      <c r="F200" s="44"/>
      <c r="G200" s="40"/>
      <c r="H200" s="32"/>
      <c r="I200" s="32"/>
      <c r="J200" s="344"/>
      <c r="K200" s="231"/>
      <c r="L200" s="231"/>
      <c r="M200" s="232"/>
      <c r="N200" s="232"/>
      <c r="O200" s="231"/>
      <c r="P200" s="231"/>
      <c r="Q200" s="33"/>
      <c r="R200" s="231"/>
      <c r="S200" s="231"/>
      <c r="T200" s="32"/>
      <c r="U200" s="15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5">
      <c r="A201" s="371"/>
      <c r="B201" s="38" t="s">
        <v>139</v>
      </c>
      <c r="C201" s="269"/>
      <c r="D201" s="39"/>
      <c r="E201" s="269"/>
      <c r="F201" s="44"/>
      <c r="G201" s="40"/>
      <c r="H201" s="21">
        <f>SUM(H202:H203)</f>
        <v>800000</v>
      </c>
      <c r="I201" s="21">
        <f t="shared" ref="I201:P201" si="92">SUM(I202:I203)</f>
        <v>0</v>
      </c>
      <c r="J201" s="21">
        <f t="shared" si="92"/>
        <v>800000</v>
      </c>
      <c r="K201" s="21">
        <f t="shared" si="92"/>
        <v>355000</v>
      </c>
      <c r="L201" s="21">
        <f t="shared" si="92"/>
        <v>1155000</v>
      </c>
      <c r="M201" s="21">
        <f t="shared" si="92"/>
        <v>0</v>
      </c>
      <c r="N201" s="21">
        <f t="shared" si="92"/>
        <v>1155000</v>
      </c>
      <c r="O201" s="21">
        <f t="shared" si="92"/>
        <v>1081406</v>
      </c>
      <c r="P201" s="21">
        <f t="shared" si="92"/>
        <v>73594</v>
      </c>
      <c r="Q201" s="21">
        <f t="shared" ref="Q201" si="93">Q202</f>
        <v>0</v>
      </c>
      <c r="R201" s="21">
        <f t="shared" ref="R201" si="94">SUM(R202:R203)</f>
        <v>1014392.36</v>
      </c>
      <c r="S201" s="21">
        <f t="shared" ref="S201" si="95">SUM(S202:S203)</f>
        <v>233196.95</v>
      </c>
      <c r="T201" s="21">
        <f t="shared" ref="T201" si="96">SUM(T202:T203)</f>
        <v>213840.88</v>
      </c>
      <c r="U201" s="154">
        <f>+IFERROR((R201/N201),0%)</f>
        <v>0.87826178354978357</v>
      </c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5">
      <c r="A202" s="371"/>
      <c r="B202" s="34" t="s">
        <v>23</v>
      </c>
      <c r="C202" s="269" t="s">
        <v>24</v>
      </c>
      <c r="D202" s="39">
        <v>174263</v>
      </c>
      <c r="E202" s="269">
        <v>3</v>
      </c>
      <c r="F202" s="44">
        <v>142</v>
      </c>
      <c r="G202" s="40" t="str">
        <f>CONCATENATE(D202,"-",E202,"-",F202)</f>
        <v>174263-3-142</v>
      </c>
      <c r="H202" s="32">
        <f>IFERROR(VLOOKUP(G202,'Base Zero'!A:L,6,FALSE),0)</f>
        <v>700000</v>
      </c>
      <c r="I202" s="32">
        <f>IFERROR(VLOOKUP(G202,'Base Zero'!A:L,7,FALSE),0)</f>
        <v>0</v>
      </c>
      <c r="J202" s="344">
        <f>(H202+I202)</f>
        <v>700000</v>
      </c>
      <c r="K202" s="231">
        <f>(L202-J202)</f>
        <v>-45000</v>
      </c>
      <c r="L202" s="231">
        <f>IFERROR(VLOOKUP(G202,'Base Zero'!$A:$L,10,FALSE),0)</f>
        <v>655000</v>
      </c>
      <c r="M202" s="232">
        <f>+L202-N202</f>
        <v>0</v>
      </c>
      <c r="N202" s="32">
        <f>IFERROR(VLOOKUP(G202,'Base Zero'!$A:$P,16,FALSE),0)</f>
        <v>655000</v>
      </c>
      <c r="O202" s="32">
        <f>IFERROR(VLOOKUP(G202,'Base Execução'!A:M,6,FALSE),0)+IFERROR(VLOOKUP(G202,'Destaque Liberado pela CPRM'!A:F,6,FALSE),0)</f>
        <v>655000</v>
      </c>
      <c r="P202" s="231">
        <f>+N202-O202</f>
        <v>0</v>
      </c>
      <c r="Q202" s="33"/>
      <c r="R202" s="231">
        <f>IFERROR(VLOOKUP(G202,'Base Execução'!$A:$K,7,FALSE),0)</f>
        <v>614392.36</v>
      </c>
      <c r="S202" s="231">
        <f>IFERROR(VLOOKUP(G202,'Base Execução'!$A:$K,9,FALSE),0)</f>
        <v>233196.95</v>
      </c>
      <c r="T202" s="32">
        <f>IFERROR(VLOOKUP(G202,'Base Execução'!$A:$K,11,FALSE),0)</f>
        <v>213840.88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5">
      <c r="A203" s="272"/>
      <c r="B203" s="34" t="s">
        <v>23</v>
      </c>
      <c r="C203" s="269" t="s">
        <v>27</v>
      </c>
      <c r="D203" s="39">
        <v>174263</v>
      </c>
      <c r="E203" s="269">
        <v>4</v>
      </c>
      <c r="F203" s="44">
        <v>142</v>
      </c>
      <c r="G203" s="40" t="str">
        <f>CONCATENATE(D203,"-",E203,"-",F203)</f>
        <v>174263-4-142</v>
      </c>
      <c r="H203" s="32">
        <f>IFERROR(VLOOKUP(G203,'Base Zero'!A:L,6,FALSE),0)</f>
        <v>100000</v>
      </c>
      <c r="I203" s="32">
        <f>IFERROR(VLOOKUP(G203,'Base Zero'!A:L,7,FALSE),0)</f>
        <v>0</v>
      </c>
      <c r="J203" s="344">
        <f>(H203+I203)</f>
        <v>100000</v>
      </c>
      <c r="K203" s="231">
        <f>(L203-J203)</f>
        <v>400000</v>
      </c>
      <c r="L203" s="231">
        <f>IFERROR(VLOOKUP(G203,'Base Zero'!$A:$L,10,FALSE),0)</f>
        <v>500000</v>
      </c>
      <c r="M203" s="232">
        <f>+L203-N203</f>
        <v>0</v>
      </c>
      <c r="N203" s="32">
        <f>IFERROR(VLOOKUP(G203,'Base Zero'!$A:$P,16,FALSE),0)</f>
        <v>500000</v>
      </c>
      <c r="O203" s="32">
        <f>IFERROR(VLOOKUP(G203,'Base Execução'!A:M,6,FALSE),0)+IFERROR(VLOOKUP(G203,'Destaque Liberado pela CPRM'!A:F,6,FALSE),0)</f>
        <v>426406</v>
      </c>
      <c r="P203" s="231">
        <f>+N203-O203</f>
        <v>73594</v>
      </c>
      <c r="Q203" s="33"/>
      <c r="R203" s="231">
        <f>IFERROR(VLOOKUP(G203,'Base Execução'!$A:$K,7,FALSE),0)</f>
        <v>400000</v>
      </c>
      <c r="S203" s="231">
        <f>IFERROR(VLOOKUP(G203,'Base Execução'!$A:$K,9,FALSE),0)</f>
        <v>0</v>
      </c>
      <c r="T203" s="32">
        <f>IFERROR(VLOOKUP(G203,'Base Execução'!$A:$K,11,FALSE),0)</f>
        <v>0</v>
      </c>
      <c r="U203" s="295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25" customHeight="1" x14ac:dyDescent="0.25">
      <c r="A204" s="272"/>
      <c r="B204" s="424" t="s">
        <v>351</v>
      </c>
      <c r="C204" s="269"/>
      <c r="D204" s="39"/>
      <c r="E204" s="269"/>
      <c r="F204" s="44"/>
      <c r="G204" s="39"/>
      <c r="H204" s="22"/>
      <c r="I204" s="22"/>
      <c r="J204" s="22"/>
      <c r="K204" s="22"/>
      <c r="L204" s="22"/>
      <c r="M204" s="22"/>
      <c r="N204" s="22"/>
      <c r="O204" s="22"/>
      <c r="P204" s="229"/>
      <c r="Q204" s="31"/>
      <c r="R204" s="229"/>
      <c r="S204" s="229"/>
      <c r="T204" s="22"/>
      <c r="U204" s="154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5">
      <c r="A205" s="272"/>
      <c r="B205" s="38" t="s">
        <v>352</v>
      </c>
      <c r="C205" s="269"/>
      <c r="D205" s="39"/>
      <c r="E205" s="269"/>
      <c r="F205" s="44"/>
      <c r="G205" s="40"/>
      <c r="H205" s="21">
        <f>H206</f>
        <v>800000</v>
      </c>
      <c r="I205" s="21">
        <f>I206</f>
        <v>0</v>
      </c>
      <c r="J205" s="21">
        <f t="shared" ref="J205:S205" si="97">J206</f>
        <v>800000</v>
      </c>
      <c r="K205" s="21">
        <f t="shared" si="97"/>
        <v>0</v>
      </c>
      <c r="L205" s="21">
        <f t="shared" si="97"/>
        <v>800000</v>
      </c>
      <c r="M205" s="21">
        <f t="shared" si="97"/>
        <v>0</v>
      </c>
      <c r="N205" s="21">
        <f t="shared" si="97"/>
        <v>800000</v>
      </c>
      <c r="O205" s="21">
        <f t="shared" si="97"/>
        <v>540347.97</v>
      </c>
      <c r="P205" s="228">
        <f t="shared" si="97"/>
        <v>259652.03000000003</v>
      </c>
      <c r="Q205" s="21">
        <f t="shared" si="97"/>
        <v>0</v>
      </c>
      <c r="R205" s="21">
        <f t="shared" si="97"/>
        <v>439657.82</v>
      </c>
      <c r="S205" s="21">
        <f t="shared" si="97"/>
        <v>438224.73</v>
      </c>
      <c r="T205" s="21">
        <f>T206</f>
        <v>434875.7</v>
      </c>
      <c r="U205" s="154">
        <f>+IFERROR((R205/N205),0%)</f>
        <v>0.54957227500000005</v>
      </c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5">
      <c r="A206" s="272"/>
      <c r="B206" s="34" t="s">
        <v>23</v>
      </c>
      <c r="C206" s="269" t="s">
        <v>24</v>
      </c>
      <c r="D206" s="39">
        <v>204816</v>
      </c>
      <c r="E206" s="269">
        <v>3</v>
      </c>
      <c r="F206" s="44">
        <v>181</v>
      </c>
      <c r="G206" s="40" t="str">
        <f>CONCATENATE(D206,"-",E206,"-",F206)</f>
        <v>204816-3-181</v>
      </c>
      <c r="H206" s="32">
        <f>IFERROR(VLOOKUP(G206,'Base Zero'!A:L,6,FALSE),0)</f>
        <v>800000</v>
      </c>
      <c r="I206" s="32">
        <f>IFERROR(VLOOKUP(G206,'Base Zero'!A:L,7,FALSE),0)</f>
        <v>0</v>
      </c>
      <c r="J206" s="344">
        <f>(H206+I206)</f>
        <v>800000</v>
      </c>
      <c r="K206" s="231">
        <f>(L206-J206)</f>
        <v>0</v>
      </c>
      <c r="L206" s="231">
        <f>IFERROR(VLOOKUP(G206,'Base Zero'!$A:$L,10,FALSE),0)</f>
        <v>800000</v>
      </c>
      <c r="M206" s="232">
        <f>+L206-N206</f>
        <v>0</v>
      </c>
      <c r="N206" s="32">
        <f>IFERROR(VLOOKUP(G206,'Base Zero'!$A:$P,16,FALSE),0)</f>
        <v>800000</v>
      </c>
      <c r="O206" s="32">
        <f>IFERROR(VLOOKUP(G206,'Base Execução'!A:M,6,FALSE),0)+IFERROR(VLOOKUP(G206,'Destaque Liberado pela CPRM'!A:F,6,FALSE),0)</f>
        <v>540347.97</v>
      </c>
      <c r="P206" s="231">
        <f>+N206-O206</f>
        <v>259652.03000000003</v>
      </c>
      <c r="Q206" s="33"/>
      <c r="R206" s="231">
        <f>IFERROR(VLOOKUP(G206,'Base Execução'!$A:$K,7,FALSE),0)</f>
        <v>439657.82</v>
      </c>
      <c r="S206" s="231">
        <f>IFERROR(VLOOKUP(G206,'Base Execução'!$A:$K,9,FALSE),0)</f>
        <v>438224.73</v>
      </c>
      <c r="T206" s="32">
        <f>IFERROR(VLOOKUP(G206,'Base Execução'!$A:$K,11,FALSE),0)</f>
        <v>434875.7</v>
      </c>
      <c r="U206" s="295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15" customHeight="1" x14ac:dyDescent="0.25">
      <c r="A207" s="372"/>
      <c r="B207" s="299"/>
      <c r="C207" s="48"/>
      <c r="D207" s="49"/>
      <c r="E207" s="48"/>
      <c r="F207" s="50"/>
      <c r="G207" s="49"/>
      <c r="H207" s="42"/>
      <c r="I207" s="42"/>
      <c r="J207" s="24"/>
      <c r="K207" s="42"/>
      <c r="L207" s="42"/>
      <c r="M207" s="42"/>
      <c r="N207" s="42"/>
      <c r="O207" s="42"/>
      <c r="P207" s="265"/>
      <c r="Q207" s="35"/>
      <c r="R207" s="265"/>
      <c r="S207" s="265"/>
      <c r="T207" s="42"/>
      <c r="U207" s="300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25" customHeight="1" x14ac:dyDescent="0.25">
      <c r="A208" s="272"/>
      <c r="B208" s="25" t="s">
        <v>262</v>
      </c>
      <c r="C208" s="273"/>
      <c r="D208" s="274"/>
      <c r="E208" s="273"/>
      <c r="F208" s="275"/>
      <c r="G208" s="273"/>
      <c r="H208" s="26">
        <f>H210+H211</f>
        <v>5000000</v>
      </c>
      <c r="I208" s="26">
        <f t="shared" ref="I208:T208" si="98">I210+I211</f>
        <v>0</v>
      </c>
      <c r="J208" s="26">
        <f t="shared" si="98"/>
        <v>5000000</v>
      </c>
      <c r="K208" s="26">
        <f t="shared" si="98"/>
        <v>-600000</v>
      </c>
      <c r="L208" s="26">
        <f t="shared" si="98"/>
        <v>4400000</v>
      </c>
      <c r="M208" s="26">
        <f t="shared" si="98"/>
        <v>250000</v>
      </c>
      <c r="N208" s="26">
        <f t="shared" si="98"/>
        <v>4150000</v>
      </c>
      <c r="O208" s="26">
        <f t="shared" si="98"/>
        <v>4072696.5700000003</v>
      </c>
      <c r="P208" s="26">
        <f t="shared" si="98"/>
        <v>77303.429999999993</v>
      </c>
      <c r="Q208" s="22">
        <f>Q210</f>
        <v>0</v>
      </c>
      <c r="R208" s="26">
        <f t="shared" si="98"/>
        <v>3840664.8899999997</v>
      </c>
      <c r="S208" s="26">
        <f t="shared" si="98"/>
        <v>2472931.91</v>
      </c>
      <c r="T208" s="26">
        <f t="shared" si="98"/>
        <v>2436892.6799999997</v>
      </c>
      <c r="U208" s="156">
        <f>+IFERROR((R208/N208),0%)</f>
        <v>0.92546141927710834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5">
      <c r="A209" s="272"/>
      <c r="B209" s="294" t="s">
        <v>319</v>
      </c>
      <c r="C209" s="269"/>
      <c r="D209" s="39"/>
      <c r="E209" s="269"/>
      <c r="F209" s="44"/>
      <c r="G209" s="39"/>
      <c r="H209" s="22"/>
      <c r="I209" s="22"/>
      <c r="J209" s="22"/>
      <c r="K209" s="22"/>
      <c r="L209" s="22"/>
      <c r="M209" s="22"/>
      <c r="N209" s="22"/>
      <c r="O209" s="22"/>
      <c r="P209" s="229"/>
      <c r="Q209" s="31"/>
      <c r="R209" s="229"/>
      <c r="S209" s="229"/>
      <c r="T209" s="229"/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5">
      <c r="A210" s="272"/>
      <c r="B210" s="34" t="s">
        <v>23</v>
      </c>
      <c r="C210" s="269" t="s">
        <v>24</v>
      </c>
      <c r="D210" s="39"/>
      <c r="E210" s="269">
        <v>3</v>
      </c>
      <c r="F210" s="44">
        <v>142</v>
      </c>
      <c r="G210" s="39"/>
      <c r="H210" s="31">
        <f>H215+H219+H222</f>
        <v>4700000</v>
      </c>
      <c r="I210" s="31">
        <f t="shared" ref="I210:T210" si="99">I215+I219+I222</f>
        <v>0</v>
      </c>
      <c r="J210" s="31">
        <f t="shared" si="99"/>
        <v>4700000</v>
      </c>
      <c r="K210" s="31">
        <f t="shared" si="99"/>
        <v>-1300000</v>
      </c>
      <c r="L210" s="31">
        <f t="shared" si="99"/>
        <v>3400000</v>
      </c>
      <c r="M210" s="31">
        <f t="shared" si="99"/>
        <v>250000</v>
      </c>
      <c r="N210" s="31">
        <f t="shared" si="99"/>
        <v>3150000</v>
      </c>
      <c r="O210" s="31">
        <f t="shared" si="99"/>
        <v>3089381.95</v>
      </c>
      <c r="P210" s="31">
        <f t="shared" si="99"/>
        <v>60618.049999999988</v>
      </c>
      <c r="Q210" s="31">
        <f t="shared" si="99"/>
        <v>0</v>
      </c>
      <c r="R210" s="31">
        <f t="shared" si="99"/>
        <v>2869389.8899999997</v>
      </c>
      <c r="S210" s="31">
        <f t="shared" si="99"/>
        <v>1668952.9100000001</v>
      </c>
      <c r="T210" s="31">
        <f t="shared" si="99"/>
        <v>1652862.18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5">
      <c r="A211" s="272"/>
      <c r="B211" s="34" t="s">
        <v>23</v>
      </c>
      <c r="C211" s="278" t="s">
        <v>27</v>
      </c>
      <c r="D211" s="39"/>
      <c r="E211" s="269">
        <v>4</v>
      </c>
      <c r="F211" s="44">
        <v>142</v>
      </c>
      <c r="G211" s="39"/>
      <c r="H211" s="31">
        <f>H216</f>
        <v>300000</v>
      </c>
      <c r="I211" s="31">
        <f t="shared" ref="I211:T211" si="100">I216</f>
        <v>0</v>
      </c>
      <c r="J211" s="31">
        <f t="shared" si="100"/>
        <v>300000</v>
      </c>
      <c r="K211" s="31">
        <f t="shared" si="100"/>
        <v>700000</v>
      </c>
      <c r="L211" s="31">
        <f t="shared" si="100"/>
        <v>1000000</v>
      </c>
      <c r="M211" s="31">
        <f t="shared" si="100"/>
        <v>0</v>
      </c>
      <c r="N211" s="31">
        <f t="shared" si="100"/>
        <v>1000000</v>
      </c>
      <c r="O211" s="31">
        <f t="shared" si="100"/>
        <v>983314.62</v>
      </c>
      <c r="P211" s="31">
        <f t="shared" si="100"/>
        <v>16685.380000000005</v>
      </c>
      <c r="Q211" s="31"/>
      <c r="R211" s="31">
        <f t="shared" si="100"/>
        <v>971275</v>
      </c>
      <c r="S211" s="31">
        <f t="shared" si="100"/>
        <v>803979</v>
      </c>
      <c r="T211" s="31">
        <f t="shared" si="100"/>
        <v>784030.5</v>
      </c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5">
      <c r="A212" s="272"/>
      <c r="B212" s="34"/>
      <c r="C212" s="269"/>
      <c r="D212" s="39"/>
      <c r="E212" s="269"/>
      <c r="F212" s="44"/>
      <c r="G212" s="39"/>
      <c r="H212" s="31"/>
      <c r="I212" s="31"/>
      <c r="J212" s="31"/>
      <c r="K212" s="31"/>
      <c r="L212" s="31"/>
      <c r="M212" s="31"/>
      <c r="N212" s="31"/>
      <c r="O212" s="31"/>
      <c r="P212" s="232"/>
      <c r="Q212" s="31"/>
      <c r="R212" s="232"/>
      <c r="S212" s="232"/>
      <c r="T212" s="31"/>
      <c r="U212" s="298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25" customHeight="1" x14ac:dyDescent="0.25">
      <c r="A213" s="272"/>
      <c r="B213" s="424" t="s">
        <v>264</v>
      </c>
      <c r="C213" s="269"/>
      <c r="D213" s="39"/>
      <c r="E213" s="269"/>
      <c r="F213" s="44"/>
      <c r="G213" s="39"/>
      <c r="H213" s="22"/>
      <c r="I213" s="22"/>
      <c r="J213" s="22"/>
      <c r="K213" s="22"/>
      <c r="L213" s="22"/>
      <c r="M213" s="22"/>
      <c r="N213" s="22"/>
      <c r="O213" s="22"/>
      <c r="P213" s="229"/>
      <c r="Q213" s="31"/>
      <c r="R213" s="229"/>
      <c r="S213" s="229"/>
      <c r="T213" s="22"/>
      <c r="U213" s="154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5">
      <c r="A214" s="272"/>
      <c r="B214" s="38" t="s">
        <v>195</v>
      </c>
      <c r="C214" s="358"/>
      <c r="D214" s="39"/>
      <c r="E214" s="269"/>
      <c r="F214" s="44"/>
      <c r="G214" s="39"/>
      <c r="H214" s="22">
        <f>H215+H216</f>
        <v>1300000</v>
      </c>
      <c r="I214" s="22">
        <f t="shared" ref="I214:P214" si="101">I215+I216</f>
        <v>0</v>
      </c>
      <c r="J214" s="22">
        <f t="shared" si="101"/>
        <v>1300000</v>
      </c>
      <c r="K214" s="22">
        <f t="shared" si="101"/>
        <v>700000</v>
      </c>
      <c r="L214" s="22">
        <f t="shared" si="101"/>
        <v>2000000</v>
      </c>
      <c r="M214" s="22">
        <f t="shared" si="101"/>
        <v>0</v>
      </c>
      <c r="N214" s="22">
        <f t="shared" si="101"/>
        <v>2000000</v>
      </c>
      <c r="O214" s="22">
        <f t="shared" si="101"/>
        <v>1983314.62</v>
      </c>
      <c r="P214" s="229">
        <f t="shared" si="101"/>
        <v>16685.380000000005</v>
      </c>
      <c r="Q214" s="22">
        <f>Q215</f>
        <v>0</v>
      </c>
      <c r="R214" s="22">
        <f>R215+R216</f>
        <v>1957220.94</v>
      </c>
      <c r="S214" s="22">
        <f>S215+S216</f>
        <v>1205486.97</v>
      </c>
      <c r="T214" s="22">
        <f>T215+T216</f>
        <v>1178596.6000000001</v>
      </c>
      <c r="U214" s="154">
        <f>+IFERROR((R214/N214),0%)</f>
        <v>0.97861047000000001</v>
      </c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5">
      <c r="A215" s="272"/>
      <c r="B215" s="34" t="s">
        <v>26</v>
      </c>
      <c r="C215" s="269" t="s">
        <v>24</v>
      </c>
      <c r="D215" s="39">
        <v>174234</v>
      </c>
      <c r="E215" s="269">
        <v>3</v>
      </c>
      <c r="F215" s="44">
        <v>142</v>
      </c>
      <c r="G215" s="39" t="str">
        <f>CONCATENATE(D215,"-",E215,"-",F215)</f>
        <v>174234-3-142</v>
      </c>
      <c r="H215" s="31">
        <f>IFERROR(VLOOKUP(G215,'Base Zero'!A:L,6,FALSE),0)</f>
        <v>1000000</v>
      </c>
      <c r="I215" s="31">
        <f>IFERROR(VLOOKUP(G215,'Base Zero'!A:L,7,FALSE),0)</f>
        <v>0</v>
      </c>
      <c r="J215" s="28">
        <f>(H215+I215)</f>
        <v>1000000</v>
      </c>
      <c r="K215" s="31">
        <f>(L215-J215)</f>
        <v>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1000000</v>
      </c>
      <c r="P215" s="232">
        <f>+N215-O215</f>
        <v>0</v>
      </c>
      <c r="Q215" s="31"/>
      <c r="R215" s="231">
        <f>IFERROR(VLOOKUP(G215,'Base Execução'!$A:$K,7,FALSE),0)</f>
        <v>985945.94</v>
      </c>
      <c r="S215" s="231">
        <f>IFERROR(VLOOKUP(G215,'Base Execução'!$A:$K,9,FALSE),0)</f>
        <v>401507.97</v>
      </c>
      <c r="T215" s="32">
        <f>IFERROR(VLOOKUP(G215,'Base Execução'!$A:$K,11,FALSE),0)</f>
        <v>394566.1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5">
      <c r="A216" s="272"/>
      <c r="B216" s="34" t="s">
        <v>26</v>
      </c>
      <c r="C216" s="278" t="s">
        <v>27</v>
      </c>
      <c r="D216" s="39">
        <v>174234</v>
      </c>
      <c r="E216" s="269">
        <v>4</v>
      </c>
      <c r="F216" s="44">
        <v>142</v>
      </c>
      <c r="G216" s="39" t="str">
        <f>CONCATENATE(D216,"-",E216,"-",F216)</f>
        <v>174234-4-142</v>
      </c>
      <c r="H216" s="31">
        <f>IFERROR(VLOOKUP(G216,'Base Zero'!A:L,6,FALSE),0)</f>
        <v>300000</v>
      </c>
      <c r="I216" s="31">
        <f>IFERROR(VLOOKUP(G216,'Base Zero'!A:L,7,FALSE),0)</f>
        <v>0</v>
      </c>
      <c r="J216" s="28">
        <f>(H216+I216)</f>
        <v>300000</v>
      </c>
      <c r="K216" s="31">
        <f>(L216-J216)</f>
        <v>700000</v>
      </c>
      <c r="L216" s="31">
        <f>IFERROR(VLOOKUP(G216,'Base Zero'!$A:$L,10,FALSE),0)</f>
        <v>1000000</v>
      </c>
      <c r="M216" s="31">
        <f>+L216-N216</f>
        <v>0</v>
      </c>
      <c r="N216" s="32">
        <f>IFERROR(VLOOKUP(G216,'Base Zero'!$A:$P,16,FALSE),0)</f>
        <v>1000000</v>
      </c>
      <c r="O216" s="32">
        <f>IFERROR(VLOOKUP(G216,'Base Execução'!A:M,6,FALSE),0)+IFERROR(VLOOKUP(G216,'Destaque Liberado pela CPRM'!A:F,6,FALSE),0)</f>
        <v>983314.62</v>
      </c>
      <c r="P216" s="232">
        <f>+N216-O216</f>
        <v>16685.380000000005</v>
      </c>
      <c r="Q216" s="31"/>
      <c r="R216" s="231">
        <f>IFERROR(VLOOKUP(G216,'Base Execução'!$A:$K,7,FALSE),0)</f>
        <v>971275</v>
      </c>
      <c r="S216" s="231">
        <f>IFERROR(VLOOKUP(G216,'Base Execução'!$A:$K,9,FALSE),0)</f>
        <v>803979</v>
      </c>
      <c r="T216" s="32">
        <f>IFERROR(VLOOKUP(G216,'Base Execução'!$A:$K,11,FALSE),0)</f>
        <v>784030.5</v>
      </c>
      <c r="U216" s="154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25" customHeight="1" x14ac:dyDescent="0.25">
      <c r="A217" s="272"/>
      <c r="B217" s="424" t="s">
        <v>263</v>
      </c>
      <c r="C217" s="269"/>
      <c r="D217" s="39"/>
      <c r="E217" s="269"/>
      <c r="F217" s="44"/>
      <c r="G217" s="39"/>
      <c r="H217" s="31"/>
      <c r="I217" s="31"/>
      <c r="J217" s="28"/>
      <c r="K217" s="31"/>
      <c r="L217" s="31"/>
      <c r="M217" s="31"/>
      <c r="N217" s="31"/>
      <c r="O217" s="31"/>
      <c r="P217" s="232"/>
      <c r="Q217" s="35"/>
      <c r="R217" s="232"/>
      <c r="S217" s="232"/>
      <c r="T217" s="31"/>
      <c r="U217" s="298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5">
      <c r="A218" s="272"/>
      <c r="B218" s="38" t="s">
        <v>136</v>
      </c>
      <c r="C218" s="269"/>
      <c r="D218" s="39"/>
      <c r="E218" s="269"/>
      <c r="F218" s="44"/>
      <c r="G218" s="39"/>
      <c r="H218" s="22">
        <f>H219</f>
        <v>300000</v>
      </c>
      <c r="I218" s="22">
        <f>I219</f>
        <v>0</v>
      </c>
      <c r="J218" s="22">
        <f t="shared" ref="J218:T218" si="102">J219</f>
        <v>300000</v>
      </c>
      <c r="K218" s="22">
        <f t="shared" si="102"/>
        <v>-50000</v>
      </c>
      <c r="L218" s="22">
        <f t="shared" si="102"/>
        <v>250000</v>
      </c>
      <c r="M218" s="22">
        <f t="shared" si="102"/>
        <v>0</v>
      </c>
      <c r="N218" s="22">
        <f t="shared" si="102"/>
        <v>250000</v>
      </c>
      <c r="O218" s="22">
        <f t="shared" si="102"/>
        <v>247504.43</v>
      </c>
      <c r="P218" s="229">
        <f t="shared" si="102"/>
        <v>2495.570000000007</v>
      </c>
      <c r="Q218" s="22">
        <f t="shared" si="102"/>
        <v>0</v>
      </c>
      <c r="R218" s="22">
        <f t="shared" si="102"/>
        <v>243455.25</v>
      </c>
      <c r="S218" s="22">
        <f t="shared" si="102"/>
        <v>13289.38</v>
      </c>
      <c r="T218" s="22">
        <f t="shared" si="102"/>
        <v>13289.38</v>
      </c>
      <c r="U218" s="154">
        <f>+IFERROR((R218/N218),0%)</f>
        <v>0.97382100000000005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5">
      <c r="A219" s="272"/>
      <c r="B219" s="34" t="s">
        <v>26</v>
      </c>
      <c r="C219" s="269" t="s">
        <v>24</v>
      </c>
      <c r="D219" s="39">
        <v>174246</v>
      </c>
      <c r="E219" s="269">
        <v>3</v>
      </c>
      <c r="F219" s="44">
        <v>142</v>
      </c>
      <c r="G219" s="39" t="str">
        <f>CONCATENATE(D219,"-",E219,"-",F219)</f>
        <v>174246-3-142</v>
      </c>
      <c r="H219" s="31">
        <f>IFERROR(VLOOKUP(G219,'Base Zero'!A:L,6,FALSE),0)</f>
        <v>300000</v>
      </c>
      <c r="I219" s="31">
        <f>IFERROR(VLOOKUP(G219,'Base Zero'!A:L,7,FALSE),0)</f>
        <v>0</v>
      </c>
      <c r="J219" s="28">
        <f>(H219+I219)</f>
        <v>300000</v>
      </c>
      <c r="K219" s="31">
        <f>(L219-J219)</f>
        <v>-50000</v>
      </c>
      <c r="L219" s="31">
        <f>IFERROR(VLOOKUP(G219,'Base Zero'!$A:$L,10,FALSE),0)</f>
        <v>250000</v>
      </c>
      <c r="M219" s="31">
        <f>+L219-N219</f>
        <v>0</v>
      </c>
      <c r="N219" s="32">
        <f>IFERROR(VLOOKUP(G219,'Base Zero'!$A:$P,16,FALSE),0)</f>
        <v>250000</v>
      </c>
      <c r="O219" s="32">
        <f>IFERROR(VLOOKUP(G219,'Base Execução'!A:M,6,FALSE),0)+IFERROR(VLOOKUP(G219,'Destaque Liberado pela CPRM'!A:F,6,FALSE),0)</f>
        <v>247504.43</v>
      </c>
      <c r="P219" s="232">
        <f>+N219-O219</f>
        <v>2495.570000000007</v>
      </c>
      <c r="Q219" s="31"/>
      <c r="R219" s="231">
        <f>IFERROR(VLOOKUP(G219,'Base Execução'!$A:$K,7,FALSE),0)</f>
        <v>243455.25</v>
      </c>
      <c r="S219" s="231">
        <f>IFERROR(VLOOKUP(G219,'Base Execução'!$A:$K,9,FALSE),0)</f>
        <v>13289.38</v>
      </c>
      <c r="T219" s="32">
        <f>IFERROR(VLOOKUP(G219,'Base Execução'!$A:$K,11,FALSE),0)</f>
        <v>13289.38</v>
      </c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5">
      <c r="A220" s="272"/>
      <c r="B220" s="424" t="s">
        <v>265</v>
      </c>
      <c r="C220" s="269"/>
      <c r="D220" s="39"/>
      <c r="E220" s="269"/>
      <c r="F220" s="44"/>
      <c r="G220" s="39"/>
      <c r="H220" s="31"/>
      <c r="I220" s="31"/>
      <c r="J220" s="28"/>
      <c r="K220" s="31"/>
      <c r="L220" s="31"/>
      <c r="M220" s="31"/>
      <c r="N220" s="31"/>
      <c r="O220" s="31"/>
      <c r="P220" s="232"/>
      <c r="Q220" s="35"/>
      <c r="R220" s="232"/>
      <c r="S220" s="232"/>
      <c r="T220" s="31"/>
      <c r="U220" s="298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5">
      <c r="A221" s="272"/>
      <c r="B221" s="38" t="s">
        <v>171</v>
      </c>
      <c r="C221" s="269"/>
      <c r="D221" s="39"/>
      <c r="E221" s="269"/>
      <c r="F221" s="44"/>
      <c r="G221" s="39"/>
      <c r="H221" s="22">
        <f>H222</f>
        <v>3400000</v>
      </c>
      <c r="I221" s="22">
        <f>I222</f>
        <v>0</v>
      </c>
      <c r="J221" s="22">
        <f t="shared" ref="J221:T221" si="103">J222</f>
        <v>3400000</v>
      </c>
      <c r="K221" s="22">
        <f t="shared" si="103"/>
        <v>-1250000</v>
      </c>
      <c r="L221" s="22">
        <f t="shared" si="103"/>
        <v>2150000</v>
      </c>
      <c r="M221" s="22">
        <f t="shared" si="103"/>
        <v>250000</v>
      </c>
      <c r="N221" s="22">
        <f t="shared" si="103"/>
        <v>1900000</v>
      </c>
      <c r="O221" s="22">
        <f t="shared" si="103"/>
        <v>1841877.52</v>
      </c>
      <c r="P221" s="229">
        <f t="shared" si="103"/>
        <v>58122.479999999981</v>
      </c>
      <c r="Q221" s="22">
        <f t="shared" si="103"/>
        <v>0</v>
      </c>
      <c r="R221" s="22">
        <f t="shared" si="103"/>
        <v>1639988.7</v>
      </c>
      <c r="S221" s="22">
        <f t="shared" si="103"/>
        <v>1254155.56</v>
      </c>
      <c r="T221" s="22">
        <f t="shared" si="103"/>
        <v>1245006.7</v>
      </c>
      <c r="U221" s="154">
        <f>+IFERROR((R221/N221),0%)</f>
        <v>0.86315194736842105</v>
      </c>
      <c r="V221" s="364"/>
      <c r="W221" s="3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5">
      <c r="A222" s="272"/>
      <c r="B222" s="34" t="s">
        <v>26</v>
      </c>
      <c r="C222" s="269" t="s">
        <v>24</v>
      </c>
      <c r="D222" s="39">
        <v>174252</v>
      </c>
      <c r="E222" s="269">
        <v>3</v>
      </c>
      <c r="F222" s="44">
        <v>142</v>
      </c>
      <c r="G222" s="39" t="str">
        <f>CONCATENATE(D222,"-",E222,"-",F222)</f>
        <v>174252-3-142</v>
      </c>
      <c r="H222" s="31">
        <f>IFERROR(VLOOKUP(G222,'Base Zero'!A:L,6,FALSE),0)</f>
        <v>3400000</v>
      </c>
      <c r="I222" s="31">
        <f>IFERROR(VLOOKUP(G222,'Base Zero'!A:L,7,FALSE),0)</f>
        <v>0</v>
      </c>
      <c r="J222" s="28">
        <f>(H222+I222)</f>
        <v>3400000</v>
      </c>
      <c r="K222" s="31">
        <f>(L222-J222)</f>
        <v>-1250000</v>
      </c>
      <c r="L222" s="31">
        <f>IFERROR(VLOOKUP(G222,'Base Zero'!$A:$L,10,FALSE),0)</f>
        <v>2150000</v>
      </c>
      <c r="M222" s="31">
        <f>+L222-N222</f>
        <v>250000</v>
      </c>
      <c r="N222" s="32">
        <f>IFERROR(VLOOKUP(G222,'Base Zero'!$A:$P,16,FALSE),0)</f>
        <v>1900000</v>
      </c>
      <c r="O222" s="32">
        <f>IFERROR(VLOOKUP(G222,'Base Execução'!A:M,6,FALSE),0)+IFERROR(VLOOKUP(G222,'Destaque Liberado pela CPRM'!A:F,6,FALSE),0)</f>
        <v>1841877.52</v>
      </c>
      <c r="P222" s="232">
        <f>+N222-O222</f>
        <v>58122.479999999981</v>
      </c>
      <c r="Q222" s="31"/>
      <c r="R222" s="231">
        <f>IFERROR(VLOOKUP(G222,'Base Execução'!$A:$K,7,FALSE),0)</f>
        <v>1639988.7</v>
      </c>
      <c r="S222" s="231">
        <f>IFERROR(VLOOKUP(G222,'Base Execução'!$A:$K,9,FALSE),0)</f>
        <v>1254155.56</v>
      </c>
      <c r="T222" s="32">
        <f>IFERROR(VLOOKUP(G222,'Base Execução'!$A:$K,11,FALSE),0)</f>
        <v>1245006.7</v>
      </c>
      <c r="U222" s="298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5">
      <c r="A223" s="272"/>
      <c r="B223" s="301"/>
      <c r="C223" s="48"/>
      <c r="D223" s="49"/>
      <c r="E223" s="48"/>
      <c r="F223" s="50"/>
      <c r="G223" s="48"/>
      <c r="H223" s="42"/>
      <c r="I223" s="42"/>
      <c r="J223" s="24"/>
      <c r="K223" s="42"/>
      <c r="L223" s="42"/>
      <c r="M223" s="42"/>
      <c r="N223" s="42"/>
      <c r="O223" s="42"/>
      <c r="P223" s="265"/>
      <c r="Q223" s="35"/>
      <c r="R223" s="265"/>
      <c r="S223" s="265"/>
      <c r="T223" s="42"/>
      <c r="U223" s="300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25" customHeight="1" x14ac:dyDescent="0.25">
      <c r="A224" s="95"/>
      <c r="B224" s="41" t="s">
        <v>266</v>
      </c>
      <c r="C224" s="278"/>
      <c r="D224" s="40"/>
      <c r="E224" s="278"/>
      <c r="F224" s="279"/>
      <c r="G224" s="278"/>
      <c r="H224" s="21">
        <f>SUM(H226:H230)</f>
        <v>3000000</v>
      </c>
      <c r="I224" s="21">
        <f t="shared" ref="I224:T224" si="104">SUM(I226:I230)</f>
        <v>0</v>
      </c>
      <c r="J224" s="21">
        <f t="shared" si="104"/>
        <v>3000000</v>
      </c>
      <c r="K224" s="21">
        <f t="shared" si="104"/>
        <v>-353445</v>
      </c>
      <c r="L224" s="21">
        <f t="shared" si="104"/>
        <v>2646555</v>
      </c>
      <c r="M224" s="21">
        <f t="shared" si="104"/>
        <v>0</v>
      </c>
      <c r="N224" s="21">
        <f t="shared" si="104"/>
        <v>2646555</v>
      </c>
      <c r="O224" s="21">
        <f t="shared" si="104"/>
        <v>2377053.4700000002</v>
      </c>
      <c r="P224" s="21">
        <f t="shared" si="104"/>
        <v>269501.52999999991</v>
      </c>
      <c r="Q224" s="22">
        <f t="shared" si="104"/>
        <v>0</v>
      </c>
      <c r="R224" s="21">
        <f t="shared" si="104"/>
        <v>2343409.2799999998</v>
      </c>
      <c r="S224" s="21">
        <f t="shared" si="104"/>
        <v>1113492.8899999999</v>
      </c>
      <c r="T224" s="21">
        <f t="shared" si="104"/>
        <v>1096823.29</v>
      </c>
      <c r="U224" s="156">
        <f>+IFERROR((R224/N224),0%)</f>
        <v>0.88545648210598293</v>
      </c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5">
      <c r="A225" s="95"/>
      <c r="B225" s="277" t="s">
        <v>320</v>
      </c>
      <c r="C225" s="278"/>
      <c r="D225" s="40"/>
      <c r="E225" s="278"/>
      <c r="F225" s="279"/>
      <c r="G225" s="278"/>
      <c r="H225" s="32"/>
      <c r="I225" s="32"/>
      <c r="J225" s="23"/>
      <c r="K225" s="32"/>
      <c r="L225" s="32"/>
      <c r="M225" s="32"/>
      <c r="N225" s="32"/>
      <c r="O225" s="32"/>
      <c r="P225" s="231"/>
      <c r="Q225" s="33"/>
      <c r="R225" s="232"/>
      <c r="S225" s="232"/>
      <c r="T225" s="31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5">
      <c r="A226" s="95"/>
      <c r="B226" s="314" t="s">
        <v>23</v>
      </c>
      <c r="C226" s="278" t="s">
        <v>24</v>
      </c>
      <c r="D226" s="40"/>
      <c r="E226" s="278">
        <v>3</v>
      </c>
      <c r="F226" s="279">
        <v>100</v>
      </c>
      <c r="G226" s="278"/>
      <c r="H226" s="32">
        <f>H237</f>
        <v>0</v>
      </c>
      <c r="I226" s="32">
        <f t="shared" ref="I226:T226" si="105">I237</f>
        <v>0</v>
      </c>
      <c r="J226" s="32">
        <f t="shared" si="105"/>
        <v>0</v>
      </c>
      <c r="K226" s="32">
        <f t="shared" si="105"/>
        <v>0</v>
      </c>
      <c r="L226" s="32">
        <f t="shared" si="105"/>
        <v>0</v>
      </c>
      <c r="M226" s="32">
        <f t="shared" si="105"/>
        <v>0</v>
      </c>
      <c r="N226" s="32">
        <f t="shared" si="105"/>
        <v>0</v>
      </c>
      <c r="O226" s="32">
        <f t="shared" si="105"/>
        <v>0</v>
      </c>
      <c r="P226" s="32">
        <f t="shared" si="105"/>
        <v>0</v>
      </c>
      <c r="Q226" s="32">
        <f t="shared" si="105"/>
        <v>0</v>
      </c>
      <c r="R226" s="32">
        <f t="shared" si="105"/>
        <v>0</v>
      </c>
      <c r="S226" s="32">
        <f t="shared" si="105"/>
        <v>0</v>
      </c>
      <c r="T226" s="32">
        <f t="shared" si="105"/>
        <v>0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5">
      <c r="A227" s="95"/>
      <c r="B227" s="314" t="s">
        <v>23</v>
      </c>
      <c r="C227" s="278" t="s">
        <v>24</v>
      </c>
      <c r="D227" s="40"/>
      <c r="E227" s="278">
        <v>3</v>
      </c>
      <c r="F227" s="313">
        <v>142</v>
      </c>
      <c r="G227" s="40"/>
      <c r="H227" s="32">
        <f>H234+H238+H245</f>
        <v>2200000</v>
      </c>
      <c r="I227" s="32">
        <f t="shared" ref="I227:T227" si="106">I234+I238+I245</f>
        <v>0</v>
      </c>
      <c r="J227" s="32">
        <f t="shared" si="106"/>
        <v>2200000</v>
      </c>
      <c r="K227" s="32">
        <f t="shared" si="106"/>
        <v>0</v>
      </c>
      <c r="L227" s="32">
        <f t="shared" si="106"/>
        <v>2200000</v>
      </c>
      <c r="M227" s="32">
        <f t="shared" si="106"/>
        <v>0</v>
      </c>
      <c r="N227" s="32">
        <f t="shared" si="106"/>
        <v>2200000</v>
      </c>
      <c r="O227" s="32">
        <f t="shared" si="106"/>
        <v>2161654.4700000002</v>
      </c>
      <c r="P227" s="32">
        <f t="shared" si="106"/>
        <v>38345.529999999912</v>
      </c>
      <c r="Q227" s="32">
        <f t="shared" si="106"/>
        <v>0</v>
      </c>
      <c r="R227" s="32">
        <f t="shared" si="106"/>
        <v>2130693.2799999998</v>
      </c>
      <c r="S227" s="32">
        <f t="shared" si="106"/>
        <v>900776.8899999999</v>
      </c>
      <c r="T227" s="32">
        <f t="shared" si="106"/>
        <v>892747.29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5">
      <c r="A228" s="95"/>
      <c r="B228" s="314" t="s">
        <v>23</v>
      </c>
      <c r="C228" s="278" t="s">
        <v>27</v>
      </c>
      <c r="D228" s="40"/>
      <c r="E228" s="278">
        <v>4</v>
      </c>
      <c r="F228" s="279">
        <v>142</v>
      </c>
      <c r="G228" s="40"/>
      <c r="H228" s="32">
        <f>H239+H246</f>
        <v>800000</v>
      </c>
      <c r="I228" s="32">
        <f t="shared" ref="I228:T228" si="107">I239+I246</f>
        <v>0</v>
      </c>
      <c r="J228" s="32">
        <f t="shared" si="107"/>
        <v>800000</v>
      </c>
      <c r="K228" s="32">
        <f t="shared" si="107"/>
        <v>-353445</v>
      </c>
      <c r="L228" s="32">
        <f t="shared" si="107"/>
        <v>446555</v>
      </c>
      <c r="M228" s="32">
        <f t="shared" si="107"/>
        <v>0</v>
      </c>
      <c r="N228" s="32">
        <f t="shared" si="107"/>
        <v>446555</v>
      </c>
      <c r="O228" s="32">
        <f t="shared" si="107"/>
        <v>215399</v>
      </c>
      <c r="P228" s="32">
        <f t="shared" si="107"/>
        <v>231156</v>
      </c>
      <c r="Q228" s="32">
        <f>Q236+Q243</f>
        <v>0</v>
      </c>
      <c r="R228" s="32">
        <f t="shared" si="107"/>
        <v>212716</v>
      </c>
      <c r="S228" s="32">
        <f t="shared" si="107"/>
        <v>212716</v>
      </c>
      <c r="T228" s="32">
        <f t="shared" si="107"/>
        <v>204076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5">
      <c r="A229" s="95"/>
      <c r="B229" s="314" t="s">
        <v>39</v>
      </c>
      <c r="C229" s="278" t="s">
        <v>24</v>
      </c>
      <c r="D229" s="40"/>
      <c r="E229" s="278">
        <v>3</v>
      </c>
      <c r="F229" s="313">
        <v>350</v>
      </c>
      <c r="G229" s="40"/>
      <c r="H229" s="32">
        <f>H240</f>
        <v>0</v>
      </c>
      <c r="I229" s="32">
        <f t="shared" ref="I229:T229" si="108">I240</f>
        <v>0</v>
      </c>
      <c r="J229" s="32">
        <f t="shared" si="108"/>
        <v>0</v>
      </c>
      <c r="K229" s="32">
        <f t="shared" si="108"/>
        <v>0</v>
      </c>
      <c r="L229" s="32">
        <f t="shared" si="108"/>
        <v>0</v>
      </c>
      <c r="M229" s="32">
        <f t="shared" si="108"/>
        <v>0</v>
      </c>
      <c r="N229" s="32">
        <f t="shared" si="108"/>
        <v>0</v>
      </c>
      <c r="O229" s="32">
        <f t="shared" si="108"/>
        <v>0</v>
      </c>
      <c r="P229" s="32">
        <f t="shared" si="108"/>
        <v>0</v>
      </c>
      <c r="Q229" s="32"/>
      <c r="R229" s="32">
        <f t="shared" si="108"/>
        <v>0</v>
      </c>
      <c r="S229" s="32">
        <f t="shared" si="108"/>
        <v>0</v>
      </c>
      <c r="T229" s="32">
        <f t="shared" si="108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5">
      <c r="A230" s="95"/>
      <c r="B230" s="314" t="s">
        <v>23</v>
      </c>
      <c r="C230" s="278" t="s">
        <v>24</v>
      </c>
      <c r="D230" s="40"/>
      <c r="E230" s="278">
        <v>3</v>
      </c>
      <c r="F230" s="313">
        <v>944</v>
      </c>
      <c r="G230" s="40"/>
      <c r="H230" s="32">
        <f>H242</f>
        <v>0</v>
      </c>
      <c r="I230" s="32">
        <f t="shared" ref="I230:T230" si="109">I242</f>
        <v>0</v>
      </c>
      <c r="J230" s="32">
        <f t="shared" si="109"/>
        <v>0</v>
      </c>
      <c r="K230" s="32">
        <f t="shared" si="109"/>
        <v>0</v>
      </c>
      <c r="L230" s="32">
        <f t="shared" si="109"/>
        <v>0</v>
      </c>
      <c r="M230" s="32">
        <f t="shared" si="109"/>
        <v>0</v>
      </c>
      <c r="N230" s="32">
        <f t="shared" si="109"/>
        <v>0</v>
      </c>
      <c r="O230" s="32">
        <f t="shared" si="109"/>
        <v>0</v>
      </c>
      <c r="P230" s="32">
        <f t="shared" si="109"/>
        <v>0</v>
      </c>
      <c r="Q230" s="32"/>
      <c r="R230" s="32">
        <f t="shared" si="109"/>
        <v>0</v>
      </c>
      <c r="S230" s="32">
        <f t="shared" si="109"/>
        <v>0</v>
      </c>
      <c r="T230" s="32">
        <f t="shared" si="109"/>
        <v>0</v>
      </c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5">
      <c r="A231" s="95"/>
      <c r="B231" s="314"/>
      <c r="C231" s="278"/>
      <c r="D231" s="40"/>
      <c r="E231" s="278"/>
      <c r="F231" s="313"/>
      <c r="G231" s="40"/>
      <c r="H231" s="32"/>
      <c r="I231" s="32"/>
      <c r="J231" s="32"/>
      <c r="K231" s="32"/>
      <c r="L231" s="32"/>
      <c r="M231" s="32"/>
      <c r="N231" s="32"/>
      <c r="O231" s="32"/>
      <c r="P231" s="231"/>
      <c r="Q231" s="32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25" customHeight="1" x14ac:dyDescent="0.25">
      <c r="A232" s="95"/>
      <c r="B232" s="424" t="s">
        <v>267</v>
      </c>
      <c r="C232" s="278"/>
      <c r="D232" s="40"/>
      <c r="E232" s="278"/>
      <c r="F232" s="313"/>
      <c r="G232" s="40"/>
      <c r="H232" s="32"/>
      <c r="I232" s="32"/>
      <c r="J232" s="23"/>
      <c r="K232" s="32"/>
      <c r="L232" s="32"/>
      <c r="M232" s="32"/>
      <c r="N232" s="32"/>
      <c r="O232" s="32"/>
      <c r="P232" s="231"/>
      <c r="Q232" s="33"/>
      <c r="R232" s="231"/>
      <c r="S232" s="231"/>
      <c r="T232" s="32"/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5">
      <c r="A233" s="95"/>
      <c r="B233" s="318" t="s">
        <v>166</v>
      </c>
      <c r="C233" s="278"/>
      <c r="D233" s="40"/>
      <c r="E233" s="278"/>
      <c r="F233" s="313"/>
      <c r="G233" s="40"/>
      <c r="H233" s="21">
        <f>H234</f>
        <v>200000</v>
      </c>
      <c r="I233" s="21">
        <f>I234</f>
        <v>0</v>
      </c>
      <c r="J233" s="21">
        <f t="shared" ref="J233:T233" si="110">J234</f>
        <v>200000</v>
      </c>
      <c r="K233" s="21">
        <f t="shared" si="110"/>
        <v>0</v>
      </c>
      <c r="L233" s="21">
        <f t="shared" si="110"/>
        <v>200000</v>
      </c>
      <c r="M233" s="21">
        <f t="shared" si="110"/>
        <v>0</v>
      </c>
      <c r="N233" s="21">
        <f t="shared" si="110"/>
        <v>200000</v>
      </c>
      <c r="O233" s="21">
        <f t="shared" si="110"/>
        <v>164447.87</v>
      </c>
      <c r="P233" s="228">
        <f t="shared" si="110"/>
        <v>35552.130000000005</v>
      </c>
      <c r="Q233" s="21">
        <f t="shared" si="110"/>
        <v>0</v>
      </c>
      <c r="R233" s="21">
        <f t="shared" si="110"/>
        <v>161892.4</v>
      </c>
      <c r="S233" s="21">
        <f t="shared" si="110"/>
        <v>130976.93</v>
      </c>
      <c r="T233" s="21">
        <f t="shared" si="110"/>
        <v>130976.93</v>
      </c>
      <c r="U233" s="154">
        <f>+IFERROR((R233/N233),0%)</f>
        <v>0.80946200000000001</v>
      </c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5">
      <c r="A234" s="95"/>
      <c r="B234" s="314" t="s">
        <v>34</v>
      </c>
      <c r="C234" s="278" t="s">
        <v>24</v>
      </c>
      <c r="D234" s="40">
        <v>174243</v>
      </c>
      <c r="E234" s="278">
        <v>3</v>
      </c>
      <c r="F234" s="313">
        <v>142</v>
      </c>
      <c r="G234" s="40" t="str">
        <f>CONCATENATE(D234,"-",E234,"-",F234)</f>
        <v>174243-3-142</v>
      </c>
      <c r="H234" s="32">
        <f>IFERROR(VLOOKUP(G234,'Base Zero'!A:L,6,FALSE),0)</f>
        <v>200000</v>
      </c>
      <c r="I234" s="32">
        <f>IFERROR(VLOOKUP(G234,'Base Zero'!A:L,7,FALSE),0)</f>
        <v>0</v>
      </c>
      <c r="J234" s="23">
        <f>(H234+I234)</f>
        <v>200000</v>
      </c>
      <c r="K234" s="32">
        <f>(L234-J234)</f>
        <v>0</v>
      </c>
      <c r="L234" s="32">
        <f>IFERROR(VLOOKUP(G234,'Base Zero'!$A:$L,10,FALSE),0)</f>
        <v>200000</v>
      </c>
      <c r="M234" s="32">
        <f>+L234-N234</f>
        <v>0</v>
      </c>
      <c r="N234" s="32">
        <f>IFERROR(VLOOKUP(G234,'Base Zero'!$A:$P,16,FALSE),0)</f>
        <v>200000</v>
      </c>
      <c r="O234" s="32">
        <f>IFERROR(VLOOKUP(G234,'Base Execução'!A:M,6,FALSE),0)+IFERROR(VLOOKUP(G234,'Destaque Liberado pela CPRM'!A:F,6,FALSE),0)</f>
        <v>164447.87</v>
      </c>
      <c r="P234" s="231">
        <f>+N234-O234</f>
        <v>35552.130000000005</v>
      </c>
      <c r="Q234" s="32"/>
      <c r="R234" s="231">
        <f>IFERROR(VLOOKUP(G234,'Base Execução'!$A:$K,7,FALSE),0)</f>
        <v>161892.4</v>
      </c>
      <c r="S234" s="231">
        <f>IFERROR(VLOOKUP(G234,'Base Execução'!$A:$K,9,FALSE),0)</f>
        <v>130976.93</v>
      </c>
      <c r="T234" s="32">
        <f>IFERROR(VLOOKUP(G234,'Base Execução'!$A:$K,11,FALSE),0)</f>
        <v>130976.93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5">
      <c r="A235" s="95"/>
      <c r="B235" s="423" t="s">
        <v>268</v>
      </c>
      <c r="C235" s="278"/>
      <c r="D235" s="40"/>
      <c r="E235" s="278"/>
      <c r="F235" s="313"/>
      <c r="G235" s="40"/>
      <c r="H235" s="21">
        <f>H236+H241</f>
        <v>2379000</v>
      </c>
      <c r="I235" s="21">
        <f>I236+I241</f>
        <v>0</v>
      </c>
      <c r="J235" s="21"/>
      <c r="K235" s="21"/>
      <c r="L235" s="21"/>
      <c r="M235" s="21"/>
      <c r="N235" s="21"/>
      <c r="O235" s="21"/>
      <c r="P235" s="21"/>
      <c r="Q235" s="33"/>
      <c r="R235" s="21"/>
      <c r="S235" s="21"/>
      <c r="T235" s="21"/>
      <c r="U235" s="154"/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5">
      <c r="A236" s="95"/>
      <c r="B236" s="318" t="s">
        <v>167</v>
      </c>
      <c r="C236" s="278"/>
      <c r="D236" s="40"/>
      <c r="E236" s="278"/>
      <c r="F236" s="313"/>
      <c r="G236" s="40"/>
      <c r="H236" s="21">
        <f>SUM(H237:H240)</f>
        <v>2379000</v>
      </c>
      <c r="I236" s="21">
        <f t="shared" ref="I236:O236" si="111">SUM(I237:I240)</f>
        <v>0</v>
      </c>
      <c r="J236" s="21">
        <f t="shared" si="111"/>
        <v>2379000</v>
      </c>
      <c r="K236" s="21">
        <f t="shared" si="111"/>
        <v>-353445</v>
      </c>
      <c r="L236" s="21">
        <f>SUM(L237:L240)</f>
        <v>2025555</v>
      </c>
      <c r="M236" s="21">
        <f t="shared" si="111"/>
        <v>0</v>
      </c>
      <c r="N236" s="21">
        <f t="shared" si="111"/>
        <v>2025555</v>
      </c>
      <c r="O236" s="21">
        <f t="shared" si="111"/>
        <v>1791605.6</v>
      </c>
      <c r="P236" s="21">
        <f>SUM(P237:P240)</f>
        <v>233949.39999999991</v>
      </c>
      <c r="Q236" s="21">
        <f>SUM(Q237:Q239)</f>
        <v>0</v>
      </c>
      <c r="R236" s="21">
        <f>SUM(R237:R240)</f>
        <v>1760516.88</v>
      </c>
      <c r="S236" s="21">
        <f>SUM(S237:S240)</f>
        <v>978003.75</v>
      </c>
      <c r="T236" s="21">
        <f>SUM(T237:T240)</f>
        <v>961334.15</v>
      </c>
      <c r="U236" s="154">
        <f>+IFERROR((R236/N236),0%)</f>
        <v>0.86915283959211176</v>
      </c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5">
      <c r="A237" s="95"/>
      <c r="B237" s="314" t="s">
        <v>34</v>
      </c>
      <c r="C237" s="278" t="s">
        <v>24</v>
      </c>
      <c r="D237" s="40">
        <v>174250</v>
      </c>
      <c r="E237" s="278">
        <v>3</v>
      </c>
      <c r="F237" s="313">
        <v>100</v>
      </c>
      <c r="G237" s="40" t="str">
        <f>CONCATENATE(D237,"-",E237,"-",F237)</f>
        <v>174250-3-100</v>
      </c>
      <c r="H237" s="32">
        <f>IFERROR(VLOOKUP(G237,'Base Zero'!A:L,6,FALSE),0)</f>
        <v>0</v>
      </c>
      <c r="I237" s="32">
        <f>IFERROR(VLOOKUP(G237,'Base Zero'!A:L,7,FALSE),0)</f>
        <v>0</v>
      </c>
      <c r="J237" s="23">
        <f>(H237+I237)</f>
        <v>0</v>
      </c>
      <c r="K237" s="32">
        <f>(L237-J237)</f>
        <v>0</v>
      </c>
      <c r="L237" s="32">
        <f>IFERROR(VLOOKUP(G237,'Base Zero'!$A:$L,10,FALSE),0)</f>
        <v>0</v>
      </c>
      <c r="M237" s="32">
        <f>+L237-N237</f>
        <v>0</v>
      </c>
      <c r="N237" s="32">
        <f>IFERROR(VLOOKUP(G237,'Base Zero'!$A:$P,16,FALSE),0)</f>
        <v>0</v>
      </c>
      <c r="O237" s="32">
        <f>IFERROR(VLOOKUP(G237,'Base Execução'!A:M,6,FALSE),0)+IFERROR(VLOOKUP(G237,'Destaque Liberado pela CPRM'!A:F,6,FALSE),0)</f>
        <v>0</v>
      </c>
      <c r="P237" s="231">
        <f>+N237-O237</f>
        <v>0</v>
      </c>
      <c r="Q237" s="32"/>
      <c r="R237" s="231">
        <f>IFERROR(VLOOKUP(G237,'Base Execução'!$A:$K,7,FALSE),0)</f>
        <v>0</v>
      </c>
      <c r="S237" s="231">
        <f>IFERROR(VLOOKUP(G237,'Base Execução'!$A:$K,9,FALSE),0)</f>
        <v>0</v>
      </c>
      <c r="T237" s="32">
        <f>IFERROR(VLOOKUP(G237,'Base Execução'!$A:$K,11,FALSE),0)</f>
        <v>0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5">
      <c r="A238" s="95"/>
      <c r="B238" s="314" t="s">
        <v>23</v>
      </c>
      <c r="C238" s="278" t="s">
        <v>24</v>
      </c>
      <c r="D238" s="40">
        <v>174250</v>
      </c>
      <c r="E238" s="278">
        <v>3</v>
      </c>
      <c r="F238" s="313">
        <v>142</v>
      </c>
      <c r="G238" s="40" t="str">
        <f>CONCATENATE(D238,"-",E238,"-",F238)</f>
        <v>174250-3-142</v>
      </c>
      <c r="H238" s="32">
        <f>IFERROR(VLOOKUP(G238,'Base Zero'!A:L,6,FALSE),0)</f>
        <v>1579000</v>
      </c>
      <c r="I238" s="32">
        <f>IFERROR(VLOOKUP(G238,'Base Zero'!A:L,7,FALSE),0)</f>
        <v>0</v>
      </c>
      <c r="J238" s="23">
        <f>(H238+I238)</f>
        <v>1579000</v>
      </c>
      <c r="K238" s="32">
        <f>(L238-J238)</f>
        <v>0</v>
      </c>
      <c r="L238" s="32">
        <f>IFERROR(VLOOKUP(G238,'Base Zero'!$A:$L,10,FALSE),0)</f>
        <v>1579000</v>
      </c>
      <c r="M238" s="32">
        <f>+L238-N238</f>
        <v>0</v>
      </c>
      <c r="N238" s="32">
        <f>IFERROR(VLOOKUP(G238,'Base Zero'!$A:$P,16,FALSE),0)</f>
        <v>1579000</v>
      </c>
      <c r="O238" s="32">
        <f>IFERROR(VLOOKUP(G238,'Base Execução'!A:M,6,FALSE),0)+IFERROR(VLOOKUP(G238,'Destaque Liberado pela CPRM'!A:F,6,FALSE),0)</f>
        <v>1576206.6</v>
      </c>
      <c r="P238" s="231">
        <f>+N238-O238</f>
        <v>2793.3999999999069</v>
      </c>
      <c r="Q238" s="33"/>
      <c r="R238" s="231">
        <f>IFERROR(VLOOKUP(G238,'Base Execução'!$A:$K,7,FALSE),0)</f>
        <v>1547800.88</v>
      </c>
      <c r="S238" s="231">
        <f>IFERROR(VLOOKUP(G238,'Base Execução'!$A:$K,9,FALSE),0)</f>
        <v>765287.75</v>
      </c>
      <c r="T238" s="32">
        <f>IFERROR(VLOOKUP(G238,'Base Execução'!$A:$K,11,FALSE),0)</f>
        <v>757258.15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5">
      <c r="A239" s="95"/>
      <c r="B239" s="314" t="s">
        <v>23</v>
      </c>
      <c r="C239" s="278" t="s">
        <v>27</v>
      </c>
      <c r="D239" s="40">
        <v>174250</v>
      </c>
      <c r="E239" s="278">
        <v>4</v>
      </c>
      <c r="F239" s="313">
        <v>142</v>
      </c>
      <c r="G239" s="40" t="str">
        <f>CONCATENATE(D239,"-",E239,"-",F239)</f>
        <v>174250-4-142</v>
      </c>
      <c r="H239" s="32">
        <f>IFERROR(VLOOKUP(G239,'Base Zero'!A:L,6,FALSE),0)</f>
        <v>800000</v>
      </c>
      <c r="I239" s="32">
        <f>IFERROR(VLOOKUP(G239,'Base Zero'!A:L,7,FALSE),0)</f>
        <v>0</v>
      </c>
      <c r="J239" s="23">
        <f>(H239+I239)</f>
        <v>800000</v>
      </c>
      <c r="K239" s="32">
        <f>(L239-J239)</f>
        <v>-353445</v>
      </c>
      <c r="L239" s="32">
        <f>IFERROR(VLOOKUP(G239,'Base Zero'!$A:$L,10,FALSE),0)</f>
        <v>446555</v>
      </c>
      <c r="M239" s="32">
        <f>+L239-N239</f>
        <v>0</v>
      </c>
      <c r="N239" s="32">
        <f>IFERROR(VLOOKUP(G239,'Base Zero'!$A:$P,16,FALSE),0)</f>
        <v>446555</v>
      </c>
      <c r="O239" s="32">
        <f>IFERROR(VLOOKUP(G239,'Base Execução'!A:M,6,FALSE),0)+IFERROR(VLOOKUP(G239,'Destaque Liberado pela CPRM'!A:F,6,FALSE),0)</f>
        <v>215399</v>
      </c>
      <c r="P239" s="231">
        <f>+N239-O239</f>
        <v>231156</v>
      </c>
      <c r="Q239" s="32"/>
      <c r="R239" s="231">
        <f>IFERROR(VLOOKUP(G239,'Base Execução'!$A:$K,7,FALSE),0)</f>
        <v>212716</v>
      </c>
      <c r="S239" s="231">
        <f>IFERROR(VLOOKUP(G239,'Base Execução'!$A:$K,9,FALSE),0)</f>
        <v>212716</v>
      </c>
      <c r="T239" s="32">
        <f>IFERROR(VLOOKUP(G239,'Base Execução'!$A:$K,11,FALSE),0)</f>
        <v>204076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5">
      <c r="A240" s="95"/>
      <c r="B240" s="314" t="s">
        <v>39</v>
      </c>
      <c r="C240" s="278" t="s">
        <v>24</v>
      </c>
      <c r="D240" s="40">
        <v>174250</v>
      </c>
      <c r="E240" s="278">
        <v>3</v>
      </c>
      <c r="F240" s="313">
        <v>350</v>
      </c>
      <c r="G240" s="40" t="str">
        <f>CONCATENATE(D240,"-",E240,"-",F240)</f>
        <v>174250-3-350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2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5">
      <c r="A241" s="95"/>
      <c r="B241" s="318" t="s">
        <v>305</v>
      </c>
      <c r="C241" s="278"/>
      <c r="D241" s="40"/>
      <c r="E241" s="278"/>
      <c r="F241" s="313"/>
      <c r="G241" s="40"/>
      <c r="H241" s="21">
        <f>H242</f>
        <v>0</v>
      </c>
      <c r="I241" s="21">
        <f t="shared" ref="I241:P241" si="112">I242</f>
        <v>0</v>
      </c>
      <c r="J241" s="21">
        <f t="shared" si="112"/>
        <v>0</v>
      </c>
      <c r="K241" s="21">
        <f t="shared" si="112"/>
        <v>0</v>
      </c>
      <c r="L241" s="21">
        <f t="shared" si="112"/>
        <v>0</v>
      </c>
      <c r="M241" s="21">
        <f t="shared" si="112"/>
        <v>0</v>
      </c>
      <c r="N241" s="21">
        <f t="shared" si="112"/>
        <v>0</v>
      </c>
      <c r="O241" s="21">
        <f t="shared" si="112"/>
        <v>0</v>
      </c>
      <c r="P241" s="21">
        <f t="shared" si="112"/>
        <v>0</v>
      </c>
      <c r="Q241" s="32"/>
      <c r="R241" s="21">
        <f>R242</f>
        <v>0</v>
      </c>
      <c r="S241" s="21">
        <f>S242</f>
        <v>0</v>
      </c>
      <c r="T241" s="21">
        <f>T242</f>
        <v>0</v>
      </c>
      <c r="U241" s="154">
        <f>+IFERROR((R241/N241),0%)</f>
        <v>0</v>
      </c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5">
      <c r="A242" s="95"/>
      <c r="B242" s="314" t="s">
        <v>23</v>
      </c>
      <c r="C242" s="278" t="s">
        <v>24</v>
      </c>
      <c r="D242" s="40">
        <v>195069</v>
      </c>
      <c r="E242" s="278">
        <v>3</v>
      </c>
      <c r="F242" s="313">
        <v>944</v>
      </c>
      <c r="G242" s="40" t="str">
        <f>CONCATENATE(D242,"-",E242,"-",F242)</f>
        <v>195069-3-944</v>
      </c>
      <c r="H242" s="32">
        <f>IFERROR(VLOOKUP(G242,'Base Zero'!A:L,6,FALSE),0)</f>
        <v>0</v>
      </c>
      <c r="I242" s="32">
        <f>IFERROR(VLOOKUP(G242,'Base Zero'!A:L,7,FALSE),0)</f>
        <v>0</v>
      </c>
      <c r="J242" s="23">
        <f>(H242+I242)</f>
        <v>0</v>
      </c>
      <c r="K242" s="32">
        <f>(L242-J242)</f>
        <v>0</v>
      </c>
      <c r="L242" s="32">
        <f>IFERROR(VLOOKUP(G242,'Base Zero'!$A:$L,10,FALSE),0)</f>
        <v>0</v>
      </c>
      <c r="M242" s="32">
        <f>+L242-N242</f>
        <v>0</v>
      </c>
      <c r="N242" s="32">
        <f>IFERROR(VLOOKUP(G242,'Base Zero'!$A:$P,16,FALSE),0)</f>
        <v>0</v>
      </c>
      <c r="O242" s="32">
        <f>IFERROR(VLOOKUP(G242,'Base Execução'!A:M,6,FALSE),0)+IFERROR(VLOOKUP(G242,'Destaque Liberado pela CPRM'!A:F,6,FALSE),0)</f>
        <v>0</v>
      </c>
      <c r="P242" s="231">
        <f>+N242-O242</f>
        <v>0</v>
      </c>
      <c r="Q242" s="32"/>
      <c r="R242" s="231">
        <f>IFERROR(VLOOKUP(G242,'Base Execução'!$A:$K,7,FALSE),0)</f>
        <v>0</v>
      </c>
      <c r="S242" s="231">
        <f>IFERROR(VLOOKUP(G242,'Base Execução'!$A:$K,9,FALSE),0)</f>
        <v>0</v>
      </c>
      <c r="T242" s="32">
        <f>IFERROR(VLOOKUP(G242,'Base Execução'!$A:$K,11,FALSE),0)</f>
        <v>0</v>
      </c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5">
      <c r="A243" s="95"/>
      <c r="B243" s="423" t="s">
        <v>269</v>
      </c>
      <c r="C243" s="278"/>
      <c r="D243" s="40"/>
      <c r="E243" s="278"/>
      <c r="F243" s="313"/>
      <c r="G243" s="40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1"/>
      <c r="S243" s="231"/>
      <c r="T243" s="32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5">
      <c r="A244" s="95"/>
      <c r="B244" s="318" t="s">
        <v>168</v>
      </c>
      <c r="C244" s="278"/>
      <c r="D244" s="40"/>
      <c r="E244" s="278"/>
      <c r="F244" s="313"/>
      <c r="G244" s="40"/>
      <c r="H244" s="21">
        <f>SUM(H245:H246)</f>
        <v>421000</v>
      </c>
      <c r="I244" s="21">
        <f>SUM(I245:I246)</f>
        <v>0</v>
      </c>
      <c r="J244" s="21">
        <f t="shared" ref="J244:T244" si="113">SUM(J245:J246)</f>
        <v>421000</v>
      </c>
      <c r="K244" s="21">
        <f t="shared" si="113"/>
        <v>0</v>
      </c>
      <c r="L244" s="21">
        <f t="shared" si="113"/>
        <v>421000</v>
      </c>
      <c r="M244" s="21">
        <f t="shared" si="113"/>
        <v>0</v>
      </c>
      <c r="N244" s="21">
        <f t="shared" si="113"/>
        <v>421000</v>
      </c>
      <c r="O244" s="21">
        <f t="shared" si="113"/>
        <v>421000</v>
      </c>
      <c r="P244" s="21">
        <f t="shared" si="113"/>
        <v>0</v>
      </c>
      <c r="Q244" s="21">
        <f t="shared" si="113"/>
        <v>0</v>
      </c>
      <c r="R244" s="21">
        <f t="shared" si="113"/>
        <v>421000</v>
      </c>
      <c r="S244" s="21">
        <f t="shared" si="113"/>
        <v>4512.21</v>
      </c>
      <c r="T244" s="21">
        <f t="shared" si="113"/>
        <v>4512.21</v>
      </c>
      <c r="U244" s="154">
        <f>+IFERROR((R244/N244),0%)</f>
        <v>1</v>
      </c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5">
      <c r="A245" s="95"/>
      <c r="B245" s="314" t="s">
        <v>34</v>
      </c>
      <c r="C245" s="278" t="s">
        <v>24</v>
      </c>
      <c r="D245" s="40">
        <v>174255</v>
      </c>
      <c r="E245" s="278">
        <v>3</v>
      </c>
      <c r="F245" s="313">
        <v>142</v>
      </c>
      <c r="G245" s="40" t="str">
        <f>CONCATENATE(D245,"-",E245,"-",F245)</f>
        <v>174255-3-142</v>
      </c>
      <c r="H245" s="32">
        <f>IFERROR(VLOOKUP(G245,'Base Zero'!A:L,6,FALSE),0)</f>
        <v>421000</v>
      </c>
      <c r="I245" s="32">
        <f>IFERROR(VLOOKUP(G245,'Base Zero'!A:L,7,FALSE),0)</f>
        <v>0</v>
      </c>
      <c r="J245" s="23">
        <f>(H245+I245)</f>
        <v>421000</v>
      </c>
      <c r="K245" s="32">
        <f>(L245-J245)</f>
        <v>0</v>
      </c>
      <c r="L245" s="32">
        <f>IFERROR(VLOOKUP(G245,'Base Zero'!$A:$L,10,FALSE),0)</f>
        <v>421000</v>
      </c>
      <c r="M245" s="32">
        <f>+L245-N245</f>
        <v>0</v>
      </c>
      <c r="N245" s="32">
        <f>IFERROR(VLOOKUP(G245,'Base Zero'!$A:$P,16,FALSE),0)</f>
        <v>421000</v>
      </c>
      <c r="O245" s="32">
        <f>IFERROR(VLOOKUP(G245,'Base Execução'!A:M,6,FALSE),0)+IFERROR(VLOOKUP(G245,'Destaque Liberado pela CPRM'!A:F,6,FALSE),0)</f>
        <v>421000</v>
      </c>
      <c r="P245" s="231">
        <f>+N245-O245</f>
        <v>0</v>
      </c>
      <c r="Q245" s="32"/>
      <c r="R245" s="231">
        <f>IFERROR(VLOOKUP(G245,'Base Execução'!$A:$K,7,FALSE),0)</f>
        <v>421000</v>
      </c>
      <c r="S245" s="231">
        <f>IFERROR(VLOOKUP(G245,'Base Execução'!$A:$K,9,FALSE),0)</f>
        <v>4512.21</v>
      </c>
      <c r="T245" s="32">
        <f>IFERROR(VLOOKUP(G245,'Base Execução'!$A:$K,11,FALSE),0)</f>
        <v>4512.21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5">
      <c r="A246" s="95"/>
      <c r="B246" s="314" t="s">
        <v>23</v>
      </c>
      <c r="C246" s="278" t="s">
        <v>27</v>
      </c>
      <c r="D246" s="40">
        <v>174255</v>
      </c>
      <c r="E246" s="278">
        <v>4</v>
      </c>
      <c r="F246" s="313">
        <v>142</v>
      </c>
      <c r="G246" s="40" t="str">
        <f>CONCATENATE(D246,"-",E246,"-",F246)</f>
        <v>174255-4-142</v>
      </c>
      <c r="H246" s="32">
        <f>IFERROR(VLOOKUP(G246,'Base Zero'!A:L,6,FALSE),0)</f>
        <v>0</v>
      </c>
      <c r="I246" s="32">
        <f>IFERROR(VLOOKUP(G246,'Base Zero'!A:L,7,FALSE),0)</f>
        <v>0</v>
      </c>
      <c r="J246" s="23">
        <f>(H246+I246)</f>
        <v>0</v>
      </c>
      <c r="K246" s="32">
        <f>(L246-J246)</f>
        <v>0</v>
      </c>
      <c r="L246" s="32">
        <f>IFERROR(VLOOKUP(G246,'Base Zero'!$A:$L,10,FALSE),0)</f>
        <v>0</v>
      </c>
      <c r="M246" s="32">
        <f>+L246-N246</f>
        <v>0</v>
      </c>
      <c r="N246" s="32">
        <f>IFERROR(VLOOKUP(G246,'Base Zero'!$A:$P,16,FALSE),0)</f>
        <v>0</v>
      </c>
      <c r="O246" s="32">
        <f>IFERROR(VLOOKUP(G246,'Base Execução'!A:M,6,FALSE),0)+IFERROR(VLOOKUP(G246,'Destaque Liberado pela CPRM'!A:F,6,FALSE),0)</f>
        <v>0</v>
      </c>
      <c r="P246" s="231">
        <f>+N246-O246</f>
        <v>0</v>
      </c>
      <c r="Q246" s="33"/>
      <c r="R246" s="231">
        <f>IFERROR(VLOOKUP(G246,'Base Execução'!$A:$K,7,FALSE),0)</f>
        <v>0</v>
      </c>
      <c r="S246" s="231">
        <f>IFERROR(VLOOKUP(G246,'Base Execução'!$A:$K,9,FALSE),0)</f>
        <v>0</v>
      </c>
      <c r="T246" s="32">
        <f>IFERROR(VLOOKUP(G246,'Base Execução'!$A:$K,11,FALSE),0)</f>
        <v>0</v>
      </c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5">
      <c r="A247" s="95"/>
      <c r="B247" s="301"/>
      <c r="C247" s="48"/>
      <c r="D247" s="49"/>
      <c r="E247" s="48"/>
      <c r="F247" s="50"/>
      <c r="G247" s="48"/>
      <c r="H247" s="42"/>
      <c r="I247" s="42"/>
      <c r="J247" s="24"/>
      <c r="K247" s="42"/>
      <c r="L247" s="42"/>
      <c r="M247" s="42"/>
      <c r="N247" s="42"/>
      <c r="O247" s="42"/>
      <c r="P247" s="265"/>
      <c r="Q247" s="35"/>
      <c r="R247" s="265"/>
      <c r="S247" s="265"/>
      <c r="T247" s="42"/>
      <c r="U247" s="300"/>
    </row>
    <row r="248" spans="1:33" s="11" customFormat="1" ht="25" customHeight="1" x14ac:dyDescent="0.25">
      <c r="A248" s="95"/>
      <c r="B248" s="242" t="s">
        <v>270</v>
      </c>
      <c r="C248" s="278"/>
      <c r="D248" s="40"/>
      <c r="E248" s="278"/>
      <c r="F248" s="279"/>
      <c r="G248" s="278"/>
      <c r="H248" s="21">
        <f>H250</f>
        <v>2365000</v>
      </c>
      <c r="I248" s="21">
        <f t="shared" ref="I248:T248" si="114">I250</f>
        <v>0</v>
      </c>
      <c r="J248" s="21">
        <f t="shared" si="114"/>
        <v>2365000</v>
      </c>
      <c r="K248" s="21">
        <f t="shared" si="114"/>
        <v>0</v>
      </c>
      <c r="L248" s="21">
        <f t="shared" si="114"/>
        <v>2365000</v>
      </c>
      <c r="M248" s="21">
        <f t="shared" si="114"/>
        <v>0</v>
      </c>
      <c r="N248" s="21">
        <f t="shared" si="114"/>
        <v>2365000</v>
      </c>
      <c r="O248" s="21">
        <f t="shared" si="114"/>
        <v>0</v>
      </c>
      <c r="P248" s="21">
        <f t="shared" si="114"/>
        <v>2365000</v>
      </c>
      <c r="Q248" s="22">
        <f t="shared" si="114"/>
        <v>0</v>
      </c>
      <c r="R248" s="21">
        <f t="shared" si="114"/>
        <v>0</v>
      </c>
      <c r="S248" s="21">
        <f t="shared" si="114"/>
        <v>0</v>
      </c>
      <c r="T248" s="21">
        <f t="shared" si="114"/>
        <v>0</v>
      </c>
      <c r="U248" s="156">
        <f>+IFERROR((R248/N248),0%)</f>
        <v>0</v>
      </c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5">
      <c r="A249" s="95"/>
      <c r="B249" s="277" t="s">
        <v>321</v>
      </c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5">
      <c r="A250" s="95"/>
      <c r="B250" s="314" t="s">
        <v>23</v>
      </c>
      <c r="C250" s="278" t="s">
        <v>24</v>
      </c>
      <c r="D250" s="40">
        <v>174248</v>
      </c>
      <c r="E250" s="278">
        <v>3</v>
      </c>
      <c r="F250" s="313">
        <v>142</v>
      </c>
      <c r="G250" s="278"/>
      <c r="H250" s="32">
        <f>H254</f>
        <v>2365000</v>
      </c>
      <c r="I250" s="32">
        <f t="shared" ref="I250:T250" si="115">I254</f>
        <v>0</v>
      </c>
      <c r="J250" s="32">
        <f t="shared" si="115"/>
        <v>2365000</v>
      </c>
      <c r="K250" s="32">
        <f t="shared" si="115"/>
        <v>0</v>
      </c>
      <c r="L250" s="32">
        <f t="shared" si="115"/>
        <v>2365000</v>
      </c>
      <c r="M250" s="32">
        <f t="shared" si="115"/>
        <v>0</v>
      </c>
      <c r="N250" s="32">
        <f t="shared" si="115"/>
        <v>2365000</v>
      </c>
      <c r="O250" s="32">
        <f t="shared" si="115"/>
        <v>0</v>
      </c>
      <c r="P250" s="32">
        <f t="shared" si="115"/>
        <v>2365000</v>
      </c>
      <c r="Q250" s="32">
        <f t="shared" si="115"/>
        <v>0</v>
      </c>
      <c r="R250" s="32">
        <f t="shared" si="115"/>
        <v>0</v>
      </c>
      <c r="S250" s="32">
        <f t="shared" si="115"/>
        <v>0</v>
      </c>
      <c r="T250" s="32">
        <f t="shared" si="115"/>
        <v>0</v>
      </c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5">
      <c r="A251" s="95"/>
      <c r="B251" s="277"/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5">
      <c r="A252" s="95"/>
      <c r="B252" s="423" t="s">
        <v>198</v>
      </c>
      <c r="C252" s="278"/>
      <c r="D252" s="40"/>
      <c r="E252" s="278"/>
      <c r="F252" s="279"/>
      <c r="G252" s="278"/>
      <c r="H252" s="32"/>
      <c r="I252" s="32"/>
      <c r="J252" s="23"/>
      <c r="K252" s="32"/>
      <c r="L252" s="32"/>
      <c r="M252" s="32"/>
      <c r="N252" s="32"/>
      <c r="O252" s="32"/>
      <c r="P252" s="231"/>
      <c r="Q252" s="33"/>
      <c r="R252" s="232"/>
      <c r="S252" s="232"/>
      <c r="T252" s="31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5">
      <c r="A253" s="95"/>
      <c r="B253" s="38" t="s">
        <v>199</v>
      </c>
      <c r="C253" s="278"/>
      <c r="D253" s="40"/>
      <c r="E253" s="278"/>
      <c r="F253" s="279"/>
      <c r="G253" s="278"/>
      <c r="H253" s="22">
        <f>H254</f>
        <v>2365000</v>
      </c>
      <c r="I253" s="22">
        <f>I254</f>
        <v>0</v>
      </c>
      <c r="J253" s="22">
        <f>J254</f>
        <v>2365000</v>
      </c>
      <c r="K253" s="22">
        <f t="shared" ref="K253:T253" si="116">K254</f>
        <v>0</v>
      </c>
      <c r="L253" s="22">
        <f t="shared" si="116"/>
        <v>2365000</v>
      </c>
      <c r="M253" s="22">
        <f t="shared" si="116"/>
        <v>0</v>
      </c>
      <c r="N253" s="22">
        <f t="shared" si="116"/>
        <v>2365000</v>
      </c>
      <c r="O253" s="22">
        <f t="shared" si="116"/>
        <v>0</v>
      </c>
      <c r="P253" s="22">
        <f t="shared" si="116"/>
        <v>2365000</v>
      </c>
      <c r="Q253" s="22">
        <f t="shared" si="116"/>
        <v>0</v>
      </c>
      <c r="R253" s="22">
        <f t="shared" si="116"/>
        <v>0</v>
      </c>
      <c r="S253" s="22">
        <f t="shared" si="116"/>
        <v>0</v>
      </c>
      <c r="T253" s="22">
        <f t="shared" si="116"/>
        <v>0</v>
      </c>
      <c r="U253" s="154">
        <f>+IFERROR((R253/N253),0%)</f>
        <v>0</v>
      </c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5">
      <c r="A254" s="95"/>
      <c r="B254" s="314" t="s">
        <v>23</v>
      </c>
      <c r="C254" s="278" t="s">
        <v>24</v>
      </c>
      <c r="D254" s="40">
        <v>174248</v>
      </c>
      <c r="E254" s="278">
        <v>3</v>
      </c>
      <c r="F254" s="313">
        <v>142</v>
      </c>
      <c r="G254" s="40" t="str">
        <f>CONCATENATE(D254,"-",E254,"-",F254)</f>
        <v>174248-3-142</v>
      </c>
      <c r="H254" s="32">
        <f>IFERROR(VLOOKUP(G254,'Base Zero'!A:L,6,FALSE),0)</f>
        <v>2365000</v>
      </c>
      <c r="I254" s="32">
        <f>IFERROR(VLOOKUP(G254,'Base Zero'!A:L,7,FALSE),0)</f>
        <v>0</v>
      </c>
      <c r="J254" s="23">
        <f>(H254+I254)</f>
        <v>2365000</v>
      </c>
      <c r="K254" s="32">
        <f>(L254-J254)</f>
        <v>0</v>
      </c>
      <c r="L254" s="32">
        <f>IFERROR(VLOOKUP(G254,'Base Zero'!$A:$L,10,FALSE),0)</f>
        <v>2365000</v>
      </c>
      <c r="M254" s="32">
        <f>+L254-N254</f>
        <v>0</v>
      </c>
      <c r="N254" s="32">
        <f>IFERROR(VLOOKUP(G254,'Base Zero'!$A:$P,16,FALSE),0)</f>
        <v>2365000</v>
      </c>
      <c r="O254" s="32">
        <f>IFERROR(VLOOKUP(G254,'Base Execução'!A:M,6,FALSE),0)+IFERROR(VLOOKUP(G254,'Destaque Liberado pela CPRM'!A:F,6,FALSE),0)</f>
        <v>0</v>
      </c>
      <c r="P254" s="231">
        <f>+N254-O254</f>
        <v>2365000</v>
      </c>
      <c r="Q254" s="32"/>
      <c r="R254" s="231">
        <f>IFERROR(VLOOKUP(G254,'Base Execução'!$A:$K,7,FALSE),0)</f>
        <v>0</v>
      </c>
      <c r="S254" s="231">
        <f>IFERROR(VLOOKUP(G254,'Base Execução'!$A:$K,9,FALSE),0)</f>
        <v>0</v>
      </c>
      <c r="T254" s="32">
        <f>IFERROR(VLOOKUP(G254,'Base Execução'!$A:$K,11,FALSE),0)</f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5">
      <c r="A255" s="95"/>
      <c r="B255" s="316"/>
      <c r="C255" s="278"/>
      <c r="D255" s="40"/>
      <c r="E255" s="278"/>
      <c r="F255" s="279"/>
      <c r="G255" s="278"/>
      <c r="H255" s="32"/>
      <c r="I255" s="32"/>
      <c r="J255" s="23"/>
      <c r="K255" s="32"/>
      <c r="L255" s="32"/>
      <c r="M255" s="32"/>
      <c r="N255" s="32"/>
      <c r="O255" s="32"/>
      <c r="P255" s="231"/>
      <c r="Q255" s="33"/>
      <c r="R255" s="232"/>
      <c r="S255" s="232"/>
      <c r="T255" s="31"/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15" customHeight="1" x14ac:dyDescent="0.25">
      <c r="A256" s="368"/>
      <c r="B256" s="301"/>
      <c r="C256" s="48"/>
      <c r="D256" s="49"/>
      <c r="E256" s="48"/>
      <c r="F256" s="50"/>
      <c r="G256" s="48"/>
      <c r="H256" s="42"/>
      <c r="I256" s="42"/>
      <c r="J256" s="24"/>
      <c r="K256" s="42"/>
      <c r="L256" s="42"/>
      <c r="M256" s="42"/>
      <c r="N256" s="42"/>
      <c r="O256" s="42"/>
      <c r="P256" s="265"/>
      <c r="Q256" s="35"/>
      <c r="R256" s="265"/>
      <c r="S256" s="265"/>
      <c r="T256" s="42"/>
      <c r="U256" s="300"/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25" customHeight="1" x14ac:dyDescent="0.25">
      <c r="A257" s="95"/>
      <c r="B257" s="41" t="s">
        <v>271</v>
      </c>
      <c r="C257" s="278"/>
      <c r="D257" s="40"/>
      <c r="E257" s="278"/>
      <c r="F257" s="279"/>
      <c r="G257" s="278"/>
      <c r="H257" s="21">
        <f>SUM(H259:H261)</f>
        <v>10000000</v>
      </c>
      <c r="I257" s="21">
        <f t="shared" ref="I257:T257" si="117">SUM(I259:I261)</f>
        <v>0</v>
      </c>
      <c r="J257" s="21">
        <f t="shared" si="117"/>
        <v>10000000</v>
      </c>
      <c r="K257" s="21">
        <f t="shared" si="117"/>
        <v>-1178149</v>
      </c>
      <c r="L257" s="21">
        <f t="shared" si="117"/>
        <v>8821851</v>
      </c>
      <c r="M257" s="21">
        <f t="shared" si="117"/>
        <v>270000</v>
      </c>
      <c r="N257" s="21">
        <f t="shared" si="117"/>
        <v>8551851</v>
      </c>
      <c r="O257" s="21">
        <f t="shared" si="117"/>
        <v>8442598.9000000004</v>
      </c>
      <c r="P257" s="21">
        <f t="shared" si="117"/>
        <v>109252.10000000003</v>
      </c>
      <c r="Q257" s="22">
        <f t="shared" si="117"/>
        <v>0</v>
      </c>
      <c r="R257" s="21">
        <f t="shared" si="117"/>
        <v>7957304.9100000001</v>
      </c>
      <c r="S257" s="21">
        <f t="shared" si="117"/>
        <v>5237229.4600000009</v>
      </c>
      <c r="T257" s="21">
        <f t="shared" si="117"/>
        <v>5070402.6100000003</v>
      </c>
      <c r="U257" s="156">
        <f>+IFERROR((R257/N257),0%)</f>
        <v>0.93047749662616897</v>
      </c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5">
      <c r="A258" s="272"/>
      <c r="B258" s="277" t="s">
        <v>322</v>
      </c>
      <c r="C258" s="278"/>
      <c r="D258" s="40"/>
      <c r="E258" s="278"/>
      <c r="F258" s="279"/>
      <c r="G258" s="278"/>
      <c r="H258" s="32"/>
      <c r="I258" s="32"/>
      <c r="J258" s="32"/>
      <c r="K258" s="32"/>
      <c r="L258" s="32"/>
      <c r="M258" s="32"/>
      <c r="N258" s="32"/>
      <c r="O258" s="32"/>
      <c r="P258" s="231"/>
      <c r="Q258" s="33"/>
      <c r="R258" s="231"/>
      <c r="S258" s="231"/>
      <c r="T258" s="32"/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5">
      <c r="A259" s="272"/>
      <c r="B259" s="34" t="s">
        <v>23</v>
      </c>
      <c r="C259" s="278" t="s">
        <v>24</v>
      </c>
      <c r="D259" s="40"/>
      <c r="E259" s="278">
        <v>3</v>
      </c>
      <c r="F259" s="313">
        <v>142</v>
      </c>
      <c r="G259" s="278"/>
      <c r="H259" s="32">
        <f>H265+H269+H273+H276+H279</f>
        <v>9000000</v>
      </c>
      <c r="I259" s="32">
        <f t="shared" ref="I259:T259" si="118">I265+I269+I273+I276+I279</f>
        <v>0</v>
      </c>
      <c r="J259" s="32">
        <f t="shared" si="118"/>
        <v>9000000</v>
      </c>
      <c r="K259" s="32">
        <f t="shared" si="118"/>
        <v>-1178149</v>
      </c>
      <c r="L259" s="32">
        <f t="shared" si="118"/>
        <v>7821851</v>
      </c>
      <c r="M259" s="32">
        <f t="shared" si="118"/>
        <v>0</v>
      </c>
      <c r="N259" s="32">
        <f t="shared" si="118"/>
        <v>7821851</v>
      </c>
      <c r="O259" s="32">
        <f t="shared" si="118"/>
        <v>7787255.46</v>
      </c>
      <c r="P259" s="32">
        <f t="shared" si="118"/>
        <v>34595.539999999979</v>
      </c>
      <c r="Q259" s="32">
        <f t="shared" ref="Q259" si="119">Q265+Q269+Q273+Q276</f>
        <v>0</v>
      </c>
      <c r="R259" s="32">
        <f t="shared" si="118"/>
        <v>7301961.4700000007</v>
      </c>
      <c r="S259" s="32">
        <f t="shared" si="118"/>
        <v>4911886.0200000005</v>
      </c>
      <c r="T259" s="32">
        <f t="shared" si="118"/>
        <v>4758778.6100000003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5">
      <c r="A260" s="272"/>
      <c r="B260" s="34" t="s">
        <v>26</v>
      </c>
      <c r="C260" s="278" t="s">
        <v>27</v>
      </c>
      <c r="D260" s="40"/>
      <c r="E260" s="278">
        <v>4</v>
      </c>
      <c r="F260" s="313">
        <v>142</v>
      </c>
      <c r="G260" s="278"/>
      <c r="H260" s="32">
        <f>H266</f>
        <v>1000000</v>
      </c>
      <c r="I260" s="32">
        <f t="shared" ref="I260:T260" si="120">I266</f>
        <v>0</v>
      </c>
      <c r="J260" s="32">
        <f t="shared" si="120"/>
        <v>1000000</v>
      </c>
      <c r="K260" s="32">
        <f t="shared" si="120"/>
        <v>0</v>
      </c>
      <c r="L260" s="32">
        <f t="shared" si="120"/>
        <v>1000000</v>
      </c>
      <c r="M260" s="32">
        <f t="shared" si="120"/>
        <v>270000</v>
      </c>
      <c r="N260" s="32">
        <f t="shared" si="120"/>
        <v>730000</v>
      </c>
      <c r="O260" s="32">
        <f t="shared" si="120"/>
        <v>655343.43999999994</v>
      </c>
      <c r="P260" s="32">
        <f t="shared" si="120"/>
        <v>74656.560000000056</v>
      </c>
      <c r="Q260" s="32">
        <f t="shared" si="120"/>
        <v>0</v>
      </c>
      <c r="R260" s="32">
        <f t="shared" si="120"/>
        <v>655343.43999999994</v>
      </c>
      <c r="S260" s="32">
        <f t="shared" si="120"/>
        <v>325343.44</v>
      </c>
      <c r="T260" s="32">
        <f t="shared" si="120"/>
        <v>311624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11" customFormat="1" ht="15" customHeight="1" x14ac:dyDescent="0.25">
      <c r="A261" s="272"/>
      <c r="B261" s="314" t="s">
        <v>39</v>
      </c>
      <c r="C261" s="278" t="s">
        <v>24</v>
      </c>
      <c r="D261" s="40"/>
      <c r="E261" s="278">
        <v>3</v>
      </c>
      <c r="F261" s="279">
        <v>150</v>
      </c>
      <c r="G261" s="278"/>
      <c r="H261" s="32">
        <f>H270</f>
        <v>0</v>
      </c>
      <c r="I261" s="32">
        <f t="shared" ref="I261:T261" si="121">I270</f>
        <v>0</v>
      </c>
      <c r="J261" s="32">
        <f t="shared" si="121"/>
        <v>0</v>
      </c>
      <c r="K261" s="32">
        <f t="shared" si="121"/>
        <v>0</v>
      </c>
      <c r="L261" s="32">
        <f t="shared" si="121"/>
        <v>0</v>
      </c>
      <c r="M261" s="32">
        <f t="shared" si="121"/>
        <v>0</v>
      </c>
      <c r="N261" s="32">
        <f t="shared" si="121"/>
        <v>0</v>
      </c>
      <c r="O261" s="32">
        <f t="shared" si="121"/>
        <v>0</v>
      </c>
      <c r="P261" s="32">
        <f t="shared" si="121"/>
        <v>0</v>
      </c>
      <c r="Q261" s="32">
        <f t="shared" si="121"/>
        <v>0</v>
      </c>
      <c r="R261" s="32">
        <f t="shared" si="121"/>
        <v>0</v>
      </c>
      <c r="S261" s="32">
        <f t="shared" si="121"/>
        <v>0</v>
      </c>
      <c r="T261" s="32">
        <f t="shared" si="121"/>
        <v>0</v>
      </c>
      <c r="U261" s="155"/>
      <c r="V261" s="36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5">
      <c r="A262" s="272"/>
      <c r="B262" s="302"/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25" customHeight="1" x14ac:dyDescent="0.25">
      <c r="A263" s="272"/>
      <c r="B263" s="424" t="s">
        <v>272</v>
      </c>
      <c r="C263" s="269"/>
      <c r="D263" s="39"/>
      <c r="E263" s="269"/>
      <c r="F263" s="44"/>
      <c r="G263" s="269"/>
      <c r="H263" s="31"/>
      <c r="I263" s="31"/>
      <c r="J263" s="28"/>
      <c r="K263" s="31"/>
      <c r="L263" s="31"/>
      <c r="M263" s="31"/>
      <c r="N263" s="31"/>
      <c r="O263" s="31"/>
      <c r="P263" s="232"/>
      <c r="Q263" s="33"/>
      <c r="R263" s="232"/>
      <c r="S263" s="232"/>
      <c r="T263" s="31"/>
      <c r="U263" s="155"/>
    </row>
    <row r="264" spans="1:33" ht="15" customHeight="1" x14ac:dyDescent="0.25">
      <c r="A264" s="272"/>
      <c r="B264" s="38" t="s">
        <v>129</v>
      </c>
      <c r="C264" s="269"/>
      <c r="D264" s="34"/>
      <c r="E264" s="34"/>
      <c r="F264" s="34"/>
      <c r="G264" s="22"/>
      <c r="H264" s="22">
        <f>SUM(H265:H266)</f>
        <v>2999999</v>
      </c>
      <c r="I264" s="22">
        <f>SUM(I265:I266)</f>
        <v>0</v>
      </c>
      <c r="J264" s="22">
        <f t="shared" ref="J264:T264" si="122">SUM(J265:J266)</f>
        <v>2999999</v>
      </c>
      <c r="K264" s="22">
        <f t="shared" si="122"/>
        <v>300253</v>
      </c>
      <c r="L264" s="22">
        <f t="shared" si="122"/>
        <v>3300252</v>
      </c>
      <c r="M264" s="22">
        <f t="shared" si="122"/>
        <v>270000</v>
      </c>
      <c r="N264" s="22">
        <f t="shared" si="122"/>
        <v>3030252</v>
      </c>
      <c r="O264" s="22">
        <f t="shared" si="122"/>
        <v>2942527.26</v>
      </c>
      <c r="P264" s="22">
        <f t="shared" si="122"/>
        <v>87724.740000000224</v>
      </c>
      <c r="Q264" s="22">
        <f t="shared" si="122"/>
        <v>0</v>
      </c>
      <c r="R264" s="22">
        <f t="shared" si="122"/>
        <v>2882328.9899999998</v>
      </c>
      <c r="S264" s="22">
        <f t="shared" si="122"/>
        <v>1892846.6099999999</v>
      </c>
      <c r="T264" s="22">
        <f t="shared" si="122"/>
        <v>1839488.2</v>
      </c>
      <c r="U264" s="154">
        <f>+IFERROR((R264/N264),0%)</f>
        <v>0.95118458464840538</v>
      </c>
    </row>
    <row r="265" spans="1:33" ht="15" customHeight="1" x14ac:dyDescent="0.25">
      <c r="A265" s="272"/>
      <c r="B265" s="34" t="s">
        <v>23</v>
      </c>
      <c r="C265" s="269" t="s">
        <v>24</v>
      </c>
      <c r="D265" s="39">
        <v>174241</v>
      </c>
      <c r="E265" s="269">
        <v>3</v>
      </c>
      <c r="F265" s="313">
        <v>142</v>
      </c>
      <c r="G265" s="40" t="str">
        <f>CONCATENATE(D265,"-",E265,"-",F265)</f>
        <v>174241-3-142</v>
      </c>
      <c r="H265" s="32">
        <f>IFERROR(VLOOKUP(G265,'Base Zero'!A:L,6,FALSE),0)</f>
        <v>1999999</v>
      </c>
      <c r="I265" s="32">
        <f>IFERROR(VLOOKUP(G265,'Base Zero'!A:L,7,FALSE),0)</f>
        <v>0</v>
      </c>
      <c r="J265" s="23">
        <f>(H265+I265)</f>
        <v>1999999</v>
      </c>
      <c r="K265" s="32">
        <f>(L265-J265)</f>
        <v>300253</v>
      </c>
      <c r="L265" s="32">
        <f>IFERROR(VLOOKUP(G265,'Base Zero'!$A:$L,10,FALSE),0)</f>
        <v>2300252</v>
      </c>
      <c r="M265" s="32">
        <f>+L265-N265</f>
        <v>0</v>
      </c>
      <c r="N265" s="32">
        <f>IFERROR(VLOOKUP(G265,'Base Zero'!$A:$P,16,FALSE),0)</f>
        <v>2300252</v>
      </c>
      <c r="O265" s="32">
        <f>IFERROR(VLOOKUP(G265,'Base Execução'!A:M,6,FALSE),0)+IFERROR(VLOOKUP(G265,'Destaque Liberado pela CPRM'!A:F,6,FALSE),0)</f>
        <v>2287183.8199999998</v>
      </c>
      <c r="P265" s="231">
        <f>+N265-O265</f>
        <v>13068.180000000168</v>
      </c>
      <c r="Q265" s="32"/>
      <c r="R265" s="231">
        <f>IFERROR(VLOOKUP(G265,'Base Execução'!$A:$K,7,FALSE),0)</f>
        <v>2226985.5499999998</v>
      </c>
      <c r="S265" s="231">
        <f>IFERROR(VLOOKUP(G265,'Base Execução'!$A:$K,9,FALSE),0)</f>
        <v>1567503.17</v>
      </c>
      <c r="T265" s="32">
        <f>IFERROR(VLOOKUP(G265,'Base Execução'!$A:$K,11,FALSE),0)</f>
        <v>1527864.2</v>
      </c>
      <c r="U265" s="155"/>
    </row>
    <row r="266" spans="1:33" ht="15" customHeight="1" x14ac:dyDescent="0.25">
      <c r="A266" s="272"/>
      <c r="B266" s="34" t="s">
        <v>23</v>
      </c>
      <c r="C266" s="269" t="s">
        <v>27</v>
      </c>
      <c r="D266" s="39">
        <v>174241</v>
      </c>
      <c r="E266" s="269">
        <v>4</v>
      </c>
      <c r="F266" s="313">
        <v>142</v>
      </c>
      <c r="G266" s="40" t="str">
        <f>CONCATENATE(D266,"-",E266,"-",F266)</f>
        <v>174241-4-142</v>
      </c>
      <c r="H266" s="32">
        <f>IFERROR(VLOOKUP(G266,'Base Zero'!A:L,6,FALSE),0)</f>
        <v>1000000</v>
      </c>
      <c r="I266" s="32">
        <f>IFERROR(VLOOKUP(G266,'Base Zero'!A:L,7,FALSE),0)</f>
        <v>0</v>
      </c>
      <c r="J266" s="23">
        <f>(H266+I266)</f>
        <v>1000000</v>
      </c>
      <c r="K266" s="32">
        <f>(L266-J266)</f>
        <v>0</v>
      </c>
      <c r="L266" s="32">
        <f>IFERROR(VLOOKUP(G266,'Base Zero'!$A:$L,10,FALSE),0)</f>
        <v>1000000</v>
      </c>
      <c r="M266" s="32">
        <f>+L266-N266</f>
        <v>270000</v>
      </c>
      <c r="N266" s="32">
        <f>IFERROR(VLOOKUP(G266,'Base Zero'!$A:$P,16,FALSE),0)</f>
        <v>730000</v>
      </c>
      <c r="O266" s="32">
        <f>IFERROR(VLOOKUP(G266,'Base Execução'!A:M,6,FALSE),0)+IFERROR(VLOOKUP(G266,'Destaque Liberado pela CPRM'!A:F,6,FALSE),0)</f>
        <v>655343.43999999994</v>
      </c>
      <c r="P266" s="231">
        <f>+N266-O266</f>
        <v>74656.560000000056</v>
      </c>
      <c r="Q266" s="33"/>
      <c r="R266" s="231">
        <f>IFERROR(VLOOKUP(G266,'Base Execução'!$A:$K,7,FALSE),0)</f>
        <v>655343.43999999994</v>
      </c>
      <c r="S266" s="231">
        <f>IFERROR(VLOOKUP(G266,'Base Execução'!$A:$K,9,FALSE),0)</f>
        <v>325343.44</v>
      </c>
      <c r="T266" s="32">
        <f>IFERROR(VLOOKUP(G266,'Base Execução'!$A:$K,11,FALSE),0)</f>
        <v>311624</v>
      </c>
      <c r="U266" s="155"/>
    </row>
    <row r="267" spans="1:33" ht="15" customHeight="1" x14ac:dyDescent="0.25">
      <c r="A267" s="272"/>
      <c r="B267" s="424" t="s">
        <v>273</v>
      </c>
      <c r="C267" s="269"/>
      <c r="D267" s="39"/>
      <c r="E267" s="269"/>
      <c r="F267" s="313"/>
      <c r="G267" s="40"/>
      <c r="H267" s="32"/>
      <c r="I267" s="32"/>
      <c r="J267" s="23"/>
      <c r="K267" s="32"/>
      <c r="L267" s="32"/>
      <c r="M267" s="32"/>
      <c r="N267" s="32"/>
      <c r="O267" s="32"/>
      <c r="P267" s="231"/>
      <c r="Q267" s="33"/>
      <c r="R267" s="231"/>
      <c r="S267" s="231"/>
      <c r="T267" s="32"/>
      <c r="U267" s="155"/>
    </row>
    <row r="268" spans="1:33" ht="15" customHeight="1" x14ac:dyDescent="0.25">
      <c r="A268" s="272"/>
      <c r="B268" s="38" t="s">
        <v>140</v>
      </c>
      <c r="C268" s="269"/>
      <c r="D268" s="36"/>
      <c r="E268" s="35"/>
      <c r="F268" s="37"/>
      <c r="G268" s="33"/>
      <c r="H268" s="22">
        <f>SUM(H269:H270)</f>
        <v>5000000</v>
      </c>
      <c r="I268" s="22">
        <f>SUM(I269:I270)</f>
        <v>0</v>
      </c>
      <c r="J268" s="22">
        <f t="shared" ref="J268:T268" si="123">SUM(J269:J270)</f>
        <v>5000000</v>
      </c>
      <c r="K268" s="22">
        <f t="shared" si="123"/>
        <v>-889327</v>
      </c>
      <c r="L268" s="22">
        <f t="shared" si="123"/>
        <v>4110673</v>
      </c>
      <c r="M268" s="22">
        <f t="shared" si="123"/>
        <v>0</v>
      </c>
      <c r="N268" s="22">
        <f t="shared" si="123"/>
        <v>4110673</v>
      </c>
      <c r="O268" s="22">
        <f t="shared" si="123"/>
        <v>4102144.95</v>
      </c>
      <c r="P268" s="229">
        <f t="shared" si="123"/>
        <v>8528.0499999998137</v>
      </c>
      <c r="Q268" s="22">
        <f t="shared" si="123"/>
        <v>0</v>
      </c>
      <c r="R268" s="22">
        <f t="shared" si="123"/>
        <v>3696468.68</v>
      </c>
      <c r="S268" s="22">
        <f t="shared" si="123"/>
        <v>3079667.07</v>
      </c>
      <c r="T268" s="22">
        <f t="shared" si="123"/>
        <v>2984189</v>
      </c>
      <c r="U268" s="154">
        <f>+IFERROR((R268/N268),0%)</f>
        <v>0.8992368597550815</v>
      </c>
    </row>
    <row r="269" spans="1:33" ht="15" customHeight="1" x14ac:dyDescent="0.25">
      <c r="A269" s="272"/>
      <c r="B269" s="34" t="s">
        <v>23</v>
      </c>
      <c r="C269" s="269" t="s">
        <v>24</v>
      </c>
      <c r="D269" s="39">
        <v>174269</v>
      </c>
      <c r="E269" s="269">
        <v>3</v>
      </c>
      <c r="F269" s="313">
        <v>142</v>
      </c>
      <c r="G269" s="40" t="str">
        <f>CONCATENATE(D269,"-",E269,"-",F269)</f>
        <v>174269-3-142</v>
      </c>
      <c r="H269" s="32">
        <f>IFERROR(VLOOKUP(G269,'Base Zero'!A:L,6,FALSE),0)</f>
        <v>5000000</v>
      </c>
      <c r="I269" s="32">
        <f>IFERROR(VLOOKUP(G269,'Base Zero'!A:L,7,FALSE),0)</f>
        <v>0</v>
      </c>
      <c r="J269" s="23">
        <f>(H269+I269)</f>
        <v>5000000</v>
      </c>
      <c r="K269" s="32">
        <f>(L269-J269)</f>
        <v>-889327</v>
      </c>
      <c r="L269" s="32">
        <f>IFERROR(VLOOKUP(G269,'Base Zero'!$A:$L,10,FALSE),0)</f>
        <v>4110673</v>
      </c>
      <c r="M269" s="32">
        <f>+L269-N269</f>
        <v>0</v>
      </c>
      <c r="N269" s="32">
        <f>IFERROR(VLOOKUP(G269,'Base Zero'!$A:$P,16,FALSE),0)</f>
        <v>4110673</v>
      </c>
      <c r="O269" s="32">
        <f>IFERROR(VLOOKUP(G269,'Base Execução'!A:M,6,FALSE),0)+IFERROR(VLOOKUP(G269,'Destaque Liberado pela CPRM'!A:F,6,FALSE),0)</f>
        <v>4102144.95</v>
      </c>
      <c r="P269" s="231">
        <f>+N269-O269</f>
        <v>8528.0499999998137</v>
      </c>
      <c r="Q269" s="32"/>
      <c r="R269" s="231">
        <f>IFERROR(VLOOKUP(G269,'Base Execução'!$A:$K,7,FALSE),0)</f>
        <v>3696468.68</v>
      </c>
      <c r="S269" s="231">
        <f>IFERROR(VLOOKUP(G269,'Base Execução'!$A:$K,9,FALSE),0)</f>
        <v>3079667.07</v>
      </c>
      <c r="T269" s="32">
        <f>IFERROR(VLOOKUP(G269,'Base Execução'!$A:$K,11,FALSE),0)</f>
        <v>2984189</v>
      </c>
      <c r="U269" s="155"/>
    </row>
    <row r="270" spans="1:33" ht="15" customHeight="1" x14ac:dyDescent="0.25">
      <c r="A270" s="272"/>
      <c r="B270" s="314" t="s">
        <v>39</v>
      </c>
      <c r="C270" s="269" t="s">
        <v>24</v>
      </c>
      <c r="D270" s="39">
        <v>174269</v>
      </c>
      <c r="E270" s="269">
        <v>3</v>
      </c>
      <c r="F270" s="44">
        <v>150</v>
      </c>
      <c r="G270" s="40" t="str">
        <f>CONCATENATE(D270,"-",E270,"-",F270)</f>
        <v>174269-3-150</v>
      </c>
      <c r="H270" s="32">
        <f>IFERROR(VLOOKUP(G270,'Base Zero'!A:L,6,FALSE),0)</f>
        <v>0</v>
      </c>
      <c r="I270" s="32">
        <f>IFERROR(VLOOKUP(G270,'Base Zero'!A:L,7,FALSE),0)</f>
        <v>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3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ht="15" customHeight="1" x14ac:dyDescent="0.25">
      <c r="A271" s="272"/>
      <c r="B271" s="423" t="s">
        <v>274</v>
      </c>
      <c r="C271" s="269"/>
      <c r="D271" s="39"/>
      <c r="E271" s="269"/>
      <c r="F271" s="44"/>
      <c r="G271" s="40"/>
      <c r="H271" s="32"/>
      <c r="I271" s="32"/>
      <c r="J271" s="23"/>
      <c r="K271" s="32"/>
      <c r="L271" s="32"/>
      <c r="M271" s="32"/>
      <c r="N271" s="32"/>
      <c r="O271" s="32"/>
      <c r="P271" s="231"/>
      <c r="Q271" s="33"/>
      <c r="R271" s="231"/>
      <c r="S271" s="231"/>
      <c r="T271" s="32"/>
      <c r="U271" s="155"/>
    </row>
    <row r="272" spans="1:33" ht="15" customHeight="1" x14ac:dyDescent="0.25">
      <c r="A272" s="272"/>
      <c r="B272" s="38" t="s">
        <v>141</v>
      </c>
      <c r="C272" s="269"/>
      <c r="D272" s="36"/>
      <c r="E272" s="35"/>
      <c r="F272" s="37"/>
      <c r="G272" s="33"/>
      <c r="H272" s="22">
        <f>SUM(H273:H273)</f>
        <v>1000000</v>
      </c>
      <c r="I272" s="22">
        <f>SUM(I273:I273)</f>
        <v>0</v>
      </c>
      <c r="J272" s="22">
        <f t="shared" ref="J272:T272" si="124">SUM(J273:J273)</f>
        <v>1000000</v>
      </c>
      <c r="K272" s="22">
        <f t="shared" si="124"/>
        <v>-589075</v>
      </c>
      <c r="L272" s="22">
        <f t="shared" si="124"/>
        <v>410925</v>
      </c>
      <c r="M272" s="22">
        <f t="shared" si="124"/>
        <v>0</v>
      </c>
      <c r="N272" s="22">
        <f t="shared" si="124"/>
        <v>410925</v>
      </c>
      <c r="O272" s="22">
        <f t="shared" si="124"/>
        <v>397926.69</v>
      </c>
      <c r="P272" s="229">
        <f t="shared" si="124"/>
        <v>12998.309999999998</v>
      </c>
      <c r="Q272" s="22">
        <f t="shared" si="124"/>
        <v>0</v>
      </c>
      <c r="R272" s="22">
        <f t="shared" si="124"/>
        <v>378507.24</v>
      </c>
      <c r="S272" s="22">
        <f t="shared" si="124"/>
        <v>264715.78000000003</v>
      </c>
      <c r="T272" s="22">
        <f t="shared" si="124"/>
        <v>246725.41</v>
      </c>
      <c r="U272" s="154">
        <f>+IFERROR((R272/N272),0%)</f>
        <v>0.92111027559773684</v>
      </c>
    </row>
    <row r="273" spans="1:33" ht="15" customHeight="1" x14ac:dyDescent="0.25">
      <c r="A273" s="272"/>
      <c r="B273" s="34" t="s">
        <v>23</v>
      </c>
      <c r="C273" s="269" t="s">
        <v>24</v>
      </c>
      <c r="D273" s="39">
        <v>174272</v>
      </c>
      <c r="E273" s="269">
        <v>3</v>
      </c>
      <c r="F273" s="313">
        <v>142</v>
      </c>
      <c r="G273" s="40" t="str">
        <f>CONCATENATE(D273,"-",E273,"-",F273)</f>
        <v>174272-3-142</v>
      </c>
      <c r="H273" s="32">
        <f>IFERROR(VLOOKUP(G273,'Base Zero'!A:L,6,FALSE),0)</f>
        <v>1000000</v>
      </c>
      <c r="I273" s="32">
        <f>IFERROR(VLOOKUP(G273,'Base Zero'!A:L,7,FALSE),0)</f>
        <v>0</v>
      </c>
      <c r="J273" s="23">
        <f>(H273+I273)</f>
        <v>1000000</v>
      </c>
      <c r="K273" s="32">
        <f>(L273-J273)</f>
        <v>-589075</v>
      </c>
      <c r="L273" s="32">
        <f>IFERROR(VLOOKUP(G273,'Base Zero'!$A:$L,10,FALSE),0)</f>
        <v>410925</v>
      </c>
      <c r="M273" s="32">
        <f>+L273-N273</f>
        <v>0</v>
      </c>
      <c r="N273" s="32">
        <f>IFERROR(VLOOKUP(G273,'Base Zero'!$A:$P,16,FALSE),0)</f>
        <v>410925</v>
      </c>
      <c r="O273" s="32">
        <f>IFERROR(VLOOKUP(G273,'Base Execução'!A:M,6,FALSE),0)+IFERROR(VLOOKUP(G273,'Destaque Liberado pela CPRM'!A:F,6,FALSE),0)</f>
        <v>397926.69</v>
      </c>
      <c r="P273" s="231">
        <f>+N273-O273</f>
        <v>12998.309999999998</v>
      </c>
      <c r="Q273" s="32"/>
      <c r="R273" s="231">
        <f>IFERROR(VLOOKUP(G273,'Base Execução'!$A:$K,7,FALSE),0)</f>
        <v>378507.24</v>
      </c>
      <c r="S273" s="231">
        <f>IFERROR(VLOOKUP(G273,'Base Execução'!$A:$K,9,FALSE),0)</f>
        <v>264715.78000000003</v>
      </c>
      <c r="T273" s="32">
        <f>IFERROR(VLOOKUP(G273,'Base Execução'!$A:$K,11,FALSE),0)</f>
        <v>246725.41</v>
      </c>
      <c r="U273" s="155"/>
    </row>
    <row r="274" spans="1:33" ht="25" customHeight="1" x14ac:dyDescent="0.25">
      <c r="A274" s="272"/>
      <c r="B274" s="424" t="s">
        <v>275</v>
      </c>
      <c r="C274" s="269"/>
      <c r="D274" s="39"/>
      <c r="E274" s="269"/>
      <c r="F274" s="313"/>
      <c r="G274" s="40"/>
      <c r="H274" s="32"/>
      <c r="I274" s="32"/>
      <c r="J274" s="23"/>
      <c r="K274" s="32"/>
      <c r="L274" s="32"/>
      <c r="M274" s="32"/>
      <c r="N274" s="32"/>
      <c r="O274" s="32"/>
      <c r="P274" s="231"/>
      <c r="Q274" s="32"/>
      <c r="R274" s="231"/>
      <c r="S274" s="231"/>
      <c r="T274" s="32"/>
      <c r="U274" s="155"/>
    </row>
    <row r="275" spans="1:33" ht="15" customHeight="1" x14ac:dyDescent="0.25">
      <c r="A275" s="272"/>
      <c r="B275" s="38" t="s">
        <v>142</v>
      </c>
      <c r="C275" s="269"/>
      <c r="D275" s="36"/>
      <c r="E275" s="35"/>
      <c r="F275" s="37"/>
      <c r="G275" s="33"/>
      <c r="H275" s="22">
        <f>SUM(H276:H276)</f>
        <v>1000000</v>
      </c>
      <c r="I275" s="22">
        <f>SUM(I276:I276)</f>
        <v>0</v>
      </c>
      <c r="J275" s="22">
        <f t="shared" ref="J275:T275" si="125">SUM(J276:J276)</f>
        <v>1000000</v>
      </c>
      <c r="K275" s="22">
        <f t="shared" si="125"/>
        <v>0</v>
      </c>
      <c r="L275" s="22">
        <f t="shared" si="125"/>
        <v>1000000</v>
      </c>
      <c r="M275" s="22">
        <f t="shared" si="125"/>
        <v>0</v>
      </c>
      <c r="N275" s="22">
        <f t="shared" si="125"/>
        <v>1000000</v>
      </c>
      <c r="O275" s="22">
        <f t="shared" si="125"/>
        <v>1000000</v>
      </c>
      <c r="P275" s="229">
        <f t="shared" si="125"/>
        <v>0</v>
      </c>
      <c r="Q275" s="22">
        <f t="shared" si="125"/>
        <v>0</v>
      </c>
      <c r="R275" s="22">
        <f t="shared" si="125"/>
        <v>1000000</v>
      </c>
      <c r="S275" s="22">
        <f t="shared" si="125"/>
        <v>0</v>
      </c>
      <c r="T275" s="22">
        <f t="shared" si="125"/>
        <v>0</v>
      </c>
      <c r="U275" s="154">
        <f>+IFERROR((R275/N275),0%)</f>
        <v>1</v>
      </c>
    </row>
    <row r="276" spans="1:33" ht="15" customHeight="1" x14ac:dyDescent="0.25">
      <c r="A276" s="272"/>
      <c r="B276" s="34" t="s">
        <v>23</v>
      </c>
      <c r="C276" s="269" t="s">
        <v>24</v>
      </c>
      <c r="D276" s="39">
        <v>174273</v>
      </c>
      <c r="E276" s="269">
        <v>3</v>
      </c>
      <c r="F276" s="313">
        <v>142</v>
      </c>
      <c r="G276" s="40" t="str">
        <f>CONCATENATE(D276,"-",E276,"-",F276)</f>
        <v>174273-3-142</v>
      </c>
      <c r="H276" s="32">
        <f>IFERROR(VLOOKUP(G276,'Base Zero'!A:L,6,FALSE),0)</f>
        <v>1000000</v>
      </c>
      <c r="I276" s="32">
        <f>IFERROR(VLOOKUP(G276,'Base Zero'!A:L,7,FALSE),0)</f>
        <v>0</v>
      </c>
      <c r="J276" s="23">
        <f>(H276+I276)</f>
        <v>1000000</v>
      </c>
      <c r="K276" s="32">
        <f>(L276-J276)</f>
        <v>0</v>
      </c>
      <c r="L276" s="32">
        <f>IFERROR(VLOOKUP(G276,'Base Zero'!$A:$L,10,FALSE),0)</f>
        <v>1000000</v>
      </c>
      <c r="M276" s="32">
        <f>+L276-N276</f>
        <v>0</v>
      </c>
      <c r="N276" s="32">
        <f>IFERROR(VLOOKUP(G276,'Base Zero'!$A:$P,16,FALSE),0)</f>
        <v>1000000</v>
      </c>
      <c r="O276" s="32">
        <f>IFERROR(VLOOKUP(G276,'Base Execução'!A:M,6,FALSE),0)+IFERROR(VLOOKUP(G276,'Destaque Liberado pela CPRM'!A:F,6,FALSE),0)</f>
        <v>1000000</v>
      </c>
      <c r="P276" s="231">
        <f>+N276-O276</f>
        <v>0</v>
      </c>
      <c r="Q276" s="32"/>
      <c r="R276" s="231">
        <f>IFERROR(VLOOKUP(G276,'Base Execução'!$A:$K,7,FALSE),0)</f>
        <v>1000000</v>
      </c>
      <c r="S276" s="231">
        <f>IFERROR(VLOOKUP(G276,'Base Execução'!$A:$K,9,FALSE),0)</f>
        <v>0</v>
      </c>
      <c r="T276" s="32">
        <f>IFERROR(VLOOKUP(G276,'Base Execução'!$A:$K,11,FALSE),0)</f>
        <v>0</v>
      </c>
      <c r="U276" s="155"/>
    </row>
    <row r="277" spans="1:33" ht="15" customHeight="1" x14ac:dyDescent="0.25">
      <c r="A277" s="272"/>
      <c r="B277" s="424" t="s">
        <v>353</v>
      </c>
      <c r="C277" s="269"/>
      <c r="D277" s="39"/>
      <c r="E277" s="269"/>
      <c r="F277" s="313"/>
      <c r="G277" s="40"/>
      <c r="H277" s="32"/>
      <c r="I277" s="32"/>
      <c r="J277" s="23"/>
      <c r="K277" s="32"/>
      <c r="L277" s="32"/>
      <c r="M277" s="32"/>
      <c r="N277" s="32"/>
      <c r="O277" s="32"/>
      <c r="P277" s="231"/>
      <c r="Q277" s="32"/>
      <c r="R277" s="231"/>
      <c r="S277" s="231"/>
      <c r="T277" s="32"/>
      <c r="U277" s="155"/>
    </row>
    <row r="278" spans="1:33" ht="15" customHeight="1" x14ac:dyDescent="0.25">
      <c r="A278" s="272"/>
      <c r="B278" s="38" t="s">
        <v>354</v>
      </c>
      <c r="C278" s="269"/>
      <c r="D278" s="36"/>
      <c r="E278" s="35"/>
      <c r="F278" s="37"/>
      <c r="G278" s="33"/>
      <c r="H278" s="22">
        <f>SUM(H279:H279)</f>
        <v>1</v>
      </c>
      <c r="I278" s="22">
        <f>SUM(I279:I279)</f>
        <v>0</v>
      </c>
      <c r="J278" s="22">
        <f t="shared" ref="J278:T278" si="126">SUM(J279:J279)</f>
        <v>1</v>
      </c>
      <c r="K278" s="22">
        <f t="shared" si="126"/>
        <v>0</v>
      </c>
      <c r="L278" s="22">
        <f t="shared" si="126"/>
        <v>1</v>
      </c>
      <c r="M278" s="22">
        <f t="shared" si="126"/>
        <v>0</v>
      </c>
      <c r="N278" s="22">
        <f t="shared" si="126"/>
        <v>1</v>
      </c>
      <c r="O278" s="22">
        <f t="shared" si="126"/>
        <v>0</v>
      </c>
      <c r="P278" s="229">
        <f t="shared" si="126"/>
        <v>1</v>
      </c>
      <c r="Q278" s="22">
        <f t="shared" si="126"/>
        <v>0</v>
      </c>
      <c r="R278" s="22">
        <f t="shared" si="126"/>
        <v>0</v>
      </c>
      <c r="S278" s="22">
        <f t="shared" si="126"/>
        <v>0</v>
      </c>
      <c r="T278" s="22">
        <f t="shared" si="126"/>
        <v>0</v>
      </c>
      <c r="U278" s="154">
        <f>+IFERROR((R278/N278),0%)</f>
        <v>0</v>
      </c>
    </row>
    <row r="279" spans="1:33" ht="15" customHeight="1" x14ac:dyDescent="0.25">
      <c r="A279" s="272"/>
      <c r="B279" s="34" t="s">
        <v>23</v>
      </c>
      <c r="C279" s="269" t="s">
        <v>24</v>
      </c>
      <c r="D279" s="39">
        <v>204818</v>
      </c>
      <c r="E279" s="269">
        <v>3</v>
      </c>
      <c r="F279" s="313">
        <v>142</v>
      </c>
      <c r="G279" s="40" t="str">
        <f>CONCATENATE(D279,"-",E279,"-",F279)</f>
        <v>204818-3-142</v>
      </c>
      <c r="H279" s="32">
        <f>IFERROR(VLOOKUP(G279,'Base Zero'!A:L,6,FALSE),0)</f>
        <v>1</v>
      </c>
      <c r="I279" s="32">
        <f>IFERROR(VLOOKUP(G279,'Base Zero'!A:L,7,FALSE),0)</f>
        <v>0</v>
      </c>
      <c r="J279" s="23">
        <f>(H279+I279)</f>
        <v>1</v>
      </c>
      <c r="K279" s="32">
        <f>(L279-J279)</f>
        <v>0</v>
      </c>
      <c r="L279" s="32">
        <f>IFERROR(VLOOKUP(G279,'Base Zero'!$A:$L,10,FALSE),0)</f>
        <v>1</v>
      </c>
      <c r="M279" s="32">
        <f>+L279-N279</f>
        <v>0</v>
      </c>
      <c r="N279" s="32">
        <f>IFERROR(VLOOKUP(G279,'Base Zero'!$A:$P,16,FALSE),0)</f>
        <v>1</v>
      </c>
      <c r="O279" s="32">
        <f>IFERROR(VLOOKUP(G279,'Base Execução'!A:M,6,FALSE),0)+IFERROR(VLOOKUP(G279,'Destaque Liberado pela CPRM'!A:F,6,FALSE),0)</f>
        <v>0</v>
      </c>
      <c r="P279" s="231">
        <f>+N279-O279</f>
        <v>1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</row>
    <row r="280" spans="1:33" s="12" customFormat="1" ht="15" customHeight="1" x14ac:dyDescent="0.25">
      <c r="A280" s="272"/>
      <c r="B280" s="301"/>
      <c r="C280" s="48"/>
      <c r="D280" s="49"/>
      <c r="E280" s="48"/>
      <c r="F280" s="50"/>
      <c r="G280" s="48"/>
      <c r="H280" s="42"/>
      <c r="I280" s="42"/>
      <c r="J280" s="24"/>
      <c r="K280" s="42"/>
      <c r="L280" s="42"/>
      <c r="M280" s="42"/>
      <c r="N280" s="42"/>
      <c r="O280" s="42"/>
      <c r="P280" s="265"/>
      <c r="Q280" s="35"/>
      <c r="R280" s="265"/>
      <c r="S280" s="265"/>
      <c r="T280" s="42"/>
      <c r="U280" s="300"/>
      <c r="V280" s="365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1" customFormat="1" ht="25" customHeight="1" x14ac:dyDescent="0.25">
      <c r="A281" s="95"/>
      <c r="B281" s="242" t="s">
        <v>276</v>
      </c>
      <c r="C281" s="278"/>
      <c r="D281" s="40"/>
      <c r="E281" s="278"/>
      <c r="F281" s="279"/>
      <c r="G281" s="278"/>
      <c r="H281" s="21">
        <f>SUM(H283:H284)</f>
        <v>1500000</v>
      </c>
      <c r="I281" s="21">
        <f t="shared" ref="I281:T281" si="127">SUM(I283:I284)</f>
        <v>0</v>
      </c>
      <c r="J281" s="21">
        <f t="shared" si="127"/>
        <v>1500000</v>
      </c>
      <c r="K281" s="21">
        <f t="shared" si="127"/>
        <v>-176723</v>
      </c>
      <c r="L281" s="21">
        <f t="shared" si="127"/>
        <v>1323277</v>
      </c>
      <c r="M281" s="21">
        <f t="shared" si="127"/>
        <v>0</v>
      </c>
      <c r="N281" s="21">
        <f t="shared" si="127"/>
        <v>1323277</v>
      </c>
      <c r="O281" s="21">
        <f t="shared" si="127"/>
        <v>1275188.07</v>
      </c>
      <c r="P281" s="21">
        <f t="shared" si="127"/>
        <v>48088.929999999993</v>
      </c>
      <c r="Q281" s="22">
        <f t="shared" si="127"/>
        <v>0</v>
      </c>
      <c r="R281" s="21">
        <f t="shared" si="127"/>
        <v>1268196.28</v>
      </c>
      <c r="S281" s="21">
        <f t="shared" si="127"/>
        <v>1166844.97</v>
      </c>
      <c r="T281" s="21">
        <f t="shared" si="127"/>
        <v>1155435.06</v>
      </c>
      <c r="U281" s="156">
        <f>+IFERROR((R281/N281),0%)</f>
        <v>0.95837551774874041</v>
      </c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5">
      <c r="A282" s="95"/>
      <c r="B282" s="277" t="s">
        <v>323</v>
      </c>
      <c r="C282" s="278"/>
      <c r="D282" s="40"/>
      <c r="E282" s="278"/>
      <c r="F282" s="279"/>
      <c r="G282" s="278"/>
      <c r="H282" s="32"/>
      <c r="I282" s="32"/>
      <c r="J282" s="23"/>
      <c r="K282" s="32"/>
      <c r="L282" s="32"/>
      <c r="M282" s="32"/>
      <c r="N282" s="32"/>
      <c r="O282" s="32"/>
      <c r="P282" s="231"/>
      <c r="Q282" s="33"/>
      <c r="R282" s="232"/>
      <c r="S282" s="232"/>
      <c r="T282" s="31"/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5">
      <c r="A283" s="95"/>
      <c r="B283" s="314" t="s">
        <v>23</v>
      </c>
      <c r="C283" s="278" t="s">
        <v>24</v>
      </c>
      <c r="D283" s="40">
        <v>174240</v>
      </c>
      <c r="E283" s="278">
        <v>3</v>
      </c>
      <c r="F283" s="313">
        <v>142</v>
      </c>
      <c r="G283" s="278"/>
      <c r="H283" s="32">
        <f>H288</f>
        <v>1408632</v>
      </c>
      <c r="I283" s="32">
        <f t="shared" ref="I283:T283" si="128">I288</f>
        <v>0</v>
      </c>
      <c r="J283" s="32">
        <f t="shared" si="128"/>
        <v>1408632</v>
      </c>
      <c r="K283" s="32">
        <f t="shared" si="128"/>
        <v>-976723</v>
      </c>
      <c r="L283" s="32">
        <f t="shared" si="128"/>
        <v>431909</v>
      </c>
      <c r="M283" s="32">
        <f t="shared" si="128"/>
        <v>0</v>
      </c>
      <c r="N283" s="32">
        <f t="shared" si="128"/>
        <v>431909</v>
      </c>
      <c r="O283" s="32">
        <f t="shared" si="128"/>
        <v>384317.07</v>
      </c>
      <c r="P283" s="32">
        <f t="shared" si="128"/>
        <v>47591.929999999993</v>
      </c>
      <c r="Q283" s="32">
        <f t="shared" si="128"/>
        <v>0</v>
      </c>
      <c r="R283" s="32">
        <f t="shared" si="128"/>
        <v>377325.28</v>
      </c>
      <c r="S283" s="32">
        <f t="shared" si="128"/>
        <v>299973.96999999997</v>
      </c>
      <c r="T283" s="32">
        <f t="shared" si="128"/>
        <v>293575.28000000003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5">
      <c r="A284" s="95"/>
      <c r="B284" s="314" t="s">
        <v>32</v>
      </c>
      <c r="C284" s="278" t="s">
        <v>27</v>
      </c>
      <c r="D284" s="40">
        <v>174240</v>
      </c>
      <c r="E284" s="278">
        <v>4</v>
      </c>
      <c r="F284" s="313">
        <v>142</v>
      </c>
      <c r="G284" s="278"/>
      <c r="H284" s="32">
        <f>H289</f>
        <v>91368</v>
      </c>
      <c r="I284" s="32">
        <f t="shared" ref="I284:T284" si="129">I289</f>
        <v>0</v>
      </c>
      <c r="J284" s="32">
        <f t="shared" si="129"/>
        <v>91368</v>
      </c>
      <c r="K284" s="32">
        <f t="shared" si="129"/>
        <v>800000</v>
      </c>
      <c r="L284" s="32">
        <f t="shared" si="129"/>
        <v>891368</v>
      </c>
      <c r="M284" s="32">
        <f t="shared" si="129"/>
        <v>0</v>
      </c>
      <c r="N284" s="32">
        <f t="shared" si="129"/>
        <v>891368</v>
      </c>
      <c r="O284" s="32">
        <f t="shared" si="129"/>
        <v>890871</v>
      </c>
      <c r="P284" s="32">
        <f t="shared" si="129"/>
        <v>497</v>
      </c>
      <c r="Q284" s="32">
        <f t="shared" si="129"/>
        <v>0</v>
      </c>
      <c r="R284" s="32">
        <f t="shared" si="129"/>
        <v>890871</v>
      </c>
      <c r="S284" s="32">
        <f t="shared" si="129"/>
        <v>866871</v>
      </c>
      <c r="T284" s="32">
        <f t="shared" si="129"/>
        <v>861859.78</v>
      </c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5">
      <c r="A285" s="95"/>
      <c r="B285" s="314"/>
      <c r="C285" s="278"/>
      <c r="D285" s="40"/>
      <c r="E285" s="278"/>
      <c r="F285" s="313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25" customHeight="1" x14ac:dyDescent="0.25">
      <c r="A286" s="95"/>
      <c r="B286" s="424" t="s">
        <v>277</v>
      </c>
      <c r="C286" s="278"/>
      <c r="D286" s="40"/>
      <c r="E286" s="278"/>
      <c r="F286" s="279"/>
      <c r="G286" s="278"/>
      <c r="H286" s="32"/>
      <c r="I286" s="32"/>
      <c r="J286" s="23"/>
      <c r="K286" s="32"/>
      <c r="L286" s="32"/>
      <c r="M286" s="32"/>
      <c r="N286" s="32"/>
      <c r="O286" s="32"/>
      <c r="P286" s="231"/>
      <c r="Q286" s="33"/>
      <c r="R286" s="232"/>
      <c r="S286" s="232"/>
      <c r="T286" s="31"/>
      <c r="U286" s="15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5">
      <c r="A287" s="95"/>
      <c r="B287" s="38" t="s">
        <v>196</v>
      </c>
      <c r="C287" s="278"/>
      <c r="D287" s="40"/>
      <c r="E287" s="278"/>
      <c r="F287" s="279"/>
      <c r="G287" s="278"/>
      <c r="H287" s="22">
        <f>SUM(H288:H289)</f>
        <v>1500000</v>
      </c>
      <c r="I287" s="22">
        <f>SUM(I288:I289)</f>
        <v>0</v>
      </c>
      <c r="J287" s="22">
        <f>SUM(J288:J289)</f>
        <v>1500000</v>
      </c>
      <c r="K287" s="22">
        <f t="shared" ref="K287:T287" si="130">SUM(K288:K289)</f>
        <v>-176723</v>
      </c>
      <c r="L287" s="22">
        <f t="shared" si="130"/>
        <v>1323277</v>
      </c>
      <c r="M287" s="22">
        <f t="shared" si="130"/>
        <v>0</v>
      </c>
      <c r="N287" s="22">
        <f t="shared" si="130"/>
        <v>1323277</v>
      </c>
      <c r="O287" s="22">
        <f t="shared" si="130"/>
        <v>1275188.07</v>
      </c>
      <c r="P287" s="22">
        <f t="shared" si="130"/>
        <v>48088.929999999993</v>
      </c>
      <c r="Q287" s="22">
        <f t="shared" si="130"/>
        <v>0</v>
      </c>
      <c r="R287" s="22">
        <f t="shared" si="130"/>
        <v>1268196.28</v>
      </c>
      <c r="S287" s="22">
        <f t="shared" si="130"/>
        <v>1166844.97</v>
      </c>
      <c r="T287" s="22">
        <f t="shared" si="130"/>
        <v>1155435.06</v>
      </c>
      <c r="U287" s="154">
        <f>+IFERROR((R287/N287),0%)</f>
        <v>0.95837551774874041</v>
      </c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5">
      <c r="A288" s="95"/>
      <c r="B288" s="314" t="s">
        <v>23</v>
      </c>
      <c r="C288" s="278" t="s">
        <v>24</v>
      </c>
      <c r="D288" s="40">
        <v>174240</v>
      </c>
      <c r="E288" s="278">
        <v>3</v>
      </c>
      <c r="F288" s="313">
        <v>142</v>
      </c>
      <c r="G288" s="40" t="str">
        <f>CONCATENATE(D288,"-",E288,"-",F288)</f>
        <v>174240-3-142</v>
      </c>
      <c r="H288" s="32">
        <f>IFERROR(VLOOKUP(G288,'Base Zero'!A:L,6,FALSE),0)</f>
        <v>1408632</v>
      </c>
      <c r="I288" s="32">
        <f>IFERROR(VLOOKUP(G288,'Base Zero'!A:L,7,FALSE),0)</f>
        <v>0</v>
      </c>
      <c r="J288" s="23">
        <f>(H288+I288)</f>
        <v>1408632</v>
      </c>
      <c r="K288" s="32">
        <f>(L288-J288)</f>
        <v>-976723</v>
      </c>
      <c r="L288" s="32">
        <f>IFERROR(VLOOKUP(G288,'Base Zero'!$A:$L,10,FALSE),0)</f>
        <v>431909</v>
      </c>
      <c r="M288" s="32">
        <f>+L288-N288</f>
        <v>0</v>
      </c>
      <c r="N288" s="32">
        <f>IFERROR(VLOOKUP(G288,'Base Zero'!$A:$P,16,FALSE),0)</f>
        <v>431909</v>
      </c>
      <c r="O288" s="32">
        <f>IFERROR(VLOOKUP(G288,'Base Execução'!A:M,6,FALSE),0)+IFERROR(VLOOKUP(G288,'Destaque Liberado pela CPRM'!A:F,6,FALSE),0)</f>
        <v>384317.07</v>
      </c>
      <c r="P288" s="231">
        <f>+N288-O288</f>
        <v>47591.929999999993</v>
      </c>
      <c r="Q288" s="32"/>
      <c r="R288" s="231">
        <f>IFERROR(VLOOKUP(G288,'Base Execução'!$A:$K,7,FALSE),0)</f>
        <v>377325.28</v>
      </c>
      <c r="S288" s="231">
        <f>IFERROR(VLOOKUP(G288,'Base Execução'!$A:$K,9,FALSE),0)</f>
        <v>299973.96999999997</v>
      </c>
      <c r="T288" s="32">
        <f>IFERROR(VLOOKUP(G288,'Base Execução'!$A:$K,11,FALSE),0)</f>
        <v>293575.28000000003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5">
      <c r="A289" s="95"/>
      <c r="B289" s="314" t="s">
        <v>32</v>
      </c>
      <c r="C289" s="278" t="s">
        <v>27</v>
      </c>
      <c r="D289" s="40">
        <v>174240</v>
      </c>
      <c r="E289" s="278">
        <v>4</v>
      </c>
      <c r="F289" s="313">
        <v>142</v>
      </c>
      <c r="G289" s="40" t="str">
        <f>CONCATENATE(D289,"-",E289,"-",F289)</f>
        <v>174240-4-142</v>
      </c>
      <c r="H289" s="32">
        <f>IFERROR(VLOOKUP(G289,'Base Zero'!A:L,6,FALSE),0)</f>
        <v>91368</v>
      </c>
      <c r="I289" s="32">
        <f>IFERROR(VLOOKUP(G289,'Base Zero'!A:L,7,FALSE),0)</f>
        <v>0</v>
      </c>
      <c r="J289" s="23">
        <f>(H289+I289)</f>
        <v>91368</v>
      </c>
      <c r="K289" s="32">
        <f>(L289-J289)</f>
        <v>800000</v>
      </c>
      <c r="L289" s="32">
        <f>IFERROR(VLOOKUP(G289,'Base Zero'!$A:$L,10,FALSE),0)</f>
        <v>891368</v>
      </c>
      <c r="M289" s="32">
        <f>+L289-N289</f>
        <v>0</v>
      </c>
      <c r="N289" s="32">
        <f>IFERROR(VLOOKUP(G289,'Base Zero'!$A:$P,16,FALSE),0)</f>
        <v>891368</v>
      </c>
      <c r="O289" s="32">
        <f>IFERROR(VLOOKUP(G289,'Base Execução'!A:M,6,FALSE),0)+IFERROR(VLOOKUP(G289,'Destaque Liberado pela CPRM'!A:F,6,FALSE),0)</f>
        <v>890871</v>
      </c>
      <c r="P289" s="231">
        <f>+N289-O289</f>
        <v>497</v>
      </c>
      <c r="Q289" s="33"/>
      <c r="R289" s="231">
        <f>IFERROR(VLOOKUP(G289,'Base Execução'!$A:$K,7,FALSE),0)</f>
        <v>890871</v>
      </c>
      <c r="S289" s="231">
        <f>IFERROR(VLOOKUP(G289,'Base Execução'!$A:$K,9,FALSE),0)</f>
        <v>866871</v>
      </c>
      <c r="T289" s="32">
        <f>IFERROR(VLOOKUP(G289,'Base Execução'!$A:$K,11,FALSE),0)</f>
        <v>861859.78</v>
      </c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15" customHeight="1" x14ac:dyDescent="0.25">
      <c r="A290" s="368"/>
      <c r="B290" s="301"/>
      <c r="C290" s="48"/>
      <c r="D290" s="49"/>
      <c r="E290" s="48"/>
      <c r="F290" s="50"/>
      <c r="G290" s="48"/>
      <c r="H290" s="42"/>
      <c r="I290" s="42"/>
      <c r="J290" s="24"/>
      <c r="K290" s="42"/>
      <c r="L290" s="42"/>
      <c r="M290" s="42"/>
      <c r="N290" s="42"/>
      <c r="O290" s="42"/>
      <c r="P290" s="265"/>
      <c r="Q290" s="35"/>
      <c r="R290" s="265"/>
      <c r="S290" s="265"/>
      <c r="T290" s="42"/>
      <c r="U290" s="300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25" customHeight="1" x14ac:dyDescent="0.25">
      <c r="A291" s="95"/>
      <c r="B291" s="41" t="s">
        <v>278</v>
      </c>
      <c r="C291" s="278"/>
      <c r="D291" s="40"/>
      <c r="E291" s="278"/>
      <c r="F291" s="279"/>
      <c r="G291" s="278"/>
      <c r="H291" s="21">
        <f>SUM(H293:H298)</f>
        <v>7500000</v>
      </c>
      <c r="I291" s="21">
        <f>SUM(I293:I298)</f>
        <v>0</v>
      </c>
      <c r="J291" s="21">
        <f>SUM(J293:J298)</f>
        <v>7500000</v>
      </c>
      <c r="K291" s="21">
        <f>SUM(K293:K298)</f>
        <v>-683611</v>
      </c>
      <c r="L291" s="21">
        <f>SUM(L293:L298)</f>
        <v>6816389</v>
      </c>
      <c r="M291" s="21">
        <f t="shared" ref="M291:T291" si="131">SUM(M293:M298)</f>
        <v>160000</v>
      </c>
      <c r="N291" s="21">
        <f t="shared" si="131"/>
        <v>6656389</v>
      </c>
      <c r="O291" s="21">
        <f t="shared" si="131"/>
        <v>5190895.7300000014</v>
      </c>
      <c r="P291" s="21">
        <f t="shared" si="131"/>
        <v>1465493.27</v>
      </c>
      <c r="Q291" s="22">
        <f>SUM(Q293:Q295)</f>
        <v>0</v>
      </c>
      <c r="R291" s="21">
        <f t="shared" si="131"/>
        <v>4161094.88</v>
      </c>
      <c r="S291" s="21">
        <f t="shared" si="131"/>
        <v>2298283.5499999998</v>
      </c>
      <c r="T291" s="21">
        <f t="shared" si="131"/>
        <v>2129585.73</v>
      </c>
      <c r="U291" s="156">
        <f>+IFERROR((R291/N291),0%)</f>
        <v>0.62512796052033615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5">
      <c r="A292" s="95"/>
      <c r="B292" s="277" t="s">
        <v>324</v>
      </c>
      <c r="C292" s="278"/>
      <c r="D292" s="40"/>
      <c r="E292" s="278"/>
      <c r="F292" s="279"/>
      <c r="G292" s="278"/>
      <c r="H292" s="32"/>
      <c r="I292" s="32"/>
      <c r="J292" s="32"/>
      <c r="K292" s="32"/>
      <c r="L292" s="32"/>
      <c r="M292" s="32"/>
      <c r="N292" s="32"/>
      <c r="O292" s="32"/>
      <c r="P292" s="231"/>
      <c r="Q292" s="33"/>
      <c r="R292" s="231"/>
      <c r="S292" s="231"/>
      <c r="T292" s="32"/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5">
      <c r="A293" s="95"/>
      <c r="B293" s="314" t="s">
        <v>23</v>
      </c>
      <c r="C293" s="278" t="s">
        <v>24</v>
      </c>
      <c r="D293" s="40"/>
      <c r="E293" s="278">
        <v>3</v>
      </c>
      <c r="F293" s="313">
        <v>142</v>
      </c>
      <c r="G293" s="40"/>
      <c r="H293" s="32">
        <f>H302+H309+H313+H317</f>
        <v>5200000</v>
      </c>
      <c r="I293" s="32">
        <f t="shared" ref="I293:T293" si="132">I302+I309+I313+I317</f>
        <v>0</v>
      </c>
      <c r="J293" s="32">
        <f t="shared" si="132"/>
        <v>5200000</v>
      </c>
      <c r="K293" s="32">
        <f t="shared" si="132"/>
        <v>-400000</v>
      </c>
      <c r="L293" s="32">
        <f t="shared" si="132"/>
        <v>4800000</v>
      </c>
      <c r="M293" s="32">
        <f t="shared" si="132"/>
        <v>0</v>
      </c>
      <c r="N293" s="32">
        <f t="shared" si="132"/>
        <v>4800000</v>
      </c>
      <c r="O293" s="32">
        <f t="shared" si="132"/>
        <v>4599876.57</v>
      </c>
      <c r="P293" s="32">
        <f t="shared" si="132"/>
        <v>200123.43000000008</v>
      </c>
      <c r="Q293" s="32">
        <f t="shared" si="132"/>
        <v>0</v>
      </c>
      <c r="R293" s="32">
        <f t="shared" si="132"/>
        <v>3572162.37</v>
      </c>
      <c r="S293" s="32">
        <f t="shared" si="132"/>
        <v>1989958.97</v>
      </c>
      <c r="T293" s="32">
        <f t="shared" si="132"/>
        <v>1930441.96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5">
      <c r="A294" s="95"/>
      <c r="B294" s="314" t="s">
        <v>26</v>
      </c>
      <c r="C294" s="278" t="s">
        <v>27</v>
      </c>
      <c r="D294" s="40"/>
      <c r="E294" s="278">
        <v>4</v>
      </c>
      <c r="F294" s="313">
        <v>142</v>
      </c>
      <c r="G294" s="40"/>
      <c r="H294" s="32">
        <f>H303+H310+H314+H318</f>
        <v>1600000</v>
      </c>
      <c r="I294" s="32">
        <f t="shared" ref="I294:T294" si="133">I303+I310+I314+I318</f>
        <v>0</v>
      </c>
      <c r="J294" s="32">
        <f t="shared" si="133"/>
        <v>1600000</v>
      </c>
      <c r="K294" s="32">
        <f t="shared" si="133"/>
        <v>-483611</v>
      </c>
      <c r="L294" s="32">
        <f t="shared" si="133"/>
        <v>1116389</v>
      </c>
      <c r="M294" s="32">
        <f t="shared" si="133"/>
        <v>0</v>
      </c>
      <c r="N294" s="32">
        <f t="shared" si="133"/>
        <v>1116389</v>
      </c>
      <c r="O294" s="32">
        <f t="shared" si="133"/>
        <v>367597.15</v>
      </c>
      <c r="P294" s="32">
        <f t="shared" si="133"/>
        <v>748791.85</v>
      </c>
      <c r="Q294" s="32">
        <f t="shared" ref="Q294" si="134">Q303</f>
        <v>0</v>
      </c>
      <c r="R294" s="32">
        <f t="shared" si="133"/>
        <v>367408.25</v>
      </c>
      <c r="S294" s="32">
        <f t="shared" si="133"/>
        <v>144638.14000000001</v>
      </c>
      <c r="T294" s="32">
        <f t="shared" si="133"/>
        <v>46871.1</v>
      </c>
      <c r="U294" s="29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5">
      <c r="A295" s="95"/>
      <c r="B295" s="314" t="s">
        <v>25</v>
      </c>
      <c r="C295" s="278" t="s">
        <v>24</v>
      </c>
      <c r="D295" s="40"/>
      <c r="E295" s="278">
        <v>3</v>
      </c>
      <c r="F295" s="279">
        <v>181</v>
      </c>
      <c r="G295" s="40"/>
      <c r="H295" s="32">
        <f>H304+H321</f>
        <v>700000</v>
      </c>
      <c r="I295" s="32">
        <f t="shared" ref="I295:T295" si="135">I304+I321</f>
        <v>0</v>
      </c>
      <c r="J295" s="32">
        <f t="shared" si="135"/>
        <v>700000</v>
      </c>
      <c r="K295" s="32">
        <f t="shared" si="135"/>
        <v>0</v>
      </c>
      <c r="L295" s="32">
        <f t="shared" si="135"/>
        <v>700000</v>
      </c>
      <c r="M295" s="32">
        <f t="shared" si="135"/>
        <v>160000</v>
      </c>
      <c r="N295" s="32">
        <f t="shared" si="135"/>
        <v>540000</v>
      </c>
      <c r="O295" s="32">
        <f t="shared" si="135"/>
        <v>212542.69</v>
      </c>
      <c r="P295" s="32">
        <f t="shared" si="135"/>
        <v>327457.31</v>
      </c>
      <c r="Q295" s="32">
        <f t="shared" ref="Q295" si="136">Q304</f>
        <v>0</v>
      </c>
      <c r="R295" s="32">
        <f t="shared" si="135"/>
        <v>210644.94</v>
      </c>
      <c r="S295" s="32">
        <f t="shared" si="135"/>
        <v>152807.12</v>
      </c>
      <c r="T295" s="32">
        <f t="shared" si="135"/>
        <v>152272.67000000001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5">
      <c r="A296" s="95"/>
      <c r="B296" s="314" t="s">
        <v>23</v>
      </c>
      <c r="C296" s="278" t="s">
        <v>24</v>
      </c>
      <c r="D296" s="40"/>
      <c r="E296" s="278">
        <v>3</v>
      </c>
      <c r="F296" s="279">
        <v>188</v>
      </c>
      <c r="G296" s="40"/>
      <c r="H296" s="32">
        <f>H324</f>
        <v>0</v>
      </c>
      <c r="I296" s="32">
        <f t="shared" ref="I296:T296" si="137">I324</f>
        <v>0</v>
      </c>
      <c r="J296" s="32">
        <f t="shared" si="137"/>
        <v>0</v>
      </c>
      <c r="K296" s="32">
        <f t="shared" si="137"/>
        <v>200000</v>
      </c>
      <c r="L296" s="32">
        <f t="shared" si="137"/>
        <v>200000</v>
      </c>
      <c r="M296" s="32">
        <f t="shared" si="137"/>
        <v>0</v>
      </c>
      <c r="N296" s="32">
        <f t="shared" si="137"/>
        <v>200000</v>
      </c>
      <c r="O296" s="32">
        <f t="shared" si="137"/>
        <v>10879.32</v>
      </c>
      <c r="P296" s="32">
        <f t="shared" si="137"/>
        <v>189120.68</v>
      </c>
      <c r="Q296" s="32"/>
      <c r="R296" s="32">
        <f t="shared" si="137"/>
        <v>10879.32</v>
      </c>
      <c r="S296" s="32">
        <f t="shared" si="137"/>
        <v>10879.32</v>
      </c>
      <c r="T296" s="32">
        <f t="shared" si="137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5">
      <c r="A297" s="95"/>
      <c r="B297" s="314" t="s">
        <v>39</v>
      </c>
      <c r="C297" s="278" t="s">
        <v>24</v>
      </c>
      <c r="D297" s="40"/>
      <c r="E297" s="278">
        <v>3</v>
      </c>
      <c r="F297" s="313">
        <v>350</v>
      </c>
      <c r="G297" s="40"/>
      <c r="H297" s="32">
        <f>H305</f>
        <v>0</v>
      </c>
      <c r="I297" s="32">
        <f t="shared" ref="I297:T297" si="138">I305</f>
        <v>0</v>
      </c>
      <c r="J297" s="32">
        <f t="shared" si="138"/>
        <v>0</v>
      </c>
      <c r="K297" s="32">
        <f t="shared" si="138"/>
        <v>0</v>
      </c>
      <c r="L297" s="32">
        <f t="shared" si="138"/>
        <v>0</v>
      </c>
      <c r="M297" s="32">
        <f t="shared" si="138"/>
        <v>0</v>
      </c>
      <c r="N297" s="32">
        <f t="shared" si="138"/>
        <v>0</v>
      </c>
      <c r="O297" s="32">
        <f t="shared" si="138"/>
        <v>0</v>
      </c>
      <c r="P297" s="32">
        <f t="shared" si="138"/>
        <v>0</v>
      </c>
      <c r="Q297" s="32"/>
      <c r="R297" s="32">
        <f t="shared" si="138"/>
        <v>0</v>
      </c>
      <c r="S297" s="32">
        <f t="shared" si="138"/>
        <v>0</v>
      </c>
      <c r="T297" s="32">
        <f t="shared" si="138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5">
      <c r="A298" s="95"/>
      <c r="B298" s="314" t="s">
        <v>39</v>
      </c>
      <c r="C298" s="278" t="s">
        <v>24</v>
      </c>
      <c r="D298" s="40"/>
      <c r="E298" s="278">
        <v>4</v>
      </c>
      <c r="F298" s="313">
        <v>350</v>
      </c>
      <c r="G298" s="40"/>
      <c r="H298" s="32">
        <f>H306</f>
        <v>0</v>
      </c>
      <c r="I298" s="32">
        <f t="shared" ref="I298:T298" si="139">I306</f>
        <v>0</v>
      </c>
      <c r="J298" s="32">
        <f t="shared" si="139"/>
        <v>0</v>
      </c>
      <c r="K298" s="32">
        <f t="shared" si="139"/>
        <v>0</v>
      </c>
      <c r="L298" s="32">
        <f t="shared" si="139"/>
        <v>0</v>
      </c>
      <c r="M298" s="32">
        <f t="shared" si="139"/>
        <v>0</v>
      </c>
      <c r="N298" s="32">
        <f t="shared" si="139"/>
        <v>0</v>
      </c>
      <c r="O298" s="32">
        <f t="shared" si="139"/>
        <v>0</v>
      </c>
      <c r="P298" s="32">
        <f t="shared" si="139"/>
        <v>0</v>
      </c>
      <c r="Q298" s="32"/>
      <c r="R298" s="32">
        <f t="shared" si="139"/>
        <v>0</v>
      </c>
      <c r="S298" s="32">
        <f t="shared" si="139"/>
        <v>0</v>
      </c>
      <c r="T298" s="32">
        <f t="shared" si="139"/>
        <v>0</v>
      </c>
      <c r="U298" s="31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5">
      <c r="A299" s="95"/>
      <c r="B299" s="314"/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25" customHeight="1" x14ac:dyDescent="0.25">
      <c r="A300" s="95"/>
      <c r="B300" s="424" t="s">
        <v>279</v>
      </c>
      <c r="C300" s="278"/>
      <c r="D300" s="40"/>
      <c r="E300" s="278"/>
      <c r="F300" s="279"/>
      <c r="G300" s="40"/>
      <c r="H300" s="32"/>
      <c r="I300" s="32"/>
      <c r="J300" s="32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5">
      <c r="A301" s="95"/>
      <c r="B301" s="38" t="s">
        <v>128</v>
      </c>
      <c r="C301" s="269"/>
      <c r="D301" s="40"/>
      <c r="E301" s="278"/>
      <c r="F301" s="279"/>
      <c r="G301" s="40"/>
      <c r="H301" s="21">
        <f>SUM(H302:H306)</f>
        <v>200000</v>
      </c>
      <c r="I301" s="21">
        <f t="shared" ref="I301:P301" si="140">SUM(I302:I306)</f>
        <v>0</v>
      </c>
      <c r="J301" s="21">
        <f t="shared" si="140"/>
        <v>200000</v>
      </c>
      <c r="K301" s="21">
        <f t="shared" si="140"/>
        <v>0</v>
      </c>
      <c r="L301" s="21">
        <f t="shared" si="140"/>
        <v>200000</v>
      </c>
      <c r="M301" s="21">
        <f t="shared" si="140"/>
        <v>0</v>
      </c>
      <c r="N301" s="21">
        <f t="shared" si="140"/>
        <v>200000</v>
      </c>
      <c r="O301" s="21">
        <f t="shared" si="140"/>
        <v>166279.73000000001</v>
      </c>
      <c r="P301" s="21">
        <f t="shared" si="140"/>
        <v>33720.26999999999</v>
      </c>
      <c r="Q301" s="21">
        <f>SUM(Q302:Q304)</f>
        <v>0</v>
      </c>
      <c r="R301" s="21">
        <f>SUM(R302:R306)</f>
        <v>138623.75</v>
      </c>
      <c r="S301" s="21">
        <f>SUM(S302:S306)</f>
        <v>123741.18</v>
      </c>
      <c r="T301" s="21">
        <f>SUM(T302:T306)</f>
        <v>123245.65</v>
      </c>
      <c r="U301" s="154">
        <f>+IFERROR((R301/N301),0%)</f>
        <v>0.69311875000000001</v>
      </c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5">
      <c r="A302" s="95"/>
      <c r="B302" s="314" t="s">
        <v>26</v>
      </c>
      <c r="C302" s="269" t="s">
        <v>24</v>
      </c>
      <c r="D302" s="40">
        <v>174238</v>
      </c>
      <c r="E302" s="269">
        <v>3</v>
      </c>
      <c r="F302" s="313">
        <v>142</v>
      </c>
      <c r="G302" s="40" t="str">
        <f>CONCATENATE(D302,"-",E302,"-",F302)</f>
        <v>174238-3-142</v>
      </c>
      <c r="H302" s="32">
        <f>IFERROR(VLOOKUP(G302,'Base Zero'!A:L,6,FALSE),0)</f>
        <v>200000</v>
      </c>
      <c r="I302" s="32">
        <f>IFERROR(VLOOKUP(G302,'Base Zero'!A:L,7,FALSE),0)</f>
        <v>0</v>
      </c>
      <c r="J302" s="23">
        <f>(H302+I302)</f>
        <v>200000</v>
      </c>
      <c r="K302" s="32">
        <f>(L302-J302)</f>
        <v>0</v>
      </c>
      <c r="L302" s="32">
        <f>IFERROR(VLOOKUP(G302,'Base Zero'!$A:$L,10,FALSE),0)</f>
        <v>200000</v>
      </c>
      <c r="M302" s="32">
        <f>+L302-N302</f>
        <v>0</v>
      </c>
      <c r="N302" s="32">
        <f>IFERROR(VLOOKUP(G302,'Base Zero'!$A:$P,16,FALSE),0)</f>
        <v>200000</v>
      </c>
      <c r="O302" s="32">
        <f>IFERROR(VLOOKUP(G302,'Base Execução'!A:M,6,FALSE),0)+IFERROR(VLOOKUP(G302,'Destaque Liberado pela CPRM'!A:F,6,FALSE),0)</f>
        <v>166279.73000000001</v>
      </c>
      <c r="P302" s="231">
        <f>+N302-O302</f>
        <v>33720.26999999999</v>
      </c>
      <c r="Q302" s="33"/>
      <c r="R302" s="231">
        <f>IFERROR(VLOOKUP(G302,'Base Execução'!$A:$K,7,FALSE),0)</f>
        <v>138623.75</v>
      </c>
      <c r="S302" s="231">
        <f>IFERROR(VLOOKUP(G302,'Base Execução'!$A:$K,9,FALSE),0)</f>
        <v>123741.18</v>
      </c>
      <c r="T302" s="32">
        <f>IFERROR(VLOOKUP(G302,'Base Execução'!$A:$K,11,FALSE),0)</f>
        <v>123245.65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5">
      <c r="A303" s="95"/>
      <c r="B303" s="314" t="s">
        <v>26</v>
      </c>
      <c r="C303" s="278" t="s">
        <v>27</v>
      </c>
      <c r="D303" s="40">
        <v>174238</v>
      </c>
      <c r="E303" s="269">
        <v>4</v>
      </c>
      <c r="F303" s="313">
        <v>142</v>
      </c>
      <c r="G303" s="40" t="str">
        <f>CONCATENATE(D303,"-",E303,"-",F303)</f>
        <v>174238-4-142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5">
      <c r="A304" s="95"/>
      <c r="B304" s="314" t="s">
        <v>25</v>
      </c>
      <c r="C304" s="278" t="s">
        <v>24</v>
      </c>
      <c r="D304" s="40">
        <v>174238</v>
      </c>
      <c r="E304" s="278">
        <v>3</v>
      </c>
      <c r="F304" s="313">
        <v>181</v>
      </c>
      <c r="G304" s="40" t="str">
        <f>CONCATENATE(D304,"-",E304,"-",F304)</f>
        <v>174238-3-181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5">
      <c r="A305" s="95"/>
      <c r="B305" s="314" t="s">
        <v>39</v>
      </c>
      <c r="C305" s="278" t="s">
        <v>24</v>
      </c>
      <c r="D305" s="40">
        <v>174238</v>
      </c>
      <c r="E305" s="278">
        <v>3</v>
      </c>
      <c r="F305" s="313">
        <v>350</v>
      </c>
      <c r="G305" s="40" t="str">
        <f>CONCATENATE(D305,"-",E305,"-",F305)</f>
        <v>174238-3-350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5">
      <c r="A306" s="95"/>
      <c r="B306" s="314" t="s">
        <v>39</v>
      </c>
      <c r="C306" s="278" t="s">
        <v>24</v>
      </c>
      <c r="D306" s="40">
        <v>174238</v>
      </c>
      <c r="E306" s="278">
        <v>4</v>
      </c>
      <c r="F306" s="313">
        <v>350</v>
      </c>
      <c r="G306" s="40" t="str">
        <f>CONCATENATE(D306,"-",E306,"-",F306)</f>
        <v>174238-4-350</v>
      </c>
      <c r="H306" s="32">
        <f>IFERROR(VLOOKUP(G306,'Base Zero'!A:L,6,FALSE),0)</f>
        <v>0</v>
      </c>
      <c r="I306" s="32">
        <f>IFERROR(VLOOKUP(G306,'Base Zero'!A:L,7,FALSE),0)</f>
        <v>0</v>
      </c>
      <c r="J306" s="23">
        <f>(H306+I306)</f>
        <v>0</v>
      </c>
      <c r="K306" s="32">
        <f>(L306-J306)</f>
        <v>0</v>
      </c>
      <c r="L306" s="32">
        <f>IFERROR(VLOOKUP(G306,'Base Zero'!$A:$L,10,FALSE),0)</f>
        <v>0</v>
      </c>
      <c r="M306" s="32">
        <f>+L306-N306</f>
        <v>0</v>
      </c>
      <c r="N306" s="32">
        <f>IFERROR(VLOOKUP(G306,'Base Zero'!$A:$P,16,FALSE),0)</f>
        <v>0</v>
      </c>
      <c r="O306" s="32">
        <f>IFERROR(VLOOKUP(G306,'Base Execução'!A:M,6,FALSE),0)+IFERROR(VLOOKUP(G306,'Destaque Liberado pela CPRM'!A:F,6,FALSE),0)</f>
        <v>0</v>
      </c>
      <c r="P306" s="231">
        <f>+N306-O306</f>
        <v>0</v>
      </c>
      <c r="Q306" s="33"/>
      <c r="R306" s="231">
        <f>IFERROR(VLOOKUP(G306,'Base Execução'!$A:$K,7,FALSE),0)</f>
        <v>0</v>
      </c>
      <c r="S306" s="231">
        <f>IFERROR(VLOOKUP(G306,'Base Execução'!$A:$K,9,FALSE),0)</f>
        <v>0</v>
      </c>
      <c r="T306" s="32">
        <f>IFERROR(VLOOKUP(G306,'Base Execução'!$A:$K,11,FALSE),0)</f>
        <v>0</v>
      </c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15" customHeight="1" x14ac:dyDescent="0.25">
      <c r="A307" s="95"/>
      <c r="B307" s="424" t="s">
        <v>280</v>
      </c>
      <c r="C307" s="278"/>
      <c r="D307" s="40"/>
      <c r="E307" s="269"/>
      <c r="F307" s="313"/>
      <c r="G307" s="40"/>
      <c r="H307" s="32"/>
      <c r="I307" s="32"/>
      <c r="J307" s="23"/>
      <c r="K307" s="32"/>
      <c r="L307" s="32"/>
      <c r="M307" s="32"/>
      <c r="N307" s="32"/>
      <c r="O307" s="32"/>
      <c r="P307" s="231"/>
      <c r="Q307" s="33"/>
      <c r="R307" s="231"/>
      <c r="S307" s="231"/>
      <c r="T307" s="32"/>
      <c r="U307" s="155"/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5">
      <c r="A308" s="95"/>
      <c r="B308" s="38" t="s">
        <v>143</v>
      </c>
      <c r="C308" s="269"/>
      <c r="D308" s="36"/>
      <c r="E308" s="35"/>
      <c r="F308" s="37"/>
      <c r="G308" s="33"/>
      <c r="H308" s="22">
        <f>SUM(H309:H310)</f>
        <v>4900000</v>
      </c>
      <c r="I308" s="22">
        <f t="shared" ref="I308:P308" si="141">SUM(I309:I310)</f>
        <v>0</v>
      </c>
      <c r="J308" s="22">
        <f t="shared" si="141"/>
        <v>4900000</v>
      </c>
      <c r="K308" s="22">
        <f t="shared" si="141"/>
        <v>-683611</v>
      </c>
      <c r="L308" s="22">
        <f t="shared" si="141"/>
        <v>4216389</v>
      </c>
      <c r="M308" s="22">
        <f t="shared" si="141"/>
        <v>0</v>
      </c>
      <c r="N308" s="22">
        <f t="shared" si="141"/>
        <v>4216389</v>
      </c>
      <c r="O308" s="22">
        <f t="shared" si="141"/>
        <v>3547768.4</v>
      </c>
      <c r="P308" s="22">
        <f t="shared" si="141"/>
        <v>668620.60000000009</v>
      </c>
      <c r="Q308" s="33"/>
      <c r="R308" s="22">
        <f t="shared" ref="R308" si="142">SUM(R309:R310)</f>
        <v>2593917.44</v>
      </c>
      <c r="S308" s="22">
        <f t="shared" ref="S308" si="143">SUM(S309:S310)</f>
        <v>1175646.45</v>
      </c>
      <c r="T308" s="22">
        <f t="shared" ref="T308" si="144">SUM(T309:T310)</f>
        <v>1114022.6900000002</v>
      </c>
      <c r="U308" s="154">
        <f>+IFERROR((R308/N308),0%)</f>
        <v>0.61519879688520196</v>
      </c>
    </row>
    <row r="309" spans="1:33" ht="15" customHeight="1" x14ac:dyDescent="0.25">
      <c r="A309" s="95"/>
      <c r="B309" s="314" t="s">
        <v>26</v>
      </c>
      <c r="C309" s="269" t="s">
        <v>24</v>
      </c>
      <c r="D309" s="39">
        <v>174264</v>
      </c>
      <c r="E309" s="269">
        <v>3</v>
      </c>
      <c r="F309" s="313">
        <v>142</v>
      </c>
      <c r="G309" s="40" t="str">
        <f>CONCATENATE(D309,"-",E309,"-",F309)</f>
        <v>174264-3-142</v>
      </c>
      <c r="H309" s="32">
        <f>IFERROR(VLOOKUP(G309,'Base Zero'!A:L,6,FALSE),0)</f>
        <v>3500000</v>
      </c>
      <c r="I309" s="32">
        <f>IFERROR(VLOOKUP(G309,'Base Zero'!A:L,7,FALSE),0)</f>
        <v>0</v>
      </c>
      <c r="J309" s="23">
        <f>(H309+I309)</f>
        <v>3500000</v>
      </c>
      <c r="K309" s="32">
        <f>(L309-J309)</f>
        <v>-200000</v>
      </c>
      <c r="L309" s="32">
        <f>IFERROR(VLOOKUP(G309,'Base Zero'!$A:$L,10,FALSE),0)</f>
        <v>3300000</v>
      </c>
      <c r="M309" s="32">
        <f>+L309-N309</f>
        <v>0</v>
      </c>
      <c r="N309" s="32">
        <f>IFERROR(VLOOKUP(G309,'Base Zero'!$A:$P,16,FALSE),0)</f>
        <v>3300000</v>
      </c>
      <c r="O309" s="32">
        <f>IFERROR(VLOOKUP(G309,'Base Execução'!A:M,6,FALSE),0)+IFERROR(VLOOKUP(G309,'Destaque Liberado pela CPRM'!A:F,6,FALSE),0)</f>
        <v>3295986.15</v>
      </c>
      <c r="P309" s="231">
        <f>+N309-O309</f>
        <v>4013.8500000000931</v>
      </c>
      <c r="Q309" s="32"/>
      <c r="R309" s="231">
        <f>IFERROR(VLOOKUP(G309,'Base Execução'!$A:$K,7,FALSE),0)</f>
        <v>2342135.19</v>
      </c>
      <c r="S309" s="231">
        <f>IFERROR(VLOOKUP(G309,'Base Execução'!$A:$K,9,FALSE),0)</f>
        <v>1098008.31</v>
      </c>
      <c r="T309" s="32">
        <f>IFERROR(VLOOKUP(G309,'Base Execução'!$A:$K,11,FALSE),0)</f>
        <v>1067151.5900000001</v>
      </c>
      <c r="U309" s="155"/>
    </row>
    <row r="310" spans="1:33" ht="15" customHeight="1" x14ac:dyDescent="0.25">
      <c r="A310" s="95"/>
      <c r="B310" s="314" t="s">
        <v>26</v>
      </c>
      <c r="C310" s="278" t="s">
        <v>27</v>
      </c>
      <c r="D310" s="39">
        <v>174264</v>
      </c>
      <c r="E310" s="269">
        <v>4</v>
      </c>
      <c r="F310" s="313">
        <v>142</v>
      </c>
      <c r="G310" s="40" t="str">
        <f>CONCATENATE(D310,"-",E310,"-",F310)</f>
        <v>174264-4-142</v>
      </c>
      <c r="H310" s="32">
        <f>IFERROR(VLOOKUP(G310,'Base Zero'!A:L,6,FALSE),0)</f>
        <v>1400000</v>
      </c>
      <c r="I310" s="32">
        <f>IFERROR(VLOOKUP(G310,'Base Zero'!A:L,7,FALSE),0)</f>
        <v>0</v>
      </c>
      <c r="J310" s="23">
        <f>(H310+I310)</f>
        <v>1400000</v>
      </c>
      <c r="K310" s="32">
        <f>(L310-J310)</f>
        <v>-483611</v>
      </c>
      <c r="L310" s="32">
        <f>IFERROR(VLOOKUP(G310,'Base Zero'!$A:$L,10,FALSE),0)</f>
        <v>916389</v>
      </c>
      <c r="M310" s="32">
        <f>+L310-N310</f>
        <v>0</v>
      </c>
      <c r="N310" s="32">
        <f>IFERROR(VLOOKUP(G310,'Base Zero'!$A:$P,16,FALSE),0)</f>
        <v>916389</v>
      </c>
      <c r="O310" s="32">
        <f>IFERROR(VLOOKUP(G310,'Base Execução'!A:M,6,FALSE),0)+IFERROR(VLOOKUP(G310,'Destaque Liberado pela CPRM'!A:F,6,FALSE),0)</f>
        <v>251782.25</v>
      </c>
      <c r="P310" s="231">
        <f>+N310-O310</f>
        <v>664606.75</v>
      </c>
      <c r="Q310" s="32"/>
      <c r="R310" s="231">
        <f>IFERROR(VLOOKUP(G310,'Base Execução'!$A:$K,7,FALSE),0)</f>
        <v>251782.25</v>
      </c>
      <c r="S310" s="231">
        <f>IFERROR(VLOOKUP(G310,'Base Execução'!$A:$K,9,FALSE),0)</f>
        <v>77638.14</v>
      </c>
      <c r="T310" s="32">
        <f>IFERROR(VLOOKUP(G310,'Base Execução'!$A:$K,11,FALSE),0)</f>
        <v>46871.1</v>
      </c>
      <c r="U310" s="155"/>
    </row>
    <row r="311" spans="1:33" s="11" customFormat="1" ht="15" customHeight="1" x14ac:dyDescent="0.25">
      <c r="A311" s="95"/>
      <c r="B311" s="424" t="s">
        <v>172</v>
      </c>
      <c r="C311" s="278"/>
      <c r="D311" s="40"/>
      <c r="E311" s="269"/>
      <c r="F311" s="313"/>
      <c r="G311" s="40"/>
      <c r="H311" s="32"/>
      <c r="I311" s="32"/>
      <c r="J311" s="23"/>
      <c r="K311" s="32"/>
      <c r="L311" s="32"/>
      <c r="M311" s="32"/>
      <c r="N311" s="32"/>
      <c r="O311" s="32"/>
      <c r="P311" s="231"/>
      <c r="Q311" s="33"/>
      <c r="R311" s="231"/>
      <c r="S311" s="231"/>
      <c r="T311" s="32"/>
      <c r="U311" s="155"/>
      <c r="V311" s="36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5">
      <c r="A312" s="95"/>
      <c r="B312" s="38" t="s">
        <v>144</v>
      </c>
      <c r="C312" s="269"/>
      <c r="D312" s="36"/>
      <c r="E312" s="35"/>
      <c r="F312" s="37"/>
      <c r="G312" s="33"/>
      <c r="H312" s="22">
        <f>SUM(H313:H314)</f>
        <v>900000</v>
      </c>
      <c r="I312" s="22">
        <f t="shared" ref="I312:P312" si="145">SUM(I313:I314)</f>
        <v>0</v>
      </c>
      <c r="J312" s="22">
        <f t="shared" si="145"/>
        <v>900000</v>
      </c>
      <c r="K312" s="22">
        <f t="shared" si="145"/>
        <v>-100000</v>
      </c>
      <c r="L312" s="22">
        <f t="shared" si="145"/>
        <v>800000</v>
      </c>
      <c r="M312" s="22">
        <f t="shared" si="145"/>
        <v>0</v>
      </c>
      <c r="N312" s="22">
        <f t="shared" si="145"/>
        <v>800000</v>
      </c>
      <c r="O312" s="22">
        <f t="shared" si="145"/>
        <v>715814.9</v>
      </c>
      <c r="P312" s="22">
        <f t="shared" si="145"/>
        <v>84185.1</v>
      </c>
      <c r="Q312" s="33"/>
      <c r="R312" s="22">
        <f t="shared" ref="R312" si="146">SUM(R313:R314)</f>
        <v>703836.14</v>
      </c>
      <c r="S312" s="22">
        <f t="shared" ref="S312" si="147">SUM(S313:S314)</f>
        <v>424852.52</v>
      </c>
      <c r="T312" s="22">
        <f t="shared" ref="T312" si="148">SUM(T313:T314)</f>
        <v>404429.44</v>
      </c>
      <c r="U312" s="154">
        <f>+IFERROR((R312/N312),0%)</f>
        <v>0.87979517500000004</v>
      </c>
    </row>
    <row r="313" spans="1:33" ht="15" customHeight="1" x14ac:dyDescent="0.25">
      <c r="A313" s="95"/>
      <c r="B313" s="314" t="s">
        <v>26</v>
      </c>
      <c r="C313" s="269" t="s">
        <v>24</v>
      </c>
      <c r="D313" s="39">
        <v>174268</v>
      </c>
      <c r="E313" s="269">
        <v>3</v>
      </c>
      <c r="F313" s="313">
        <v>142</v>
      </c>
      <c r="G313" s="40" t="str">
        <f>CONCATENATE(D313,"-",E313,"-",F313)</f>
        <v>174268-3-142</v>
      </c>
      <c r="H313" s="32">
        <f>IFERROR(VLOOKUP(G313,'Base Zero'!A:L,6,FALSE),0)</f>
        <v>800000</v>
      </c>
      <c r="I313" s="32">
        <f>IFERROR(VLOOKUP(G313,'Base Zero'!A:L,7,FALSE),0)</f>
        <v>0</v>
      </c>
      <c r="J313" s="23">
        <f>(H313+I313)</f>
        <v>800000</v>
      </c>
      <c r="K313" s="32">
        <f>(L313-J313)</f>
        <v>-100000</v>
      </c>
      <c r="L313" s="32">
        <f>IFERROR(VLOOKUP(G313,'Base Zero'!$A:$L,10,FALSE),0)</f>
        <v>700000</v>
      </c>
      <c r="M313" s="32">
        <f>+L313-N313</f>
        <v>0</v>
      </c>
      <c r="N313" s="32">
        <f>IFERROR(VLOOKUP(G313,'Base Zero'!$A:$P,16,FALSE),0)</f>
        <v>700000</v>
      </c>
      <c r="O313" s="32">
        <f>IFERROR(VLOOKUP(G313,'Base Execução'!A:M,6,FALSE),0)+IFERROR(VLOOKUP(G313,'Destaque Liberado pela CPRM'!A:F,6,FALSE),0)</f>
        <v>700000</v>
      </c>
      <c r="P313" s="231">
        <f>+N313-O313</f>
        <v>0</v>
      </c>
      <c r="Q313" s="32"/>
      <c r="R313" s="231">
        <f>IFERROR(VLOOKUP(G313,'Base Execução'!$A:$K,7,FALSE),0)</f>
        <v>688210.14</v>
      </c>
      <c r="S313" s="231">
        <f>IFERROR(VLOOKUP(G313,'Base Execução'!$A:$K,9,FALSE),0)</f>
        <v>424852.52</v>
      </c>
      <c r="T313" s="32">
        <f>IFERROR(VLOOKUP(G313,'Base Execução'!$A:$K,11,FALSE),0)</f>
        <v>404429.44</v>
      </c>
      <c r="U313" s="155"/>
    </row>
    <row r="314" spans="1:33" ht="15" customHeight="1" x14ac:dyDescent="0.25">
      <c r="A314" s="95"/>
      <c r="B314" s="314" t="s">
        <v>26</v>
      </c>
      <c r="C314" s="278" t="s">
        <v>27</v>
      </c>
      <c r="D314" s="39">
        <v>174268</v>
      </c>
      <c r="E314" s="269">
        <v>4</v>
      </c>
      <c r="F314" s="313">
        <v>142</v>
      </c>
      <c r="G314" s="40" t="str">
        <f>CONCATENATE(D314,"-",E314,"-",F314)</f>
        <v>174268-4-142</v>
      </c>
      <c r="H314" s="32">
        <f>IFERROR(VLOOKUP(G314,'Base Zero'!A:L,6,FALSE),0)</f>
        <v>100000</v>
      </c>
      <c r="I314" s="32">
        <f>IFERROR(VLOOKUP(G314,'Base Zero'!A:L,7,FALSE),0)</f>
        <v>0</v>
      </c>
      <c r="J314" s="23">
        <f>(H314+I314)</f>
        <v>100000</v>
      </c>
      <c r="K314" s="32">
        <f>(L314-J314)</f>
        <v>0</v>
      </c>
      <c r="L314" s="32">
        <f>IFERROR(VLOOKUP(G314,'Base Zero'!$A:$L,10,FALSE),0)</f>
        <v>100000</v>
      </c>
      <c r="M314" s="32">
        <f>+L314-N314</f>
        <v>0</v>
      </c>
      <c r="N314" s="32">
        <f>IFERROR(VLOOKUP(G314,'Base Zero'!$A:$P,16,FALSE),0)</f>
        <v>100000</v>
      </c>
      <c r="O314" s="32">
        <f>IFERROR(VLOOKUP(G314,'Base Execução'!A:M,6,FALSE),0)+IFERROR(VLOOKUP(G314,'Destaque Liberado pela CPRM'!A:F,6,FALSE),0)</f>
        <v>15814.9</v>
      </c>
      <c r="P314" s="231">
        <f>+N314-O314</f>
        <v>84185.1</v>
      </c>
      <c r="Q314" s="32"/>
      <c r="R314" s="231">
        <f>IFERROR(VLOOKUP(G314,'Base Execução'!$A:$K,7,FALSE),0)</f>
        <v>15626</v>
      </c>
      <c r="S314" s="231">
        <f>IFERROR(VLOOKUP(G314,'Base Execução'!$A:$K,9,FALSE),0)</f>
        <v>0</v>
      </c>
      <c r="T314" s="32">
        <f>IFERROR(VLOOKUP(G314,'Base Execução'!$A:$K,11,FALSE),0)</f>
        <v>0</v>
      </c>
      <c r="U314" s="155"/>
    </row>
    <row r="315" spans="1:33" s="11" customFormat="1" ht="15" customHeight="1" x14ac:dyDescent="0.25">
      <c r="A315" s="95"/>
      <c r="B315" s="424" t="s">
        <v>173</v>
      </c>
      <c r="C315" s="278"/>
      <c r="D315" s="39"/>
      <c r="E315" s="269"/>
      <c r="F315" s="313"/>
      <c r="G315" s="40"/>
      <c r="H315" s="32"/>
      <c r="I315" s="32"/>
      <c r="J315" s="23"/>
      <c r="K315" s="32"/>
      <c r="L315" s="32"/>
      <c r="M315" s="32"/>
      <c r="N315" s="32"/>
      <c r="O315" s="32"/>
      <c r="P315" s="231"/>
      <c r="Q315" s="33"/>
      <c r="R315" s="231"/>
      <c r="S315" s="231"/>
      <c r="T315" s="32"/>
      <c r="U315" s="155"/>
      <c r="V315" s="364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 x14ac:dyDescent="0.25">
      <c r="A316" s="95"/>
      <c r="B316" s="38" t="s">
        <v>145</v>
      </c>
      <c r="C316" s="269"/>
      <c r="D316" s="36"/>
      <c r="E316" s="35"/>
      <c r="F316" s="37"/>
      <c r="G316" s="33"/>
      <c r="H316" s="22">
        <f>SUM(H317:H318)</f>
        <v>800000</v>
      </c>
      <c r="I316" s="22">
        <f t="shared" ref="I316:P316" si="149">SUM(I317:I318)</f>
        <v>0</v>
      </c>
      <c r="J316" s="22">
        <f t="shared" si="149"/>
        <v>800000</v>
      </c>
      <c r="K316" s="22">
        <f t="shared" si="149"/>
        <v>-100000</v>
      </c>
      <c r="L316" s="22">
        <f t="shared" si="149"/>
        <v>700000</v>
      </c>
      <c r="M316" s="22">
        <f t="shared" si="149"/>
        <v>0</v>
      </c>
      <c r="N316" s="22">
        <f t="shared" si="149"/>
        <v>700000</v>
      </c>
      <c r="O316" s="22">
        <f t="shared" si="149"/>
        <v>537610.68999999994</v>
      </c>
      <c r="P316" s="22">
        <f t="shared" si="149"/>
        <v>162389.31</v>
      </c>
      <c r="Q316" s="33"/>
      <c r="R316" s="22">
        <f t="shared" ref="R316" si="150">SUM(R317:R318)</f>
        <v>503193.29</v>
      </c>
      <c r="S316" s="22">
        <f t="shared" ref="S316" si="151">SUM(S317:S318)</f>
        <v>410356.96</v>
      </c>
      <c r="T316" s="22">
        <f t="shared" ref="T316" si="152">SUM(T317:T318)</f>
        <v>335615.28</v>
      </c>
      <c r="U316" s="154">
        <f>+IFERROR((R316/N316),0%)</f>
        <v>0.71884755714285709</v>
      </c>
    </row>
    <row r="317" spans="1:33" ht="15" customHeight="1" x14ac:dyDescent="0.25">
      <c r="A317" s="95"/>
      <c r="B317" s="314" t="s">
        <v>26</v>
      </c>
      <c r="C317" s="269" t="s">
        <v>24</v>
      </c>
      <c r="D317" s="39">
        <v>174271</v>
      </c>
      <c r="E317" s="269">
        <v>3</v>
      </c>
      <c r="F317" s="313">
        <v>142</v>
      </c>
      <c r="G317" s="40" t="str">
        <f>CONCATENATE(D317,"-",E317,"-",F317)</f>
        <v>174271-3-142</v>
      </c>
      <c r="H317" s="32">
        <f>IFERROR(VLOOKUP(G317,'Base Zero'!A:L,6,FALSE),0)</f>
        <v>700000</v>
      </c>
      <c r="I317" s="32">
        <f>IFERROR(VLOOKUP(G317,'Base Zero'!A:L,7,FALSE),0)</f>
        <v>0</v>
      </c>
      <c r="J317" s="23">
        <f>(H317+I317)</f>
        <v>700000</v>
      </c>
      <c r="K317" s="32">
        <f>(L317-J317)</f>
        <v>-100000</v>
      </c>
      <c r="L317" s="32">
        <f>IFERROR(VLOOKUP(G317,'Base Zero'!$A:$L,10,FALSE),0)</f>
        <v>600000</v>
      </c>
      <c r="M317" s="32">
        <f>+L317-N317</f>
        <v>0</v>
      </c>
      <c r="N317" s="32">
        <f>IFERROR(VLOOKUP(G317,'Base Zero'!$A:$P,16,FALSE),0)</f>
        <v>600000</v>
      </c>
      <c r="O317" s="32">
        <f>IFERROR(VLOOKUP(G317,'Base Execução'!A:M,6,FALSE),0)+IFERROR(VLOOKUP(G317,'Destaque Liberado pela CPRM'!A:F,6,FALSE),0)</f>
        <v>437610.69</v>
      </c>
      <c r="P317" s="231">
        <f>+N317-O317</f>
        <v>162389.31</v>
      </c>
      <c r="Q317" s="32"/>
      <c r="R317" s="231">
        <f>IFERROR(VLOOKUP(G317,'Base Execução'!$A:$K,7,FALSE),0)</f>
        <v>403193.29</v>
      </c>
      <c r="S317" s="231">
        <f>IFERROR(VLOOKUP(G317,'Base Execução'!$A:$K,9,FALSE),0)</f>
        <v>343356.96</v>
      </c>
      <c r="T317" s="32">
        <f>IFERROR(VLOOKUP(G317,'Base Execução'!$A:$K,11,FALSE),0)</f>
        <v>335615.28</v>
      </c>
      <c r="U317" s="155"/>
    </row>
    <row r="318" spans="1:33" ht="15" customHeight="1" x14ac:dyDescent="0.25">
      <c r="A318" s="95"/>
      <c r="B318" s="314" t="s">
        <v>26</v>
      </c>
      <c r="C318" s="278" t="s">
        <v>27</v>
      </c>
      <c r="D318" s="39">
        <v>174271</v>
      </c>
      <c r="E318" s="269">
        <v>4</v>
      </c>
      <c r="F318" s="313">
        <v>142</v>
      </c>
      <c r="G318" s="40" t="str">
        <f>CONCATENATE(D318,"-",E318,"-",F318)</f>
        <v>174271-4-142</v>
      </c>
      <c r="H318" s="32">
        <f>IFERROR(VLOOKUP(G318,'Base Zero'!A:L,6,FALSE),0)</f>
        <v>100000</v>
      </c>
      <c r="I318" s="32">
        <f>IFERROR(VLOOKUP(G318,'Base Zero'!A:L,7,FALSE),0)</f>
        <v>0</v>
      </c>
      <c r="J318" s="23">
        <f>(H318+I318)</f>
        <v>100000</v>
      </c>
      <c r="K318" s="32">
        <f>(L318-J318)</f>
        <v>0</v>
      </c>
      <c r="L318" s="32">
        <f>IFERROR(VLOOKUP(G318,'Base Zero'!$A:$L,10,FALSE),0)</f>
        <v>100000</v>
      </c>
      <c r="M318" s="32">
        <f>+L318-N318</f>
        <v>0</v>
      </c>
      <c r="N318" s="32">
        <f>IFERROR(VLOOKUP(G318,'Base Zero'!$A:$P,16,FALSE),0)</f>
        <v>100000</v>
      </c>
      <c r="O318" s="32">
        <f>IFERROR(VLOOKUP(G318,'Base Execução'!A:M,6,FALSE),0)+IFERROR(VLOOKUP(G318,'Destaque Liberado pela CPRM'!A:F,6,FALSE),0)</f>
        <v>100000</v>
      </c>
      <c r="P318" s="231">
        <f>+N318-O318</f>
        <v>0</v>
      </c>
      <c r="Q318" s="32"/>
      <c r="R318" s="231">
        <f>IFERROR(VLOOKUP(G318,'Base Execução'!$A:$K,7,FALSE),0)</f>
        <v>100000</v>
      </c>
      <c r="S318" s="231">
        <f>IFERROR(VLOOKUP(G318,'Base Execução'!$A:$K,9,FALSE),0)</f>
        <v>67000</v>
      </c>
      <c r="T318" s="32">
        <f>IFERROR(VLOOKUP(G318,'Base Execução'!$A:$K,11,FALSE),0)</f>
        <v>0</v>
      </c>
      <c r="U318" s="155"/>
    </row>
    <row r="319" spans="1:33" s="11" customFormat="1" ht="25" customHeight="1" x14ac:dyDescent="0.25">
      <c r="A319" s="95"/>
      <c r="B319" s="424" t="s">
        <v>355</v>
      </c>
      <c r="C319" s="278"/>
      <c r="D319" s="40"/>
      <c r="E319" s="278"/>
      <c r="F319" s="279"/>
      <c r="G319" s="40"/>
      <c r="H319" s="32"/>
      <c r="I319" s="32"/>
      <c r="J319" s="32"/>
      <c r="K319" s="32"/>
      <c r="L319" s="32"/>
      <c r="M319" s="32"/>
      <c r="N319" s="32"/>
      <c r="O319" s="32"/>
      <c r="P319" s="231"/>
      <c r="Q319" s="33"/>
      <c r="R319" s="231"/>
      <c r="S319" s="231"/>
      <c r="T319" s="32"/>
      <c r="U319" s="155"/>
      <c r="V319" s="364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 x14ac:dyDescent="0.25">
      <c r="A320" s="95"/>
      <c r="B320" s="38" t="s">
        <v>356</v>
      </c>
      <c r="C320" s="269"/>
      <c r="D320" s="36"/>
      <c r="E320" s="35"/>
      <c r="F320" s="37"/>
      <c r="G320" s="33"/>
      <c r="H320" s="22">
        <f>SUM(H321:H321)</f>
        <v>700000</v>
      </c>
      <c r="I320" s="22">
        <f>SUM(I321:I321)</f>
        <v>0</v>
      </c>
      <c r="J320" s="22">
        <f t="shared" ref="J320:P320" si="153">SUM(J321:J321)</f>
        <v>700000</v>
      </c>
      <c r="K320" s="22">
        <f t="shared" si="153"/>
        <v>0</v>
      </c>
      <c r="L320" s="22">
        <f t="shared" si="153"/>
        <v>700000</v>
      </c>
      <c r="M320" s="22">
        <f t="shared" si="153"/>
        <v>160000</v>
      </c>
      <c r="N320" s="22">
        <f t="shared" si="153"/>
        <v>540000</v>
      </c>
      <c r="O320" s="22">
        <f t="shared" si="153"/>
        <v>212542.69</v>
      </c>
      <c r="P320" s="229">
        <f t="shared" si="153"/>
        <v>327457.31</v>
      </c>
      <c r="Q320" s="33"/>
      <c r="R320" s="229">
        <f>SUM(R321:R321)</f>
        <v>210644.94</v>
      </c>
      <c r="S320" s="229">
        <f>SUM(S321:S321)</f>
        <v>152807.12</v>
      </c>
      <c r="T320" s="22">
        <f>SUM(T321:T321)</f>
        <v>152272.67000000001</v>
      </c>
      <c r="U320" s="154">
        <f>+IFERROR((R320/N320),0%)</f>
        <v>0.39008322222222225</v>
      </c>
    </row>
    <row r="321" spans="1:33" ht="15" customHeight="1" x14ac:dyDescent="0.25">
      <c r="A321" s="95"/>
      <c r="B321" s="314" t="s">
        <v>26</v>
      </c>
      <c r="C321" s="269" t="s">
        <v>24</v>
      </c>
      <c r="D321" s="39">
        <v>204817</v>
      </c>
      <c r="E321" s="269">
        <v>3</v>
      </c>
      <c r="F321" s="313">
        <v>181</v>
      </c>
      <c r="G321" s="40" t="str">
        <f>CONCATENATE(D321,"-",E321,"-",F321)</f>
        <v>204817-3-181</v>
      </c>
      <c r="H321" s="32">
        <f>IFERROR(VLOOKUP(G321,'Base Zero'!A:L,6,FALSE),0)</f>
        <v>700000</v>
      </c>
      <c r="I321" s="32">
        <f>IFERROR(VLOOKUP(G321,'Base Zero'!A:L,7,FALSE),0)</f>
        <v>0</v>
      </c>
      <c r="J321" s="23">
        <f>(H321+I321)</f>
        <v>700000</v>
      </c>
      <c r="K321" s="32">
        <f>(L321-J321)</f>
        <v>0</v>
      </c>
      <c r="L321" s="32">
        <f>IFERROR(VLOOKUP(G321,'Base Zero'!$A:$L,10,FALSE),0)</f>
        <v>700000</v>
      </c>
      <c r="M321" s="32">
        <f>+L321-N321</f>
        <v>160000</v>
      </c>
      <c r="N321" s="32">
        <f>IFERROR(VLOOKUP(G321,'Base Zero'!$A:$P,16,FALSE),0)</f>
        <v>540000</v>
      </c>
      <c r="O321" s="32">
        <f>IFERROR(VLOOKUP(G321,'Base Execução'!A:M,6,FALSE),0)+IFERROR(VLOOKUP(G321,'Destaque Liberado pela CPRM'!A:F,6,FALSE),0)</f>
        <v>212542.69</v>
      </c>
      <c r="P321" s="231">
        <f>+N321-O321</f>
        <v>327457.31</v>
      </c>
      <c r="Q321" s="32"/>
      <c r="R321" s="231">
        <f>IFERROR(VLOOKUP(G321,'Base Execução'!$A:$K,7,FALSE),0)</f>
        <v>210644.94</v>
      </c>
      <c r="S321" s="231">
        <f>IFERROR(VLOOKUP(G321,'Base Execução'!$A:$K,9,FALSE),0)</f>
        <v>152807.12</v>
      </c>
      <c r="T321" s="32">
        <f>IFERROR(VLOOKUP(G321,'Base Execução'!$A:$K,11,FALSE),0)</f>
        <v>152272.67000000001</v>
      </c>
      <c r="U321" s="155"/>
    </row>
    <row r="322" spans="1:33" s="11" customFormat="1" ht="25" customHeight="1" x14ac:dyDescent="0.25">
      <c r="A322" s="95"/>
      <c r="B322" s="424" t="s">
        <v>357</v>
      </c>
      <c r="C322" s="278"/>
      <c r="D322" s="40"/>
      <c r="E322" s="278"/>
      <c r="F322" s="279"/>
      <c r="G322" s="40"/>
      <c r="H322" s="32"/>
      <c r="I322" s="32"/>
      <c r="J322" s="32"/>
      <c r="K322" s="32"/>
      <c r="L322" s="32"/>
      <c r="M322" s="32"/>
      <c r="N322" s="32"/>
      <c r="O322" s="32"/>
      <c r="P322" s="231"/>
      <c r="Q322" s="33"/>
      <c r="R322" s="231"/>
      <c r="S322" s="231"/>
      <c r="T322" s="32"/>
      <c r="U322" s="155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 customHeight="1" x14ac:dyDescent="0.25">
      <c r="A323" s="95"/>
      <c r="B323" s="38" t="s">
        <v>358</v>
      </c>
      <c r="C323" s="269"/>
      <c r="D323" s="36"/>
      <c r="E323" s="35"/>
      <c r="F323" s="37"/>
      <c r="G323" s="33"/>
      <c r="H323" s="22">
        <f>SUM(H324:H324)</f>
        <v>0</v>
      </c>
      <c r="I323" s="22">
        <f>SUM(I324:I324)</f>
        <v>0</v>
      </c>
      <c r="J323" s="22">
        <f t="shared" ref="J323:P323" si="154">SUM(J324:J324)</f>
        <v>0</v>
      </c>
      <c r="K323" s="22">
        <f t="shared" si="154"/>
        <v>200000</v>
      </c>
      <c r="L323" s="22">
        <f t="shared" si="154"/>
        <v>200000</v>
      </c>
      <c r="M323" s="22">
        <f t="shared" si="154"/>
        <v>0</v>
      </c>
      <c r="N323" s="22">
        <f t="shared" si="154"/>
        <v>200000</v>
      </c>
      <c r="O323" s="22">
        <f t="shared" si="154"/>
        <v>10879.32</v>
      </c>
      <c r="P323" s="229">
        <f t="shared" si="154"/>
        <v>189120.68</v>
      </c>
      <c r="Q323" s="32"/>
      <c r="R323" s="229">
        <f>SUM(R324:R324)</f>
        <v>10879.32</v>
      </c>
      <c r="S323" s="229">
        <f>SUM(S324:S324)</f>
        <v>10879.32</v>
      </c>
      <c r="T323" s="22">
        <f>SUM(T324:T324)</f>
        <v>0</v>
      </c>
      <c r="U323" s="154">
        <f>+IFERROR((R323/N323),0%)</f>
        <v>5.4396599999999996E-2</v>
      </c>
    </row>
    <row r="324" spans="1:33" ht="15" customHeight="1" x14ac:dyDescent="0.25">
      <c r="A324" s="95"/>
      <c r="B324" s="314" t="s">
        <v>26</v>
      </c>
      <c r="C324" s="269" t="s">
        <v>24</v>
      </c>
      <c r="D324" s="39">
        <v>213406</v>
      </c>
      <c r="E324" s="269">
        <v>3</v>
      </c>
      <c r="F324" s="313">
        <v>188</v>
      </c>
      <c r="G324" s="40" t="str">
        <f>CONCATENATE(D324,"-",E324,"-",F324)</f>
        <v>213406-3-188</v>
      </c>
      <c r="H324" s="32">
        <f>IFERROR(VLOOKUP(G324,'Base Zero'!A:L,6,FALSE),0)</f>
        <v>0</v>
      </c>
      <c r="I324" s="32">
        <f>IFERROR(VLOOKUP(G324,'Base Zero'!A:L,7,FALSE),0)</f>
        <v>0</v>
      </c>
      <c r="J324" s="23">
        <f>(H324+I324)</f>
        <v>0</v>
      </c>
      <c r="K324" s="32">
        <f>(L324-J324)</f>
        <v>200000</v>
      </c>
      <c r="L324" s="32">
        <f>IFERROR(VLOOKUP(G324,'Base Zero'!$A:$L,10,FALSE),0)</f>
        <v>200000</v>
      </c>
      <c r="M324" s="32">
        <f>+L324-N324</f>
        <v>0</v>
      </c>
      <c r="N324" s="32">
        <f>IFERROR(VLOOKUP(G324,'Base Zero'!$A:$P,16,FALSE),0)</f>
        <v>200000</v>
      </c>
      <c r="O324" s="32">
        <f>IFERROR(VLOOKUP(G324,'Base Execução'!A:M,6,FALSE),0)+IFERROR(VLOOKUP(G324,'Destaque Liberado pela CPRM'!A:F,6,FALSE),0)</f>
        <v>10879.32</v>
      </c>
      <c r="P324" s="231">
        <f>+N324-O324</f>
        <v>189120.68</v>
      </c>
      <c r="Q324" s="32"/>
      <c r="R324" s="231">
        <f>IFERROR(VLOOKUP(G324,'Base Execução'!$A:$K,7,FALSE),0)</f>
        <v>10879.32</v>
      </c>
      <c r="S324" s="231">
        <f>IFERROR(VLOOKUP(G324,'Base Execução'!$A:$K,9,FALSE),0)</f>
        <v>10879.32</v>
      </c>
      <c r="T324" s="32">
        <f>IFERROR(VLOOKUP(G324,'Base Execução'!$A:$K,11,FALSE),0)</f>
        <v>0</v>
      </c>
      <c r="U324" s="155"/>
    </row>
    <row r="325" spans="1:33" ht="15" customHeight="1" x14ac:dyDescent="0.25">
      <c r="A325" s="95"/>
      <c r="B325" s="314"/>
      <c r="C325" s="269"/>
      <c r="D325" s="39"/>
      <c r="E325" s="269"/>
      <c r="F325" s="313"/>
      <c r="G325" s="40"/>
      <c r="H325" s="32"/>
      <c r="I325" s="32"/>
      <c r="J325" s="23"/>
      <c r="K325" s="32"/>
      <c r="L325" s="32"/>
      <c r="M325" s="32"/>
      <c r="N325" s="32"/>
      <c r="O325" s="32"/>
      <c r="P325" s="231"/>
      <c r="Q325" s="32"/>
      <c r="R325" s="231"/>
      <c r="S325" s="231"/>
      <c r="T325" s="32"/>
      <c r="U325" s="155"/>
    </row>
    <row r="326" spans="1:33" s="11" customFormat="1" ht="15" customHeight="1" x14ac:dyDescent="0.25">
      <c r="A326" s="95"/>
      <c r="B326" s="312"/>
      <c r="C326" s="48"/>
      <c r="D326" s="49"/>
      <c r="E326" s="48"/>
      <c r="F326" s="317"/>
      <c r="G326" s="49"/>
      <c r="H326" s="42"/>
      <c r="I326" s="42"/>
      <c r="J326" s="24"/>
      <c r="K326" s="42"/>
      <c r="L326" s="42"/>
      <c r="M326" s="42"/>
      <c r="N326" s="42"/>
      <c r="O326" s="42"/>
      <c r="P326" s="265"/>
      <c r="Q326" s="35"/>
      <c r="R326" s="265"/>
      <c r="S326" s="265"/>
      <c r="T326" s="42"/>
      <c r="U326" s="300"/>
      <c r="V326" s="364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11" customFormat="1" ht="25" customHeight="1" x14ac:dyDescent="0.25">
      <c r="A327" s="272"/>
      <c r="B327" s="20" t="s">
        <v>281</v>
      </c>
      <c r="C327" s="269"/>
      <c r="D327" s="39"/>
      <c r="E327" s="269"/>
      <c r="F327" s="44"/>
      <c r="G327" s="269"/>
      <c r="H327" s="22">
        <f>SUM(H329:H330)</f>
        <v>10700000</v>
      </c>
      <c r="I327" s="22">
        <f t="shared" ref="I327:T327" si="155">SUM(I329:I330)</f>
        <v>0</v>
      </c>
      <c r="J327" s="22">
        <f t="shared" si="155"/>
        <v>10700000</v>
      </c>
      <c r="K327" s="22">
        <f t="shared" si="155"/>
        <v>789000</v>
      </c>
      <c r="L327" s="22">
        <f t="shared" si="155"/>
        <v>11489000</v>
      </c>
      <c r="M327" s="22">
        <f t="shared" si="155"/>
        <v>291159.70999999996</v>
      </c>
      <c r="N327" s="22">
        <f t="shared" si="155"/>
        <v>11197840.289999999</v>
      </c>
      <c r="O327" s="22">
        <f t="shared" si="155"/>
        <v>10464739.719999999</v>
      </c>
      <c r="P327" s="22">
        <f t="shared" si="155"/>
        <v>733100.5699999996</v>
      </c>
      <c r="Q327" s="22">
        <f t="shared" si="155"/>
        <v>0</v>
      </c>
      <c r="R327" s="22">
        <f t="shared" si="155"/>
        <v>9809203.8900000006</v>
      </c>
      <c r="S327" s="22">
        <f t="shared" si="155"/>
        <v>6589282.9700000007</v>
      </c>
      <c r="T327" s="22">
        <f t="shared" si="155"/>
        <v>6377660.3600000003</v>
      </c>
      <c r="U327" s="156">
        <f>+IFERROR((R327/N327),0%)</f>
        <v>0.87599069427342235</v>
      </c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15" customHeight="1" x14ac:dyDescent="0.25">
      <c r="A328" s="272"/>
      <c r="B328" s="294" t="s">
        <v>325</v>
      </c>
      <c r="C328" s="269"/>
      <c r="D328" s="39"/>
      <c r="E328" s="269"/>
      <c r="F328" s="44"/>
      <c r="G328" s="269"/>
      <c r="H328" s="31"/>
      <c r="I328" s="31"/>
      <c r="J328" s="31"/>
      <c r="K328" s="31"/>
      <c r="L328" s="31"/>
      <c r="M328" s="31"/>
      <c r="N328" s="31"/>
      <c r="O328" s="31"/>
      <c r="P328" s="232"/>
      <c r="Q328" s="35"/>
      <c r="R328" s="232"/>
      <c r="S328" s="232"/>
      <c r="T328" s="31"/>
      <c r="U328" s="298"/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5">
      <c r="A329" s="272"/>
      <c r="B329" s="34" t="s">
        <v>23</v>
      </c>
      <c r="C329" s="269" t="s">
        <v>24</v>
      </c>
      <c r="D329" s="39"/>
      <c r="E329" s="269">
        <v>3</v>
      </c>
      <c r="F329" s="44">
        <v>142</v>
      </c>
      <c r="G329" s="39"/>
      <c r="H329" s="31">
        <f>H334+H338+H342+H345+H348+H351</f>
        <v>8700000</v>
      </c>
      <c r="I329" s="31">
        <f t="shared" ref="I329:T329" si="156">I334+I338+I342+I345+I348+I351</f>
        <v>0</v>
      </c>
      <c r="J329" s="31">
        <f t="shared" si="156"/>
        <v>8700000</v>
      </c>
      <c r="K329" s="31">
        <f t="shared" si="156"/>
        <v>789000</v>
      </c>
      <c r="L329" s="31">
        <f t="shared" si="156"/>
        <v>9489000</v>
      </c>
      <c r="M329" s="31">
        <f t="shared" si="156"/>
        <v>0</v>
      </c>
      <c r="N329" s="31">
        <f t="shared" si="156"/>
        <v>9489000</v>
      </c>
      <c r="O329" s="31">
        <f t="shared" si="156"/>
        <v>8755899.4299999997</v>
      </c>
      <c r="P329" s="31">
        <f t="shared" si="156"/>
        <v>733100.5699999996</v>
      </c>
      <c r="Q329" s="31">
        <f t="shared" si="156"/>
        <v>0</v>
      </c>
      <c r="R329" s="31">
        <f t="shared" si="156"/>
        <v>8192524.6399999997</v>
      </c>
      <c r="S329" s="31">
        <f t="shared" si="156"/>
        <v>5028898.7200000007</v>
      </c>
      <c r="T329" s="31">
        <f t="shared" si="156"/>
        <v>4829622.75</v>
      </c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5">
      <c r="A330" s="272"/>
      <c r="B330" s="34" t="s">
        <v>26</v>
      </c>
      <c r="C330" s="269" t="s">
        <v>27</v>
      </c>
      <c r="D330" s="39"/>
      <c r="E330" s="269">
        <v>4</v>
      </c>
      <c r="F330" s="44">
        <v>142</v>
      </c>
      <c r="G330" s="39"/>
      <c r="H330" s="31">
        <f>H335+H339</f>
        <v>2000000</v>
      </c>
      <c r="I330" s="31">
        <f t="shared" ref="I330:T330" si="157">I335+I339</f>
        <v>0</v>
      </c>
      <c r="J330" s="31">
        <f t="shared" si="157"/>
        <v>2000000</v>
      </c>
      <c r="K330" s="31">
        <f t="shared" si="157"/>
        <v>0</v>
      </c>
      <c r="L330" s="31">
        <f t="shared" si="157"/>
        <v>2000000</v>
      </c>
      <c r="M330" s="31">
        <f t="shared" si="157"/>
        <v>291159.70999999996</v>
      </c>
      <c r="N330" s="31">
        <f t="shared" si="157"/>
        <v>1708840.29</v>
      </c>
      <c r="O330" s="31">
        <f t="shared" si="157"/>
        <v>1708840.29</v>
      </c>
      <c r="P330" s="31">
        <f t="shared" si="157"/>
        <v>0</v>
      </c>
      <c r="Q330" s="31">
        <f>Q335</f>
        <v>0</v>
      </c>
      <c r="R330" s="31">
        <f t="shared" si="157"/>
        <v>1616679.25</v>
      </c>
      <c r="S330" s="31">
        <f t="shared" si="157"/>
        <v>1560384.25</v>
      </c>
      <c r="T330" s="31">
        <f t="shared" si="157"/>
        <v>1548037.61</v>
      </c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11" customFormat="1" ht="15" customHeight="1" x14ac:dyDescent="0.25">
      <c r="A331" s="272"/>
      <c r="B331" s="302"/>
      <c r="C331" s="269"/>
      <c r="D331" s="39"/>
      <c r="E331" s="269"/>
      <c r="F331" s="44"/>
      <c r="G331" s="269"/>
      <c r="H331" s="31"/>
      <c r="I331" s="31"/>
      <c r="J331" s="28"/>
      <c r="K331" s="31"/>
      <c r="L331" s="31"/>
      <c r="M331" s="31"/>
      <c r="N331" s="31"/>
      <c r="O331" s="31"/>
      <c r="P331" s="232"/>
      <c r="Q331" s="35"/>
      <c r="R331" s="232"/>
      <c r="S331" s="232"/>
      <c r="T331" s="31"/>
      <c r="U331" s="298"/>
      <c r="V331" s="36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 customHeight="1" x14ac:dyDescent="0.25">
      <c r="A332" s="272"/>
      <c r="B332" s="424" t="s">
        <v>282</v>
      </c>
      <c r="C332" s="269"/>
      <c r="D332" s="281"/>
      <c r="E332" s="269"/>
      <c r="F332" s="44"/>
      <c r="G332" s="39"/>
      <c r="H332" s="31"/>
      <c r="I332" s="31"/>
      <c r="J332" s="28"/>
      <c r="K332" s="31"/>
      <c r="L332" s="31"/>
      <c r="M332" s="31"/>
      <c r="N332" s="31"/>
      <c r="O332" s="31"/>
      <c r="P332" s="232"/>
      <c r="Q332" s="35"/>
      <c r="R332" s="232"/>
      <c r="S332" s="232"/>
      <c r="T332" s="31"/>
      <c r="U332" s="298"/>
    </row>
    <row r="333" spans="1:33" ht="15" customHeight="1" x14ac:dyDescent="0.25">
      <c r="A333" s="272"/>
      <c r="B333" s="38" t="s">
        <v>220</v>
      </c>
      <c r="C333" s="308"/>
      <c r="D333" s="307"/>
      <c r="E333" s="308"/>
      <c r="F333" s="303"/>
      <c r="G333" s="39"/>
      <c r="H333" s="30">
        <f t="shared" ref="H333:T333" si="158">SUM(H334:H335)</f>
        <v>3190000</v>
      </c>
      <c r="I333" s="30">
        <f t="shared" si="158"/>
        <v>0</v>
      </c>
      <c r="J333" s="30">
        <f t="shared" si="158"/>
        <v>3190000</v>
      </c>
      <c r="K333" s="30">
        <f t="shared" si="158"/>
        <v>2050000</v>
      </c>
      <c r="L333" s="30">
        <f t="shared" si="158"/>
        <v>5240000</v>
      </c>
      <c r="M333" s="30">
        <f t="shared" si="158"/>
        <v>290879.70999999996</v>
      </c>
      <c r="N333" s="30">
        <f t="shared" si="158"/>
        <v>4949120.29</v>
      </c>
      <c r="O333" s="30">
        <f t="shared" si="158"/>
        <v>4818351.99</v>
      </c>
      <c r="P333" s="30">
        <f t="shared" si="158"/>
        <v>130768.29999999981</v>
      </c>
      <c r="Q333" s="30">
        <f t="shared" si="158"/>
        <v>0</v>
      </c>
      <c r="R333" s="30">
        <f t="shared" si="158"/>
        <v>4667828.25</v>
      </c>
      <c r="S333" s="30">
        <f t="shared" si="158"/>
        <v>3627817.69</v>
      </c>
      <c r="T333" s="30">
        <f t="shared" si="158"/>
        <v>3546180.0200000005</v>
      </c>
      <c r="U333" s="154">
        <f>+IFERROR((R333/N333),0%)</f>
        <v>0.94316322426667065</v>
      </c>
    </row>
    <row r="334" spans="1:33" ht="15" customHeight="1" x14ac:dyDescent="0.25">
      <c r="A334" s="272"/>
      <c r="B334" s="34" t="s">
        <v>26</v>
      </c>
      <c r="C334" s="308" t="s">
        <v>24</v>
      </c>
      <c r="D334" s="281">
        <v>174242</v>
      </c>
      <c r="E334" s="308">
        <v>3</v>
      </c>
      <c r="F334" s="220">
        <v>142</v>
      </c>
      <c r="G334" s="39" t="str">
        <f>CONCATENATE(D334,"-",E334,"-",F334)</f>
        <v>174242-3-142</v>
      </c>
      <c r="H334" s="31">
        <f>IFERROR(VLOOKUP(G334,'Base Zero'!A:L,6,FALSE),0)</f>
        <v>1490000</v>
      </c>
      <c r="I334" s="31">
        <f>IFERROR(VLOOKUP(G334,'Base Zero'!A:L,7,FALSE),0)</f>
        <v>0</v>
      </c>
      <c r="J334" s="28">
        <f>(H334+I334)</f>
        <v>1490000</v>
      </c>
      <c r="K334" s="31">
        <f>(L334-J334)</f>
        <v>2050000</v>
      </c>
      <c r="L334" s="31">
        <f>IFERROR(VLOOKUP(G334,'Base Zero'!$A:$L,10,FALSE),0)</f>
        <v>3540000</v>
      </c>
      <c r="M334" s="31">
        <f>+L334-N334</f>
        <v>0</v>
      </c>
      <c r="N334" s="32">
        <f>IFERROR(VLOOKUP(G334,'Base Zero'!$A:$P,16,FALSE),0)</f>
        <v>3540000</v>
      </c>
      <c r="O334" s="32">
        <f>IFERROR(VLOOKUP(G334,'Base Execução'!A:M,6,FALSE),0)+IFERROR(VLOOKUP(G334,'Destaque Liberado pela CPRM'!A:F,6,FALSE),0)</f>
        <v>3409231.7</v>
      </c>
      <c r="P334" s="232">
        <f>+N334-O334</f>
        <v>130768.29999999981</v>
      </c>
      <c r="Q334" s="35"/>
      <c r="R334" s="231">
        <f>IFERROR(VLOOKUP(G334,'Base Execução'!$A:$K,7,FALSE),0)</f>
        <v>3350869</v>
      </c>
      <c r="S334" s="231">
        <f>IFERROR(VLOOKUP(G334,'Base Execução'!$A:$K,9,FALSE),0)</f>
        <v>2367153.44</v>
      </c>
      <c r="T334" s="32">
        <f>IFERROR(VLOOKUP(G334,'Base Execução'!$A:$K,11,FALSE),0)</f>
        <v>2297862.41</v>
      </c>
      <c r="U334" s="298"/>
    </row>
    <row r="335" spans="1:33" ht="15" customHeight="1" x14ac:dyDescent="0.25">
      <c r="A335" s="272"/>
      <c r="B335" s="34" t="s">
        <v>26</v>
      </c>
      <c r="C335" s="269" t="s">
        <v>27</v>
      </c>
      <c r="D335" s="281">
        <v>174242</v>
      </c>
      <c r="E335" s="269">
        <v>4</v>
      </c>
      <c r="F335" s="44">
        <v>142</v>
      </c>
      <c r="G335" s="39" t="str">
        <f>CONCATENATE(D335,"-",E335,"-",F335)</f>
        <v>174242-4-142</v>
      </c>
      <c r="H335" s="31">
        <f>IFERROR(VLOOKUP(G335,'Base Zero'!A:L,6,FALSE),0)</f>
        <v>1700000</v>
      </c>
      <c r="I335" s="31">
        <f>IFERROR(VLOOKUP(G335,'Base Zero'!A:L,7,FALSE),0)</f>
        <v>0</v>
      </c>
      <c r="J335" s="28">
        <f>(H335+I335)</f>
        <v>1700000</v>
      </c>
      <c r="K335" s="31">
        <f>(L335-J335)</f>
        <v>0</v>
      </c>
      <c r="L335" s="31">
        <f>IFERROR(VLOOKUP(G335,'Base Zero'!$A:$L,10,FALSE),0)</f>
        <v>1700000</v>
      </c>
      <c r="M335" s="31">
        <f>+L335-N335</f>
        <v>290879.70999999996</v>
      </c>
      <c r="N335" s="32">
        <f>IFERROR(VLOOKUP(G335,'Base Zero'!$A:$P,16,FALSE),0)</f>
        <v>1409120.29</v>
      </c>
      <c r="O335" s="32">
        <f>IFERROR(VLOOKUP(G335,'Base Execução'!A:M,6,FALSE),0)+IFERROR(VLOOKUP(G335,'Destaque Liberado pela CPRM'!A:F,6,FALSE),0)</f>
        <v>1409120.29</v>
      </c>
      <c r="P335" s="232">
        <f>+N335-O335</f>
        <v>0</v>
      </c>
      <c r="Q335" s="35"/>
      <c r="R335" s="231">
        <f>IFERROR(VLOOKUP(G335,'Base Execução'!$A:$K,7,FALSE),0)</f>
        <v>1316959.25</v>
      </c>
      <c r="S335" s="231">
        <f>IFERROR(VLOOKUP(G335,'Base Execução'!$A:$K,9,FALSE),0)</f>
        <v>1260664.25</v>
      </c>
      <c r="T335" s="32">
        <f>IFERROR(VLOOKUP(G335,'Base Execução'!$A:$K,11,FALSE),0)</f>
        <v>1248317.6100000001</v>
      </c>
      <c r="U335" s="298"/>
    </row>
    <row r="336" spans="1:33" s="11" customFormat="1" ht="15" customHeight="1" x14ac:dyDescent="0.25">
      <c r="A336" s="272"/>
      <c r="B336" s="424" t="s">
        <v>283</v>
      </c>
      <c r="C336" s="269"/>
      <c r="D336" s="39"/>
      <c r="E336" s="269"/>
      <c r="F336" s="44"/>
      <c r="G336" s="269"/>
      <c r="H336" s="31"/>
      <c r="I336" s="31"/>
      <c r="J336" s="28"/>
      <c r="K336" s="31"/>
      <c r="L336" s="31"/>
      <c r="M336" s="31"/>
      <c r="N336" s="31"/>
      <c r="O336" s="31"/>
      <c r="P336" s="232"/>
      <c r="Q336" s="35"/>
      <c r="R336" s="232"/>
      <c r="S336" s="232"/>
      <c r="T336" s="31"/>
      <c r="U336" s="298"/>
      <c r="V336" s="364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 customHeight="1" x14ac:dyDescent="0.25">
      <c r="A337" s="272"/>
      <c r="B337" s="38" t="s">
        <v>222</v>
      </c>
      <c r="C337" s="269"/>
      <c r="D337" s="39"/>
      <c r="E337" s="269"/>
      <c r="F337" s="303"/>
      <c r="G337" s="35"/>
      <c r="H337" s="22">
        <f>SUM(H338:H339)</f>
        <v>1200000</v>
      </c>
      <c r="I337" s="22">
        <f t="shared" ref="I337:P337" si="159">SUM(I338:I339)</f>
        <v>0</v>
      </c>
      <c r="J337" s="22">
        <f t="shared" si="159"/>
        <v>1200000</v>
      </c>
      <c r="K337" s="22">
        <f t="shared" si="159"/>
        <v>-400000</v>
      </c>
      <c r="L337" s="22">
        <f t="shared" si="159"/>
        <v>800000</v>
      </c>
      <c r="M337" s="22">
        <f t="shared" si="159"/>
        <v>280</v>
      </c>
      <c r="N337" s="22">
        <f t="shared" si="159"/>
        <v>799720</v>
      </c>
      <c r="O337" s="22">
        <f t="shared" si="159"/>
        <v>765387.73</v>
      </c>
      <c r="P337" s="22">
        <f t="shared" si="159"/>
        <v>34332.270000000019</v>
      </c>
      <c r="Q337" s="22">
        <f>SUM(Q338:Q338)</f>
        <v>0</v>
      </c>
      <c r="R337" s="22">
        <f>SUM(R338:R339)</f>
        <v>711836.1</v>
      </c>
      <c r="S337" s="22">
        <f>SUM(S338:S339)</f>
        <v>578749.09000000008</v>
      </c>
      <c r="T337" s="22">
        <f>SUM(T338:T339)</f>
        <v>575848.91999999993</v>
      </c>
      <c r="U337" s="154">
        <f>+IFERROR((R337/N337),0%)</f>
        <v>0.89010666233181612</v>
      </c>
    </row>
    <row r="338" spans="1:33" ht="15" customHeight="1" x14ac:dyDescent="0.25">
      <c r="A338" s="272"/>
      <c r="B338" s="34" t="s">
        <v>26</v>
      </c>
      <c r="C338" s="269" t="s">
        <v>24</v>
      </c>
      <c r="D338" s="281">
        <v>174249</v>
      </c>
      <c r="E338" s="269">
        <v>3</v>
      </c>
      <c r="F338" s="44">
        <v>142</v>
      </c>
      <c r="G338" s="39" t="str">
        <f>CONCATENATE(D338,"-",E338,"-",F338)</f>
        <v>174249-3-142</v>
      </c>
      <c r="H338" s="31">
        <f>IFERROR(VLOOKUP(G338,'Base Zero'!A:L,6,FALSE),0)</f>
        <v>900000</v>
      </c>
      <c r="I338" s="31">
        <f>IFERROR(VLOOKUP(G338,'Base Zero'!A:L,7,FALSE),0)</f>
        <v>0</v>
      </c>
      <c r="J338" s="28">
        <f>(H338+I338)</f>
        <v>900000</v>
      </c>
      <c r="K338" s="31">
        <f>(L338-J338)</f>
        <v>-400000</v>
      </c>
      <c r="L338" s="31">
        <f>IFERROR(VLOOKUP(G338,'Base Zero'!$A:$L,10,FALSE),0)</f>
        <v>500000</v>
      </c>
      <c r="M338" s="31">
        <f>+L338-N338</f>
        <v>0</v>
      </c>
      <c r="N338" s="32">
        <f>IFERROR(VLOOKUP(G338,'Base Zero'!$A:$P,16,FALSE),0)</f>
        <v>500000</v>
      </c>
      <c r="O338" s="32">
        <f>IFERROR(VLOOKUP(G338,'Base Execução'!A:M,6,FALSE),0)+IFERROR(VLOOKUP(G338,'Destaque Liberado pela CPRM'!A:F,6,FALSE),0)</f>
        <v>465667.73</v>
      </c>
      <c r="P338" s="232">
        <f>+N338-O338</f>
        <v>34332.270000000019</v>
      </c>
      <c r="Q338" s="31"/>
      <c r="R338" s="231">
        <f>IFERROR(VLOOKUP(G338,'Base Execução'!$A:$K,7,FALSE),0)</f>
        <v>412116.1</v>
      </c>
      <c r="S338" s="231">
        <f>IFERROR(VLOOKUP(G338,'Base Execução'!$A:$K,9,FALSE),0)</f>
        <v>279029.09000000003</v>
      </c>
      <c r="T338" s="32">
        <f>IFERROR(VLOOKUP(G338,'Base Execução'!$A:$K,11,FALSE),0)</f>
        <v>276128.92</v>
      </c>
      <c r="U338" s="298"/>
    </row>
    <row r="339" spans="1:33" ht="15" customHeight="1" x14ac:dyDescent="0.25">
      <c r="A339" s="272"/>
      <c r="B339" s="34" t="s">
        <v>26</v>
      </c>
      <c r="C339" s="269" t="s">
        <v>27</v>
      </c>
      <c r="D339" s="281">
        <v>174249</v>
      </c>
      <c r="E339" s="269">
        <v>4</v>
      </c>
      <c r="F339" s="44">
        <v>142</v>
      </c>
      <c r="G339" s="39" t="str">
        <f>CONCATENATE(D339,"-",E339,"-",F339)</f>
        <v>174249-4-142</v>
      </c>
      <c r="H339" s="31">
        <f>IFERROR(VLOOKUP(G339,'Base Zero'!A:L,6,FALSE),0)</f>
        <v>300000</v>
      </c>
      <c r="I339" s="31">
        <f>IFERROR(VLOOKUP(G339,'Base Zero'!A:L,7,FALSE),0)</f>
        <v>0</v>
      </c>
      <c r="J339" s="28">
        <f>(H339+I339)</f>
        <v>300000</v>
      </c>
      <c r="K339" s="31">
        <f>(L339-J339)</f>
        <v>0</v>
      </c>
      <c r="L339" s="31">
        <f>IFERROR(VLOOKUP(G339,'Base Zero'!$A:$L,10,FALSE),0)</f>
        <v>300000</v>
      </c>
      <c r="M339" s="31">
        <f>+L339-N339</f>
        <v>280</v>
      </c>
      <c r="N339" s="32">
        <f>IFERROR(VLOOKUP(G339,'Base Zero'!$A:$P,16,FALSE),0)</f>
        <v>299720</v>
      </c>
      <c r="O339" s="32">
        <f>IFERROR(VLOOKUP(G339,'Base Execução'!A:M,6,FALSE),0)+IFERROR(VLOOKUP(G339,'Destaque Liberado pela CPRM'!A:F,6,FALSE),0)</f>
        <v>299720</v>
      </c>
      <c r="P339" s="232">
        <f>+N339-O339</f>
        <v>0</v>
      </c>
      <c r="Q339" s="31"/>
      <c r="R339" s="231">
        <f>IFERROR(VLOOKUP(G339,'Base Execução'!$A:$K,7,FALSE),0)</f>
        <v>299720</v>
      </c>
      <c r="S339" s="231">
        <f>IFERROR(VLOOKUP(G339,'Base Execução'!$A:$K,9,FALSE),0)</f>
        <v>299720</v>
      </c>
      <c r="T339" s="32">
        <f>IFERROR(VLOOKUP(G339,'Base Execução'!$A:$K,11,FALSE),0)</f>
        <v>299720</v>
      </c>
      <c r="U339" s="298"/>
    </row>
    <row r="340" spans="1:33" ht="25" customHeight="1" x14ac:dyDescent="0.25">
      <c r="A340" s="272"/>
      <c r="B340" s="424" t="s">
        <v>284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1"/>
      <c r="R340" s="232"/>
      <c r="S340" s="232"/>
      <c r="T340" s="31"/>
      <c r="U340" s="298"/>
    </row>
    <row r="341" spans="1:33" ht="15" customHeight="1" x14ac:dyDescent="0.25">
      <c r="A341" s="272"/>
      <c r="B341" s="38" t="s">
        <v>221</v>
      </c>
      <c r="C341" s="269"/>
      <c r="D341" s="304"/>
      <c r="E341" s="305"/>
      <c r="F341" s="306"/>
      <c r="G341" s="39"/>
      <c r="H341" s="22">
        <f t="shared" ref="H341:T341" si="160">SUM(H342:H342)</f>
        <v>980000</v>
      </c>
      <c r="I341" s="22">
        <f t="shared" si="160"/>
        <v>0</v>
      </c>
      <c r="J341" s="22">
        <f t="shared" si="160"/>
        <v>980000</v>
      </c>
      <c r="K341" s="22">
        <f t="shared" si="160"/>
        <v>-153000</v>
      </c>
      <c r="L341" s="22">
        <f t="shared" si="160"/>
        <v>827000</v>
      </c>
      <c r="M341" s="22">
        <f t="shared" si="160"/>
        <v>0</v>
      </c>
      <c r="N341" s="22">
        <f t="shared" si="160"/>
        <v>827000</v>
      </c>
      <c r="O341" s="22">
        <f t="shared" si="160"/>
        <v>732531.08</v>
      </c>
      <c r="P341" s="229">
        <f t="shared" si="160"/>
        <v>94468.920000000042</v>
      </c>
      <c r="Q341" s="22">
        <f t="shared" si="160"/>
        <v>0</v>
      </c>
      <c r="R341" s="22">
        <f t="shared" si="160"/>
        <v>677479.7</v>
      </c>
      <c r="S341" s="22">
        <f t="shared" si="160"/>
        <v>556056.72</v>
      </c>
      <c r="T341" s="22">
        <f t="shared" si="160"/>
        <v>551348.07999999996</v>
      </c>
      <c r="U341" s="154">
        <f>+IFERROR((R341/N341),0%)</f>
        <v>0.81920157194679555</v>
      </c>
    </row>
    <row r="342" spans="1:33" ht="15" customHeight="1" x14ac:dyDescent="0.25">
      <c r="A342" s="272"/>
      <c r="B342" s="34" t="s">
        <v>26</v>
      </c>
      <c r="C342" s="269" t="s">
        <v>24</v>
      </c>
      <c r="D342" s="281">
        <v>174254</v>
      </c>
      <c r="E342" s="269">
        <v>3</v>
      </c>
      <c r="F342" s="44">
        <v>142</v>
      </c>
      <c r="G342" s="39" t="str">
        <f>CONCATENATE(D342,"-",E342,"-",F342)</f>
        <v>174254-3-142</v>
      </c>
      <c r="H342" s="31">
        <f>IFERROR(VLOOKUP(G342,'Base Zero'!A:L,6,FALSE),0)</f>
        <v>980000</v>
      </c>
      <c r="I342" s="31">
        <f>IFERROR(VLOOKUP(G342,'Base Zero'!A:L,7,FALSE),0)</f>
        <v>0</v>
      </c>
      <c r="J342" s="28">
        <f>(H342+I342)</f>
        <v>980000</v>
      </c>
      <c r="K342" s="31">
        <f>(L342-J342)</f>
        <v>-153000</v>
      </c>
      <c r="L342" s="31">
        <f>IFERROR(VLOOKUP(G342,'Base Zero'!$A:$L,10,FALSE),0)</f>
        <v>827000</v>
      </c>
      <c r="M342" s="31">
        <f>+L342-N342</f>
        <v>0</v>
      </c>
      <c r="N342" s="32">
        <f>IFERROR(VLOOKUP(G342,'Base Zero'!$A:$P,16,FALSE),0)</f>
        <v>827000</v>
      </c>
      <c r="O342" s="32">
        <f>IFERROR(VLOOKUP(G342,'Base Execução'!A:M,6,FALSE),0)+IFERROR(VLOOKUP(G342,'Destaque Liberado pela CPRM'!A:F,6,FALSE),0)</f>
        <v>732531.08</v>
      </c>
      <c r="P342" s="232">
        <f>+N342-O342</f>
        <v>94468.920000000042</v>
      </c>
      <c r="Q342" s="35"/>
      <c r="R342" s="231">
        <f>IFERROR(VLOOKUP(G342,'Base Execução'!$A:$K,7,FALSE),0)</f>
        <v>677479.7</v>
      </c>
      <c r="S342" s="231">
        <f>IFERROR(VLOOKUP(G342,'Base Execução'!$A:$K,9,FALSE),0)</f>
        <v>556056.72</v>
      </c>
      <c r="T342" s="32">
        <f>IFERROR(VLOOKUP(G342,'Base Execução'!$A:$K,11,FALSE),0)</f>
        <v>551348.07999999996</v>
      </c>
      <c r="U342" s="298"/>
    </row>
    <row r="343" spans="1:33" ht="15" customHeight="1" x14ac:dyDescent="0.25">
      <c r="A343" s="272"/>
      <c r="B343" s="424" t="s">
        <v>285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5">
      <c r="A344" s="272"/>
      <c r="B344" s="38" t="s">
        <v>133</v>
      </c>
      <c r="C344" s="269"/>
      <c r="D344" s="36"/>
      <c r="E344" s="269"/>
      <c r="F344" s="303"/>
      <c r="G344" s="39"/>
      <c r="H344" s="22">
        <f t="shared" ref="H344:T344" si="161">SUM(H345:H345)</f>
        <v>1685000</v>
      </c>
      <c r="I344" s="22">
        <f t="shared" si="161"/>
        <v>0</v>
      </c>
      <c r="J344" s="22">
        <f t="shared" si="161"/>
        <v>1685000</v>
      </c>
      <c r="K344" s="22">
        <f t="shared" si="161"/>
        <v>-107000</v>
      </c>
      <c r="L344" s="22">
        <f t="shared" si="161"/>
        <v>1578000</v>
      </c>
      <c r="M344" s="22">
        <f t="shared" si="161"/>
        <v>0</v>
      </c>
      <c r="N344" s="22">
        <f t="shared" si="161"/>
        <v>1578000</v>
      </c>
      <c r="O344" s="22">
        <f t="shared" si="161"/>
        <v>1517031.85</v>
      </c>
      <c r="P344" s="229">
        <f t="shared" si="161"/>
        <v>60968.149999999907</v>
      </c>
      <c r="Q344" s="22">
        <f t="shared" si="161"/>
        <v>0</v>
      </c>
      <c r="R344" s="22">
        <f t="shared" si="161"/>
        <v>1426515.68</v>
      </c>
      <c r="S344" s="22">
        <f t="shared" si="161"/>
        <v>1025122.63</v>
      </c>
      <c r="T344" s="22">
        <f t="shared" si="161"/>
        <v>1011027.21</v>
      </c>
      <c r="U344" s="154">
        <f>+IFERROR((R344/N344),0%)</f>
        <v>0.90400233206590619</v>
      </c>
    </row>
    <row r="345" spans="1:33" ht="15" customHeight="1" x14ac:dyDescent="0.25">
      <c r="A345" s="272"/>
      <c r="B345" s="34" t="s">
        <v>26</v>
      </c>
      <c r="C345" s="269" t="s">
        <v>24</v>
      </c>
      <c r="D345" s="281">
        <v>174260</v>
      </c>
      <c r="E345" s="269">
        <v>3</v>
      </c>
      <c r="F345" s="44">
        <v>142</v>
      </c>
      <c r="G345" s="39" t="str">
        <f>CONCATENATE(D345,"-",E345,"-",F345)</f>
        <v>174260-3-142</v>
      </c>
      <c r="H345" s="31">
        <f>IFERROR(VLOOKUP(G345,'Base Zero'!A:L,6,FALSE),0)</f>
        <v>1685000</v>
      </c>
      <c r="I345" s="31">
        <f>IFERROR(VLOOKUP(G345,'Base Zero'!A:L,7,FALSE),0)</f>
        <v>0</v>
      </c>
      <c r="J345" s="28">
        <f>(H345+I345)</f>
        <v>1685000</v>
      </c>
      <c r="K345" s="31">
        <f>(L345-J345)</f>
        <v>-107000</v>
      </c>
      <c r="L345" s="31">
        <f>IFERROR(VLOOKUP(G345,'Base Zero'!$A:$L,10,FALSE),0)</f>
        <v>1578000</v>
      </c>
      <c r="M345" s="31">
        <f>+L345-N345</f>
        <v>0</v>
      </c>
      <c r="N345" s="32">
        <f>IFERROR(VLOOKUP(G345,'Base Zero'!$A:$P,16,FALSE),0)</f>
        <v>1578000</v>
      </c>
      <c r="O345" s="32">
        <f>IFERROR(VLOOKUP(G345,'Base Execução'!A:M,6,FALSE),0)+IFERROR(VLOOKUP(G345,'Destaque Liberado pela CPRM'!A:F,6,FALSE),0)</f>
        <v>1517031.85</v>
      </c>
      <c r="P345" s="232">
        <f>+N345-O345</f>
        <v>60968.149999999907</v>
      </c>
      <c r="Q345" s="35"/>
      <c r="R345" s="231">
        <f>IFERROR(VLOOKUP(G345,'Base Execução'!$A:$K,7,FALSE),0)</f>
        <v>1426515.68</v>
      </c>
      <c r="S345" s="231">
        <f>IFERROR(VLOOKUP(G345,'Base Execução'!$A:$K,9,FALSE),0)</f>
        <v>1025122.63</v>
      </c>
      <c r="T345" s="32">
        <f>IFERROR(VLOOKUP(G345,'Base Execução'!$A:$K,11,FALSE),0)</f>
        <v>1011027.21</v>
      </c>
      <c r="U345" s="298"/>
    </row>
    <row r="346" spans="1:33" ht="15" customHeight="1" x14ac:dyDescent="0.25">
      <c r="A346" s="272"/>
      <c r="B346" s="424" t="s">
        <v>163</v>
      </c>
      <c r="C346" s="269"/>
      <c r="D346" s="281"/>
      <c r="E346" s="269"/>
      <c r="F346" s="44"/>
      <c r="G346" s="39"/>
      <c r="H346" s="31"/>
      <c r="I346" s="31"/>
      <c r="J346" s="28"/>
      <c r="K346" s="31"/>
      <c r="L346" s="31"/>
      <c r="M346" s="31"/>
      <c r="N346" s="31"/>
      <c r="O346" s="31"/>
      <c r="P346" s="232"/>
      <c r="Q346" s="35"/>
      <c r="R346" s="232"/>
      <c r="S346" s="232"/>
      <c r="T346" s="31"/>
      <c r="U346" s="298"/>
    </row>
    <row r="347" spans="1:33" ht="15" customHeight="1" x14ac:dyDescent="0.25">
      <c r="A347" s="272"/>
      <c r="B347" s="38" t="s">
        <v>165</v>
      </c>
      <c r="C347" s="269"/>
      <c r="D347" s="36"/>
      <c r="E347" s="269"/>
      <c r="F347" s="303"/>
      <c r="G347" s="39"/>
      <c r="H347" s="22">
        <f t="shared" ref="H347:T347" si="162">SUM(H348:H348)</f>
        <v>695000</v>
      </c>
      <c r="I347" s="22">
        <f t="shared" si="162"/>
        <v>0</v>
      </c>
      <c r="J347" s="22">
        <f t="shared" si="162"/>
        <v>695000</v>
      </c>
      <c r="K347" s="22">
        <f t="shared" si="162"/>
        <v>-292000</v>
      </c>
      <c r="L347" s="22">
        <f t="shared" si="162"/>
        <v>403000</v>
      </c>
      <c r="M347" s="22">
        <f t="shared" si="162"/>
        <v>0</v>
      </c>
      <c r="N347" s="22">
        <f t="shared" si="162"/>
        <v>403000</v>
      </c>
      <c r="O347" s="22">
        <f t="shared" si="162"/>
        <v>355020.62</v>
      </c>
      <c r="P347" s="229">
        <f t="shared" si="162"/>
        <v>47979.380000000005</v>
      </c>
      <c r="Q347" s="22">
        <f t="shared" si="162"/>
        <v>0</v>
      </c>
      <c r="R347" s="22">
        <f t="shared" si="162"/>
        <v>291962.09000000003</v>
      </c>
      <c r="S347" s="22">
        <f t="shared" si="162"/>
        <v>232692.19</v>
      </c>
      <c r="T347" s="22">
        <f t="shared" si="162"/>
        <v>230365.3</v>
      </c>
      <c r="U347" s="154">
        <f>+IFERROR((R347/N347),0%)</f>
        <v>0.72447168734491318</v>
      </c>
    </row>
    <row r="348" spans="1:33" ht="15" customHeight="1" x14ac:dyDescent="0.25">
      <c r="A348" s="272"/>
      <c r="B348" s="34" t="s">
        <v>26</v>
      </c>
      <c r="C348" s="269" t="s">
        <v>24</v>
      </c>
      <c r="D348" s="281">
        <v>174265</v>
      </c>
      <c r="E348" s="269">
        <v>3</v>
      </c>
      <c r="F348" s="44">
        <v>142</v>
      </c>
      <c r="G348" s="39" t="str">
        <f>CONCATENATE(D348,"-",E348,"-",F348)</f>
        <v>174265-3-142</v>
      </c>
      <c r="H348" s="31">
        <f>IFERROR(VLOOKUP(G348,'Base Zero'!A:L,6,FALSE),0)</f>
        <v>695000</v>
      </c>
      <c r="I348" s="31">
        <f>IFERROR(VLOOKUP(G348,'Base Zero'!A:L,7,FALSE),0)</f>
        <v>0</v>
      </c>
      <c r="J348" s="28">
        <f>(H348+I348)</f>
        <v>695000</v>
      </c>
      <c r="K348" s="31">
        <f>(L348-J348)</f>
        <v>-292000</v>
      </c>
      <c r="L348" s="31">
        <f>IFERROR(VLOOKUP(G348,'Base Zero'!$A:$L,10,FALSE),0)</f>
        <v>403000</v>
      </c>
      <c r="M348" s="31">
        <f>(+L348-N348)</f>
        <v>0</v>
      </c>
      <c r="N348" s="32">
        <f>IFERROR(VLOOKUP(G348,'Base Zero'!$A:$P,16,FALSE),0)</f>
        <v>403000</v>
      </c>
      <c r="O348" s="32">
        <f>IFERROR(VLOOKUP(G348,'Base Execução'!A:M,6,FALSE),0)+IFERROR(VLOOKUP(G348,'Destaque Liberado pela CPRM'!A:F,6,FALSE),0)</f>
        <v>355020.62</v>
      </c>
      <c r="P348" s="232">
        <f>+N348-O348</f>
        <v>47979.380000000005</v>
      </c>
      <c r="Q348" s="35"/>
      <c r="R348" s="231">
        <f>IFERROR(VLOOKUP(G348,'Base Execução'!$A:$K,7,FALSE),0)</f>
        <v>291962.09000000003</v>
      </c>
      <c r="S348" s="231">
        <f>IFERROR(VLOOKUP(G348,'Base Execução'!$A:$K,9,FALSE),0)</f>
        <v>232692.19</v>
      </c>
      <c r="T348" s="32">
        <f>IFERROR(VLOOKUP(G348,'Base Execução'!$A:$K,11,FALSE),0)</f>
        <v>230365.3</v>
      </c>
      <c r="U348" s="298"/>
    </row>
    <row r="349" spans="1:33" ht="15" customHeight="1" x14ac:dyDescent="0.25">
      <c r="A349" s="272"/>
      <c r="B349" s="424" t="s">
        <v>286</v>
      </c>
      <c r="C349" s="269"/>
      <c r="D349" s="281"/>
      <c r="E349" s="269"/>
      <c r="F349" s="44"/>
      <c r="G349" s="39"/>
      <c r="H349" s="31"/>
      <c r="I349" s="31"/>
      <c r="J349" s="28"/>
      <c r="K349" s="31"/>
      <c r="L349" s="31"/>
      <c r="M349" s="31"/>
      <c r="N349" s="31"/>
      <c r="O349" s="31"/>
      <c r="P349" s="232"/>
      <c r="Q349" s="35"/>
      <c r="R349" s="232"/>
      <c r="S349" s="232"/>
      <c r="T349" s="31"/>
      <c r="U349" s="298"/>
    </row>
    <row r="350" spans="1:33" ht="15" customHeight="1" x14ac:dyDescent="0.25">
      <c r="A350" s="272"/>
      <c r="B350" s="38" t="s">
        <v>164</v>
      </c>
      <c r="C350" s="269"/>
      <c r="D350" s="36"/>
      <c r="E350" s="269"/>
      <c r="F350" s="303"/>
      <c r="G350" s="39"/>
      <c r="H350" s="22">
        <f t="shared" ref="H350:T350" si="163">SUM(H351:H351)</f>
        <v>2950000</v>
      </c>
      <c r="I350" s="22">
        <f t="shared" si="163"/>
        <v>0</v>
      </c>
      <c r="J350" s="22">
        <f t="shared" si="163"/>
        <v>2950000</v>
      </c>
      <c r="K350" s="22">
        <f t="shared" si="163"/>
        <v>-309000</v>
      </c>
      <c r="L350" s="22">
        <f t="shared" si="163"/>
        <v>2641000</v>
      </c>
      <c r="M350" s="22">
        <f t="shared" si="163"/>
        <v>0</v>
      </c>
      <c r="N350" s="22">
        <f t="shared" si="163"/>
        <v>2641000</v>
      </c>
      <c r="O350" s="22">
        <f t="shared" si="163"/>
        <v>2276416.4500000002</v>
      </c>
      <c r="P350" s="229">
        <f t="shared" si="163"/>
        <v>364583.54999999981</v>
      </c>
      <c r="Q350" s="22">
        <f t="shared" si="163"/>
        <v>0</v>
      </c>
      <c r="R350" s="22">
        <f t="shared" si="163"/>
        <v>2033582.07</v>
      </c>
      <c r="S350" s="22">
        <f t="shared" si="163"/>
        <v>568844.65</v>
      </c>
      <c r="T350" s="22">
        <f t="shared" si="163"/>
        <v>462890.83</v>
      </c>
      <c r="U350" s="154">
        <f>+IFERROR((R350/N350),0%)</f>
        <v>0.77000457023854607</v>
      </c>
    </row>
    <row r="351" spans="1:33" ht="15" customHeight="1" x14ac:dyDescent="0.25">
      <c r="A351" s="272"/>
      <c r="B351" s="34" t="s">
        <v>26</v>
      </c>
      <c r="C351" s="269" t="s">
        <v>24</v>
      </c>
      <c r="D351" s="281">
        <v>174270</v>
      </c>
      <c r="E351" s="269">
        <v>3</v>
      </c>
      <c r="F351" s="44">
        <v>142</v>
      </c>
      <c r="G351" s="39" t="str">
        <f>CONCATENATE(D351,"-",E351,"-",F351)</f>
        <v>174270-3-142</v>
      </c>
      <c r="H351" s="31">
        <f>IFERROR(VLOOKUP(G351,'Base Zero'!A:L,6,FALSE),0)</f>
        <v>2950000</v>
      </c>
      <c r="I351" s="31">
        <f>IFERROR(VLOOKUP(G351,'Base Zero'!A:L,7,FALSE),0)</f>
        <v>0</v>
      </c>
      <c r="J351" s="28">
        <f>(H351+I351)</f>
        <v>2950000</v>
      </c>
      <c r="K351" s="31">
        <f>(L351-J351)</f>
        <v>-309000</v>
      </c>
      <c r="L351" s="31">
        <f>IFERROR(VLOOKUP(G351,'Base Zero'!$A:$L,10,FALSE),0)</f>
        <v>2641000</v>
      </c>
      <c r="M351" s="31">
        <f>(+L351-N351)</f>
        <v>0</v>
      </c>
      <c r="N351" s="32">
        <f>IFERROR(VLOOKUP(G351,'Base Zero'!$A:$P,16,FALSE),0)</f>
        <v>2641000</v>
      </c>
      <c r="O351" s="32">
        <f>IFERROR(VLOOKUP(G351,'Base Execução'!A:M,6,FALSE),0)+IFERROR(VLOOKUP(G351,'Destaque Liberado pela CPRM'!A:F,6,FALSE),0)</f>
        <v>2276416.4500000002</v>
      </c>
      <c r="P351" s="232">
        <f>+N351-O351</f>
        <v>364583.54999999981</v>
      </c>
      <c r="Q351" s="35"/>
      <c r="R351" s="231">
        <f>IFERROR(VLOOKUP(G351,'Base Execução'!$A:$K,7,FALSE),0)</f>
        <v>2033582.07</v>
      </c>
      <c r="S351" s="231">
        <f>IFERROR(VLOOKUP(G351,'Base Execução'!$A:$K,9,FALSE),0)</f>
        <v>568844.65</v>
      </c>
      <c r="T351" s="32">
        <f>IFERROR(VLOOKUP(G351,'Base Execução'!$A:$K,11,FALSE),0)</f>
        <v>462890.83</v>
      </c>
      <c r="U351" s="298"/>
    </row>
    <row r="352" spans="1:33" s="12" customFormat="1" ht="15" customHeight="1" x14ac:dyDescent="0.25">
      <c r="A352" s="272"/>
      <c r="B352" s="309"/>
      <c r="C352" s="48"/>
      <c r="D352" s="49"/>
      <c r="E352" s="48"/>
      <c r="F352" s="50"/>
      <c r="G352" s="49"/>
      <c r="H352" s="42"/>
      <c r="I352" s="42"/>
      <c r="J352" s="24"/>
      <c r="K352" s="42"/>
      <c r="L352" s="42"/>
      <c r="M352" s="42"/>
      <c r="N352" s="42"/>
      <c r="O352" s="42"/>
      <c r="P352" s="265"/>
      <c r="Q352" s="31"/>
      <c r="R352" s="265"/>
      <c r="S352" s="265"/>
      <c r="T352" s="42"/>
      <c r="U352" s="310"/>
      <c r="V352" s="365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s="11" customFormat="1" ht="25" customHeight="1" x14ac:dyDescent="0.25">
      <c r="A353" s="368"/>
      <c r="B353" s="20" t="s">
        <v>287</v>
      </c>
      <c r="C353" s="269"/>
      <c r="D353" s="39"/>
      <c r="E353" s="269"/>
      <c r="F353" s="44"/>
      <c r="G353" s="269"/>
      <c r="H353" s="22">
        <f>SUM(H355:H356)</f>
        <v>15200000</v>
      </c>
      <c r="I353" s="22">
        <f t="shared" ref="I353:T353" si="164">SUM(I355:I356)</f>
        <v>0</v>
      </c>
      <c r="J353" s="22">
        <f t="shared" si="164"/>
        <v>15200000</v>
      </c>
      <c r="K353" s="22">
        <f t="shared" si="164"/>
        <v>-465725</v>
      </c>
      <c r="L353" s="22">
        <f t="shared" si="164"/>
        <v>14734275</v>
      </c>
      <c r="M353" s="22">
        <f t="shared" si="164"/>
        <v>232000</v>
      </c>
      <c r="N353" s="22">
        <f t="shared" si="164"/>
        <v>14502275</v>
      </c>
      <c r="O353" s="22">
        <f t="shared" si="164"/>
        <v>14391609.920000002</v>
      </c>
      <c r="P353" s="22">
        <f t="shared" si="164"/>
        <v>110665.08000000005</v>
      </c>
      <c r="Q353" s="22">
        <f t="shared" si="164"/>
        <v>0</v>
      </c>
      <c r="R353" s="22">
        <f t="shared" si="164"/>
        <v>12533789.100000001</v>
      </c>
      <c r="S353" s="22">
        <f t="shared" si="164"/>
        <v>5575264.1900000004</v>
      </c>
      <c r="T353" s="22">
        <f t="shared" si="164"/>
        <v>5357255.49</v>
      </c>
      <c r="U353" s="156">
        <f>+IFERROR((R353/N353),0%)</f>
        <v>0.86426364828966495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5">
      <c r="A354" s="95"/>
      <c r="B354" s="277" t="s">
        <v>326</v>
      </c>
      <c r="C354" s="278"/>
      <c r="D354" s="40"/>
      <c r="E354" s="278"/>
      <c r="F354" s="279"/>
      <c r="G354" s="278"/>
      <c r="H354" s="32"/>
      <c r="I354" s="32"/>
      <c r="J354" s="32"/>
      <c r="K354" s="32"/>
      <c r="L354" s="32"/>
      <c r="M354" s="32"/>
      <c r="N354" s="32"/>
      <c r="O354" s="32"/>
      <c r="P354" s="231"/>
      <c r="Q354" s="33"/>
      <c r="R354" s="231"/>
      <c r="S354" s="231"/>
      <c r="T354" s="32"/>
      <c r="U354" s="155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5">
      <c r="A355" s="95"/>
      <c r="B355" s="314" t="s">
        <v>23</v>
      </c>
      <c r="C355" s="278" t="s">
        <v>24</v>
      </c>
      <c r="D355" s="40"/>
      <c r="E355" s="278">
        <v>3</v>
      </c>
      <c r="F355" s="313">
        <v>142</v>
      </c>
      <c r="G355" s="40"/>
      <c r="H355" s="32">
        <f>H360+H364+H368+H372+H376</f>
        <v>11787078</v>
      </c>
      <c r="I355" s="32">
        <f t="shared" ref="I355:T355" si="165">I360+I364+I368+I372+I376</f>
        <v>0</v>
      </c>
      <c r="J355" s="32">
        <f t="shared" si="165"/>
        <v>11787078</v>
      </c>
      <c r="K355" s="32">
        <f t="shared" si="165"/>
        <v>-465725</v>
      </c>
      <c r="L355" s="32">
        <f t="shared" si="165"/>
        <v>11321353</v>
      </c>
      <c r="M355" s="32">
        <f t="shared" si="165"/>
        <v>232000</v>
      </c>
      <c r="N355" s="32">
        <f t="shared" si="165"/>
        <v>11089353</v>
      </c>
      <c r="O355" s="32">
        <f t="shared" si="165"/>
        <v>11011179.300000001</v>
      </c>
      <c r="P355" s="32">
        <f t="shared" si="165"/>
        <v>78173.700000000186</v>
      </c>
      <c r="Q355" s="32">
        <f t="shared" si="165"/>
        <v>0</v>
      </c>
      <c r="R355" s="32">
        <f t="shared" si="165"/>
        <v>9175851.1400000006</v>
      </c>
      <c r="S355" s="32">
        <f t="shared" si="165"/>
        <v>4387804.2300000004</v>
      </c>
      <c r="T355" s="32">
        <f t="shared" si="165"/>
        <v>4169795.5300000003</v>
      </c>
      <c r="U355" s="29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5">
      <c r="A356" s="95"/>
      <c r="B356" s="314" t="s">
        <v>26</v>
      </c>
      <c r="C356" s="278" t="s">
        <v>27</v>
      </c>
      <c r="D356" s="40"/>
      <c r="E356" s="278">
        <v>4</v>
      </c>
      <c r="F356" s="313">
        <v>142</v>
      </c>
      <c r="G356" s="40"/>
      <c r="H356" s="32">
        <f>H361+H365+H369+H373+H377</f>
        <v>3412922</v>
      </c>
      <c r="I356" s="32">
        <f t="shared" ref="I356:T356" si="166">I361+I365+I369+I373+I377</f>
        <v>0</v>
      </c>
      <c r="J356" s="32">
        <f t="shared" si="166"/>
        <v>3412922</v>
      </c>
      <c r="K356" s="32">
        <f t="shared" si="166"/>
        <v>0</v>
      </c>
      <c r="L356" s="32">
        <f t="shared" si="166"/>
        <v>3412922</v>
      </c>
      <c r="M356" s="32">
        <f t="shared" si="166"/>
        <v>0</v>
      </c>
      <c r="N356" s="32">
        <f t="shared" si="166"/>
        <v>3412922</v>
      </c>
      <c r="O356" s="32">
        <f t="shared" si="166"/>
        <v>3380430.62</v>
      </c>
      <c r="P356" s="32">
        <f t="shared" si="166"/>
        <v>32491.379999999859</v>
      </c>
      <c r="Q356" s="32">
        <f t="shared" si="166"/>
        <v>0</v>
      </c>
      <c r="R356" s="32">
        <f t="shared" si="166"/>
        <v>3357937.96</v>
      </c>
      <c r="S356" s="32">
        <f t="shared" si="166"/>
        <v>1187459.96</v>
      </c>
      <c r="T356" s="32">
        <f t="shared" si="166"/>
        <v>1187459.96</v>
      </c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11" customFormat="1" ht="15" customHeight="1" x14ac:dyDescent="0.25">
      <c r="A357" s="95"/>
      <c r="B357" s="314"/>
      <c r="C357" s="278"/>
      <c r="D357" s="40"/>
      <c r="E357" s="278"/>
      <c r="F357" s="279"/>
      <c r="G357" s="40"/>
      <c r="H357" s="32"/>
      <c r="I357" s="32"/>
      <c r="J357" s="32"/>
      <c r="K357" s="32"/>
      <c r="L357" s="32"/>
      <c r="M357" s="32"/>
      <c r="N357" s="32"/>
      <c r="O357" s="32"/>
      <c r="P357" s="231"/>
      <c r="Q357" s="33"/>
      <c r="R357" s="231"/>
      <c r="S357" s="231"/>
      <c r="T357" s="32"/>
      <c r="U357" s="155"/>
      <c r="V357" s="36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25" customHeight="1" x14ac:dyDescent="0.25">
      <c r="A358" s="272"/>
      <c r="B358" s="424" t="s">
        <v>288</v>
      </c>
      <c r="C358" s="269"/>
      <c r="D358" s="281"/>
      <c r="E358" s="269"/>
      <c r="F358" s="44"/>
      <c r="G358" s="39"/>
      <c r="H358" s="31"/>
      <c r="I358" s="31"/>
      <c r="J358" s="28"/>
      <c r="K358" s="31"/>
      <c r="L358" s="31"/>
      <c r="M358" s="31"/>
      <c r="N358" s="31"/>
      <c r="O358" s="31"/>
      <c r="P358" s="232"/>
      <c r="Q358" s="31"/>
      <c r="R358" s="232"/>
      <c r="S358" s="232"/>
      <c r="T358" s="31"/>
      <c r="U358" s="298"/>
    </row>
    <row r="359" spans="1:33" s="11" customFormat="1" ht="15" customHeight="1" x14ac:dyDescent="0.25">
      <c r="A359" s="95"/>
      <c r="B359" s="38" t="s">
        <v>147</v>
      </c>
      <c r="C359" s="269"/>
      <c r="D359" s="40"/>
      <c r="E359" s="278"/>
      <c r="F359" s="279"/>
      <c r="G359" s="40"/>
      <c r="H359" s="21">
        <f t="shared" ref="H359:T359" si="167">SUM(H360:H361)</f>
        <v>350000</v>
      </c>
      <c r="I359" s="21">
        <f t="shared" si="167"/>
        <v>0</v>
      </c>
      <c r="J359" s="21">
        <f t="shared" si="167"/>
        <v>350000</v>
      </c>
      <c r="K359" s="21">
        <f t="shared" si="167"/>
        <v>0</v>
      </c>
      <c r="L359" s="21">
        <f t="shared" si="167"/>
        <v>350000</v>
      </c>
      <c r="M359" s="21">
        <f t="shared" si="167"/>
        <v>0</v>
      </c>
      <c r="N359" s="21">
        <f t="shared" si="167"/>
        <v>350000</v>
      </c>
      <c r="O359" s="21">
        <f t="shared" si="167"/>
        <v>348205.66000000003</v>
      </c>
      <c r="P359" s="21">
        <f t="shared" si="167"/>
        <v>1794.3399999999965</v>
      </c>
      <c r="Q359" s="21">
        <f t="shared" si="167"/>
        <v>0</v>
      </c>
      <c r="R359" s="21">
        <f t="shared" si="167"/>
        <v>347746.85</v>
      </c>
      <c r="S359" s="21">
        <f t="shared" si="167"/>
        <v>347746.85</v>
      </c>
      <c r="T359" s="21">
        <f t="shared" si="167"/>
        <v>347746.83999999997</v>
      </c>
      <c r="U359" s="154">
        <f>+IFERROR((R359/N359),0%)</f>
        <v>0.99356242857142851</v>
      </c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5">
      <c r="A360" s="95"/>
      <c r="B360" s="314" t="s">
        <v>26</v>
      </c>
      <c r="C360" s="278" t="s">
        <v>24</v>
      </c>
      <c r="D360" s="40">
        <v>174233</v>
      </c>
      <c r="E360" s="278">
        <v>3</v>
      </c>
      <c r="F360" s="279">
        <v>142</v>
      </c>
      <c r="G360" s="40" t="str">
        <f>CONCATENATE(D360,"-",E360,"-",F360)</f>
        <v>174233-3-142</v>
      </c>
      <c r="H360" s="32">
        <f>IFERROR(VLOOKUP(G360,'Base Zero'!A:L,6,FALSE),0)</f>
        <v>200000</v>
      </c>
      <c r="I360" s="32">
        <f>IFERROR(VLOOKUP(G360,'Base Zero'!A:L,7,FALSE),0)</f>
        <v>0</v>
      </c>
      <c r="J360" s="23">
        <f>(H360+I360)</f>
        <v>200000</v>
      </c>
      <c r="K360" s="32">
        <f>(L360-J360)</f>
        <v>0</v>
      </c>
      <c r="L360" s="32">
        <f>IFERROR(VLOOKUP(G360,'Base Zero'!$A:$L,10,FALSE),0)</f>
        <v>200000</v>
      </c>
      <c r="M360" s="32">
        <f>+L360-N360</f>
        <v>0</v>
      </c>
      <c r="N360" s="32">
        <f>IFERROR(VLOOKUP(G360,'Base Zero'!$A:$P,16,FALSE),0)</f>
        <v>200000</v>
      </c>
      <c r="O360" s="32">
        <f>IFERROR(VLOOKUP(G360,'Base Execução'!A:M,6,FALSE),0)+IFERROR(VLOOKUP(G360,'Destaque Liberado pela CPRM'!A:F,6,FALSE),0)</f>
        <v>199895.5</v>
      </c>
      <c r="P360" s="231">
        <f>+N360-O360</f>
        <v>104.5</v>
      </c>
      <c r="Q360" s="32"/>
      <c r="R360" s="231">
        <f>IFERROR(VLOOKUP(G360,'Base Execução'!$A:$K,7,FALSE),0)</f>
        <v>199846.69</v>
      </c>
      <c r="S360" s="231">
        <f>IFERROR(VLOOKUP(G360,'Base Execução'!$A:$K,9,FALSE),0)</f>
        <v>199846.69</v>
      </c>
      <c r="T360" s="32">
        <f>IFERROR(VLOOKUP(G360,'Base Execução'!$A:$K,11,FALSE),0)</f>
        <v>199846.68</v>
      </c>
      <c r="U360" s="153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5">
      <c r="A361" s="95"/>
      <c r="B361" s="314" t="s">
        <v>26</v>
      </c>
      <c r="C361" s="278" t="s">
        <v>27</v>
      </c>
      <c r="D361" s="40">
        <v>174233</v>
      </c>
      <c r="E361" s="278">
        <v>4</v>
      </c>
      <c r="F361" s="313">
        <v>142</v>
      </c>
      <c r="G361" s="40" t="str">
        <f>CONCATENATE(D361,"-",E361,"-",F361)</f>
        <v>174233-4-142</v>
      </c>
      <c r="H361" s="32">
        <f>IFERROR(VLOOKUP(G361,'Base Zero'!A:L,6,FALSE),0)</f>
        <v>150000</v>
      </c>
      <c r="I361" s="32">
        <f>IFERROR(VLOOKUP(G361,'Base Zero'!A:L,7,FALSE),0)</f>
        <v>0</v>
      </c>
      <c r="J361" s="23">
        <f>(H361+I361)</f>
        <v>150000</v>
      </c>
      <c r="K361" s="32">
        <f>(L361-J361)</f>
        <v>0</v>
      </c>
      <c r="L361" s="32">
        <f>IFERROR(VLOOKUP(G361,'Base Zero'!$A:$L,10,FALSE),0)</f>
        <v>150000</v>
      </c>
      <c r="M361" s="32">
        <f>+L361-N361</f>
        <v>0</v>
      </c>
      <c r="N361" s="32">
        <f>IFERROR(VLOOKUP(G361,'Base Zero'!$A:$P,16,FALSE),0)</f>
        <v>150000</v>
      </c>
      <c r="O361" s="32">
        <f>IFERROR(VLOOKUP(G361,'Base Execução'!A:M,6,FALSE),0)+IFERROR(VLOOKUP(G361,'Destaque Liberado pela CPRM'!A:F,6,FALSE),0)</f>
        <v>148310.16</v>
      </c>
      <c r="P361" s="231">
        <f>+N361-O361</f>
        <v>1689.8399999999965</v>
      </c>
      <c r="Q361" s="32"/>
      <c r="R361" s="231">
        <f>IFERROR(VLOOKUP(G361,'Base Execução'!$A:$K,7,FALSE),0)</f>
        <v>147900.16</v>
      </c>
      <c r="S361" s="231">
        <f>IFERROR(VLOOKUP(G361,'Base Execução'!$A:$K,9,FALSE),0)</f>
        <v>147900.16</v>
      </c>
      <c r="T361" s="32">
        <f>IFERROR(VLOOKUP(G361,'Base Execução'!$A:$K,11,FALSE),0)</f>
        <v>147900.16</v>
      </c>
      <c r="U361" s="155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5">
      <c r="A362" s="95"/>
      <c r="B362" s="424" t="s">
        <v>289</v>
      </c>
      <c r="C362" s="278"/>
      <c r="D362" s="40"/>
      <c r="E362" s="278"/>
      <c r="F362" s="313"/>
      <c r="G362" s="40"/>
      <c r="H362" s="32"/>
      <c r="I362" s="32"/>
      <c r="J362" s="23"/>
      <c r="K362" s="32"/>
      <c r="L362" s="32"/>
      <c r="M362" s="32"/>
      <c r="N362" s="32"/>
      <c r="O362" s="32"/>
      <c r="P362" s="231"/>
      <c r="Q362" s="33"/>
      <c r="R362" s="231"/>
      <c r="S362" s="231"/>
      <c r="T362" s="32"/>
      <c r="U362" s="155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 customHeight="1" x14ac:dyDescent="0.25">
      <c r="A363" s="95"/>
      <c r="B363" s="38" t="s">
        <v>148</v>
      </c>
      <c r="C363" s="269"/>
      <c r="D363" s="36"/>
      <c r="E363" s="35"/>
      <c r="F363" s="37"/>
      <c r="G363" s="33"/>
      <c r="H363" s="22">
        <f t="shared" ref="H363:T363" si="168">SUM(H364:H365)</f>
        <v>6000000</v>
      </c>
      <c r="I363" s="22">
        <f t="shared" si="168"/>
        <v>0</v>
      </c>
      <c r="J363" s="22">
        <f t="shared" si="168"/>
        <v>6000000</v>
      </c>
      <c r="K363" s="22">
        <f t="shared" si="168"/>
        <v>0</v>
      </c>
      <c r="L363" s="22">
        <f t="shared" si="168"/>
        <v>6000000</v>
      </c>
      <c r="M363" s="22">
        <f t="shared" si="168"/>
        <v>0</v>
      </c>
      <c r="N363" s="22">
        <f t="shared" si="168"/>
        <v>6000000</v>
      </c>
      <c r="O363" s="22">
        <f t="shared" si="168"/>
        <v>5982409.6600000001</v>
      </c>
      <c r="P363" s="229">
        <f t="shared" si="168"/>
        <v>17590.339999999851</v>
      </c>
      <c r="Q363" s="22">
        <f t="shared" si="168"/>
        <v>0</v>
      </c>
      <c r="R363" s="22">
        <f t="shared" si="168"/>
        <v>4975662.49</v>
      </c>
      <c r="S363" s="22">
        <f t="shared" si="168"/>
        <v>1320827.1200000001</v>
      </c>
      <c r="T363" s="22">
        <f t="shared" si="168"/>
        <v>1275874.26</v>
      </c>
      <c r="U363" s="154">
        <f>+IFERROR((R363/N363),0%)</f>
        <v>0.82927708166666669</v>
      </c>
    </row>
    <row r="364" spans="1:33" ht="15" customHeight="1" x14ac:dyDescent="0.25">
      <c r="A364" s="95"/>
      <c r="B364" s="314" t="s">
        <v>26</v>
      </c>
      <c r="C364" s="269" t="s">
        <v>24</v>
      </c>
      <c r="D364" s="39">
        <v>174245</v>
      </c>
      <c r="E364" s="269">
        <v>3</v>
      </c>
      <c r="F364" s="313">
        <v>142</v>
      </c>
      <c r="G364" s="40" t="str">
        <f>CONCATENATE(D364,"-",E364,"-",F364)</f>
        <v>174245-3-142</v>
      </c>
      <c r="H364" s="32">
        <f>IFERROR(VLOOKUP(G364,'Base Zero'!A:L,6,FALSE),0)</f>
        <v>3539578</v>
      </c>
      <c r="I364" s="32">
        <f>IFERROR(VLOOKUP(G364,'Base Zero'!A:L,7,FALSE),0)</f>
        <v>0</v>
      </c>
      <c r="J364" s="23">
        <f>(H364+I364)</f>
        <v>3539578</v>
      </c>
      <c r="K364" s="32">
        <f>(L364-J364)</f>
        <v>0</v>
      </c>
      <c r="L364" s="32">
        <f>IFERROR(VLOOKUP(G364,'Base Zero'!$A:$L,10,FALSE),0)</f>
        <v>3539578</v>
      </c>
      <c r="M364" s="32">
        <f>+L364-N364</f>
        <v>0</v>
      </c>
      <c r="N364" s="32">
        <f>IFERROR(VLOOKUP(G364,'Base Zero'!$A:$P,16,FALSE),0)</f>
        <v>3539578</v>
      </c>
      <c r="O364" s="32">
        <f>IFERROR(VLOOKUP(G364,'Base Execução'!A:M,6,FALSE),0)+IFERROR(VLOOKUP(G364,'Destaque Liberado pela CPRM'!A:F,6,FALSE),0)</f>
        <v>3539578</v>
      </c>
      <c r="P364" s="231">
        <f>+N364-O364</f>
        <v>0</v>
      </c>
      <c r="Q364" s="32"/>
      <c r="R364" s="231">
        <f>IFERROR(VLOOKUP(G364,'Base Execução'!$A:$K,7,FALSE),0)</f>
        <v>2554913.4900000002</v>
      </c>
      <c r="S364" s="231">
        <f>IFERROR(VLOOKUP(G364,'Base Execução'!$A:$K,9,FALSE),0)</f>
        <v>950556.12</v>
      </c>
      <c r="T364" s="32">
        <f>IFERROR(VLOOKUP(G364,'Base Execução'!$A:$K,11,FALSE),0)</f>
        <v>905603.26</v>
      </c>
      <c r="U364" s="155"/>
    </row>
    <row r="365" spans="1:33" s="11" customFormat="1" ht="15" customHeight="1" x14ac:dyDescent="0.25">
      <c r="A365" s="95"/>
      <c r="B365" s="314" t="s">
        <v>26</v>
      </c>
      <c r="C365" s="278" t="s">
        <v>27</v>
      </c>
      <c r="D365" s="40">
        <v>174245</v>
      </c>
      <c r="E365" s="278">
        <v>4</v>
      </c>
      <c r="F365" s="313">
        <v>142</v>
      </c>
      <c r="G365" s="40" t="str">
        <f>CONCATENATE(D365,"-",E365,"-",F365)</f>
        <v>174245-4-142</v>
      </c>
      <c r="H365" s="32">
        <f>IFERROR(VLOOKUP(G365,'Base Zero'!A:L,6,FALSE),0)</f>
        <v>2460422</v>
      </c>
      <c r="I365" s="32">
        <f>IFERROR(VLOOKUP(G365,'Base Zero'!A:L,7,FALSE),0)</f>
        <v>0</v>
      </c>
      <c r="J365" s="23">
        <f>(H365+I365)</f>
        <v>2460422</v>
      </c>
      <c r="K365" s="32">
        <f>(L365-J365)</f>
        <v>0</v>
      </c>
      <c r="L365" s="32">
        <f>IFERROR(VLOOKUP(G365,'Base Zero'!$A:$L,10,FALSE),0)</f>
        <v>2460422</v>
      </c>
      <c r="M365" s="32">
        <f>+L365-N365</f>
        <v>0</v>
      </c>
      <c r="N365" s="32">
        <f>IFERROR(VLOOKUP(G365,'Base Zero'!$A:$P,16,FALSE),0)</f>
        <v>2460422</v>
      </c>
      <c r="O365" s="32">
        <f>IFERROR(VLOOKUP(G365,'Base Execução'!A:M,6,FALSE),0)+IFERROR(VLOOKUP(G365,'Destaque Liberado pela CPRM'!A:F,6,FALSE),0)</f>
        <v>2442831.66</v>
      </c>
      <c r="P365" s="231">
        <f>+N365-O365</f>
        <v>17590.339999999851</v>
      </c>
      <c r="Q365" s="32"/>
      <c r="R365" s="231">
        <f>IFERROR(VLOOKUP(G365,'Base Execução'!$A:$K,7,FALSE),0)</f>
        <v>2420749</v>
      </c>
      <c r="S365" s="231">
        <f>IFERROR(VLOOKUP(G365,'Base Execução'!$A:$K,9,FALSE),0)</f>
        <v>370271</v>
      </c>
      <c r="T365" s="32">
        <f>IFERROR(VLOOKUP(G365,'Base Execução'!$A:$K,11,FALSE),0)</f>
        <v>370271</v>
      </c>
      <c r="U365" s="155"/>
      <c r="V365" s="36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11" customFormat="1" ht="15" customHeight="1" x14ac:dyDescent="0.25">
      <c r="A366" s="95"/>
      <c r="B366" s="424" t="s">
        <v>170</v>
      </c>
      <c r="C366" s="278"/>
      <c r="D366" s="40"/>
      <c r="E366" s="278"/>
      <c r="F366" s="313"/>
      <c r="G366" s="40"/>
      <c r="H366" s="32"/>
      <c r="I366" s="32"/>
      <c r="J366" s="23"/>
      <c r="K366" s="32"/>
      <c r="L366" s="32"/>
      <c r="M366" s="32"/>
      <c r="N366" s="32"/>
      <c r="O366" s="32"/>
      <c r="P366" s="231"/>
      <c r="Q366" s="33"/>
      <c r="R366" s="231"/>
      <c r="S366" s="231"/>
      <c r="T366" s="32"/>
      <c r="U366" s="155"/>
      <c r="V366" s="36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 customHeight="1" x14ac:dyDescent="0.25">
      <c r="A367" s="95"/>
      <c r="B367" s="38" t="s">
        <v>146</v>
      </c>
      <c r="C367" s="269"/>
      <c r="D367" s="36"/>
      <c r="E367" s="35"/>
      <c r="F367" s="37"/>
      <c r="G367" s="33"/>
      <c r="H367" s="22">
        <f>SUM(H368:H369)</f>
        <v>4111110</v>
      </c>
      <c r="I367" s="22">
        <f t="shared" ref="I367:O367" si="169">SUM(I368:I369)</f>
        <v>0</v>
      </c>
      <c r="J367" s="22">
        <f t="shared" si="169"/>
        <v>4111110</v>
      </c>
      <c r="K367" s="22">
        <f t="shared" si="169"/>
        <v>0</v>
      </c>
      <c r="L367" s="22">
        <f t="shared" si="169"/>
        <v>4111110</v>
      </c>
      <c r="M367" s="22">
        <f t="shared" si="169"/>
        <v>232000</v>
      </c>
      <c r="N367" s="22">
        <f t="shared" si="169"/>
        <v>3879110</v>
      </c>
      <c r="O367" s="22">
        <f t="shared" si="169"/>
        <v>3870528.09</v>
      </c>
      <c r="P367" s="229">
        <f>SUM(P368:P369)</f>
        <v>8581.910000000149</v>
      </c>
      <c r="Q367" s="22">
        <f>SUM(Q368:Q369)</f>
        <v>0</v>
      </c>
      <c r="R367" s="22">
        <f>SUM(R368:R369)</f>
        <v>3106373.05</v>
      </c>
      <c r="S367" s="22">
        <f>SUM(S368:S369)</f>
        <v>1044163.39</v>
      </c>
      <c r="T367" s="22">
        <f>SUM(T368:T369)</f>
        <v>993949.9</v>
      </c>
      <c r="U367" s="154">
        <f>+IFERROR((R367/N367),0%)</f>
        <v>0.80079529840607766</v>
      </c>
    </row>
    <row r="368" spans="1:33" ht="15" customHeight="1" x14ac:dyDescent="0.25">
      <c r="A368" s="95"/>
      <c r="B368" s="314" t="s">
        <v>26</v>
      </c>
      <c r="C368" s="269" t="s">
        <v>24</v>
      </c>
      <c r="D368" s="39">
        <v>174257</v>
      </c>
      <c r="E368" s="269">
        <v>3</v>
      </c>
      <c r="F368" s="313">
        <v>142</v>
      </c>
      <c r="G368" s="40" t="str">
        <f>CONCATENATE(D368,"-",E368,"-",F368)</f>
        <v>174257-3-142</v>
      </c>
      <c r="H368" s="32">
        <f>IFERROR(VLOOKUP(G368,'Base Zero'!A:L,6,FALSE),0)</f>
        <v>3913610</v>
      </c>
      <c r="I368" s="32">
        <f>IFERROR(VLOOKUP(G368,'Base Zero'!A:L,7,FALSE),0)</f>
        <v>0</v>
      </c>
      <c r="J368" s="23">
        <f>(H368+I368)</f>
        <v>3913610</v>
      </c>
      <c r="K368" s="32">
        <f>(L368-J368)</f>
        <v>0</v>
      </c>
      <c r="L368" s="32">
        <f>IFERROR(VLOOKUP(G368,'Base Zero'!$A:$L,10,FALSE),0)</f>
        <v>3913610</v>
      </c>
      <c r="M368" s="32">
        <f>+L368-N368</f>
        <v>232000</v>
      </c>
      <c r="N368" s="32">
        <f>IFERROR(VLOOKUP(G368,'Base Zero'!$A:$P,16,FALSE),0)</f>
        <v>3681610</v>
      </c>
      <c r="O368" s="32">
        <f>IFERROR(VLOOKUP(G368,'Base Execução'!A:M,6,FALSE),0)+IFERROR(VLOOKUP(G368,'Destaque Liberado pela CPRM'!A:F,6,FALSE),0)</f>
        <v>3680528.09</v>
      </c>
      <c r="P368" s="231">
        <f>+N368-O368</f>
        <v>1081.910000000149</v>
      </c>
      <c r="Q368" s="32"/>
      <c r="R368" s="231">
        <f>IFERROR(VLOOKUP(G368,'Base Execução'!$A:$K,7,FALSE),0)</f>
        <v>2916373.05</v>
      </c>
      <c r="S368" s="231">
        <f>IFERROR(VLOOKUP(G368,'Base Execução'!$A:$K,9,FALSE),0)</f>
        <v>974163.39</v>
      </c>
      <c r="T368" s="32">
        <f>IFERROR(VLOOKUP(G368,'Base Execução'!$A:$K,11,FALSE),0)</f>
        <v>923949.9</v>
      </c>
      <c r="U368" s="155"/>
    </row>
    <row r="369" spans="1:33" ht="15" customHeight="1" x14ac:dyDescent="0.25">
      <c r="A369" s="95"/>
      <c r="B369" s="314" t="s">
        <v>26</v>
      </c>
      <c r="C369" s="278" t="s">
        <v>27</v>
      </c>
      <c r="D369" s="39">
        <v>174257</v>
      </c>
      <c r="E369" s="269">
        <v>4</v>
      </c>
      <c r="F369" s="313">
        <v>142</v>
      </c>
      <c r="G369" s="40" t="str">
        <f>CONCATENATE(D369,"-",E369,"-",F369)</f>
        <v>174257-4-142</v>
      </c>
      <c r="H369" s="32">
        <f>IFERROR(VLOOKUP(G369,'Base Zero'!A:L,6,FALSE),0)</f>
        <v>197500</v>
      </c>
      <c r="I369" s="32">
        <f>IFERROR(VLOOKUP(G369,'Base Zero'!A:L,7,FALSE),0)</f>
        <v>0</v>
      </c>
      <c r="J369" s="23">
        <f>(H369+I369)</f>
        <v>197500</v>
      </c>
      <c r="K369" s="32">
        <f>(L369-J369)</f>
        <v>0</v>
      </c>
      <c r="L369" s="32">
        <f>IFERROR(VLOOKUP(G369,'Base Zero'!$A:$L,10,FALSE),0)</f>
        <v>197500</v>
      </c>
      <c r="M369" s="32">
        <f>+L369-N369</f>
        <v>0</v>
      </c>
      <c r="N369" s="32">
        <f>IFERROR(VLOOKUP(G369,'Base Zero'!$A:$P,16,FALSE),0)</f>
        <v>197500</v>
      </c>
      <c r="O369" s="32">
        <f>IFERROR(VLOOKUP(G369,'Base Execução'!A:M,6,FALSE),0)+IFERROR(VLOOKUP(G369,'Destaque Liberado pela CPRM'!A:F,6,FALSE),0)</f>
        <v>190000</v>
      </c>
      <c r="P369" s="231">
        <f>+N369-O369</f>
        <v>7500</v>
      </c>
      <c r="Q369" s="32"/>
      <c r="R369" s="231">
        <f>IFERROR(VLOOKUP(G369,'Base Execução'!$A:$K,7,FALSE),0)</f>
        <v>190000</v>
      </c>
      <c r="S369" s="231">
        <f>IFERROR(VLOOKUP(G369,'Base Execução'!$A:$K,9,FALSE),0)</f>
        <v>70000</v>
      </c>
      <c r="T369" s="32">
        <f>IFERROR(VLOOKUP(G369,'Base Execução'!$A:$K,11,FALSE),0)</f>
        <v>70000</v>
      </c>
      <c r="U369" s="155"/>
    </row>
    <row r="370" spans="1:33" s="11" customFormat="1" ht="15" customHeight="1" x14ac:dyDescent="0.25">
      <c r="A370" s="95"/>
      <c r="B370" s="424" t="s">
        <v>290</v>
      </c>
      <c r="C370" s="278"/>
      <c r="D370" s="40"/>
      <c r="E370" s="278"/>
      <c r="F370" s="313"/>
      <c r="G370" s="40"/>
      <c r="H370" s="32"/>
      <c r="I370" s="32"/>
      <c r="J370" s="23"/>
      <c r="K370" s="32"/>
      <c r="L370" s="32"/>
      <c r="M370" s="32"/>
      <c r="N370" s="32"/>
      <c r="O370" s="32"/>
      <c r="P370" s="231"/>
      <c r="Q370" s="33"/>
      <c r="R370" s="231"/>
      <c r="S370" s="231"/>
      <c r="T370" s="32"/>
      <c r="U370" s="155"/>
      <c r="V370" s="364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 customHeight="1" x14ac:dyDescent="0.25">
      <c r="A371" s="95"/>
      <c r="B371" s="38" t="s">
        <v>169</v>
      </c>
      <c r="C371" s="269"/>
      <c r="D371" s="36"/>
      <c r="E371" s="35"/>
      <c r="F371" s="37"/>
      <c r="G371" s="33"/>
      <c r="H371" s="22">
        <f>SUM(H372:H373)</f>
        <v>2621000</v>
      </c>
      <c r="I371" s="22">
        <f t="shared" ref="I371:O371" si="170">SUM(I372:I373)</f>
        <v>0</v>
      </c>
      <c r="J371" s="22">
        <f t="shared" si="170"/>
        <v>2621000</v>
      </c>
      <c r="K371" s="22">
        <f t="shared" si="170"/>
        <v>0</v>
      </c>
      <c r="L371" s="22">
        <f t="shared" si="170"/>
        <v>2621000</v>
      </c>
      <c r="M371" s="22">
        <f t="shared" si="170"/>
        <v>0</v>
      </c>
      <c r="N371" s="22">
        <f t="shared" si="170"/>
        <v>2621000</v>
      </c>
      <c r="O371" s="22">
        <f t="shared" si="170"/>
        <v>2574753.96</v>
      </c>
      <c r="P371" s="229">
        <f>SUM(P372:P373)</f>
        <v>46246.040000000095</v>
      </c>
      <c r="Q371" s="22">
        <f>SUM(Q372:Q373)</f>
        <v>0</v>
      </c>
      <c r="R371" s="22">
        <f>SUM(R372:R373)</f>
        <v>2515465.62</v>
      </c>
      <c r="S371" s="22">
        <f>SUM(S372:S373)</f>
        <v>1657800.56</v>
      </c>
      <c r="T371" s="22">
        <f>SUM(T372:T373)</f>
        <v>1591011.6600000001</v>
      </c>
      <c r="U371" s="154">
        <f>+IFERROR((R371/N371),0%)</f>
        <v>0.95973507058374674</v>
      </c>
    </row>
    <row r="372" spans="1:33" ht="15" customHeight="1" x14ac:dyDescent="0.25">
      <c r="A372" s="95"/>
      <c r="B372" s="314" t="s">
        <v>26</v>
      </c>
      <c r="C372" s="269" t="s">
        <v>24</v>
      </c>
      <c r="D372" s="39">
        <v>174262</v>
      </c>
      <c r="E372" s="269">
        <v>3</v>
      </c>
      <c r="F372" s="313">
        <v>142</v>
      </c>
      <c r="G372" s="40" t="str">
        <f>CONCATENATE(D372,"-",E372,"-",F372)</f>
        <v>174262-3-142</v>
      </c>
      <c r="H372" s="32">
        <f>IFERROR(VLOOKUP(G372,'Base Zero'!A:L,6,FALSE),0)</f>
        <v>2126000</v>
      </c>
      <c r="I372" s="32">
        <f>IFERROR(VLOOKUP(G372,'Base Zero'!A:L,7,FALSE),0)</f>
        <v>0</v>
      </c>
      <c r="J372" s="23">
        <f>(H372+I372)</f>
        <v>2126000</v>
      </c>
      <c r="K372" s="32">
        <f>(L372-J372)</f>
        <v>0</v>
      </c>
      <c r="L372" s="32">
        <f>IFERROR(VLOOKUP(G372,'Base Zero'!$A:$L,10,FALSE),0)</f>
        <v>2126000</v>
      </c>
      <c r="M372" s="32">
        <f>+L372-N372</f>
        <v>0</v>
      </c>
      <c r="N372" s="32">
        <f>IFERROR(VLOOKUP(G372,'Base Zero'!$A:$P,16,FALSE),0)</f>
        <v>2126000</v>
      </c>
      <c r="O372" s="32">
        <f>IFERROR(VLOOKUP(G372,'Base Execução'!A:M,6,FALSE),0)+IFERROR(VLOOKUP(G372,'Destaque Liberado pela CPRM'!A:F,6,FALSE),0)</f>
        <v>2085465.16</v>
      </c>
      <c r="P372" s="231">
        <f>+N372-O372</f>
        <v>40534.840000000084</v>
      </c>
      <c r="Q372" s="32"/>
      <c r="R372" s="231">
        <f>IFERROR(VLOOKUP(G372,'Base Execução'!$A:$K,7,FALSE),0)</f>
        <v>2026176.82</v>
      </c>
      <c r="S372" s="231">
        <f>IFERROR(VLOOKUP(G372,'Base Execução'!$A:$K,9,FALSE),0)</f>
        <v>1168511.76</v>
      </c>
      <c r="T372" s="32">
        <f>IFERROR(VLOOKUP(G372,'Base Execução'!$A:$K,11,FALSE),0)</f>
        <v>1101722.8600000001</v>
      </c>
      <c r="U372" s="155"/>
    </row>
    <row r="373" spans="1:33" ht="15" customHeight="1" x14ac:dyDescent="0.25">
      <c r="A373" s="95"/>
      <c r="B373" s="314" t="s">
        <v>26</v>
      </c>
      <c r="C373" s="278" t="s">
        <v>27</v>
      </c>
      <c r="D373" s="39">
        <v>174262</v>
      </c>
      <c r="E373" s="269">
        <v>4</v>
      </c>
      <c r="F373" s="313">
        <v>142</v>
      </c>
      <c r="G373" s="40" t="str">
        <f>CONCATENATE(D373,"-",E373,"-",F373)</f>
        <v>174262-4-142</v>
      </c>
      <c r="H373" s="32">
        <f>IFERROR(VLOOKUP(G373,'Base Zero'!A:L,6,FALSE),0)</f>
        <v>495000</v>
      </c>
      <c r="I373" s="32">
        <f>IFERROR(VLOOKUP(G373,'Base Zero'!A:L,7,FALSE),0)</f>
        <v>0</v>
      </c>
      <c r="J373" s="23">
        <f>(H373+I373)</f>
        <v>495000</v>
      </c>
      <c r="K373" s="32">
        <f>(L373-J373)</f>
        <v>0</v>
      </c>
      <c r="L373" s="32">
        <f>IFERROR(VLOOKUP(G373,'Base Zero'!$A:$L,10,FALSE),0)</f>
        <v>495000</v>
      </c>
      <c r="M373" s="32">
        <f>+L373-N373</f>
        <v>0</v>
      </c>
      <c r="N373" s="32">
        <f>IFERROR(VLOOKUP(G373,'Base Zero'!$A:$P,16,FALSE),0)</f>
        <v>495000</v>
      </c>
      <c r="O373" s="32">
        <f>IFERROR(VLOOKUP(G373,'Base Execução'!A:M,6,FALSE),0)+IFERROR(VLOOKUP(G373,'Destaque Liberado pela CPRM'!A:F,6,FALSE),0)</f>
        <v>489288.8</v>
      </c>
      <c r="P373" s="231">
        <f>+N373-O373</f>
        <v>5711.2000000000116</v>
      </c>
      <c r="Q373" s="32"/>
      <c r="R373" s="231">
        <f>IFERROR(VLOOKUP(G373,'Base Execução'!$A:$K,7,FALSE),0)</f>
        <v>489288.8</v>
      </c>
      <c r="S373" s="231">
        <f>IFERROR(VLOOKUP(G373,'Base Execução'!$A:$K,9,FALSE),0)</f>
        <v>489288.8</v>
      </c>
      <c r="T373" s="32">
        <f>IFERROR(VLOOKUP(G373,'Base Execução'!$A:$K,11,FALSE),0)</f>
        <v>489288.8</v>
      </c>
      <c r="U373" s="155"/>
    </row>
    <row r="374" spans="1:33" s="11" customFormat="1" ht="15" customHeight="1" x14ac:dyDescent="0.25">
      <c r="A374" s="95"/>
      <c r="B374" s="424" t="s">
        <v>149</v>
      </c>
      <c r="C374" s="278"/>
      <c r="D374" s="40"/>
      <c r="E374" s="278"/>
      <c r="F374" s="313"/>
      <c r="G374" s="40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1"/>
      <c r="S374" s="231"/>
      <c r="T374" s="32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 customHeight="1" x14ac:dyDescent="0.25">
      <c r="A375" s="95"/>
      <c r="B375" s="38" t="s">
        <v>150</v>
      </c>
      <c r="C375" s="269"/>
      <c r="D375" s="36"/>
      <c r="E375" s="35"/>
      <c r="F375" s="37"/>
      <c r="G375" s="33"/>
      <c r="H375" s="22">
        <f t="shared" ref="H375:T375" si="171">SUM(H376:H377)</f>
        <v>2117890</v>
      </c>
      <c r="I375" s="22">
        <f t="shared" si="171"/>
        <v>0</v>
      </c>
      <c r="J375" s="22">
        <f t="shared" si="171"/>
        <v>2117890</v>
      </c>
      <c r="K375" s="22">
        <f t="shared" si="171"/>
        <v>-465725</v>
      </c>
      <c r="L375" s="22">
        <f t="shared" si="171"/>
        <v>1652165</v>
      </c>
      <c r="M375" s="22">
        <f t="shared" si="171"/>
        <v>0</v>
      </c>
      <c r="N375" s="22">
        <f t="shared" si="171"/>
        <v>1652165</v>
      </c>
      <c r="O375" s="22">
        <f t="shared" si="171"/>
        <v>1615712.55</v>
      </c>
      <c r="P375" s="229">
        <f t="shared" si="171"/>
        <v>36452.449999999953</v>
      </c>
      <c r="Q375" s="22">
        <f t="shared" si="171"/>
        <v>0</v>
      </c>
      <c r="R375" s="22">
        <f t="shared" si="171"/>
        <v>1588541.09</v>
      </c>
      <c r="S375" s="22">
        <f t="shared" si="171"/>
        <v>1204726.27</v>
      </c>
      <c r="T375" s="22">
        <f t="shared" si="171"/>
        <v>1148672.83</v>
      </c>
      <c r="U375" s="154">
        <f>+IFERROR((R375/N375),0%)</f>
        <v>0.96149058356762196</v>
      </c>
    </row>
    <row r="376" spans="1:33" ht="15" customHeight="1" x14ac:dyDescent="0.25">
      <c r="A376" s="95"/>
      <c r="B376" s="314" t="s">
        <v>26</v>
      </c>
      <c r="C376" s="269" t="s">
        <v>24</v>
      </c>
      <c r="D376" s="39">
        <v>174267</v>
      </c>
      <c r="E376" s="269">
        <v>3</v>
      </c>
      <c r="F376" s="313">
        <v>142</v>
      </c>
      <c r="G376" s="40" t="str">
        <f>CONCATENATE(D376,"-",E376,"-",F376)</f>
        <v>174267-3-142</v>
      </c>
      <c r="H376" s="32">
        <f>IFERROR(VLOOKUP(G376,'Base Zero'!A:L,6,FALSE),0)</f>
        <v>2007890</v>
      </c>
      <c r="I376" s="32">
        <f>IFERROR(VLOOKUP(G376,'Base Zero'!A:L,7,FALSE),0)</f>
        <v>0</v>
      </c>
      <c r="J376" s="23">
        <f>(H376+I376)</f>
        <v>2007890</v>
      </c>
      <c r="K376" s="32">
        <f>(L376-J376)</f>
        <v>-465725</v>
      </c>
      <c r="L376" s="32">
        <f>IFERROR(VLOOKUP(G376,'Base Zero'!$A:$L,10,FALSE),0)</f>
        <v>1542165</v>
      </c>
      <c r="M376" s="32">
        <f>+L376-N376</f>
        <v>0</v>
      </c>
      <c r="N376" s="32">
        <f>IFERROR(VLOOKUP(G376,'Base Zero'!$A:$P,16,FALSE),0)</f>
        <v>1542165</v>
      </c>
      <c r="O376" s="32">
        <f>IFERROR(VLOOKUP(G376,'Base Execução'!A:M,6,FALSE),0)+IFERROR(VLOOKUP(G376,'Destaque Liberado pela CPRM'!A:F,6,FALSE),0)</f>
        <v>1505712.55</v>
      </c>
      <c r="P376" s="231">
        <f>+N376-O376</f>
        <v>36452.449999999953</v>
      </c>
      <c r="Q376" s="32"/>
      <c r="R376" s="231">
        <f>IFERROR(VLOOKUP(G376,'Base Execução'!$A:$K,7,FALSE),0)</f>
        <v>1478541.09</v>
      </c>
      <c r="S376" s="231">
        <f>IFERROR(VLOOKUP(G376,'Base Execução'!$A:$K,9,FALSE),0)</f>
        <v>1094726.27</v>
      </c>
      <c r="T376" s="32">
        <f>IFERROR(VLOOKUP(G376,'Base Execução'!$A:$K,11,FALSE),0)</f>
        <v>1038672.83</v>
      </c>
      <c r="U376" s="155"/>
    </row>
    <row r="377" spans="1:33" ht="15" customHeight="1" x14ac:dyDescent="0.25">
      <c r="A377" s="95"/>
      <c r="B377" s="314" t="s">
        <v>26</v>
      </c>
      <c r="C377" s="278" t="s">
        <v>27</v>
      </c>
      <c r="D377" s="39">
        <v>174267</v>
      </c>
      <c r="E377" s="269">
        <v>4</v>
      </c>
      <c r="F377" s="313">
        <v>142</v>
      </c>
      <c r="G377" s="40" t="str">
        <f>CONCATENATE(D377,"-",E377,"-",F377)</f>
        <v>174267-4-142</v>
      </c>
      <c r="H377" s="32">
        <f>IFERROR(VLOOKUP(G377,'Base Zero'!A:L,6,FALSE),0)</f>
        <v>110000</v>
      </c>
      <c r="I377" s="32">
        <f>IFERROR(VLOOKUP(G377,'Base Zero'!A:L,7,FALSE),0)</f>
        <v>0</v>
      </c>
      <c r="J377" s="23">
        <f>(H377+I377)</f>
        <v>110000</v>
      </c>
      <c r="K377" s="32">
        <f>(L377-J377)</f>
        <v>0</v>
      </c>
      <c r="L377" s="32">
        <f>IFERROR(VLOOKUP(G377,'Base Zero'!$A:$L,10,FALSE),0)</f>
        <v>110000</v>
      </c>
      <c r="M377" s="32">
        <f>+L377-N377</f>
        <v>0</v>
      </c>
      <c r="N377" s="32">
        <f>IFERROR(VLOOKUP(G377,'Base Zero'!$A:$P,16,FALSE),0)</f>
        <v>110000</v>
      </c>
      <c r="O377" s="32">
        <f>IFERROR(VLOOKUP(G377,'Base Execução'!A:M,6,FALSE),0)+IFERROR(VLOOKUP(G377,'Destaque Liberado pela CPRM'!A:F,6,FALSE),0)</f>
        <v>110000</v>
      </c>
      <c r="P377" s="231">
        <f>+N377-O377</f>
        <v>0</v>
      </c>
      <c r="Q377" s="32"/>
      <c r="R377" s="231">
        <f>IFERROR(VLOOKUP(G377,'Base Execução'!$A:$K,7,FALSE),0)</f>
        <v>110000</v>
      </c>
      <c r="S377" s="231">
        <f>IFERROR(VLOOKUP(G377,'Base Execução'!$A:$K,9,FALSE),0)</f>
        <v>110000</v>
      </c>
      <c r="T377" s="32">
        <f>IFERROR(VLOOKUP(G377,'Base Execução'!$A:$K,11,FALSE),0)</f>
        <v>110000</v>
      </c>
      <c r="U377" s="155"/>
    </row>
    <row r="378" spans="1:33" s="11" customFormat="1" ht="15" customHeight="1" x14ac:dyDescent="0.25">
      <c r="A378" s="368"/>
      <c r="B378" s="301"/>
      <c r="C378" s="48"/>
      <c r="D378" s="49"/>
      <c r="E378" s="48"/>
      <c r="F378" s="50"/>
      <c r="G378" s="48"/>
      <c r="H378" s="42"/>
      <c r="I378" s="42"/>
      <c r="J378" s="24"/>
      <c r="K378" s="42"/>
      <c r="L378" s="42"/>
      <c r="M378" s="42"/>
      <c r="N378" s="42"/>
      <c r="O378" s="42"/>
      <c r="P378" s="265"/>
      <c r="Q378" s="35"/>
      <c r="R378" s="265"/>
      <c r="S378" s="265"/>
      <c r="T378" s="42"/>
      <c r="U378" s="300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25" customHeight="1" x14ac:dyDescent="0.25">
      <c r="A379" s="95"/>
      <c r="B379" s="41" t="s">
        <v>291</v>
      </c>
      <c r="C379" s="278"/>
      <c r="D379" s="40"/>
      <c r="E379" s="278"/>
      <c r="F379" s="279"/>
      <c r="G379" s="278"/>
      <c r="H379" s="21">
        <f>SUM(H381:H384)</f>
        <v>8500000</v>
      </c>
      <c r="I379" s="21">
        <f t="shared" ref="I379:T379" si="172">SUM(I381:I384)</f>
        <v>0</v>
      </c>
      <c r="J379" s="21">
        <f t="shared" si="172"/>
        <v>8500000</v>
      </c>
      <c r="K379" s="21">
        <f t="shared" si="172"/>
        <v>0</v>
      </c>
      <c r="L379" s="21">
        <f t="shared" si="172"/>
        <v>8500000</v>
      </c>
      <c r="M379" s="21">
        <f t="shared" si="172"/>
        <v>0</v>
      </c>
      <c r="N379" s="21">
        <f t="shared" si="172"/>
        <v>8500000</v>
      </c>
      <c r="O379" s="21">
        <f t="shared" si="172"/>
        <v>8430032.5099999998</v>
      </c>
      <c r="P379" s="21">
        <f t="shared" si="172"/>
        <v>69967.489999999991</v>
      </c>
      <c r="Q379" s="22">
        <f>SUM(Q382:Q384)</f>
        <v>0</v>
      </c>
      <c r="R379" s="21">
        <f t="shared" si="172"/>
        <v>7636622.4399999995</v>
      </c>
      <c r="S379" s="21">
        <f t="shared" si="172"/>
        <v>4090338.7699999996</v>
      </c>
      <c r="T379" s="21">
        <f t="shared" si="172"/>
        <v>3887545.8499999996</v>
      </c>
      <c r="U379" s="156">
        <f>+IFERROR((R379/N379),0%)</f>
        <v>0.89842616941176467</v>
      </c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5">
      <c r="A380" s="95"/>
      <c r="B380" s="277" t="s">
        <v>327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5">
      <c r="A381" s="95"/>
      <c r="B381" s="314" t="s">
        <v>23</v>
      </c>
      <c r="C381" s="278" t="s">
        <v>24</v>
      </c>
      <c r="D381" s="40"/>
      <c r="E381" s="278">
        <v>3</v>
      </c>
      <c r="F381" s="313">
        <v>100</v>
      </c>
      <c r="G381" s="278"/>
      <c r="H381" s="32">
        <f>H388</f>
        <v>0</v>
      </c>
      <c r="I381" s="32">
        <f t="shared" ref="I381:T381" si="173">I388</f>
        <v>0</v>
      </c>
      <c r="J381" s="32">
        <f t="shared" si="173"/>
        <v>0</v>
      </c>
      <c r="K381" s="32">
        <f t="shared" si="173"/>
        <v>0</v>
      </c>
      <c r="L381" s="32">
        <f t="shared" si="173"/>
        <v>0</v>
      </c>
      <c r="M381" s="32">
        <f t="shared" si="173"/>
        <v>0</v>
      </c>
      <c r="N381" s="32">
        <f t="shared" si="173"/>
        <v>0</v>
      </c>
      <c r="O381" s="32">
        <f t="shared" si="173"/>
        <v>0</v>
      </c>
      <c r="P381" s="32">
        <f t="shared" si="173"/>
        <v>0</v>
      </c>
      <c r="Q381" s="33"/>
      <c r="R381" s="32">
        <f t="shared" si="173"/>
        <v>0</v>
      </c>
      <c r="S381" s="32">
        <f t="shared" si="173"/>
        <v>0</v>
      </c>
      <c r="T381" s="32">
        <f t="shared" si="173"/>
        <v>0</v>
      </c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5">
      <c r="A382" s="95"/>
      <c r="B382" s="314" t="s">
        <v>23</v>
      </c>
      <c r="C382" s="278" t="s">
        <v>24</v>
      </c>
      <c r="D382" s="40"/>
      <c r="E382" s="278">
        <v>3</v>
      </c>
      <c r="F382" s="313">
        <v>142</v>
      </c>
      <c r="G382" s="278"/>
      <c r="H382" s="32">
        <f>H389</f>
        <v>5692518</v>
      </c>
      <c r="I382" s="32">
        <f t="shared" ref="I382:T382" si="174">I389</f>
        <v>0</v>
      </c>
      <c r="J382" s="32">
        <f t="shared" si="174"/>
        <v>5692518</v>
      </c>
      <c r="K382" s="32">
        <f t="shared" si="174"/>
        <v>0</v>
      </c>
      <c r="L382" s="32">
        <f t="shared" si="174"/>
        <v>5692518</v>
      </c>
      <c r="M382" s="32">
        <f t="shared" si="174"/>
        <v>0</v>
      </c>
      <c r="N382" s="32">
        <f t="shared" si="174"/>
        <v>5692518</v>
      </c>
      <c r="O382" s="32">
        <f t="shared" si="174"/>
        <v>5692518</v>
      </c>
      <c r="P382" s="32">
        <f t="shared" si="174"/>
        <v>0</v>
      </c>
      <c r="Q382" s="32">
        <f t="shared" si="174"/>
        <v>0</v>
      </c>
      <c r="R382" s="32">
        <f t="shared" si="174"/>
        <v>5097824.55</v>
      </c>
      <c r="S382" s="32">
        <f t="shared" si="174"/>
        <v>3237432.86</v>
      </c>
      <c r="T382" s="32">
        <f t="shared" si="174"/>
        <v>3105402.36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5">
      <c r="A383" s="95"/>
      <c r="B383" s="314" t="s">
        <v>32</v>
      </c>
      <c r="C383" s="278" t="s">
        <v>27</v>
      </c>
      <c r="D383" s="40"/>
      <c r="E383" s="278">
        <v>4</v>
      </c>
      <c r="F383" s="313">
        <v>142</v>
      </c>
      <c r="G383" s="278"/>
      <c r="H383" s="32">
        <f>H390</f>
        <v>1000000</v>
      </c>
      <c r="I383" s="32">
        <f t="shared" ref="I383:T383" si="175">I390</f>
        <v>0</v>
      </c>
      <c r="J383" s="32">
        <f t="shared" si="175"/>
        <v>1000000</v>
      </c>
      <c r="K383" s="32">
        <f t="shared" si="175"/>
        <v>0</v>
      </c>
      <c r="L383" s="32">
        <f t="shared" si="175"/>
        <v>1000000</v>
      </c>
      <c r="M383" s="32">
        <f t="shared" si="175"/>
        <v>0</v>
      </c>
      <c r="N383" s="32">
        <f t="shared" si="175"/>
        <v>1000000</v>
      </c>
      <c r="O383" s="32">
        <f t="shared" si="175"/>
        <v>981448.55</v>
      </c>
      <c r="P383" s="32">
        <f t="shared" si="175"/>
        <v>18551.449999999953</v>
      </c>
      <c r="Q383" s="32">
        <f t="shared" si="175"/>
        <v>0</v>
      </c>
      <c r="R383" s="32">
        <f t="shared" si="175"/>
        <v>791814.23</v>
      </c>
      <c r="S383" s="32">
        <f t="shared" si="175"/>
        <v>15561.55</v>
      </c>
      <c r="T383" s="32">
        <f t="shared" si="175"/>
        <v>15561.55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5">
      <c r="A384" s="95"/>
      <c r="B384" s="314" t="s">
        <v>39</v>
      </c>
      <c r="C384" s="278" t="s">
        <v>24</v>
      </c>
      <c r="D384" s="40"/>
      <c r="E384" s="278">
        <v>3</v>
      </c>
      <c r="F384" s="279">
        <v>150</v>
      </c>
      <c r="G384" s="278"/>
      <c r="H384" s="32">
        <f>H391</f>
        <v>1807482</v>
      </c>
      <c r="I384" s="32">
        <f t="shared" ref="I384:T384" si="176">I391</f>
        <v>0</v>
      </c>
      <c r="J384" s="32">
        <f t="shared" si="176"/>
        <v>1807482</v>
      </c>
      <c r="K384" s="32">
        <f t="shared" si="176"/>
        <v>0</v>
      </c>
      <c r="L384" s="32">
        <f t="shared" si="176"/>
        <v>1807482</v>
      </c>
      <c r="M384" s="32">
        <f t="shared" si="176"/>
        <v>0</v>
      </c>
      <c r="N384" s="32">
        <f t="shared" si="176"/>
        <v>1807482</v>
      </c>
      <c r="O384" s="32">
        <f t="shared" si="176"/>
        <v>1756065.96</v>
      </c>
      <c r="P384" s="32">
        <f t="shared" si="176"/>
        <v>51416.040000000037</v>
      </c>
      <c r="Q384" s="32">
        <f t="shared" si="176"/>
        <v>0</v>
      </c>
      <c r="R384" s="32">
        <f t="shared" si="176"/>
        <v>1746983.66</v>
      </c>
      <c r="S384" s="32">
        <f t="shared" si="176"/>
        <v>837344.36</v>
      </c>
      <c r="T384" s="32">
        <f t="shared" si="176"/>
        <v>766581.94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5">
      <c r="A385" s="95"/>
      <c r="B385" s="314"/>
      <c r="C385" s="278"/>
      <c r="D385" s="40"/>
      <c r="E385" s="278"/>
      <c r="F385" s="279"/>
      <c r="G385" s="278"/>
      <c r="H385" s="32"/>
      <c r="I385" s="32"/>
      <c r="J385" s="23"/>
      <c r="K385" s="32"/>
      <c r="L385" s="32"/>
      <c r="M385" s="32"/>
      <c r="N385" s="32"/>
      <c r="O385" s="32"/>
      <c r="P385" s="231"/>
      <c r="Q385" s="33"/>
      <c r="R385" s="232"/>
      <c r="S385" s="232"/>
      <c r="T385" s="31"/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5">
      <c r="A386" s="95"/>
      <c r="B386" s="424" t="s">
        <v>292</v>
      </c>
      <c r="C386" s="278"/>
      <c r="D386" s="40"/>
      <c r="E386" s="278"/>
      <c r="F386" s="279"/>
      <c r="G386" s="278"/>
      <c r="H386" s="32"/>
      <c r="I386" s="32"/>
      <c r="J386" s="23"/>
      <c r="K386" s="32"/>
      <c r="L386" s="32"/>
      <c r="M386" s="32"/>
      <c r="N386" s="32"/>
      <c r="O386" s="32"/>
      <c r="P386" s="231"/>
      <c r="Q386" s="33"/>
      <c r="R386" s="232"/>
      <c r="S386" s="232"/>
      <c r="T386" s="31"/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5">
      <c r="A387" s="95"/>
      <c r="B387" s="38" t="s">
        <v>197</v>
      </c>
      <c r="C387" s="278"/>
      <c r="D387" s="40"/>
      <c r="E387" s="278"/>
      <c r="F387" s="279"/>
      <c r="G387" s="278"/>
      <c r="H387" s="22">
        <f>SUM(H388:H391)</f>
        <v>8500000</v>
      </c>
      <c r="I387" s="22">
        <f t="shared" ref="I387:P387" si="177">SUM(I388:I391)</f>
        <v>0</v>
      </c>
      <c r="J387" s="22">
        <f t="shared" si="177"/>
        <v>8500000</v>
      </c>
      <c r="K387" s="22">
        <f t="shared" si="177"/>
        <v>0</v>
      </c>
      <c r="L387" s="22">
        <f t="shared" si="177"/>
        <v>8500000</v>
      </c>
      <c r="M387" s="22">
        <f t="shared" si="177"/>
        <v>0</v>
      </c>
      <c r="N387" s="22">
        <f t="shared" si="177"/>
        <v>8500000</v>
      </c>
      <c r="O387" s="22">
        <f t="shared" si="177"/>
        <v>8430032.5099999998</v>
      </c>
      <c r="P387" s="22">
        <f t="shared" si="177"/>
        <v>69967.489999999991</v>
      </c>
      <c r="Q387" s="22">
        <f>SUM(Q389:Q391)</f>
        <v>0</v>
      </c>
      <c r="R387" s="22">
        <f>SUM(R388:R391)</f>
        <v>7636622.4399999995</v>
      </c>
      <c r="S387" s="22">
        <f>SUM(S388:S391)</f>
        <v>4090338.7699999996</v>
      </c>
      <c r="T387" s="22">
        <f>SUM(T388:T391)</f>
        <v>3887545.8499999996</v>
      </c>
      <c r="U387" s="154">
        <f>+IFERROR((R387/N387),0%)</f>
        <v>0.89842616941176467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5">
      <c r="A388" s="95"/>
      <c r="B388" s="314" t="s">
        <v>23</v>
      </c>
      <c r="C388" s="278" t="s">
        <v>24</v>
      </c>
      <c r="D388" s="40">
        <v>174239</v>
      </c>
      <c r="E388" s="278">
        <v>3</v>
      </c>
      <c r="F388" s="313">
        <v>100</v>
      </c>
      <c r="G388" s="40" t="str">
        <f>CONCATENATE(D388,"-",E388,"-",F388)</f>
        <v>174239-3-100</v>
      </c>
      <c r="H388" s="32">
        <f>IFERROR(VLOOKUP(G388,'Base Zero'!A:L,6,FALSE),0)</f>
        <v>0</v>
      </c>
      <c r="I388" s="32">
        <f>IFERROR(VLOOKUP(G388,'Base Zero'!A:L,7,FALSE),0)</f>
        <v>0</v>
      </c>
      <c r="J388" s="23">
        <f>(H388+I388)</f>
        <v>0</v>
      </c>
      <c r="K388" s="32">
        <f>(L388-J388)</f>
        <v>0</v>
      </c>
      <c r="L388" s="32">
        <f>IFERROR(VLOOKUP(G388,'Base Zero'!$A:$L,10,FALSE),0)</f>
        <v>0</v>
      </c>
      <c r="M388" s="32">
        <f>+L388-N388</f>
        <v>0</v>
      </c>
      <c r="N388" s="32">
        <f>IFERROR(VLOOKUP(G388,'Base Zero'!$A:$P,16,FALSE),0)</f>
        <v>0</v>
      </c>
      <c r="O388" s="32">
        <f>IFERROR(VLOOKUP(G388,'Base Execução'!A:M,6,FALSE),0)+IFERROR(VLOOKUP(G388,'Destaque Liberado pela CPRM'!A:F,6,FALSE),0)</f>
        <v>0</v>
      </c>
      <c r="P388" s="231">
        <f>+N388-O388</f>
        <v>0</v>
      </c>
      <c r="Q388" s="22"/>
      <c r="R388" s="231">
        <f>IFERROR(VLOOKUP(G388,'Base Execução'!$A:$K,7,FALSE),0)</f>
        <v>0</v>
      </c>
      <c r="S388" s="231">
        <f>IFERROR(VLOOKUP(G388,'Base Execução'!$A:$K,9,FALSE),0)</f>
        <v>0</v>
      </c>
      <c r="T388" s="32">
        <f>IFERROR(VLOOKUP(G388,'Base Execução'!$A:$K,11,FALSE),0)</f>
        <v>0</v>
      </c>
      <c r="U388" s="154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5">
      <c r="A389" s="95"/>
      <c r="B389" s="314" t="s">
        <v>23</v>
      </c>
      <c r="C389" s="278" t="s">
        <v>24</v>
      </c>
      <c r="D389" s="40">
        <v>174239</v>
      </c>
      <c r="E389" s="278">
        <v>3</v>
      </c>
      <c r="F389" s="313">
        <v>142</v>
      </c>
      <c r="G389" s="40" t="str">
        <f>CONCATENATE(D389,"-",E389,"-",F389)</f>
        <v>174239-3-142</v>
      </c>
      <c r="H389" s="32">
        <f>IFERROR(VLOOKUP(G389,'Base Zero'!A:L,6,FALSE),0)</f>
        <v>5692518</v>
      </c>
      <c r="I389" s="32">
        <f>IFERROR(VLOOKUP(G389,'Base Zero'!A:L,7,FALSE),0)</f>
        <v>0</v>
      </c>
      <c r="J389" s="23">
        <f>(H389+I389)</f>
        <v>5692518</v>
      </c>
      <c r="K389" s="32">
        <f>(L389-J389)</f>
        <v>0</v>
      </c>
      <c r="L389" s="32">
        <f>IFERROR(VLOOKUP(G389,'Base Zero'!$A:$L,10,FALSE),0)</f>
        <v>5692518</v>
      </c>
      <c r="M389" s="32">
        <f>+L389-N389</f>
        <v>0</v>
      </c>
      <c r="N389" s="32">
        <f>IFERROR(VLOOKUP(G389,'Base Zero'!$A:$P,16,FALSE),0)</f>
        <v>5692518</v>
      </c>
      <c r="O389" s="32">
        <f>IFERROR(VLOOKUP(G389,'Base Execução'!A:M,6,FALSE),0)+IFERROR(VLOOKUP(G389,'Destaque Liberado pela CPRM'!A:F,6,FALSE),0)</f>
        <v>5692518</v>
      </c>
      <c r="P389" s="231">
        <f>+N389-O389</f>
        <v>0</v>
      </c>
      <c r="Q389" s="32"/>
      <c r="R389" s="231">
        <f>IFERROR(VLOOKUP(G389,'Base Execução'!$A:$K,7,FALSE),0)</f>
        <v>5097824.55</v>
      </c>
      <c r="S389" s="231">
        <f>IFERROR(VLOOKUP(G389,'Base Execução'!$A:$K,9,FALSE),0)</f>
        <v>3237432.86</v>
      </c>
      <c r="T389" s="32">
        <f>IFERROR(VLOOKUP(G389,'Base Execução'!$A:$K,11,FALSE),0)</f>
        <v>3105402.36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5">
      <c r="A390" s="95"/>
      <c r="B390" s="314" t="s">
        <v>32</v>
      </c>
      <c r="C390" s="278" t="s">
        <v>27</v>
      </c>
      <c r="D390" s="40">
        <v>174239</v>
      </c>
      <c r="E390" s="278">
        <v>4</v>
      </c>
      <c r="F390" s="313">
        <v>142</v>
      </c>
      <c r="G390" s="40" t="str">
        <f>CONCATENATE(D390,"-",E390,"-",F390)</f>
        <v>174239-4-142</v>
      </c>
      <c r="H390" s="32">
        <f>IFERROR(VLOOKUP(G390,'Base Zero'!A:L,6,FALSE),0)</f>
        <v>1000000</v>
      </c>
      <c r="I390" s="32">
        <f>IFERROR(VLOOKUP(G390,'Base Zero'!A:L,7,FALSE),0)</f>
        <v>0</v>
      </c>
      <c r="J390" s="23">
        <f>(H390+I390)</f>
        <v>1000000</v>
      </c>
      <c r="K390" s="32">
        <f>(L390-J390)</f>
        <v>0</v>
      </c>
      <c r="L390" s="32">
        <f>IFERROR(VLOOKUP(G390,'Base Zero'!$A:$L,10,FALSE),0)</f>
        <v>1000000</v>
      </c>
      <c r="M390" s="32">
        <f>+L390-N390</f>
        <v>0</v>
      </c>
      <c r="N390" s="32">
        <f>IFERROR(VLOOKUP(G390,'Base Zero'!$A:$P,16,FALSE),0)</f>
        <v>1000000</v>
      </c>
      <c r="O390" s="32">
        <f>IFERROR(VLOOKUP(G390,'Base Execução'!A:M,6,FALSE),0)+IFERROR(VLOOKUP(G390,'Destaque Liberado pela CPRM'!A:F,6,FALSE),0)</f>
        <v>981448.55</v>
      </c>
      <c r="P390" s="231">
        <f>+N390-O390</f>
        <v>18551.449999999953</v>
      </c>
      <c r="Q390" s="33"/>
      <c r="R390" s="231">
        <f>IFERROR(VLOOKUP(G390,'Base Execução'!$A:$K,7,FALSE),0)</f>
        <v>791814.23</v>
      </c>
      <c r="S390" s="231">
        <f>IFERROR(VLOOKUP(G390,'Base Execução'!$A:$K,9,FALSE),0)</f>
        <v>15561.55</v>
      </c>
      <c r="T390" s="32">
        <f>IFERROR(VLOOKUP(G390,'Base Execução'!$A:$K,11,FALSE),0)</f>
        <v>15561.55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5">
      <c r="A391" s="95"/>
      <c r="B391" s="314" t="s">
        <v>39</v>
      </c>
      <c r="C391" s="278" t="s">
        <v>24</v>
      </c>
      <c r="D391" s="40">
        <v>174239</v>
      </c>
      <c r="E391" s="278">
        <v>3</v>
      </c>
      <c r="F391" s="279">
        <v>150</v>
      </c>
      <c r="G391" s="40" t="str">
        <f>CONCATENATE(D391,"-",E391,"-",F391)</f>
        <v>174239-3-150</v>
      </c>
      <c r="H391" s="32">
        <f>IFERROR(VLOOKUP(G391,'Base Zero'!A:L,6,FALSE),0)</f>
        <v>1807482</v>
      </c>
      <c r="I391" s="32">
        <f>IFERROR(VLOOKUP(G391,'Base Zero'!A:L,7,FALSE),0)</f>
        <v>0</v>
      </c>
      <c r="J391" s="23">
        <f>(H391+I391)</f>
        <v>1807482</v>
      </c>
      <c r="K391" s="32">
        <f>(L391-J391)</f>
        <v>0</v>
      </c>
      <c r="L391" s="32">
        <f>IFERROR(VLOOKUP(G391,'Base Zero'!$A:$L,10,FALSE),0)</f>
        <v>1807482</v>
      </c>
      <c r="M391" s="32">
        <f>+L391-N391</f>
        <v>0</v>
      </c>
      <c r="N391" s="32">
        <f>IFERROR(VLOOKUP(G391,'Base Zero'!$A:$P,16,FALSE),0)</f>
        <v>1807482</v>
      </c>
      <c r="O391" s="32">
        <f>IFERROR(VLOOKUP(G391,'Base Execução'!A:M,6,FALSE),0)+IFERROR(VLOOKUP(G391,'Destaque Liberado pela CPRM'!A:F,6,FALSE),0)</f>
        <v>1756065.96</v>
      </c>
      <c r="P391" s="231">
        <f>+N391-O391</f>
        <v>51416.040000000037</v>
      </c>
      <c r="Q391" s="33"/>
      <c r="R391" s="231">
        <f>IFERROR(VLOOKUP(G391,'Base Execução'!$A:$K,7,FALSE),0)</f>
        <v>1746983.66</v>
      </c>
      <c r="S391" s="231">
        <f>IFERROR(VLOOKUP(G391,'Base Execução'!$A:$K,9,FALSE),0)</f>
        <v>837344.36</v>
      </c>
      <c r="T391" s="32">
        <f>IFERROR(VLOOKUP(G391,'Base Execução'!$A:$K,11,FALSE),0)</f>
        <v>766581.94</v>
      </c>
      <c r="U391" s="15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5">
      <c r="A392" s="368"/>
      <c r="B392" s="299"/>
      <c r="C392" s="48"/>
      <c r="D392" s="49"/>
      <c r="E392" s="48"/>
      <c r="F392" s="50"/>
      <c r="G392" s="48"/>
      <c r="H392" s="42"/>
      <c r="I392" s="42"/>
      <c r="J392" s="24"/>
      <c r="K392" s="42"/>
      <c r="L392" s="42"/>
      <c r="M392" s="42"/>
      <c r="N392" s="42"/>
      <c r="O392" s="42"/>
      <c r="P392" s="265"/>
      <c r="Q392" s="35"/>
      <c r="R392" s="265"/>
      <c r="S392" s="265"/>
      <c r="T392" s="42"/>
      <c r="U392" s="300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25" customHeight="1" x14ac:dyDescent="0.25">
      <c r="A393" s="95"/>
      <c r="B393" s="41" t="s">
        <v>293</v>
      </c>
      <c r="C393" s="278"/>
      <c r="D393" s="40"/>
      <c r="E393" s="278"/>
      <c r="F393" s="279"/>
      <c r="G393" s="278"/>
      <c r="H393" s="21">
        <f>SUM(H395:H398)</f>
        <v>1000000</v>
      </c>
      <c r="I393" s="21">
        <f t="shared" ref="I393:T393" si="178">SUM(I395:I398)</f>
        <v>0</v>
      </c>
      <c r="J393" s="21">
        <f t="shared" si="178"/>
        <v>1000000</v>
      </c>
      <c r="K393" s="21">
        <f t="shared" si="178"/>
        <v>-102651</v>
      </c>
      <c r="L393" s="21">
        <f t="shared" si="178"/>
        <v>897349</v>
      </c>
      <c r="M393" s="21">
        <f t="shared" si="178"/>
        <v>0</v>
      </c>
      <c r="N393" s="21">
        <f t="shared" si="178"/>
        <v>897349</v>
      </c>
      <c r="O393" s="21">
        <f t="shared" si="178"/>
        <v>730383.95000000007</v>
      </c>
      <c r="P393" s="21">
        <f t="shared" si="178"/>
        <v>166965.04999999999</v>
      </c>
      <c r="Q393" s="22">
        <f>SUM(Q397:Q398)</f>
        <v>0</v>
      </c>
      <c r="R393" s="21">
        <f t="shared" si="178"/>
        <v>671447.54</v>
      </c>
      <c r="S393" s="21">
        <f t="shared" si="178"/>
        <v>520084.66000000003</v>
      </c>
      <c r="T393" s="21">
        <f t="shared" si="178"/>
        <v>509575.24</v>
      </c>
      <c r="U393" s="156">
        <f>+IFERROR((R393/N393),0%)</f>
        <v>0.74825685435655476</v>
      </c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5">
      <c r="A394" s="95"/>
      <c r="B394" s="277" t="s">
        <v>328</v>
      </c>
      <c r="C394" s="278"/>
      <c r="D394" s="40"/>
      <c r="E394" s="278"/>
      <c r="F394" s="279"/>
      <c r="G394" s="278"/>
      <c r="H394" s="21"/>
      <c r="I394" s="21"/>
      <c r="J394" s="21"/>
      <c r="K394" s="21"/>
      <c r="L394" s="21"/>
      <c r="M394" s="21"/>
      <c r="N394" s="21"/>
      <c r="O394" s="21"/>
      <c r="P394" s="228"/>
      <c r="Q394" s="33"/>
      <c r="R394" s="228"/>
      <c r="S394" s="228"/>
      <c r="T394" s="2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5">
      <c r="A395" s="95"/>
      <c r="B395" s="314" t="s">
        <v>23</v>
      </c>
      <c r="C395" s="278" t="s">
        <v>24</v>
      </c>
      <c r="D395" s="40"/>
      <c r="E395" s="278"/>
      <c r="F395" s="313">
        <v>100</v>
      </c>
      <c r="G395" s="278"/>
      <c r="H395" s="32">
        <f>H405</f>
        <v>0</v>
      </c>
      <c r="I395" s="32">
        <f t="shared" ref="I395:T395" si="179">I405</f>
        <v>0</v>
      </c>
      <c r="J395" s="32">
        <f t="shared" si="179"/>
        <v>0</v>
      </c>
      <c r="K395" s="32">
        <f t="shared" si="179"/>
        <v>0</v>
      </c>
      <c r="L395" s="32">
        <f t="shared" si="179"/>
        <v>0</v>
      </c>
      <c r="M395" s="32">
        <f t="shared" si="179"/>
        <v>0</v>
      </c>
      <c r="N395" s="32">
        <f t="shared" si="179"/>
        <v>0</v>
      </c>
      <c r="O395" s="32">
        <f t="shared" si="179"/>
        <v>0</v>
      </c>
      <c r="P395" s="32">
        <f t="shared" si="179"/>
        <v>0</v>
      </c>
      <c r="Q395" s="33"/>
      <c r="R395" s="32">
        <f t="shared" si="179"/>
        <v>0</v>
      </c>
      <c r="S395" s="32">
        <f t="shared" si="179"/>
        <v>0</v>
      </c>
      <c r="T395" s="32">
        <f t="shared" si="179"/>
        <v>0</v>
      </c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5">
      <c r="A396" s="95"/>
      <c r="B396" s="314" t="s">
        <v>23</v>
      </c>
      <c r="C396" s="278" t="s">
        <v>27</v>
      </c>
      <c r="D396" s="40"/>
      <c r="E396" s="278"/>
      <c r="F396" s="313">
        <v>100</v>
      </c>
      <c r="G396" s="278"/>
      <c r="H396" s="32">
        <f>H406</f>
        <v>0</v>
      </c>
      <c r="I396" s="32">
        <f t="shared" ref="I396:T396" si="180">I406</f>
        <v>0</v>
      </c>
      <c r="J396" s="32">
        <f t="shared" si="180"/>
        <v>0</v>
      </c>
      <c r="K396" s="32">
        <f t="shared" si="180"/>
        <v>0</v>
      </c>
      <c r="L396" s="32">
        <f t="shared" si="180"/>
        <v>0</v>
      </c>
      <c r="M396" s="32">
        <f t="shared" si="180"/>
        <v>0</v>
      </c>
      <c r="N396" s="32">
        <f t="shared" si="180"/>
        <v>0</v>
      </c>
      <c r="O396" s="32">
        <f t="shared" si="180"/>
        <v>0</v>
      </c>
      <c r="P396" s="32">
        <f t="shared" si="180"/>
        <v>0</v>
      </c>
      <c r="Q396" s="33"/>
      <c r="R396" s="32">
        <f t="shared" si="180"/>
        <v>0</v>
      </c>
      <c r="S396" s="32">
        <f t="shared" si="180"/>
        <v>0</v>
      </c>
      <c r="T396" s="32">
        <f t="shared" si="180"/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5">
      <c r="A397" s="95"/>
      <c r="B397" s="314" t="s">
        <v>23</v>
      </c>
      <c r="C397" s="278" t="s">
        <v>24</v>
      </c>
      <c r="D397" s="40"/>
      <c r="E397" s="278"/>
      <c r="F397" s="313">
        <v>142</v>
      </c>
      <c r="G397" s="40"/>
      <c r="H397" s="32">
        <f t="shared" ref="H397:T397" si="181">H402+H409+H412+H415</f>
        <v>975000</v>
      </c>
      <c r="I397" s="32">
        <f t="shared" si="181"/>
        <v>0</v>
      </c>
      <c r="J397" s="32">
        <f t="shared" si="181"/>
        <v>975000</v>
      </c>
      <c r="K397" s="32">
        <f t="shared" si="181"/>
        <v>-79037</v>
      </c>
      <c r="L397" s="32">
        <f t="shared" si="181"/>
        <v>895963</v>
      </c>
      <c r="M397" s="32">
        <f t="shared" si="181"/>
        <v>0</v>
      </c>
      <c r="N397" s="32">
        <f t="shared" si="181"/>
        <v>895963</v>
      </c>
      <c r="O397" s="32">
        <f t="shared" si="181"/>
        <v>728997.95000000007</v>
      </c>
      <c r="P397" s="32">
        <f t="shared" si="181"/>
        <v>166965.04999999999</v>
      </c>
      <c r="Q397" s="32">
        <f t="shared" si="181"/>
        <v>0</v>
      </c>
      <c r="R397" s="32">
        <f t="shared" si="181"/>
        <v>671447.54</v>
      </c>
      <c r="S397" s="32">
        <f t="shared" si="181"/>
        <v>520084.66000000003</v>
      </c>
      <c r="T397" s="32">
        <f t="shared" si="181"/>
        <v>509575.24</v>
      </c>
      <c r="U397" s="29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5">
      <c r="A398" s="95"/>
      <c r="B398" s="314" t="s">
        <v>26</v>
      </c>
      <c r="C398" s="278" t="s">
        <v>27</v>
      </c>
      <c r="D398" s="40"/>
      <c r="E398" s="278"/>
      <c r="F398" s="313">
        <v>142</v>
      </c>
      <c r="G398" s="40"/>
      <c r="H398" s="32">
        <f>H403</f>
        <v>25000</v>
      </c>
      <c r="I398" s="32">
        <f t="shared" ref="I398:T398" si="182">I403</f>
        <v>0</v>
      </c>
      <c r="J398" s="32">
        <f t="shared" si="182"/>
        <v>25000</v>
      </c>
      <c r="K398" s="32">
        <f t="shared" si="182"/>
        <v>-23614</v>
      </c>
      <c r="L398" s="32">
        <f t="shared" si="182"/>
        <v>1386</v>
      </c>
      <c r="M398" s="32">
        <f t="shared" si="182"/>
        <v>0</v>
      </c>
      <c r="N398" s="32">
        <f t="shared" si="182"/>
        <v>1386</v>
      </c>
      <c r="O398" s="32">
        <f t="shared" si="182"/>
        <v>1386</v>
      </c>
      <c r="P398" s="32">
        <f t="shared" si="182"/>
        <v>0</v>
      </c>
      <c r="Q398" s="32">
        <f t="shared" si="182"/>
        <v>0</v>
      </c>
      <c r="R398" s="32">
        <f t="shared" si="182"/>
        <v>0</v>
      </c>
      <c r="S398" s="32">
        <f t="shared" si="182"/>
        <v>0</v>
      </c>
      <c r="T398" s="32">
        <f t="shared" si="182"/>
        <v>0</v>
      </c>
      <c r="U398" s="31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5">
      <c r="A399" s="95"/>
      <c r="B399" s="314"/>
      <c r="C399" s="278"/>
      <c r="D399" s="40"/>
      <c r="E399" s="278"/>
      <c r="F399" s="279"/>
      <c r="G399" s="40"/>
      <c r="H399" s="32"/>
      <c r="I399" s="32"/>
      <c r="J399" s="32"/>
      <c r="K399" s="32"/>
      <c r="L399" s="32"/>
      <c r="M399" s="32"/>
      <c r="N399" s="32"/>
      <c r="O399" s="32"/>
      <c r="P399" s="231"/>
      <c r="Q399" s="33"/>
      <c r="R399" s="231"/>
      <c r="S399" s="231"/>
      <c r="T399" s="32"/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5">
      <c r="A400" s="95"/>
      <c r="B400" s="424" t="s">
        <v>161</v>
      </c>
      <c r="C400" s="278"/>
      <c r="D400" s="40"/>
      <c r="E400" s="278"/>
      <c r="F400" s="279"/>
      <c r="G400" s="278"/>
      <c r="H400" s="32"/>
      <c r="I400" s="32"/>
      <c r="J400" s="23"/>
      <c r="K400" s="32"/>
      <c r="L400" s="32"/>
      <c r="M400" s="32"/>
      <c r="N400" s="32"/>
      <c r="O400" s="32"/>
      <c r="P400" s="231"/>
      <c r="Q400" s="33"/>
      <c r="R400" s="232"/>
      <c r="S400" s="232"/>
      <c r="T400" s="31"/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5">
      <c r="A401" s="95"/>
      <c r="B401" s="318" t="s">
        <v>162</v>
      </c>
      <c r="C401" s="278"/>
      <c r="D401" s="40"/>
      <c r="E401" s="278"/>
      <c r="F401" s="279"/>
      <c r="G401" s="278"/>
      <c r="H401" s="21">
        <f t="shared" ref="H401:T401" si="183">SUM(H402:H403)</f>
        <v>225000</v>
      </c>
      <c r="I401" s="21">
        <f t="shared" si="183"/>
        <v>0</v>
      </c>
      <c r="J401" s="21">
        <f t="shared" si="183"/>
        <v>225000</v>
      </c>
      <c r="K401" s="21">
        <f t="shared" si="183"/>
        <v>-43614</v>
      </c>
      <c r="L401" s="21">
        <f t="shared" si="183"/>
        <v>181386</v>
      </c>
      <c r="M401" s="21">
        <f t="shared" si="183"/>
        <v>0</v>
      </c>
      <c r="N401" s="21">
        <f t="shared" si="183"/>
        <v>181386</v>
      </c>
      <c r="O401" s="21">
        <f t="shared" si="183"/>
        <v>153325.95000000001</v>
      </c>
      <c r="P401" s="228">
        <f t="shared" si="183"/>
        <v>28060.049999999988</v>
      </c>
      <c r="Q401" s="21">
        <f t="shared" si="183"/>
        <v>0</v>
      </c>
      <c r="R401" s="21">
        <f t="shared" si="183"/>
        <v>143098.23000000001</v>
      </c>
      <c r="S401" s="21">
        <f t="shared" si="183"/>
        <v>93628.25</v>
      </c>
      <c r="T401" s="21">
        <f t="shared" si="183"/>
        <v>92242.6</v>
      </c>
      <c r="U401" s="154">
        <f>+IFERROR((R401/N401),0%)</f>
        <v>0.78891551718434727</v>
      </c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5">
      <c r="A402" s="95"/>
      <c r="B402" s="314" t="s">
        <v>23</v>
      </c>
      <c r="C402" s="278" t="s">
        <v>24</v>
      </c>
      <c r="D402" s="40">
        <v>174236</v>
      </c>
      <c r="E402" s="278">
        <v>3</v>
      </c>
      <c r="F402" s="313">
        <v>142</v>
      </c>
      <c r="G402" s="40" t="str">
        <f>CONCATENATE(D402,"-",E402,"-",F402)</f>
        <v>174236-3-142</v>
      </c>
      <c r="H402" s="32">
        <f>IFERROR(VLOOKUP(G402,'Base Zero'!A:L,6,FALSE),0)</f>
        <v>200000</v>
      </c>
      <c r="I402" s="32">
        <f>IFERROR(VLOOKUP(G402,'Base Zero'!A:L,7,FALSE),0)</f>
        <v>0</v>
      </c>
      <c r="J402" s="23">
        <f>(H402+I402)</f>
        <v>200000</v>
      </c>
      <c r="K402" s="32">
        <f>(L402-J402)</f>
        <v>-20000</v>
      </c>
      <c r="L402" s="32">
        <f>IFERROR(VLOOKUP(G402,'Base Zero'!$A:$L,10,FALSE),0)</f>
        <v>180000</v>
      </c>
      <c r="M402" s="32">
        <f>+L402-N402</f>
        <v>0</v>
      </c>
      <c r="N402" s="32">
        <f>IFERROR(VLOOKUP(G402,'Base Zero'!$A:$P,16,FALSE),0)</f>
        <v>180000</v>
      </c>
      <c r="O402" s="32">
        <f>IFERROR(VLOOKUP(G402,'Base Execução'!A:M,6,FALSE),0)+IFERROR(VLOOKUP(G402,'Destaque Liberado pela CPRM'!A:F,6,FALSE),0)</f>
        <v>151939.95000000001</v>
      </c>
      <c r="P402" s="231">
        <f>+N402-O402</f>
        <v>28060.049999999988</v>
      </c>
      <c r="Q402" s="32"/>
      <c r="R402" s="231">
        <f>IFERROR(VLOOKUP(G402,'Base Execução'!$A:$K,7,FALSE),0)</f>
        <v>143098.23000000001</v>
      </c>
      <c r="S402" s="231">
        <f>IFERROR(VLOOKUP(G402,'Base Execução'!$A:$K,9,FALSE),0)</f>
        <v>93628.25</v>
      </c>
      <c r="T402" s="32">
        <f>IFERROR(VLOOKUP(G402,'Base Execução'!$A:$K,11,FALSE),0)</f>
        <v>92242.6</v>
      </c>
      <c r="U402" s="155"/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5">
      <c r="A403" s="95"/>
      <c r="B403" s="314" t="s">
        <v>34</v>
      </c>
      <c r="C403" s="278" t="s">
        <v>27</v>
      </c>
      <c r="D403" s="40">
        <v>174236</v>
      </c>
      <c r="E403" s="278">
        <v>4</v>
      </c>
      <c r="F403" s="313">
        <v>142</v>
      </c>
      <c r="G403" s="40" t="str">
        <f>CONCATENATE(D403,"-",E403,"-",F403)</f>
        <v>174236-4-142</v>
      </c>
      <c r="H403" s="32">
        <f>IFERROR(VLOOKUP(G403,'Base Zero'!A:L,6,FALSE),0)</f>
        <v>25000</v>
      </c>
      <c r="I403" s="32">
        <f>IFERROR(VLOOKUP(G403,'Base Zero'!A:L,7,FALSE),0)</f>
        <v>0</v>
      </c>
      <c r="J403" s="23">
        <f>(H403+I403)</f>
        <v>25000</v>
      </c>
      <c r="K403" s="32">
        <f>(L403-J403)</f>
        <v>-23614</v>
      </c>
      <c r="L403" s="32">
        <f>IFERROR(VLOOKUP(G403,'Base Zero'!$A:$L,10,FALSE),0)</f>
        <v>1386</v>
      </c>
      <c r="M403" s="32">
        <f>+L403-N403</f>
        <v>0</v>
      </c>
      <c r="N403" s="32">
        <f>IFERROR(VLOOKUP(G403,'Base Zero'!$A:$P,16,FALSE),0)</f>
        <v>1386</v>
      </c>
      <c r="O403" s="32">
        <f>IFERROR(VLOOKUP(G403,'Base Execução'!A:M,6,FALSE),0)+IFERROR(VLOOKUP(G403,'Destaque Liberado pela CPRM'!A:F,6,FALSE),0)</f>
        <v>1386</v>
      </c>
      <c r="P403" s="231">
        <f>+N403-O403</f>
        <v>0</v>
      </c>
      <c r="Q403" s="33"/>
      <c r="R403" s="231">
        <f>IFERROR(VLOOKUP(G403,'Base Execução'!$A:$K,7,FALSE),0)</f>
        <v>0</v>
      </c>
      <c r="S403" s="231">
        <f>IFERROR(VLOOKUP(G403,'Base Execução'!$A:$K,9,FALSE),0)</f>
        <v>0</v>
      </c>
      <c r="T403" s="32">
        <f>IFERROR(VLOOKUP(G403,'Base Execução'!$A:$K,11,FALSE),0)</f>
        <v>0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5">
      <c r="A404" s="95"/>
      <c r="B404" s="318" t="s">
        <v>306</v>
      </c>
      <c r="C404" s="278"/>
      <c r="D404" s="40"/>
      <c r="E404" s="278"/>
      <c r="F404" s="313"/>
      <c r="G404" s="40"/>
      <c r="H404" s="21">
        <f>SUM(H405:H406)</f>
        <v>0</v>
      </c>
      <c r="I404" s="21">
        <f t="shared" ref="I404:P404" si="184">SUM(I405:I406)</f>
        <v>0</v>
      </c>
      <c r="J404" s="21">
        <f t="shared" si="184"/>
        <v>0</v>
      </c>
      <c r="K404" s="21">
        <f t="shared" si="184"/>
        <v>0</v>
      </c>
      <c r="L404" s="21">
        <f t="shared" si="184"/>
        <v>0</v>
      </c>
      <c r="M404" s="21">
        <f t="shared" si="184"/>
        <v>0</v>
      </c>
      <c r="N404" s="21">
        <f t="shared" si="184"/>
        <v>0</v>
      </c>
      <c r="O404" s="21">
        <f t="shared" si="184"/>
        <v>0</v>
      </c>
      <c r="P404" s="21">
        <f t="shared" si="184"/>
        <v>0</v>
      </c>
      <c r="Q404" s="33"/>
      <c r="R404" s="21">
        <f>SUM(R405:R406)</f>
        <v>0</v>
      </c>
      <c r="S404" s="21">
        <f>SUM(S405:S406)</f>
        <v>0</v>
      </c>
      <c r="T404" s="21">
        <f>SUM(T405:T406)</f>
        <v>0</v>
      </c>
      <c r="U404" s="154">
        <f>+IFERROR((R404/N404),0%)</f>
        <v>0</v>
      </c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5">
      <c r="A405" s="95"/>
      <c r="B405" s="314" t="s">
        <v>34</v>
      </c>
      <c r="C405" s="278" t="s">
        <v>24</v>
      </c>
      <c r="D405" s="40">
        <v>202067</v>
      </c>
      <c r="E405" s="278">
        <v>3</v>
      </c>
      <c r="F405" s="313">
        <v>100</v>
      </c>
      <c r="G405" s="40" t="str">
        <f>CONCATENATE(D405,"-",E405,"-",F405)</f>
        <v>202067-3-100</v>
      </c>
      <c r="H405" s="32">
        <f>IFERROR(VLOOKUP(G405,'Base Zero'!A:L,6,FALSE),0)</f>
        <v>0</v>
      </c>
      <c r="I405" s="32">
        <f>IFERROR(VLOOKUP(G405,'Base Zero'!A:L,7,FALSE),0)</f>
        <v>0</v>
      </c>
      <c r="J405" s="23">
        <f>(H405+I405)</f>
        <v>0</v>
      </c>
      <c r="K405" s="32">
        <f>(L405-J405)</f>
        <v>0</v>
      </c>
      <c r="L405" s="32">
        <f>IFERROR(VLOOKUP(G405,'Base Zero'!$A:$L,10,FALSE),0)</f>
        <v>0</v>
      </c>
      <c r="M405" s="32">
        <f>+L405-N405</f>
        <v>0</v>
      </c>
      <c r="N405" s="32">
        <f>IFERROR(VLOOKUP(G405,'Base Zero'!$A:$P,16,FALSE),0)</f>
        <v>0</v>
      </c>
      <c r="O405" s="32">
        <f>IFERROR(VLOOKUP(G405,'Base Execução'!A:M,6,FALSE),0)+IFERROR(VLOOKUP(G405,'Destaque Liberado pela CPRM'!A:F,6,FALSE),0)</f>
        <v>0</v>
      </c>
      <c r="P405" s="231">
        <f>+N405-O405</f>
        <v>0</v>
      </c>
      <c r="Q405" s="33"/>
      <c r="R405" s="231">
        <f>IFERROR(VLOOKUP(G405,'Base Execução'!$A:$K,7,FALSE),0)</f>
        <v>0</v>
      </c>
      <c r="S405" s="231">
        <f>IFERROR(VLOOKUP(G405,'Base Execução'!$A:$K,9,FALSE),0)</f>
        <v>0</v>
      </c>
      <c r="T405" s="32">
        <f>IFERROR(VLOOKUP(G405,'Base Execução'!$A:$K,11,FALSE),0)</f>
        <v>0</v>
      </c>
      <c r="U405" s="155"/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5">
      <c r="A406" s="95"/>
      <c r="B406" s="314" t="s">
        <v>34</v>
      </c>
      <c r="C406" s="278" t="s">
        <v>27</v>
      </c>
      <c r="D406" s="40">
        <v>202067</v>
      </c>
      <c r="E406" s="278">
        <v>4</v>
      </c>
      <c r="F406" s="313">
        <v>100</v>
      </c>
      <c r="G406" s="40" t="str">
        <f>CONCATENATE(D406,"-",E406,"-",F406)</f>
        <v>202067-4-100</v>
      </c>
      <c r="H406" s="32">
        <f>IFERROR(VLOOKUP(G406,'Base Zero'!A:L,6,FALSE),0)</f>
        <v>0</v>
      </c>
      <c r="I406" s="32">
        <f>IFERROR(VLOOKUP(G406,'Base Zero'!A:L,7,FALSE),0)</f>
        <v>0</v>
      </c>
      <c r="J406" s="23">
        <f>(H406+I406)</f>
        <v>0</v>
      </c>
      <c r="K406" s="32">
        <f>(L406-J406)</f>
        <v>0</v>
      </c>
      <c r="L406" s="32">
        <f>IFERROR(VLOOKUP(G406,'Base Zero'!$A:$L,10,FALSE),0)</f>
        <v>0</v>
      </c>
      <c r="M406" s="32">
        <f>+L406-N406</f>
        <v>0</v>
      </c>
      <c r="N406" s="32">
        <f>IFERROR(VLOOKUP(G406,'Base Zero'!$A:$P,16,FALSE),0)</f>
        <v>0</v>
      </c>
      <c r="O406" s="32">
        <f>IFERROR(VLOOKUP(G406,'Base Execução'!A:M,6,FALSE),0)+IFERROR(VLOOKUP(G406,'Destaque Liberado pela CPRM'!A:F,6,FALSE),0)</f>
        <v>0</v>
      </c>
      <c r="P406" s="231">
        <f>+N406-O406</f>
        <v>0</v>
      </c>
      <c r="Q406" s="33"/>
      <c r="R406" s="231">
        <f>IFERROR(VLOOKUP(G406,'Base Execução'!$A:$K,7,FALSE),0)</f>
        <v>0</v>
      </c>
      <c r="S406" s="231">
        <f>IFERROR(VLOOKUP(G406,'Base Execução'!$A:$K,9,FALSE),0)</f>
        <v>0</v>
      </c>
      <c r="T406" s="32">
        <f>IFERROR(VLOOKUP(G406,'Base Execução'!$A:$K,11,FALSE),0)</f>
        <v>0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5">
      <c r="A407" s="95"/>
      <c r="B407" s="424" t="s">
        <v>160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5">
      <c r="A408" s="95"/>
      <c r="B408" s="318" t="s">
        <v>156</v>
      </c>
      <c r="C408" s="278"/>
      <c r="D408" s="40"/>
      <c r="E408" s="278"/>
      <c r="F408" s="279"/>
      <c r="G408" s="278"/>
      <c r="H408" s="21">
        <f t="shared" ref="H408:T408" si="185">SUM(H409:H409)</f>
        <v>275000</v>
      </c>
      <c r="I408" s="21">
        <f t="shared" si="185"/>
        <v>0</v>
      </c>
      <c r="J408" s="21">
        <f t="shared" si="185"/>
        <v>275000</v>
      </c>
      <c r="K408" s="21">
        <f t="shared" si="185"/>
        <v>-50000</v>
      </c>
      <c r="L408" s="21">
        <f t="shared" si="185"/>
        <v>225000</v>
      </c>
      <c r="M408" s="21">
        <f t="shared" si="185"/>
        <v>0</v>
      </c>
      <c r="N408" s="21">
        <f t="shared" si="185"/>
        <v>225000</v>
      </c>
      <c r="O408" s="21">
        <f t="shared" si="185"/>
        <v>178626.24</v>
      </c>
      <c r="P408" s="228">
        <f t="shared" si="185"/>
        <v>46373.760000000009</v>
      </c>
      <c r="Q408" s="21">
        <f t="shared" si="185"/>
        <v>0</v>
      </c>
      <c r="R408" s="21">
        <f t="shared" si="185"/>
        <v>174296.17</v>
      </c>
      <c r="S408" s="21">
        <f t="shared" si="185"/>
        <v>149006.17000000001</v>
      </c>
      <c r="T408" s="21">
        <f t="shared" si="185"/>
        <v>147094.35999999999</v>
      </c>
      <c r="U408" s="154">
        <f>+IFERROR((R408/N408),0%)</f>
        <v>0.77464964444444451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5">
      <c r="A409" s="95"/>
      <c r="B409" s="314" t="s">
        <v>23</v>
      </c>
      <c r="C409" s="278" t="s">
        <v>24</v>
      </c>
      <c r="D409" s="40">
        <v>174247</v>
      </c>
      <c r="E409" s="278">
        <v>3</v>
      </c>
      <c r="F409" s="313">
        <v>142</v>
      </c>
      <c r="G409" s="40" t="str">
        <f>CONCATENATE(D409,"-",E409,"-",F409)</f>
        <v>174247-3-142</v>
      </c>
      <c r="H409" s="32">
        <f>IFERROR(VLOOKUP(G409,'Base Zero'!A:L,6,FALSE),0)</f>
        <v>275000</v>
      </c>
      <c r="I409" s="32">
        <f>IFERROR(VLOOKUP(G409,'Base Zero'!A:L,7,FALSE),0)</f>
        <v>0</v>
      </c>
      <c r="J409" s="23">
        <f>(H409+I409)</f>
        <v>275000</v>
      </c>
      <c r="K409" s="32">
        <f>(L409-J409)</f>
        <v>-50000</v>
      </c>
      <c r="L409" s="32">
        <f>IFERROR(VLOOKUP(G409,'Base Zero'!$A:$L,10,FALSE),0)</f>
        <v>225000</v>
      </c>
      <c r="M409" s="32">
        <f>+L409-N409</f>
        <v>0</v>
      </c>
      <c r="N409" s="32">
        <f>IFERROR(VLOOKUP(G409,'Base Zero'!$A:$P,16,FALSE),0)</f>
        <v>225000</v>
      </c>
      <c r="O409" s="32">
        <f>IFERROR(VLOOKUP(G409,'Base Execução'!A:M,6,FALSE),0)+IFERROR(VLOOKUP(G409,'Destaque Liberado pela CPRM'!A:F,6,FALSE),0)</f>
        <v>178626.24</v>
      </c>
      <c r="P409" s="231">
        <f>+N409-O409</f>
        <v>46373.760000000009</v>
      </c>
      <c r="Q409" s="32"/>
      <c r="R409" s="231">
        <f>IFERROR(VLOOKUP(G409,'Base Execução'!$A:$K,7,FALSE),0)</f>
        <v>174296.17</v>
      </c>
      <c r="S409" s="231">
        <f>IFERROR(VLOOKUP(G409,'Base Execução'!$A:$K,9,FALSE),0)</f>
        <v>149006.17000000001</v>
      </c>
      <c r="T409" s="32">
        <f>IFERROR(VLOOKUP(G409,'Base Execução'!$A:$K,11,FALSE),0)</f>
        <v>147094.35999999999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5">
      <c r="A410" s="95"/>
      <c r="B410" s="424" t="s">
        <v>294</v>
      </c>
      <c r="C410" s="278"/>
      <c r="D410" s="40"/>
      <c r="E410" s="278"/>
      <c r="F410" s="279"/>
      <c r="G410" s="278"/>
      <c r="H410" s="32"/>
      <c r="I410" s="32"/>
      <c r="J410" s="23"/>
      <c r="K410" s="32"/>
      <c r="L410" s="32"/>
      <c r="M410" s="32"/>
      <c r="N410" s="32"/>
      <c r="O410" s="32"/>
      <c r="P410" s="231"/>
      <c r="Q410" s="33"/>
      <c r="R410" s="232"/>
      <c r="S410" s="232"/>
      <c r="T410" s="31"/>
      <c r="U410" s="155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5">
      <c r="A411" s="95"/>
      <c r="B411" s="318" t="s">
        <v>157</v>
      </c>
      <c r="C411" s="278"/>
      <c r="D411" s="40"/>
      <c r="E411" s="278"/>
      <c r="F411" s="279"/>
      <c r="G411" s="278"/>
      <c r="H411" s="21">
        <f t="shared" ref="H411:T411" si="186">SUM(H412:H412)</f>
        <v>350000</v>
      </c>
      <c r="I411" s="21">
        <f t="shared" si="186"/>
        <v>0</v>
      </c>
      <c r="J411" s="21">
        <f t="shared" si="186"/>
        <v>350000</v>
      </c>
      <c r="K411" s="21">
        <f t="shared" si="186"/>
        <v>-44037</v>
      </c>
      <c r="L411" s="21">
        <f t="shared" si="186"/>
        <v>305963</v>
      </c>
      <c r="M411" s="21">
        <f t="shared" si="186"/>
        <v>0</v>
      </c>
      <c r="N411" s="21">
        <f t="shared" si="186"/>
        <v>305963</v>
      </c>
      <c r="O411" s="21">
        <f t="shared" si="186"/>
        <v>239142.47</v>
      </c>
      <c r="P411" s="228">
        <f t="shared" si="186"/>
        <v>66820.53</v>
      </c>
      <c r="Q411" s="21">
        <f t="shared" si="186"/>
        <v>0</v>
      </c>
      <c r="R411" s="21">
        <f t="shared" si="186"/>
        <v>201241.24</v>
      </c>
      <c r="S411" s="21">
        <f t="shared" si="186"/>
        <v>161105.62</v>
      </c>
      <c r="T411" s="21">
        <f t="shared" si="186"/>
        <v>160527.01999999999</v>
      </c>
      <c r="U411" s="154">
        <f>+IFERROR((R411/N411),0%)</f>
        <v>0.65773064063301767</v>
      </c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5">
      <c r="A412" s="95"/>
      <c r="B412" s="314" t="s">
        <v>23</v>
      </c>
      <c r="C412" s="278" t="s">
        <v>24</v>
      </c>
      <c r="D412" s="40">
        <v>174253</v>
      </c>
      <c r="E412" s="278">
        <v>3</v>
      </c>
      <c r="F412" s="313">
        <v>142</v>
      </c>
      <c r="G412" s="40" t="str">
        <f>CONCATENATE(D412,"-",E412,"-",F412)</f>
        <v>174253-3-142</v>
      </c>
      <c r="H412" s="32">
        <f>IFERROR(VLOOKUP(G412,'Base Zero'!A:L,6,FALSE),0)</f>
        <v>350000</v>
      </c>
      <c r="I412" s="32">
        <f>IFERROR(VLOOKUP(G412,'Base Zero'!A:L,7,FALSE),0)</f>
        <v>0</v>
      </c>
      <c r="J412" s="23">
        <f>(H412+I412)</f>
        <v>350000</v>
      </c>
      <c r="K412" s="32">
        <f>(L412-J412)</f>
        <v>-44037</v>
      </c>
      <c r="L412" s="32">
        <f>IFERROR(VLOOKUP(G412,'Base Zero'!$A:$L,10,FALSE),0)</f>
        <v>305963</v>
      </c>
      <c r="M412" s="32">
        <f>+L412-N412</f>
        <v>0</v>
      </c>
      <c r="N412" s="32">
        <f>IFERROR(VLOOKUP(G412,'Base Zero'!$A:$P,16,FALSE),0)</f>
        <v>305963</v>
      </c>
      <c r="O412" s="32">
        <f>IFERROR(VLOOKUP(G412,'Base Execução'!A:M,6,FALSE),0)+IFERROR(VLOOKUP(G412,'Destaque Liberado pela CPRM'!A:F,6,FALSE),0)</f>
        <v>239142.47</v>
      </c>
      <c r="P412" s="231">
        <f>+N412-O412</f>
        <v>66820.53</v>
      </c>
      <c r="Q412" s="32"/>
      <c r="R412" s="231">
        <f>IFERROR(VLOOKUP(G412,'Base Execução'!$A:$K,7,FALSE),0)</f>
        <v>201241.24</v>
      </c>
      <c r="S412" s="231">
        <f>IFERROR(VLOOKUP(G412,'Base Execução'!$A:$K,9,FALSE),0)</f>
        <v>161105.62</v>
      </c>
      <c r="T412" s="32">
        <f>IFERROR(VLOOKUP(G412,'Base Execução'!$A:$K,11,FALSE),0)</f>
        <v>160527.01999999999</v>
      </c>
      <c r="U412" s="155"/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5">
      <c r="A413" s="95"/>
      <c r="B413" s="424" t="s">
        <v>159</v>
      </c>
      <c r="C413" s="278"/>
      <c r="D413" s="40"/>
      <c r="E413" s="278"/>
      <c r="F413" s="279"/>
      <c r="G413" s="278"/>
      <c r="H413" s="32"/>
      <c r="I413" s="32"/>
      <c r="J413" s="23"/>
      <c r="K413" s="32"/>
      <c r="L413" s="32"/>
      <c r="M413" s="32"/>
      <c r="N413" s="32"/>
      <c r="O413" s="32"/>
      <c r="P413" s="231"/>
      <c r="Q413" s="33"/>
      <c r="R413" s="232"/>
      <c r="S413" s="232"/>
      <c r="T413" s="31"/>
      <c r="U413" s="155"/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5">
      <c r="A414" s="95"/>
      <c r="B414" s="318" t="s">
        <v>158</v>
      </c>
      <c r="C414" s="278"/>
      <c r="D414" s="40"/>
      <c r="E414" s="278"/>
      <c r="F414" s="279"/>
      <c r="G414" s="278"/>
      <c r="H414" s="21">
        <f t="shared" ref="H414:T414" si="187">SUM(H415:H415)</f>
        <v>150000</v>
      </c>
      <c r="I414" s="21">
        <f t="shared" si="187"/>
        <v>0</v>
      </c>
      <c r="J414" s="21">
        <f t="shared" si="187"/>
        <v>150000</v>
      </c>
      <c r="K414" s="21">
        <f t="shared" si="187"/>
        <v>35000</v>
      </c>
      <c r="L414" s="21">
        <f t="shared" si="187"/>
        <v>185000</v>
      </c>
      <c r="M414" s="21">
        <f t="shared" si="187"/>
        <v>0</v>
      </c>
      <c r="N414" s="21">
        <f t="shared" si="187"/>
        <v>185000</v>
      </c>
      <c r="O414" s="21">
        <f t="shared" si="187"/>
        <v>159289.29</v>
      </c>
      <c r="P414" s="228">
        <f t="shared" si="187"/>
        <v>25710.709999999992</v>
      </c>
      <c r="Q414" s="21">
        <f t="shared" si="187"/>
        <v>0</v>
      </c>
      <c r="R414" s="21">
        <f t="shared" si="187"/>
        <v>152811.9</v>
      </c>
      <c r="S414" s="21">
        <f t="shared" si="187"/>
        <v>116344.62</v>
      </c>
      <c r="T414" s="21">
        <f t="shared" si="187"/>
        <v>109711.26</v>
      </c>
      <c r="U414" s="154">
        <f>+IFERROR((R414/N414),0%)</f>
        <v>0.82601027027027019</v>
      </c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x14ac:dyDescent="0.25">
      <c r="A415" s="95"/>
      <c r="B415" s="314" t="s">
        <v>23</v>
      </c>
      <c r="C415" s="278" t="s">
        <v>24</v>
      </c>
      <c r="D415" s="40">
        <v>174259</v>
      </c>
      <c r="E415" s="278">
        <v>3</v>
      </c>
      <c r="F415" s="313">
        <v>142</v>
      </c>
      <c r="G415" s="40" t="str">
        <f>CONCATENATE(D415,"-",E415,"-",F415)</f>
        <v>174259-3-142</v>
      </c>
      <c r="H415" s="32">
        <f>IFERROR(VLOOKUP(G415,'Base Zero'!A:L,6,FALSE),0)</f>
        <v>150000</v>
      </c>
      <c r="I415" s="32">
        <f>IFERROR(VLOOKUP(G415,'Base Zero'!A:L,7,FALSE),0)</f>
        <v>0</v>
      </c>
      <c r="J415" s="23">
        <f>(H415+I415)</f>
        <v>150000</v>
      </c>
      <c r="K415" s="32">
        <f>(L415-J415)</f>
        <v>35000</v>
      </c>
      <c r="L415" s="32">
        <f>IFERROR(VLOOKUP(G415,'Base Zero'!$A:$L,10,FALSE),0)</f>
        <v>185000</v>
      </c>
      <c r="M415" s="32">
        <f>+L415-N415</f>
        <v>0</v>
      </c>
      <c r="N415" s="32">
        <f>IFERROR(VLOOKUP(G415,'Base Zero'!$A:$P,16,FALSE),0)</f>
        <v>185000</v>
      </c>
      <c r="O415" s="32">
        <f>IFERROR(VLOOKUP(G415,'Base Execução'!A:M,6,FALSE),0)+IFERROR(VLOOKUP(G415,'Destaque Liberado pela CPRM'!A:F,6,FALSE),0)</f>
        <v>159289.29</v>
      </c>
      <c r="P415" s="231">
        <f>+N415-O415</f>
        <v>25710.709999999992</v>
      </c>
      <c r="Q415" s="32"/>
      <c r="R415" s="231">
        <f>IFERROR(VLOOKUP(G415,'Base Execução'!$A:$K,7,FALSE),0)</f>
        <v>152811.9</v>
      </c>
      <c r="S415" s="231">
        <f>IFERROR(VLOOKUP(G415,'Base Execução'!$A:$K,9,FALSE),0)</f>
        <v>116344.62</v>
      </c>
      <c r="T415" s="32">
        <f>IFERROR(VLOOKUP(G415,'Base Execução'!$A:$K,11,FALSE),0)</f>
        <v>109711.26</v>
      </c>
      <c r="U415" s="155"/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11" customFormat="1" ht="15" customHeight="1" thickBot="1" x14ac:dyDescent="0.3">
      <c r="A416" s="95"/>
      <c r="B416" s="35"/>
      <c r="C416" s="269"/>
      <c r="D416" s="39"/>
      <c r="E416" s="269"/>
      <c r="F416" s="44"/>
      <c r="G416" s="269"/>
      <c r="H416" s="31"/>
      <c r="I416" s="31"/>
      <c r="J416" s="28"/>
      <c r="K416" s="31"/>
      <c r="L416" s="31"/>
      <c r="M416" s="31"/>
      <c r="N416" s="31"/>
      <c r="O416" s="31"/>
      <c r="P416" s="232"/>
      <c r="Q416" s="35"/>
      <c r="R416" s="232"/>
      <c r="S416" s="232"/>
      <c r="T416" s="31"/>
      <c r="U416" s="154"/>
      <c r="V416" s="36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2:24" ht="30" customHeight="1" thickTop="1" thickBot="1" x14ac:dyDescent="0.3">
      <c r="B417" s="415" t="s">
        <v>47</v>
      </c>
      <c r="C417" s="415"/>
      <c r="D417" s="414"/>
      <c r="E417" s="413"/>
      <c r="F417" s="417"/>
      <c r="G417" s="411"/>
      <c r="H417" s="412">
        <f t="shared" ref="H417:O417" si="188">H393+H379+H353+H327+H291+H281+H257+H248+H224+H208+H183+H149+H139+H125+H97+H83+H65+H57+H37+H29+H9</f>
        <v>517546895</v>
      </c>
      <c r="I417" s="412">
        <f t="shared" si="188"/>
        <v>-3436635</v>
      </c>
      <c r="J417" s="412">
        <f t="shared" si="188"/>
        <v>514110260</v>
      </c>
      <c r="K417" s="412">
        <f>K393+K379+K353+K327+K291+K281+K257+K248+K224+K208+K183+K149+K139+K125+K97+K83+K65+K57+K37+K29+K9</f>
        <v>-742547</v>
      </c>
      <c r="L417" s="412">
        <f t="shared" si="188"/>
        <v>513367713</v>
      </c>
      <c r="M417" s="412">
        <f>M393+M379+M353+M327+M291+M281+M257+M248+M224+M208+M183+M149+M139+M125+M97+M83+M65+M57+M37+M29+M9</f>
        <v>2049535.71</v>
      </c>
      <c r="N417" s="412">
        <f t="shared" si="188"/>
        <v>511318177.28999996</v>
      </c>
      <c r="O417" s="412">
        <f t="shared" si="188"/>
        <v>406310384.11999995</v>
      </c>
      <c r="P417" s="412">
        <f>P393+P379+P353+P327+P291+P281+P257+P248+P224+P208+P183+P149+P139+P125+P97+P83+P65+P57+P37+P29+P9</f>
        <v>105007793.17</v>
      </c>
      <c r="Q417" s="416"/>
      <c r="R417" s="412">
        <f>R393+R379+R353+R327+R291+R281+R257+R248+R224+R208+R183+R149+R139+R125+R97+R83+R65+R57+R37+R29+R9</f>
        <v>394929135.12000006</v>
      </c>
      <c r="S417" s="412">
        <f>S393+S379+S353+S327+S291+S281+S257+S248+S224+S208+S183+S149+S139+S125+S97+S83+S65+S57+S37+S29+S9</f>
        <v>335810076.35999995</v>
      </c>
      <c r="T417" s="412">
        <f>T393+T379+T353+T327+T291+T281+T257+T248+T224+T208+T183+T149+T139+T125+T97+T83+T65+T57+T37+T29+T9</f>
        <v>325664151.31999993</v>
      </c>
      <c r="U417" s="418">
        <f>(R417/N417)</f>
        <v>0.77237452658760353</v>
      </c>
      <c r="W417" s="14"/>
      <c r="X417" s="14"/>
    </row>
    <row r="418" spans="2:24" ht="15" customHeight="1" thickTop="1" x14ac:dyDescent="0.25">
      <c r="H418" s="3"/>
      <c r="I418" s="3"/>
      <c r="J418" s="3"/>
      <c r="K418" s="3"/>
      <c r="L418" s="3"/>
      <c r="M418" s="3"/>
      <c r="N418" s="3"/>
      <c r="O418" s="3"/>
      <c r="P418" s="72"/>
    </row>
    <row r="419" spans="2:24" ht="15" customHeight="1" x14ac:dyDescent="0.25">
      <c r="H419" s="3"/>
      <c r="I419" s="3"/>
      <c r="J419" s="3"/>
      <c r="K419" s="3"/>
      <c r="L419" s="3"/>
      <c r="M419" s="3"/>
      <c r="N419" s="3"/>
      <c r="O419" s="3"/>
      <c r="P419" s="72"/>
    </row>
    <row r="420" spans="2:24" ht="15" customHeight="1" x14ac:dyDescent="0.25">
      <c r="H420" s="3"/>
      <c r="I420" s="3"/>
      <c r="J420" s="3"/>
      <c r="K420" s="3"/>
      <c r="L420" s="3"/>
      <c r="M420" s="3"/>
      <c r="N420" s="3"/>
      <c r="O420" s="3"/>
      <c r="P420" s="72"/>
    </row>
    <row r="421" spans="2:24" ht="15" customHeight="1" x14ac:dyDescent="0.25">
      <c r="H421" s="3"/>
      <c r="I421" s="3"/>
      <c r="J421" s="3"/>
      <c r="K421" s="3"/>
      <c r="L421" s="3"/>
      <c r="M421" s="3"/>
      <c r="N421" s="3"/>
      <c r="O421" s="3"/>
      <c r="P421" s="72"/>
    </row>
    <row r="422" spans="2:24" ht="15" customHeight="1" x14ac:dyDescent="0.25">
      <c r="H422" s="3"/>
      <c r="I422" s="3"/>
      <c r="J422" s="3"/>
      <c r="K422" s="3"/>
      <c r="L422" s="3"/>
      <c r="M422" s="3"/>
      <c r="N422" s="3"/>
      <c r="O422" s="3"/>
      <c r="P422" s="72"/>
    </row>
    <row r="423" spans="2:24" ht="15" customHeight="1" x14ac:dyDescent="0.25">
      <c r="H423" s="3"/>
      <c r="I423" s="3"/>
      <c r="J423" s="3"/>
      <c r="K423" s="3"/>
      <c r="L423" s="3"/>
      <c r="M423" s="3"/>
      <c r="N423" s="3"/>
      <c r="O423" s="3"/>
      <c r="P423" s="72"/>
    </row>
    <row r="424" spans="2:24" ht="15" customHeight="1" x14ac:dyDescent="0.25">
      <c r="H424" s="3"/>
      <c r="I424" s="3"/>
      <c r="J424" s="3"/>
      <c r="K424" s="3"/>
      <c r="L424" s="3"/>
      <c r="M424" s="3"/>
      <c r="N424" s="3"/>
      <c r="O424" s="3"/>
      <c r="P424" s="72"/>
    </row>
    <row r="425" spans="2:24" ht="15" customHeight="1" x14ac:dyDescent="0.25">
      <c r="H425" s="3"/>
      <c r="I425" s="3"/>
      <c r="J425" s="3"/>
      <c r="K425" s="3"/>
      <c r="L425" s="3"/>
      <c r="M425" s="3"/>
      <c r="N425" s="3"/>
      <c r="O425" s="3"/>
      <c r="P425" s="72"/>
    </row>
    <row r="426" spans="2:24" ht="15" customHeight="1" x14ac:dyDescent="0.25">
      <c r="H426" s="3"/>
      <c r="I426" s="3"/>
      <c r="J426" s="3"/>
      <c r="K426" s="3"/>
      <c r="L426" s="3"/>
      <c r="M426" s="3"/>
      <c r="N426" s="3"/>
      <c r="O426" s="3"/>
      <c r="P426" s="72"/>
    </row>
    <row r="427" spans="2:24" ht="15" customHeight="1" x14ac:dyDescent="0.25">
      <c r="H427" s="3"/>
      <c r="I427" s="3"/>
      <c r="J427" s="3"/>
      <c r="K427" s="3"/>
      <c r="L427" s="3"/>
      <c r="M427" s="3"/>
      <c r="N427" s="3"/>
      <c r="O427" s="3"/>
      <c r="P427" s="72"/>
    </row>
    <row r="428" spans="2:24" ht="15" customHeight="1" x14ac:dyDescent="0.25">
      <c r="H428" s="3"/>
      <c r="I428" s="3"/>
      <c r="J428" s="3"/>
      <c r="K428" s="3"/>
      <c r="L428" s="3"/>
      <c r="M428" s="3"/>
      <c r="N428" s="3"/>
      <c r="O428" s="3"/>
      <c r="P428" s="72"/>
    </row>
    <row r="429" spans="2:24" ht="15" customHeight="1" x14ac:dyDescent="0.25">
      <c r="H429" s="3"/>
      <c r="I429" s="3"/>
      <c r="J429" s="3"/>
      <c r="K429" s="3"/>
      <c r="L429" s="3"/>
      <c r="M429" s="3"/>
      <c r="N429" s="3"/>
      <c r="O429" s="3"/>
      <c r="P429" s="72"/>
    </row>
    <row r="430" spans="2:24" ht="15" customHeight="1" x14ac:dyDescent="0.25">
      <c r="H430" s="3"/>
      <c r="I430" s="3"/>
      <c r="J430" s="3"/>
      <c r="K430" s="3"/>
      <c r="L430" s="3"/>
      <c r="M430" s="3"/>
      <c r="N430" s="3"/>
      <c r="O430" s="3"/>
      <c r="P430" s="72"/>
    </row>
    <row r="431" spans="2:24" ht="15" customHeight="1" x14ac:dyDescent="0.25">
      <c r="H431" s="3"/>
      <c r="I431" s="3"/>
      <c r="J431" s="3"/>
      <c r="K431" s="3"/>
      <c r="L431" s="3"/>
      <c r="M431" s="3"/>
      <c r="N431" s="3"/>
      <c r="O431" s="3"/>
      <c r="P431" s="72"/>
    </row>
    <row r="432" spans="2:24" ht="15" customHeight="1" x14ac:dyDescent="0.25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5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5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5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5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5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5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5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5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5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5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5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5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5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5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5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5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5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5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5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5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5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5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5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5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5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5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5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5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5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5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5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5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5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5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5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5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5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5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5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5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5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5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5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5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5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5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5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5">
      <c r="H480" s="3"/>
      <c r="I480" s="3"/>
      <c r="J480" s="3"/>
      <c r="K480" s="3"/>
      <c r="L480" s="3"/>
      <c r="M480" s="3"/>
      <c r="N480" s="3"/>
      <c r="O480" s="3"/>
      <c r="P480" s="72"/>
    </row>
    <row r="481" spans="8:16" ht="15" customHeight="1" x14ac:dyDescent="0.25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5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5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5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5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5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5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5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5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5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5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5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5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5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5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5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5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5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5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5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5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5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5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5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5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5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5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5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5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5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5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5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5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5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5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5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5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5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5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5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5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5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5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5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5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5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5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5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5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5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5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5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5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5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5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5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5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5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5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5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5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5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5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5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5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5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5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5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5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5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5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5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5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5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5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5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5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5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5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5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5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5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5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5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5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5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5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5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5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5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5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5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5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5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5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5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5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5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5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5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5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5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5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5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5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5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5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5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5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5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5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5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5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5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5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5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5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5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5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5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5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5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5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5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5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5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5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5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5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5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5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5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5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5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5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5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5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5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5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5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5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5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5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5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5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5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5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5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5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5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5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5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5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5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5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5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5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5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5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5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5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5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5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5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5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5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5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5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5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5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5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5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5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5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5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5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5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5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5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5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5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5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5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5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5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5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5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5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5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5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5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5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5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5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5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5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5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5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5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5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5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5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5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5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5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5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5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5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5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5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5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5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5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5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5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5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5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5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5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5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5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5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5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5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5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5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5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5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5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5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5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5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5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5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5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5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5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5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5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5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5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5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5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5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5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5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5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5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5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5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5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5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5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5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5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5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5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5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5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5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5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5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5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5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5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5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5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5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5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5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5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5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5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5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5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5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5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5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5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5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5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5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5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5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5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5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5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5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5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5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5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5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5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5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5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5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5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5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5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5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5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5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4" spans="8:16" ht="15" customHeight="1" x14ac:dyDescent="0.25">
      <c r="H784" s="335"/>
      <c r="I784" s="335"/>
      <c r="J784" s="335"/>
      <c r="K784" s="335"/>
      <c r="L784" s="335"/>
      <c r="M784" s="335"/>
      <c r="N784" s="335"/>
      <c r="O784" s="335"/>
      <c r="P784" s="336"/>
    </row>
    <row r="785" spans="8:16" ht="15" customHeight="1" x14ac:dyDescent="0.25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5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5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5">
      <c r="H788" s="335"/>
      <c r="I788" s="335"/>
      <c r="J788" s="335"/>
      <c r="K788" s="335"/>
      <c r="L788" s="335"/>
      <c r="M788" s="335"/>
      <c r="N788" s="335"/>
      <c r="O788" s="335"/>
      <c r="P788" s="336"/>
    </row>
    <row r="789" spans="8:16" ht="15" customHeight="1" x14ac:dyDescent="0.25">
      <c r="H789" s="335"/>
      <c r="I789" s="335"/>
      <c r="J789" s="335"/>
      <c r="K789" s="335"/>
      <c r="L789" s="335"/>
      <c r="M789" s="335"/>
      <c r="N789" s="335"/>
      <c r="O789" s="335"/>
      <c r="P789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2" max="16383" man="1"/>
  </rowBreaks>
  <ignoredErrors>
    <ignoredError sqref="J400:T400 J407:T407 J409:M409 J412:M412 J402:M402 J410:T410 J394:T394 P402:Q402 P409:Q409 P412:Q4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G17" sqref="G17"/>
    </sheetView>
  </sheetViews>
  <sheetFormatPr defaultColWidth="11.453125" defaultRowHeight="12.5" x14ac:dyDescent="0.25"/>
  <cols>
    <col min="1" max="1" width="1.1796875" style="63" customWidth="1"/>
    <col min="2" max="2" width="54.7265625" style="63" customWidth="1"/>
    <col min="3" max="4" width="15.54296875" style="74" customWidth="1"/>
    <col min="5" max="5" width="14.453125" style="74" customWidth="1"/>
    <col min="6" max="6" width="19" style="63" customWidth="1"/>
    <col min="7" max="7" width="18.1796875" style="63" customWidth="1"/>
    <col min="8" max="8" width="19.54296875" style="63" customWidth="1"/>
    <col min="9" max="9" width="15.54296875" style="63" customWidth="1"/>
    <col min="10" max="11" width="13.54296875" style="63" customWidth="1"/>
    <col min="12" max="12" width="12.54296875" style="63" customWidth="1"/>
    <col min="13" max="13" width="13.54296875" style="63" customWidth="1"/>
    <col min="14" max="14" width="12.54296875" style="63" customWidth="1"/>
    <col min="15" max="15" width="13.54296875" style="63" customWidth="1"/>
    <col min="16" max="16" width="12.54296875" style="63" customWidth="1"/>
    <col min="17" max="17" width="13.54296875" style="63" customWidth="1"/>
    <col min="18" max="18" width="16.54296875" style="63" bestFit="1" customWidth="1"/>
    <col min="19" max="16384" width="11.453125" style="63"/>
  </cols>
  <sheetData>
    <row r="1" spans="1:27" ht="34" customHeight="1" x14ac:dyDescent="0.25">
      <c r="B1" s="391"/>
      <c r="F1" s="74"/>
      <c r="G1" s="392"/>
    </row>
    <row r="2" spans="1:27" ht="15" customHeight="1" x14ac:dyDescent="0.25">
      <c r="B2" s="71" t="s">
        <v>13</v>
      </c>
      <c r="F2" s="74"/>
    </row>
    <row r="3" spans="1:27" ht="14.15" customHeight="1" x14ac:dyDescent="0.25">
      <c r="B3" s="75" t="s">
        <v>60</v>
      </c>
      <c r="G3" s="393"/>
      <c r="H3" s="393"/>
    </row>
    <row r="4" spans="1:27" ht="3" customHeight="1" x14ac:dyDescent="0.25">
      <c r="B4" s="75"/>
      <c r="G4" s="393"/>
      <c r="H4" s="393"/>
    </row>
    <row r="5" spans="1:27" ht="25.5" customHeight="1" thickBot="1" x14ac:dyDescent="0.3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44827</v>
      </c>
    </row>
    <row r="6" spans="1:27" ht="20.149999999999999" hidden="1" customHeight="1" x14ac:dyDescent="0.25">
      <c r="B6" s="85" t="s">
        <v>21</v>
      </c>
      <c r="C6" s="90"/>
      <c r="D6" s="376"/>
      <c r="E6" s="519" t="s">
        <v>89</v>
      </c>
      <c r="F6" s="520"/>
      <c r="G6" s="520"/>
      <c r="H6" s="521"/>
    </row>
    <row r="7" spans="1:27" s="91" customFormat="1" ht="18.75" customHeight="1" thickTop="1" x14ac:dyDescent="0.25">
      <c r="A7" s="63"/>
      <c r="B7" s="527" t="s">
        <v>21</v>
      </c>
      <c r="C7" s="522" t="s">
        <v>93</v>
      </c>
      <c r="D7" s="522" t="s">
        <v>127</v>
      </c>
      <c r="E7" s="522" t="s">
        <v>94</v>
      </c>
      <c r="F7" s="522" t="s">
        <v>307</v>
      </c>
      <c r="G7" s="522" t="s">
        <v>359</v>
      </c>
      <c r="H7" s="522" t="s">
        <v>105</v>
      </c>
      <c r="I7" s="522" t="s">
        <v>95</v>
      </c>
      <c r="J7" s="522" t="s">
        <v>298</v>
      </c>
      <c r="K7" s="522" t="s">
        <v>19</v>
      </c>
      <c r="L7" s="522" t="s">
        <v>330</v>
      </c>
      <c r="M7" s="522" t="s">
        <v>20</v>
      </c>
      <c r="N7" s="522" t="s">
        <v>329</v>
      </c>
      <c r="O7" s="522" t="s">
        <v>61</v>
      </c>
      <c r="P7" s="522" t="s">
        <v>331</v>
      </c>
      <c r="Q7" s="52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5">
      <c r="A8" s="63"/>
      <c r="B8" s="528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5">
      <c r="A9" s="63"/>
      <c r="B9" s="528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3">
      <c r="A10" s="63"/>
      <c r="B10" s="52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2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7" customHeight="1" thickTop="1" x14ac:dyDescent="0.25">
      <c r="A11" s="63"/>
      <c r="B11" s="388" t="s">
        <v>224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7" customHeight="1" x14ac:dyDescent="0.25">
      <c r="A12" s="63"/>
      <c r="B12" s="342" t="s">
        <v>242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33549907.489999998</v>
      </c>
      <c r="I12" s="141">
        <f>G12-H12</f>
        <v>1450092.5100000016</v>
      </c>
      <c r="J12" s="375">
        <f t="shared" ref="J12:J26" si="0">IFERROR((H12/G12),0%)</f>
        <v>0.95856878542857138</v>
      </c>
      <c r="K12" s="141">
        <f>'Execução Orçamentária'!R65</f>
        <v>32627757.16</v>
      </c>
      <c r="L12" s="374">
        <f t="shared" ref="L12:L26" si="1">IFERROR((K12/G12),0%)</f>
        <v>0.93222163314285711</v>
      </c>
      <c r="M12" s="141">
        <f>'Execução Orçamentária'!S65</f>
        <v>18337771.900000002</v>
      </c>
      <c r="N12" s="374">
        <f t="shared" ref="N12:N26" si="2">IFERROR((M12/G12),0%)</f>
        <v>0.52393634000000011</v>
      </c>
      <c r="O12" s="141">
        <f>'Execução Orçamentária'!T65</f>
        <v>17676930.329999998</v>
      </c>
      <c r="P12" s="374">
        <f t="shared" ref="P12:P26" si="3">IFERROR((O12/G12),0%)</f>
        <v>0.50505515228571418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7" customHeight="1" x14ac:dyDescent="0.25">
      <c r="A13" s="63"/>
      <c r="B13" s="131" t="s">
        <v>256</v>
      </c>
      <c r="C13" s="149">
        <f>'Execução Orçamentária'!J139</f>
        <v>1450000</v>
      </c>
      <c r="D13" s="149">
        <f>'Execução Orçamentária'!K139</f>
        <v>-170832</v>
      </c>
      <c r="E13" s="149">
        <f>'Execução Orçamentária'!L139</f>
        <v>1279168</v>
      </c>
      <c r="F13" s="149">
        <f>'Execução Orçamentária'!M139</f>
        <v>0</v>
      </c>
      <c r="G13" s="149">
        <f>'Execução Orçamentária'!N139</f>
        <v>1279168</v>
      </c>
      <c r="H13" s="149">
        <f>'Execução Orçamentária'!O139</f>
        <v>1269871.25</v>
      </c>
      <c r="I13" s="340">
        <f>G13-H13</f>
        <v>9296.75</v>
      </c>
      <c r="J13" s="375">
        <f t="shared" si="0"/>
        <v>0.99273218998599089</v>
      </c>
      <c r="K13" s="340">
        <f>'Execução Orçamentária'!R139</f>
        <v>1067838.54</v>
      </c>
      <c r="L13" s="374">
        <f t="shared" si="1"/>
        <v>0.83479147383299146</v>
      </c>
      <c r="M13" s="340">
        <f>'Execução Orçamentária'!S139</f>
        <v>790066.93</v>
      </c>
      <c r="N13" s="374">
        <f t="shared" si="2"/>
        <v>0.61764125587882124</v>
      </c>
      <c r="O13" s="340">
        <f>'Execução Orçamentária'!T139</f>
        <v>778072.03</v>
      </c>
      <c r="P13" s="374">
        <f t="shared" si="3"/>
        <v>0.60826414513183569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7" customHeight="1" x14ac:dyDescent="0.25">
      <c r="A14" s="63"/>
      <c r="B14" s="339" t="s">
        <v>232</v>
      </c>
      <c r="C14" s="142">
        <f>'Execução Orçamentária'!J149</f>
        <v>18800000</v>
      </c>
      <c r="D14" s="142">
        <f>'Execução Orçamentária'!K149</f>
        <v>-2218789</v>
      </c>
      <c r="E14" s="142">
        <f>'Execução Orçamentária'!L149</f>
        <v>16581211</v>
      </c>
      <c r="F14" s="142">
        <f>'Execução Orçamentária'!M149</f>
        <v>0</v>
      </c>
      <c r="G14" s="142">
        <f>'Execução Orçamentária'!N149</f>
        <v>16581211</v>
      </c>
      <c r="H14" s="142">
        <f>'Execução Orçamentária'!O149</f>
        <v>15007882.470000001</v>
      </c>
      <c r="I14" s="141">
        <f>+G14-H14</f>
        <v>1573328.5299999993</v>
      </c>
      <c r="J14" s="375">
        <f t="shared" si="0"/>
        <v>0.90511377425931072</v>
      </c>
      <c r="K14" s="141">
        <f>'Execução Orçamentária'!R149</f>
        <v>12173405.069999998</v>
      </c>
      <c r="L14" s="374">
        <f t="shared" si="1"/>
        <v>0.73416863641624241</v>
      </c>
      <c r="M14" s="141">
        <f>'Execução Orçamentária'!S149</f>
        <v>1735230.79</v>
      </c>
      <c r="N14" s="374">
        <f t="shared" si="2"/>
        <v>0.10465042571377929</v>
      </c>
      <c r="O14" s="141">
        <f>'Execução Orçamentária'!T149</f>
        <v>1663547.7800000003</v>
      </c>
      <c r="P14" s="374">
        <f t="shared" si="3"/>
        <v>0.10032727887004153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7" customHeight="1" x14ac:dyDescent="0.25">
      <c r="A15" s="63"/>
      <c r="B15" s="131" t="s">
        <v>258</v>
      </c>
      <c r="C15" s="142">
        <f>'Execução Orçamentária'!J183</f>
        <v>5000000</v>
      </c>
      <c r="D15" s="142">
        <f>'Execução Orçamentária'!K183</f>
        <v>-589075</v>
      </c>
      <c r="E15" s="142">
        <f>'Execução Orçamentária'!L183</f>
        <v>4410925</v>
      </c>
      <c r="F15" s="142">
        <f>'Execução Orçamentária'!M183</f>
        <v>0</v>
      </c>
      <c r="G15" s="142">
        <f>'Execução Orçamentária'!N183</f>
        <v>4410925</v>
      </c>
      <c r="H15" s="142">
        <f>'Execução Orçamentária'!O183</f>
        <v>4040540.3200000003</v>
      </c>
      <c r="I15" s="141">
        <f>+G15-H15</f>
        <v>370384.6799999997</v>
      </c>
      <c r="J15" s="375">
        <f t="shared" si="0"/>
        <v>0.916030156939871</v>
      </c>
      <c r="K15" s="141">
        <f>'Execução Orçamentária'!R183</f>
        <v>3269265.07</v>
      </c>
      <c r="L15" s="374">
        <f t="shared" si="1"/>
        <v>0.74117448607718328</v>
      </c>
      <c r="M15" s="141">
        <f>'Execução Orçamentária'!S183</f>
        <v>1524731.22</v>
      </c>
      <c r="N15" s="374">
        <f t="shared" si="2"/>
        <v>0.34567153601568829</v>
      </c>
      <c r="O15" s="141">
        <f>'Execução Orçamentária'!T183</f>
        <v>1456458.98</v>
      </c>
      <c r="P15" s="374">
        <f t="shared" si="3"/>
        <v>0.33019354897215436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7" customHeight="1" x14ac:dyDescent="0.25">
      <c r="A16" s="63"/>
      <c r="B16" s="131" t="s">
        <v>262</v>
      </c>
      <c r="C16" s="142">
        <f>'Execução Orçamentária'!J208</f>
        <v>5000000</v>
      </c>
      <c r="D16" s="142">
        <f>'Execução Orçamentária'!K208</f>
        <v>-600000</v>
      </c>
      <c r="E16" s="142">
        <f>'Execução Orçamentária'!L208</f>
        <v>4400000</v>
      </c>
      <c r="F16" s="142">
        <f>'Execução Orçamentária'!M208</f>
        <v>250000</v>
      </c>
      <c r="G16" s="142">
        <f>'Execução Orçamentária'!N208</f>
        <v>4150000</v>
      </c>
      <c r="H16" s="142">
        <f>'Execução Orçamentária'!O208</f>
        <v>4072696.5700000003</v>
      </c>
      <c r="I16" s="141">
        <f>+G16-H16</f>
        <v>77303.429999999702</v>
      </c>
      <c r="J16" s="375">
        <f t="shared" si="0"/>
        <v>0.98137266746987961</v>
      </c>
      <c r="K16" s="141">
        <f>'Execução Orçamentária'!R208</f>
        <v>3840664.8899999997</v>
      </c>
      <c r="L16" s="374">
        <f t="shared" si="1"/>
        <v>0.92546141927710834</v>
      </c>
      <c r="M16" s="141">
        <f>'Execução Orçamentária'!S208</f>
        <v>2472931.91</v>
      </c>
      <c r="N16" s="374">
        <f t="shared" si="2"/>
        <v>0.59588720722891575</v>
      </c>
      <c r="O16" s="141">
        <f>'Execução Orçamentária'!T208</f>
        <v>2436892.6799999997</v>
      </c>
      <c r="P16" s="374">
        <f t="shared" si="3"/>
        <v>0.58720305542168671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7" customHeight="1" x14ac:dyDescent="0.25">
      <c r="A17" s="63"/>
      <c r="B17" s="131" t="s">
        <v>266</v>
      </c>
      <c r="C17" s="142">
        <f>'Execução Orçamentária'!J224</f>
        <v>3000000</v>
      </c>
      <c r="D17" s="142">
        <f>'Execução Orçamentária'!K224</f>
        <v>-353445</v>
      </c>
      <c r="E17" s="142">
        <f>'Execução Orçamentária'!L224</f>
        <v>2646555</v>
      </c>
      <c r="F17" s="142">
        <f>'Execução Orçamentária'!M224</f>
        <v>0</v>
      </c>
      <c r="G17" s="142">
        <f>'Execução Orçamentária'!N224</f>
        <v>2646555</v>
      </c>
      <c r="H17" s="142">
        <f>'Execução Orçamentária'!O224</f>
        <v>2377053.4700000002</v>
      </c>
      <c r="I17" s="141">
        <f t="shared" ref="I17:I24" si="4">+G17-H17</f>
        <v>269501.5299999998</v>
      </c>
      <c r="J17" s="375">
        <f t="shared" si="0"/>
        <v>0.89816892904171652</v>
      </c>
      <c r="K17" s="141">
        <f>'Execução Orçamentária'!R224</f>
        <v>2343409.2799999998</v>
      </c>
      <c r="L17" s="374">
        <f t="shared" si="1"/>
        <v>0.88545648210598293</v>
      </c>
      <c r="M17" s="141">
        <f>'Execução Orçamentária'!S224</f>
        <v>1113492.8899999999</v>
      </c>
      <c r="N17" s="374">
        <f t="shared" si="2"/>
        <v>0.42073294906019332</v>
      </c>
      <c r="O17" s="141">
        <f>'Execução Orçamentária'!T224</f>
        <v>1096823.29</v>
      </c>
      <c r="P17" s="374">
        <f t="shared" si="3"/>
        <v>0.41443434578159155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7" customHeight="1" x14ac:dyDescent="0.25">
      <c r="A18" s="63"/>
      <c r="B18" s="131" t="s">
        <v>270</v>
      </c>
      <c r="C18" s="142">
        <f>'Execução Orçamentária'!J248</f>
        <v>2365000</v>
      </c>
      <c r="D18" s="142">
        <f>'Execução Orçamentária'!K248</f>
        <v>0</v>
      </c>
      <c r="E18" s="142">
        <f>'Execução Orçamentária'!L248</f>
        <v>2365000</v>
      </c>
      <c r="F18" s="142">
        <f>'Execução Orçamentária'!M248</f>
        <v>0</v>
      </c>
      <c r="G18" s="142">
        <f>'Execução Orçamentária'!N248</f>
        <v>2365000</v>
      </c>
      <c r="H18" s="142">
        <f>'Execução Orçamentária'!O248</f>
        <v>0</v>
      </c>
      <c r="I18" s="141">
        <f>+G18-H18</f>
        <v>2365000</v>
      </c>
      <c r="J18" s="375">
        <f t="shared" si="0"/>
        <v>0</v>
      </c>
      <c r="K18" s="141">
        <f>'Execução Orçamentária'!R248</f>
        <v>0</v>
      </c>
      <c r="L18" s="374">
        <f t="shared" si="1"/>
        <v>0</v>
      </c>
      <c r="M18" s="141">
        <f>'Execução Orçamentária'!S248</f>
        <v>0</v>
      </c>
      <c r="N18" s="374">
        <f t="shared" si="2"/>
        <v>0</v>
      </c>
      <c r="O18" s="141">
        <f>'Execução Orçamentária'!T248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7" customHeight="1" x14ac:dyDescent="0.25">
      <c r="A19" s="63"/>
      <c r="B19" s="131" t="s">
        <v>271</v>
      </c>
      <c r="C19" s="142">
        <f>'Execução Orçamentária'!J257</f>
        <v>10000000</v>
      </c>
      <c r="D19" s="142">
        <f>'Execução Orçamentária'!K257</f>
        <v>-1178149</v>
      </c>
      <c r="E19" s="142">
        <f>'Execução Orçamentária'!L257</f>
        <v>8821851</v>
      </c>
      <c r="F19" s="142">
        <f>'Execução Orçamentária'!M257</f>
        <v>270000</v>
      </c>
      <c r="G19" s="142">
        <f>'Execução Orçamentária'!N257</f>
        <v>8551851</v>
      </c>
      <c r="H19" s="142">
        <f>'Execução Orçamentária'!O257</f>
        <v>8442598.9000000004</v>
      </c>
      <c r="I19" s="141">
        <f t="shared" si="4"/>
        <v>109252.09999999963</v>
      </c>
      <c r="J19" s="375">
        <f t="shared" si="0"/>
        <v>0.98722474233940705</v>
      </c>
      <c r="K19" s="141">
        <f>'Execução Orçamentária'!R257</f>
        <v>7957304.9100000001</v>
      </c>
      <c r="L19" s="374">
        <f t="shared" si="1"/>
        <v>0.93047749662616897</v>
      </c>
      <c r="M19" s="141">
        <f>'Execução Orçamentária'!S257</f>
        <v>5237229.4600000009</v>
      </c>
      <c r="N19" s="374">
        <f t="shared" si="2"/>
        <v>0.61240887616026063</v>
      </c>
      <c r="O19" s="141">
        <f>'Execução Orçamentária'!T257</f>
        <v>5070402.6100000003</v>
      </c>
      <c r="P19" s="374">
        <f t="shared" si="3"/>
        <v>0.59290118712311524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7" customHeight="1" x14ac:dyDescent="0.25">
      <c r="A20" s="63"/>
      <c r="B20" s="131" t="s">
        <v>276</v>
      </c>
      <c r="C20" s="142">
        <f>'Execução Orçamentária'!J281</f>
        <v>1500000</v>
      </c>
      <c r="D20" s="142">
        <f>'Execução Orçamentária'!K281</f>
        <v>-176723</v>
      </c>
      <c r="E20" s="142">
        <f>'Execução Orçamentária'!L281</f>
        <v>1323277</v>
      </c>
      <c r="F20" s="142">
        <f>'Execução Orçamentária'!M281</f>
        <v>0</v>
      </c>
      <c r="G20" s="142">
        <f>'Execução Orçamentária'!N281</f>
        <v>1323277</v>
      </c>
      <c r="H20" s="142">
        <f>'Execução Orçamentária'!O281</f>
        <v>1275188.07</v>
      </c>
      <c r="I20" s="141">
        <f t="shared" si="4"/>
        <v>48088.929999999935</v>
      </c>
      <c r="J20" s="375">
        <f t="shared" si="0"/>
        <v>0.96365921118556441</v>
      </c>
      <c r="K20" s="141">
        <f>'Execução Orçamentária'!R281</f>
        <v>1268196.28</v>
      </c>
      <c r="L20" s="374">
        <f t="shared" si="1"/>
        <v>0.95837551774874041</v>
      </c>
      <c r="M20" s="141">
        <f>'Execução Orçamentária'!S281</f>
        <v>1166844.97</v>
      </c>
      <c r="N20" s="374">
        <f t="shared" si="2"/>
        <v>0.88178436563168561</v>
      </c>
      <c r="O20" s="141">
        <f>'Execução Orçamentária'!T281</f>
        <v>1155435.06</v>
      </c>
      <c r="P20" s="374">
        <f t="shared" si="3"/>
        <v>0.87316190034286101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7" customHeight="1" x14ac:dyDescent="0.25">
      <c r="A21" s="63"/>
      <c r="B21" s="131" t="s">
        <v>278</v>
      </c>
      <c r="C21" s="142">
        <f>'Execução Orçamentária'!J291</f>
        <v>7500000</v>
      </c>
      <c r="D21" s="142">
        <f>'Execução Orçamentária'!K291</f>
        <v>-683611</v>
      </c>
      <c r="E21" s="142">
        <f>'Execução Orçamentária'!L291</f>
        <v>6816389</v>
      </c>
      <c r="F21" s="142">
        <f>'Execução Orçamentária'!M291</f>
        <v>160000</v>
      </c>
      <c r="G21" s="142">
        <f>'Execução Orçamentária'!N291</f>
        <v>6656389</v>
      </c>
      <c r="H21" s="142">
        <f>'Execução Orçamentária'!O291</f>
        <v>5190895.7300000014</v>
      </c>
      <c r="I21" s="141">
        <f t="shared" si="4"/>
        <v>1465493.2699999986</v>
      </c>
      <c r="J21" s="375">
        <f t="shared" si="0"/>
        <v>0.77983659458604382</v>
      </c>
      <c r="K21" s="141">
        <f>'Execução Orçamentária'!R291</f>
        <v>4161094.88</v>
      </c>
      <c r="L21" s="374">
        <f t="shared" si="1"/>
        <v>0.62512796052033615</v>
      </c>
      <c r="M21" s="141">
        <f>'Execução Orçamentária'!S291</f>
        <v>2298283.5499999998</v>
      </c>
      <c r="N21" s="374">
        <f t="shared" si="2"/>
        <v>0.34527482543463128</v>
      </c>
      <c r="O21" s="141">
        <f>'Execução Orçamentária'!T291</f>
        <v>2129585.73</v>
      </c>
      <c r="P21" s="374">
        <f t="shared" si="3"/>
        <v>0.31993108125141123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7" customHeight="1" x14ac:dyDescent="0.25">
      <c r="A22" s="63"/>
      <c r="B22" s="131" t="s">
        <v>281</v>
      </c>
      <c r="C22" s="141">
        <f>'Execução Orçamentária'!J327</f>
        <v>10700000</v>
      </c>
      <c r="D22" s="141">
        <f>'Execução Orçamentária'!K327</f>
        <v>789000</v>
      </c>
      <c r="E22" s="141">
        <f>'Execução Orçamentária'!L327</f>
        <v>11489000</v>
      </c>
      <c r="F22" s="141">
        <f>'Execução Orçamentária'!M327</f>
        <v>291159.70999999996</v>
      </c>
      <c r="G22" s="141">
        <f>'Execução Orçamentária'!N327</f>
        <v>11197840.289999999</v>
      </c>
      <c r="H22" s="141">
        <f>'Execução Orçamentária'!O327</f>
        <v>10464739.719999999</v>
      </c>
      <c r="I22" s="141">
        <f t="shared" si="4"/>
        <v>733100.5700000003</v>
      </c>
      <c r="J22" s="375">
        <f t="shared" si="0"/>
        <v>0.93453196768177871</v>
      </c>
      <c r="K22" s="141">
        <f>'Execução Orçamentária'!R327</f>
        <v>9809203.8900000006</v>
      </c>
      <c r="L22" s="374">
        <f t="shared" si="1"/>
        <v>0.87599069427342235</v>
      </c>
      <c r="M22" s="141">
        <f>'Execução Orçamentária'!S327</f>
        <v>6589282.9700000007</v>
      </c>
      <c r="N22" s="374">
        <f t="shared" si="2"/>
        <v>0.5884423066726916</v>
      </c>
      <c r="O22" s="141">
        <f>'Execução Orçamentária'!T327</f>
        <v>6377660.3600000003</v>
      </c>
      <c r="P22" s="374">
        <f t="shared" si="3"/>
        <v>0.56954378655457683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7" customHeight="1" x14ac:dyDescent="0.25">
      <c r="A23" s="63"/>
      <c r="B23" s="131" t="s">
        <v>287</v>
      </c>
      <c r="C23" s="141">
        <f>'Execução Orçamentária'!J353</f>
        <v>15200000</v>
      </c>
      <c r="D23" s="141">
        <f>'Execução Orçamentária'!K353</f>
        <v>-465725</v>
      </c>
      <c r="E23" s="141">
        <f>'Execução Orçamentária'!L353</f>
        <v>14734275</v>
      </c>
      <c r="F23" s="141">
        <f>'Execução Orçamentária'!M353</f>
        <v>232000</v>
      </c>
      <c r="G23" s="141">
        <f>'Execução Orçamentária'!N353</f>
        <v>14502275</v>
      </c>
      <c r="H23" s="141">
        <f>'Execução Orçamentária'!O353</f>
        <v>14391609.920000002</v>
      </c>
      <c r="I23" s="141">
        <f t="shared" si="4"/>
        <v>110665.07999999821</v>
      </c>
      <c r="J23" s="375">
        <f t="shared" si="0"/>
        <v>0.99236912277556466</v>
      </c>
      <c r="K23" s="141">
        <f>'Execução Orçamentária'!R353</f>
        <v>12533789.100000001</v>
      </c>
      <c r="L23" s="374">
        <f t="shared" si="1"/>
        <v>0.86426364828966495</v>
      </c>
      <c r="M23" s="141">
        <f>'Execução Orçamentária'!S353</f>
        <v>5575264.1900000004</v>
      </c>
      <c r="N23" s="374">
        <f t="shared" si="2"/>
        <v>0.38444066120660381</v>
      </c>
      <c r="O23" s="141">
        <f>'Execução Orçamentária'!T353</f>
        <v>5357255.49</v>
      </c>
      <c r="P23" s="374">
        <f t="shared" si="3"/>
        <v>0.36940793703056934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7" customHeight="1" x14ac:dyDescent="0.25">
      <c r="A24" s="63"/>
      <c r="B24" s="131" t="s">
        <v>291</v>
      </c>
      <c r="C24" s="141">
        <f>'Execução Orçamentária'!J379</f>
        <v>8500000</v>
      </c>
      <c r="D24" s="141">
        <f>'Execução Orçamentária'!K379</f>
        <v>0</v>
      </c>
      <c r="E24" s="141">
        <f>'Execução Orçamentária'!L379</f>
        <v>8500000</v>
      </c>
      <c r="F24" s="141">
        <f>'Execução Orçamentária'!M379</f>
        <v>0</v>
      </c>
      <c r="G24" s="141">
        <f>'Execução Orçamentária'!N379</f>
        <v>8500000</v>
      </c>
      <c r="H24" s="141">
        <f>'Execução Orçamentária'!O379</f>
        <v>8430032.5099999998</v>
      </c>
      <c r="I24" s="141">
        <f t="shared" si="4"/>
        <v>69967.490000000224</v>
      </c>
      <c r="J24" s="375">
        <f t="shared" si="0"/>
        <v>0.99176853058823522</v>
      </c>
      <c r="K24" s="141">
        <f>'Execução Orçamentária'!R379</f>
        <v>7636622.4399999995</v>
      </c>
      <c r="L24" s="374">
        <f t="shared" si="1"/>
        <v>0.89842616941176467</v>
      </c>
      <c r="M24" s="141">
        <f>'Execução Orçamentária'!S379</f>
        <v>4090338.7699999996</v>
      </c>
      <c r="N24" s="374">
        <f t="shared" si="2"/>
        <v>0.48121632588235291</v>
      </c>
      <c r="O24" s="141">
        <f>'Execução Orçamentária'!T379</f>
        <v>3887545.8499999996</v>
      </c>
      <c r="P24" s="374">
        <f t="shared" si="3"/>
        <v>0.45735833529411762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7" customHeight="1" thickBot="1" x14ac:dyDescent="0.3">
      <c r="A25" s="63"/>
      <c r="B25" s="143" t="s">
        <v>293</v>
      </c>
      <c r="C25" s="147">
        <f>'Execução Orçamentária'!J393</f>
        <v>1000000</v>
      </c>
      <c r="D25" s="147">
        <f>'Execução Orçamentária'!K393</f>
        <v>-102651</v>
      </c>
      <c r="E25" s="147">
        <f>'Execução Orçamentária'!L393</f>
        <v>897349</v>
      </c>
      <c r="F25" s="147">
        <f>'Execução Orçamentária'!M393</f>
        <v>0</v>
      </c>
      <c r="G25" s="147">
        <f>'Execução Orçamentária'!N393</f>
        <v>897349</v>
      </c>
      <c r="H25" s="147">
        <f>'Execução Orçamentária'!O393</f>
        <v>730383.95000000007</v>
      </c>
      <c r="I25" s="147">
        <f>G25-H25</f>
        <v>166965.04999999993</v>
      </c>
      <c r="J25" s="390">
        <f t="shared" si="0"/>
        <v>0.81393521361254106</v>
      </c>
      <c r="K25" s="426">
        <f>'Execução Orçamentária'!R393</f>
        <v>671447.54</v>
      </c>
      <c r="L25" s="374">
        <f t="shared" si="1"/>
        <v>0.74825685435655476</v>
      </c>
      <c r="M25" s="426">
        <f>'Execução Orçamentária'!S393</f>
        <v>520084.66000000003</v>
      </c>
      <c r="N25" s="374">
        <f t="shared" si="2"/>
        <v>0.57957902666632499</v>
      </c>
      <c r="O25" s="426">
        <f>'Execução Orçamentária'!T393</f>
        <v>509575.24</v>
      </c>
      <c r="P25" s="374">
        <f t="shared" si="3"/>
        <v>0.56786739607443704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3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1203159.71</v>
      </c>
      <c r="G26" s="385">
        <f t="shared" si="5"/>
        <v>118296840.28999999</v>
      </c>
      <c r="H26" s="385">
        <f t="shared" si="5"/>
        <v>109365965.13000001</v>
      </c>
      <c r="I26" s="385">
        <f t="shared" si="5"/>
        <v>8930875.1599999983</v>
      </c>
      <c r="J26" s="386">
        <f t="shared" si="0"/>
        <v>0.92450453335772709</v>
      </c>
      <c r="K26" s="385">
        <f>SUM(K11:K25)</f>
        <v>99482563.810000017</v>
      </c>
      <c r="L26" s="386">
        <f t="shared" si="1"/>
        <v>0.84095706669867487</v>
      </c>
      <c r="M26" s="385">
        <f>SUM(M11:M25)</f>
        <v>51574118.969999999</v>
      </c>
      <c r="N26" s="386">
        <f t="shared" si="2"/>
        <v>0.43597207536201388</v>
      </c>
      <c r="O26" s="385">
        <f>SUM(O11:O25)</f>
        <v>49718750.190000005</v>
      </c>
      <c r="P26" s="386">
        <f t="shared" si="3"/>
        <v>0.42028806575151517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6" customHeight="1" thickTop="1" x14ac:dyDescent="0.25">
      <c r="C27" s="72"/>
      <c r="D27" s="72"/>
      <c r="E27" s="72"/>
      <c r="R27" s="396"/>
    </row>
    <row r="28" spans="1:254" s="399" customFormat="1" ht="16" customHeight="1" x14ac:dyDescent="0.25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6" customHeight="1" x14ac:dyDescent="0.25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6" customHeight="1" x14ac:dyDescent="0.25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6" customHeight="1" x14ac:dyDescent="0.25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6" customHeight="1" x14ac:dyDescent="0.25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6" customHeight="1" x14ac:dyDescent="0.25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6" customHeight="1" x14ac:dyDescent="0.25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6" customHeight="1" x14ac:dyDescent="0.25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6" customHeight="1" x14ac:dyDescent="0.25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6" customHeight="1" x14ac:dyDescent="0.25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6" customHeight="1" x14ac:dyDescent="0.25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6" customHeight="1" x14ac:dyDescent="0.25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6" customHeight="1" x14ac:dyDescent="0.25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6" customHeight="1" x14ac:dyDescent="0.25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6" customHeight="1" x14ac:dyDescent="0.25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6" customHeight="1" x14ac:dyDescent="0.25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6" customHeight="1" x14ac:dyDescent="0.25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6" customHeight="1" x14ac:dyDescent="0.25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6" customHeight="1" x14ac:dyDescent="0.25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6" customHeight="1" x14ac:dyDescent="0.25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6" customHeight="1" x14ac:dyDescent="0.25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6" customHeight="1" x14ac:dyDescent="0.25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6" customHeight="1" x14ac:dyDescent="0.25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6" customHeight="1" x14ac:dyDescent="0.25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6" customHeight="1" x14ac:dyDescent="0.25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6" customHeight="1" x14ac:dyDescent="0.25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6" customHeight="1" x14ac:dyDescent="0.25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6" customHeight="1" x14ac:dyDescent="0.25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6" customHeight="1" x14ac:dyDescent="0.25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6" customHeight="1" x14ac:dyDescent="0.25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6" customHeight="1" x14ac:dyDescent="0.25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6" customHeight="1" x14ac:dyDescent="0.25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6" customHeight="1" x14ac:dyDescent="0.25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6" customHeight="1" x14ac:dyDescent="0.25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6" customHeight="1" x14ac:dyDescent="0.25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6" customHeight="1" x14ac:dyDescent="0.25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6" customHeight="1" x14ac:dyDescent="0.25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6" customHeight="1" x14ac:dyDescent="0.25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6" customHeight="1" x14ac:dyDescent="0.25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6" customHeight="1" x14ac:dyDescent="0.25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6" customHeight="1" x14ac:dyDescent="0.25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6" customHeight="1" x14ac:dyDescent="0.25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6" customHeight="1" x14ac:dyDescent="0.25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6" customHeight="1" x14ac:dyDescent="0.25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6" customHeight="1" x14ac:dyDescent="0.25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6" customHeight="1" x14ac:dyDescent="0.25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6" customHeight="1" x14ac:dyDescent="0.25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6" customHeight="1" x14ac:dyDescent="0.25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6" customHeight="1" x14ac:dyDescent="0.25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6" customHeight="1" x14ac:dyDescent="0.25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6" customHeight="1" x14ac:dyDescent="0.25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6" customHeight="1" x14ac:dyDescent="0.25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6" customHeight="1" x14ac:dyDescent="0.25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6" customHeight="1" x14ac:dyDescent="0.25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6" customHeight="1" x14ac:dyDescent="0.25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6" customHeight="1" x14ac:dyDescent="0.25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6" customHeight="1" x14ac:dyDescent="0.25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6" customHeight="1" x14ac:dyDescent="0.25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6" customHeight="1" x14ac:dyDescent="0.25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6" customHeight="1" x14ac:dyDescent="0.25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6" customHeight="1" x14ac:dyDescent="0.25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6" customHeight="1" x14ac:dyDescent="0.25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6" customHeight="1" x14ac:dyDescent="0.25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6" customHeight="1" x14ac:dyDescent="0.25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6" customHeight="1" x14ac:dyDescent="0.25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6" customHeight="1" x14ac:dyDescent="0.25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6" customHeight="1" x14ac:dyDescent="0.25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6" customHeight="1" x14ac:dyDescent="0.25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6" customHeight="1" x14ac:dyDescent="0.25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6" customHeight="1" x14ac:dyDescent="0.25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6" customHeight="1" x14ac:dyDescent="0.25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6" customHeight="1" x14ac:dyDescent="0.25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6" customHeight="1" x14ac:dyDescent="0.25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6" customHeight="1" x14ac:dyDescent="0.25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6" customHeight="1" x14ac:dyDescent="0.25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6" customHeight="1" x14ac:dyDescent="0.25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6" customHeight="1" x14ac:dyDescent="0.25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6" customHeight="1" x14ac:dyDescent="0.25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6" customHeight="1" x14ac:dyDescent="0.25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6" customHeight="1" x14ac:dyDescent="0.25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6" customHeight="1" x14ac:dyDescent="0.25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6" customHeight="1" x14ac:dyDescent="0.25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6" customHeight="1" x14ac:dyDescent="0.25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6" customHeight="1" x14ac:dyDescent="0.25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6" customHeight="1" x14ac:dyDescent="0.25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6" customHeight="1" x14ac:dyDescent="0.25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6" customHeight="1" x14ac:dyDescent="0.25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6" customHeight="1" x14ac:dyDescent="0.25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6" customHeight="1" x14ac:dyDescent="0.25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6" customHeight="1" x14ac:dyDescent="0.25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6" customHeight="1" x14ac:dyDescent="0.25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6" customHeight="1" x14ac:dyDescent="0.25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6" customHeight="1" x14ac:dyDescent="0.25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6" customHeight="1" x14ac:dyDescent="0.25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6" customHeight="1" x14ac:dyDescent="0.25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6" customHeight="1" x14ac:dyDescent="0.25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6" customHeight="1" x14ac:dyDescent="0.25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6" customHeight="1" x14ac:dyDescent="0.25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6" customHeight="1" x14ac:dyDescent="0.25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6" customHeight="1" x14ac:dyDescent="0.25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6" customHeight="1" x14ac:dyDescent="0.25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6" customHeight="1" x14ac:dyDescent="0.25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6" customHeight="1" x14ac:dyDescent="0.25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6" customHeight="1" x14ac:dyDescent="0.25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6" customHeight="1" x14ac:dyDescent="0.25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6" customHeight="1" x14ac:dyDescent="0.25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6" customHeight="1" x14ac:dyDescent="0.25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6" customHeight="1" x14ac:dyDescent="0.25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6" customHeight="1" x14ac:dyDescent="0.25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6" customHeight="1" x14ac:dyDescent="0.25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6" customHeight="1" x14ac:dyDescent="0.25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6" customHeight="1" x14ac:dyDescent="0.25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6" customHeight="1" x14ac:dyDescent="0.25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6" customHeight="1" x14ac:dyDescent="0.25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6" customHeight="1" x14ac:dyDescent="0.25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6" customHeight="1" x14ac:dyDescent="0.25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6" customHeight="1" x14ac:dyDescent="0.25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6" customHeight="1" x14ac:dyDescent="0.25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6" customHeight="1" x14ac:dyDescent="0.25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6" customHeight="1" x14ac:dyDescent="0.25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6" customHeight="1" x14ac:dyDescent="0.25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6" customHeight="1" x14ac:dyDescent="0.25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6" customHeight="1" x14ac:dyDescent="0.25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6" customHeight="1" x14ac:dyDescent="0.25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6" customHeight="1" x14ac:dyDescent="0.25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6" customHeight="1" x14ac:dyDescent="0.25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6" customHeight="1" x14ac:dyDescent="0.25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6" customHeight="1" x14ac:dyDescent="0.25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6" customHeight="1" x14ac:dyDescent="0.25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6" customHeight="1" x14ac:dyDescent="0.25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6" customHeight="1" x14ac:dyDescent="0.25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6" customHeight="1" x14ac:dyDescent="0.25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6" customHeight="1" x14ac:dyDescent="0.25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6" customHeight="1" x14ac:dyDescent="0.25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6" customHeight="1" x14ac:dyDescent="0.25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6" customHeight="1" x14ac:dyDescent="0.25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6" customHeight="1" x14ac:dyDescent="0.25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6" customHeight="1" x14ac:dyDescent="0.25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6" customHeight="1" x14ac:dyDescent="0.25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6" customHeight="1" x14ac:dyDescent="0.25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6" customHeight="1" x14ac:dyDescent="0.25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6" customHeight="1" x14ac:dyDescent="0.25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6" customHeight="1" x14ac:dyDescent="0.25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6" customHeight="1" x14ac:dyDescent="0.25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6" customHeight="1" x14ac:dyDescent="0.25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6" customHeight="1" x14ac:dyDescent="0.25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6" customHeight="1" x14ac:dyDescent="0.25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6" customHeight="1" x14ac:dyDescent="0.25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6" customHeight="1" x14ac:dyDescent="0.25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6" customHeight="1" x14ac:dyDescent="0.25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6" customHeight="1" x14ac:dyDescent="0.25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6" customHeight="1" x14ac:dyDescent="0.25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6" customHeight="1" x14ac:dyDescent="0.25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6" customHeight="1" x14ac:dyDescent="0.25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6" customHeight="1" x14ac:dyDescent="0.25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6" customHeight="1" x14ac:dyDescent="0.25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6" customHeight="1" x14ac:dyDescent="0.25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6" customHeight="1" x14ac:dyDescent="0.25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6" customHeight="1" x14ac:dyDescent="0.25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6" customHeight="1" x14ac:dyDescent="0.25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6" customHeight="1" x14ac:dyDescent="0.25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6" customHeight="1" x14ac:dyDescent="0.25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6" customHeight="1" x14ac:dyDescent="0.25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6" customHeight="1" x14ac:dyDescent="0.25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6" customHeight="1" x14ac:dyDescent="0.25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6" customHeight="1" x14ac:dyDescent="0.25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6" customHeight="1" x14ac:dyDescent="0.25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6" customHeight="1" x14ac:dyDescent="0.25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6" customHeight="1" x14ac:dyDescent="0.25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6" customHeight="1" x14ac:dyDescent="0.25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6" customHeight="1" x14ac:dyDescent="0.25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6" customHeight="1" x14ac:dyDescent="0.25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6" customHeight="1" x14ac:dyDescent="0.25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6" customHeight="1" x14ac:dyDescent="0.25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6" customHeight="1" x14ac:dyDescent="0.25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6" customHeight="1" x14ac:dyDescent="0.25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6" customHeight="1" x14ac:dyDescent="0.25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6" customHeight="1" x14ac:dyDescent="0.25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6" customHeight="1" x14ac:dyDescent="0.25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6" customHeight="1" x14ac:dyDescent="0.25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6" customHeight="1" x14ac:dyDescent="0.25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6" customHeight="1" x14ac:dyDescent="0.25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6" customHeight="1" x14ac:dyDescent="0.25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6" customHeight="1" x14ac:dyDescent="0.25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6" customHeight="1" x14ac:dyDescent="0.25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6" customHeight="1" x14ac:dyDescent="0.25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6" customHeight="1" x14ac:dyDescent="0.25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6" customHeight="1" x14ac:dyDescent="0.25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6" customHeight="1" x14ac:dyDescent="0.25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6" customHeight="1" x14ac:dyDescent="0.25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6" customHeight="1" x14ac:dyDescent="0.25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6" customHeight="1" x14ac:dyDescent="0.25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6" customHeight="1" x14ac:dyDescent="0.25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6" customHeight="1" x14ac:dyDescent="0.25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6" customHeight="1" x14ac:dyDescent="0.25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6" customHeight="1" x14ac:dyDescent="0.25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6" customHeight="1" x14ac:dyDescent="0.25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6" customHeight="1" x14ac:dyDescent="0.25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6" customHeight="1" x14ac:dyDescent="0.25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6" customHeight="1" x14ac:dyDescent="0.25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6" customHeight="1" x14ac:dyDescent="0.25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6" customHeight="1" x14ac:dyDescent="0.25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6" customHeight="1" x14ac:dyDescent="0.25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6" customHeight="1" x14ac:dyDescent="0.25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6" customHeight="1" x14ac:dyDescent="0.25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6" customHeight="1" x14ac:dyDescent="0.25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6" customHeight="1" x14ac:dyDescent="0.25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6" customHeight="1" x14ac:dyDescent="0.25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6" customHeight="1" x14ac:dyDescent="0.25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6" customHeight="1" x14ac:dyDescent="0.25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6" customHeight="1" x14ac:dyDescent="0.25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6" customHeight="1" x14ac:dyDescent="0.25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6" customHeight="1" x14ac:dyDescent="0.25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6" customHeight="1" x14ac:dyDescent="0.25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6" customHeight="1" x14ac:dyDescent="0.25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6" customHeight="1" x14ac:dyDescent="0.25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6" customHeight="1" x14ac:dyDescent="0.25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6" customHeight="1" x14ac:dyDescent="0.25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6" customHeight="1" x14ac:dyDescent="0.25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6" customHeight="1" x14ac:dyDescent="0.25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6" customHeight="1" x14ac:dyDescent="0.25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6" customHeight="1" x14ac:dyDescent="0.25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6" customHeight="1" x14ac:dyDescent="0.25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6" customHeight="1" x14ac:dyDescent="0.25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6" customHeight="1" x14ac:dyDescent="0.25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6" customHeight="1" x14ac:dyDescent="0.25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6" customHeight="1" x14ac:dyDescent="0.25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6" customHeight="1" x14ac:dyDescent="0.25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6" customHeight="1" x14ac:dyDescent="0.25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6" customHeight="1" x14ac:dyDescent="0.25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6" customHeight="1" x14ac:dyDescent="0.25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6" customHeight="1" x14ac:dyDescent="0.25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6" customHeight="1" x14ac:dyDescent="0.25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6" customHeight="1" x14ac:dyDescent="0.25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6" customHeight="1" x14ac:dyDescent="0.25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6" customHeight="1" x14ac:dyDescent="0.25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6" customHeight="1" x14ac:dyDescent="0.25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6" customHeight="1" x14ac:dyDescent="0.25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6" customHeight="1" x14ac:dyDescent="0.25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6" customHeight="1" x14ac:dyDescent="0.25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6" customHeight="1" x14ac:dyDescent="0.25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6" customHeight="1" x14ac:dyDescent="0.25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6" customHeight="1" x14ac:dyDescent="0.25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6" customHeight="1" x14ac:dyDescent="0.25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6" customHeight="1" x14ac:dyDescent="0.25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6" customHeight="1" x14ac:dyDescent="0.25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6" customHeight="1" x14ac:dyDescent="0.25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6" customHeight="1" x14ac:dyDescent="0.25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6" customHeight="1" x14ac:dyDescent="0.25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6" customHeight="1" x14ac:dyDescent="0.25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6" customHeight="1" x14ac:dyDescent="0.25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6" customHeight="1" x14ac:dyDescent="0.25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6" customHeight="1" x14ac:dyDescent="0.25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6" customHeight="1" x14ac:dyDescent="0.25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6" customHeight="1" x14ac:dyDescent="0.25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6" customHeight="1" x14ac:dyDescent="0.25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6" customHeight="1" x14ac:dyDescent="0.25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6" customHeight="1" x14ac:dyDescent="0.25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6" customHeight="1" x14ac:dyDescent="0.25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6" customHeight="1" x14ac:dyDescent="0.25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6" customHeight="1" x14ac:dyDescent="0.25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6" customHeight="1" x14ac:dyDescent="0.25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6" customHeight="1" x14ac:dyDescent="0.25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6" customHeight="1" x14ac:dyDescent="0.25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6" customHeight="1" x14ac:dyDescent="0.25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6" customHeight="1" x14ac:dyDescent="0.25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6" customHeight="1" x14ac:dyDescent="0.25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6" customHeight="1" x14ac:dyDescent="0.25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6" customHeight="1" x14ac:dyDescent="0.25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6" customHeight="1" x14ac:dyDescent="0.25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6" customHeight="1" x14ac:dyDescent="0.25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6" customHeight="1" x14ac:dyDescent="0.25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6" customHeight="1" x14ac:dyDescent="0.25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6" customHeight="1" x14ac:dyDescent="0.25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6" customHeight="1" x14ac:dyDescent="0.25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6" customHeight="1" x14ac:dyDescent="0.25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6" customHeight="1" x14ac:dyDescent="0.25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6" customHeight="1" x14ac:dyDescent="0.25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6" customHeight="1" x14ac:dyDescent="0.25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6" customHeight="1" x14ac:dyDescent="0.25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6" customHeight="1" x14ac:dyDescent="0.25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6" customHeight="1" x14ac:dyDescent="0.25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6" customHeight="1" x14ac:dyDescent="0.25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6" customHeight="1" x14ac:dyDescent="0.25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6" customHeight="1" x14ac:dyDescent="0.25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6" customHeight="1" x14ac:dyDescent="0.25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6" customHeight="1" x14ac:dyDescent="0.25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6" customHeight="1" x14ac:dyDescent="0.25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6" customHeight="1" x14ac:dyDescent="0.25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6" customHeight="1" x14ac:dyDescent="0.25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6" customHeight="1" x14ac:dyDescent="0.25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6" customHeight="1" x14ac:dyDescent="0.25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6" customHeight="1" x14ac:dyDescent="0.25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6" customHeight="1" x14ac:dyDescent="0.25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6" customHeight="1" x14ac:dyDescent="0.25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6" customHeight="1" x14ac:dyDescent="0.25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6" customHeight="1" x14ac:dyDescent="0.25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6" customHeight="1" x14ac:dyDescent="0.25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6" customHeight="1" x14ac:dyDescent="0.25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6" customHeight="1" x14ac:dyDescent="0.25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6" customHeight="1" x14ac:dyDescent="0.25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6" customHeight="1" x14ac:dyDescent="0.25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6" customHeight="1" x14ac:dyDescent="0.25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6" customHeight="1" x14ac:dyDescent="0.25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6" customHeight="1" x14ac:dyDescent="0.25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6" customHeight="1" x14ac:dyDescent="0.25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6" customHeight="1" x14ac:dyDescent="0.25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6" customHeight="1" x14ac:dyDescent="0.25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6" customHeight="1" x14ac:dyDescent="0.25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6" customHeight="1" x14ac:dyDescent="0.25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6" customHeight="1" x14ac:dyDescent="0.25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6" customHeight="1" x14ac:dyDescent="0.25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6" customHeight="1" x14ac:dyDescent="0.25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6" customHeight="1" x14ac:dyDescent="0.25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6" customHeight="1" x14ac:dyDescent="0.25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6" customHeight="1" x14ac:dyDescent="0.25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6" customHeight="1" x14ac:dyDescent="0.25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6" customHeight="1" x14ac:dyDescent="0.25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6" customHeight="1" x14ac:dyDescent="0.25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6" customHeight="1" x14ac:dyDescent="0.25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6" customHeight="1" x14ac:dyDescent="0.25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6" customHeight="1" x14ac:dyDescent="0.25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6" customHeight="1" x14ac:dyDescent="0.25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6" customHeight="1" x14ac:dyDescent="0.25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6" customHeight="1" x14ac:dyDescent="0.25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6" customHeight="1" x14ac:dyDescent="0.25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6" customHeight="1" x14ac:dyDescent="0.25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6" customHeight="1" x14ac:dyDescent="0.25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6" customHeight="1" x14ac:dyDescent="0.25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5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5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5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5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5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5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5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5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5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5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5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5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5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5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5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5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5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5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5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5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5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5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5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5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5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5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5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5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5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5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5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5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5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5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5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5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5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5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5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5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5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5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5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5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5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5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5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5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5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5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5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5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5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5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5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5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5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5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5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5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5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5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5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5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5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5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5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5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5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5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5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5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5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5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5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5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5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5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5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5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5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5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5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5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5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5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5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5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5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5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5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5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5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5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5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5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5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5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5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5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5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5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5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5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5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5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5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5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5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5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5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5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5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5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5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5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5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5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5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5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5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5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5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5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5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5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5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5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5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5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5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5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5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5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5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5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5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5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5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5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5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5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5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5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5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5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5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5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5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5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5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5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5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5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5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5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5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5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5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5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5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5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5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5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5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5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5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5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5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5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5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5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5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5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5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5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5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5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5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5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5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5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5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5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5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5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5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5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5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5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5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5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5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5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5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5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5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5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5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5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5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5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5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5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5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5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5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5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5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5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5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5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5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5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5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5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5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5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5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5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5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5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5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5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5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5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5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5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5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5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5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5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5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5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5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5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5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5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5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5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5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5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5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5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5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5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5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5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5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5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5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5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5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5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5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5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5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5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5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5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5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5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5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5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5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5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5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5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5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5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5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5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5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5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5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5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5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5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5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5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5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5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5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5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5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5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5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5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5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5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5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5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5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5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5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5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5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5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5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5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5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5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5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5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5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5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5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5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5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5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5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5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5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5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5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5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5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5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5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5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5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5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5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5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5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5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5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5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5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5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5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5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5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5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5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5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5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5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5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5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5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5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5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5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5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5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5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5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5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5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5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5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5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5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5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5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5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5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5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5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5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5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5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5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5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5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5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5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5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5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5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5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5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5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5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5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5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5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5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5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5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5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5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5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5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5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5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5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5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5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5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5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5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5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5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5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5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5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5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5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5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5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5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5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5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5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5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5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5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5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5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5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5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5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5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5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5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5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5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5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5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5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5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5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5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5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5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5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5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5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5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5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5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5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5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5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5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5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5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5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5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5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5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5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5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5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5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5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5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5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5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5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5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5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5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5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5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5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5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5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5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5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5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5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5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5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5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5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5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5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5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5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5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5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5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5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5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5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5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5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5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5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5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5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5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5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5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5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5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5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5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5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5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5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5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5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5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5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5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5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5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5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5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5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5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5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5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5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5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5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5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5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5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5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5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5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5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5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5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5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5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5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5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5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5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5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5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5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5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5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5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5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5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5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5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5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5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5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5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5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5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5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5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5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5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5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5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5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5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5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5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5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5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5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5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5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5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5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5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5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5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5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5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5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5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5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5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5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5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5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5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5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5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5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5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5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5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5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5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5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5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5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5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5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5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5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5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5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5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5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5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5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5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5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5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5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5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5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5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5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5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5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5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5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5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5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5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5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5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5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5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5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5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5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5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5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5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5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5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5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5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5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5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5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5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5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5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5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5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5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5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5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5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5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5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5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5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5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5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5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5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5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5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5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5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5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5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5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5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5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5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5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5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5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5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5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5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5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5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5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5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5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5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5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5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5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5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5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5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5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5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5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5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5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5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5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5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5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5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5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5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5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5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5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5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5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5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5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5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5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5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5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5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5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5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5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5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5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5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5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5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5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5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5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5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5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5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5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5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5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5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5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5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5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5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5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5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5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5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5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5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5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5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5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5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5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5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5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5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5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5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5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5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5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5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5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5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5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5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5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5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5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5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5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5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5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5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5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5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5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5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5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5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5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5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5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5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5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5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5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5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5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5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5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5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5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5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5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5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5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5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5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5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5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5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5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5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5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5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5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5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5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5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5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5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5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5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5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5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5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5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5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5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5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5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5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5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5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5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5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5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5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5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5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5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5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5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5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5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5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5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5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5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5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5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5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5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5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5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5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5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5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5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5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5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5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5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5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5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5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5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5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5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5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5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5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5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5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5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5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5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5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5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5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5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5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5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5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5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5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5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5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5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5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5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5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5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5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5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5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5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5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5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5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5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5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5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5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5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5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5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5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5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5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5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5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5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5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5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5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5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5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5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5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5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5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5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5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5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5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5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5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5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5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5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5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5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5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5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5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5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5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5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5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5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5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5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5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5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5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5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5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5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5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5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5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5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5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5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5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5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5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5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5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5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5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5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5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5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5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5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5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5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5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5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5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5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5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5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5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5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5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5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5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5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5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5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5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5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5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5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5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5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5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5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5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5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5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5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5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5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5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5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5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5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5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5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5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5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5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5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5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5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5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5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5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5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5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5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5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I27" sqref="I27"/>
    </sheetView>
  </sheetViews>
  <sheetFormatPr defaultColWidth="9.1796875" defaultRowHeight="12.5" x14ac:dyDescent="0.25"/>
  <cols>
    <col min="1" max="1" width="1.1796875" style="63" customWidth="1"/>
    <col min="2" max="2" width="54.7265625" style="63" customWidth="1"/>
    <col min="3" max="4" width="15.54296875" style="74" customWidth="1"/>
    <col min="5" max="5" width="14.26953125" style="74" customWidth="1"/>
    <col min="6" max="6" width="19.453125" style="63" customWidth="1"/>
    <col min="7" max="8" width="19.54296875" style="63" customWidth="1"/>
    <col min="9" max="9" width="15.54296875" style="63" customWidth="1"/>
    <col min="10" max="16" width="13.54296875" style="63" customWidth="1"/>
    <col min="17" max="17" width="13.54296875" style="410" customWidth="1"/>
    <col min="18" max="16384" width="9.1796875" style="410"/>
  </cols>
  <sheetData>
    <row r="1" spans="1:27" s="63" customFormat="1" ht="33.75" customHeight="1" x14ac:dyDescent="0.25">
      <c r="B1" s="391"/>
      <c r="C1" s="74"/>
      <c r="D1" s="74"/>
      <c r="E1" s="74"/>
      <c r="F1" s="74"/>
      <c r="G1" s="392"/>
    </row>
    <row r="2" spans="1:27" s="63" customFormat="1" ht="15" customHeight="1" x14ac:dyDescent="0.25">
      <c r="B2" s="71" t="s">
        <v>13</v>
      </c>
      <c r="C2" s="74"/>
      <c r="D2" s="74"/>
      <c r="E2" s="74"/>
      <c r="F2" s="74"/>
    </row>
    <row r="3" spans="1:27" s="63" customFormat="1" ht="14.15" customHeight="1" x14ac:dyDescent="0.25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5">
      <c r="B4" s="75"/>
      <c r="C4" s="74"/>
      <c r="D4" s="74"/>
      <c r="E4" s="74"/>
      <c r="G4" s="393"/>
      <c r="H4" s="393"/>
    </row>
    <row r="5" spans="1:27" s="63" customFormat="1" ht="25.5" customHeight="1" thickBot="1" x14ac:dyDescent="0.3">
      <c r="B5" s="377" t="s">
        <v>299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44827</v>
      </c>
    </row>
    <row r="6" spans="1:27" s="63" customFormat="1" ht="20.149999999999999" hidden="1" customHeight="1" thickTop="1" x14ac:dyDescent="0.25">
      <c r="B6" s="85" t="s">
        <v>21</v>
      </c>
      <c r="C6" s="90"/>
      <c r="D6" s="376"/>
      <c r="E6" s="519" t="s">
        <v>89</v>
      </c>
      <c r="F6" s="520"/>
      <c r="G6" s="520"/>
      <c r="H6" s="521"/>
    </row>
    <row r="7" spans="1:27" s="91" customFormat="1" ht="18.75" customHeight="1" thickTop="1" x14ac:dyDescent="0.25">
      <c r="A7" s="63"/>
      <c r="B7" s="527" t="s">
        <v>21</v>
      </c>
      <c r="C7" s="522" t="s">
        <v>93</v>
      </c>
      <c r="D7" s="522" t="s">
        <v>127</v>
      </c>
      <c r="E7" s="522" t="s">
        <v>94</v>
      </c>
      <c r="F7" s="522" t="s">
        <v>307</v>
      </c>
      <c r="G7" s="522" t="s">
        <v>359</v>
      </c>
      <c r="H7" s="522" t="s">
        <v>105</v>
      </c>
      <c r="I7" s="522" t="s">
        <v>95</v>
      </c>
      <c r="J7" s="522" t="s">
        <v>298</v>
      </c>
      <c r="K7" s="522" t="s">
        <v>19</v>
      </c>
      <c r="L7" s="522" t="s">
        <v>330</v>
      </c>
      <c r="M7" s="522" t="s">
        <v>20</v>
      </c>
      <c r="N7" s="522" t="s">
        <v>329</v>
      </c>
      <c r="O7" s="522" t="s">
        <v>61</v>
      </c>
      <c r="P7" s="522" t="s">
        <v>331</v>
      </c>
      <c r="Q7" s="52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5">
      <c r="A8" s="63"/>
      <c r="B8" s="528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5">
      <c r="A9" s="63"/>
      <c r="B9" s="528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3">
      <c r="A10" s="63"/>
      <c r="B10" s="52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52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7" customHeight="1" thickTop="1" x14ac:dyDescent="0.25">
      <c r="A11" s="63"/>
      <c r="B11" s="343" t="s">
        <v>254</v>
      </c>
      <c r="C11" s="149">
        <f>'Execução Orçamentária'!J125</f>
        <v>340226868</v>
      </c>
      <c r="D11" s="149">
        <f>'Execução Orçamentária'!K125</f>
        <v>3436635</v>
      </c>
      <c r="E11" s="149">
        <f>'Execução Orçamentária'!L125</f>
        <v>343663503</v>
      </c>
      <c r="F11" s="149">
        <f>'Execução Orçamentária'!M125</f>
        <v>0</v>
      </c>
      <c r="G11" s="149">
        <f>'Execução Orçamentária'!N125</f>
        <v>343663503</v>
      </c>
      <c r="H11" s="149">
        <f>'Execução Orçamentária'!O125</f>
        <v>257395931.94</v>
      </c>
      <c r="I11" s="340">
        <f>+G11-H11</f>
        <v>86267571.060000002</v>
      </c>
      <c r="J11" s="374">
        <f>IFERROR((H11/G11),0%)</f>
        <v>0.74897662886244865</v>
      </c>
      <c r="K11" s="427">
        <f>'Execução Orçamentária'!R125</f>
        <v>256021299.15000001</v>
      </c>
      <c r="L11" s="374">
        <f>IFERROR((K11/G11),0%)</f>
        <v>0.7449766906147145</v>
      </c>
      <c r="M11" s="427">
        <f>'Execução Orçamentária'!S125</f>
        <v>254747414.47</v>
      </c>
      <c r="N11" s="374">
        <f>IFERROR((M11/G11),0%)</f>
        <v>0.74126991154484045</v>
      </c>
      <c r="O11" s="427">
        <f>'Execução Orçamentária'!T125</f>
        <v>246787306.91</v>
      </c>
      <c r="P11" s="374">
        <f>IFERROR((O11/G11),0%)</f>
        <v>0.71810740668030726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7" customHeight="1" x14ac:dyDescent="0.25">
      <c r="A12" s="63"/>
      <c r="B12" s="131" t="s">
        <v>247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22191430.579999998</v>
      </c>
      <c r="I12" s="147">
        <f>+G12-H12</f>
        <v>4397676.4200000018</v>
      </c>
      <c r="J12" s="374">
        <f t="shared" ref="J12:J19" si="0">IFERROR((H12/G12),0%)</f>
        <v>0.83460608812473458</v>
      </c>
      <c r="K12" s="141">
        <f>'Execução Orçamentária'!R83</f>
        <v>22097509.220000003</v>
      </c>
      <c r="L12" s="374">
        <f t="shared" ref="L12:L19" si="1">IFERROR((K12/G12),0%)</f>
        <v>0.831073763402434</v>
      </c>
      <c r="M12" s="141">
        <f>'Execução Orçamentária'!S83</f>
        <v>15988634.539999999</v>
      </c>
      <c r="N12" s="374">
        <f t="shared" ref="N12:N19" si="2">IFERROR((M12/G12),0%)</f>
        <v>0.60132273490794552</v>
      </c>
      <c r="O12" s="141">
        <f>'Execução Orçamentária'!T83</f>
        <v>15658406.18</v>
      </c>
      <c r="P12" s="374">
        <f t="shared" ref="P12:P19" si="3">IFERROR((O12/G12),0%)</f>
        <v>0.58890304890645628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7" customHeight="1" x14ac:dyDescent="0.25">
      <c r="A13" s="63"/>
      <c r="B13" s="131" t="s">
        <v>295</v>
      </c>
      <c r="C13" s="142">
        <f>'Execução Orçamentária'!J104</f>
        <v>1949502</v>
      </c>
      <c r="D13" s="142">
        <f>'Execução Orçamentária'!K104</f>
        <v>0</v>
      </c>
      <c r="E13" s="142">
        <f>'Execução Orçamentária'!L104</f>
        <v>1949502</v>
      </c>
      <c r="F13" s="142">
        <f>'Execução Orçamentária'!M104</f>
        <v>0</v>
      </c>
      <c r="G13" s="142">
        <f>'Execução Orçamentária'!N104</f>
        <v>1949502</v>
      </c>
      <c r="H13" s="142">
        <f>'Execução Orçamentária'!O104</f>
        <v>890994.32</v>
      </c>
      <c r="I13" s="147">
        <f t="shared" ref="I13:I18" si="4">+G13-H13</f>
        <v>1058507.6800000002</v>
      </c>
      <c r="J13" s="374">
        <f t="shared" si="0"/>
        <v>0.45703688429147543</v>
      </c>
      <c r="K13" s="141">
        <f>'Execução Orçamentária'!R104</f>
        <v>873875.4</v>
      </c>
      <c r="L13" s="374">
        <f t="shared" si="1"/>
        <v>0.44825570838090961</v>
      </c>
      <c r="M13" s="141">
        <f>'Execução Orçamentária'!S104</f>
        <v>871994.08</v>
      </c>
      <c r="N13" s="374">
        <f t="shared" si="2"/>
        <v>0.44729068244095155</v>
      </c>
      <c r="O13" s="141">
        <f>'Execução Orçamentária'!T104</f>
        <v>871994.08</v>
      </c>
      <c r="P13" s="374">
        <f t="shared" si="3"/>
        <v>0.44729068244095155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7" customHeight="1" x14ac:dyDescent="0.25">
      <c r="A14" s="63"/>
      <c r="B14" s="131" t="s">
        <v>296</v>
      </c>
      <c r="C14" s="142">
        <f>'Execução Orçamentária'!J111</f>
        <v>233177</v>
      </c>
      <c r="D14" s="142">
        <f>'Execução Orçamentária'!K111</f>
        <v>0</v>
      </c>
      <c r="E14" s="142">
        <f>'Execução Orçamentária'!L111</f>
        <v>233177</v>
      </c>
      <c r="F14" s="142">
        <f>'Execução Orçamentária'!M111</f>
        <v>0</v>
      </c>
      <c r="G14" s="142">
        <f>'Execução Orçamentária'!N111</f>
        <v>233177</v>
      </c>
      <c r="H14" s="142">
        <f>'Execução Orçamentária'!O111</f>
        <v>132799.54999999999</v>
      </c>
      <c r="I14" s="147">
        <f t="shared" si="4"/>
        <v>100377.45000000001</v>
      </c>
      <c r="J14" s="374">
        <f t="shared" si="0"/>
        <v>0.56952250865222553</v>
      </c>
      <c r="K14" s="141">
        <f>'Execução Orçamentária'!R111</f>
        <v>120624.94</v>
      </c>
      <c r="L14" s="374">
        <f t="shared" si="1"/>
        <v>0.51731062669131178</v>
      </c>
      <c r="M14" s="141">
        <f>'Execução Orçamentária'!S111</f>
        <v>120007.1</v>
      </c>
      <c r="N14" s="374">
        <f t="shared" si="2"/>
        <v>0.51466096570416464</v>
      </c>
      <c r="O14" s="141">
        <f>'Execução Orçamentária'!T111</f>
        <v>119786.76</v>
      </c>
      <c r="P14" s="374">
        <f t="shared" si="3"/>
        <v>0.51371601830369207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7" customHeight="1" x14ac:dyDescent="0.25">
      <c r="A15" s="63"/>
      <c r="B15" s="131" t="s">
        <v>297</v>
      </c>
      <c r="C15" s="142">
        <f>'Execução Orçamentária'!J118</f>
        <v>17628738</v>
      </c>
      <c r="D15" s="142">
        <f>'Execução Orçamentária'!K118</f>
        <v>0</v>
      </c>
      <c r="E15" s="142">
        <f>'Execução Orçamentária'!L118</f>
        <v>17628738</v>
      </c>
      <c r="F15" s="142">
        <f>'Execução Orçamentária'!M118</f>
        <v>0</v>
      </c>
      <c r="G15" s="142">
        <f>'Execução Orçamentária'!N118</f>
        <v>17628738</v>
      </c>
      <c r="H15" s="142">
        <f>'Execução Orçamentária'!O118</f>
        <v>13645406.32</v>
      </c>
      <c r="I15" s="147">
        <f t="shared" si="4"/>
        <v>3983331.6799999997</v>
      </c>
      <c r="J15" s="374">
        <f t="shared" si="0"/>
        <v>0.77404328772711928</v>
      </c>
      <c r="K15" s="141">
        <f>'Execução Orçamentária'!R118</f>
        <v>13645406.32</v>
      </c>
      <c r="L15" s="374">
        <f t="shared" si="1"/>
        <v>0.77404328772711928</v>
      </c>
      <c r="M15" s="141">
        <f>'Execução Orçamentária'!S118</f>
        <v>9828537.4399999995</v>
      </c>
      <c r="N15" s="374">
        <f t="shared" si="2"/>
        <v>0.55752927067155911</v>
      </c>
      <c r="O15" s="141">
        <f>'Execução Orçamentária'!T118</f>
        <v>9828537.4399999995</v>
      </c>
      <c r="P15" s="374">
        <f t="shared" si="3"/>
        <v>0.55752927067155911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7" customHeight="1" x14ac:dyDescent="0.25">
      <c r="A16" s="63"/>
      <c r="B16" s="131" t="s">
        <v>231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221969.09</v>
      </c>
      <c r="I16" s="147">
        <f t="shared" si="4"/>
        <v>130898.91</v>
      </c>
      <c r="J16" s="374">
        <f t="shared" si="0"/>
        <v>0.62904284321616011</v>
      </c>
      <c r="K16" s="141">
        <f>'Execução Orçamentária'!R29</f>
        <v>221969.09</v>
      </c>
      <c r="L16" s="374">
        <f t="shared" si="1"/>
        <v>0.62904284321616011</v>
      </c>
      <c r="M16" s="141">
        <f>'Execução Orçamentária'!S29</f>
        <v>213482.57</v>
      </c>
      <c r="N16" s="374">
        <f t="shared" si="2"/>
        <v>0.60499271682328803</v>
      </c>
      <c r="O16" s="141">
        <f>'Execução Orçamentária'!T29</f>
        <v>213482.57</v>
      </c>
      <c r="P16" s="374">
        <f t="shared" si="3"/>
        <v>0.60499271682328803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7" customHeight="1" x14ac:dyDescent="0.25">
      <c r="A17" s="63"/>
      <c r="B17" s="131" t="s">
        <v>223</v>
      </c>
      <c r="C17" s="142">
        <f>'Execução Orçamentária'!J9</f>
        <v>1910000</v>
      </c>
      <c r="D17" s="142">
        <f>'Execução Orçamentária'!K9</f>
        <v>1540818</v>
      </c>
      <c r="E17" s="142">
        <f>'Execução Orçamentária'!L9</f>
        <v>3450818</v>
      </c>
      <c r="F17" s="142">
        <f>'Execução Orçamentária'!M9</f>
        <v>846376</v>
      </c>
      <c r="G17" s="142">
        <f>'Execução Orçamentária'!N9</f>
        <v>2604442</v>
      </c>
      <c r="H17" s="142">
        <f>'Execução Orçamentária'!O9</f>
        <v>2465887.1900000004</v>
      </c>
      <c r="I17" s="147">
        <f t="shared" si="4"/>
        <v>138554.80999999959</v>
      </c>
      <c r="J17" s="374">
        <f t="shared" si="0"/>
        <v>0.94680057762852865</v>
      </c>
      <c r="K17" s="141">
        <f>'Execução Orçamentária'!R9</f>
        <v>2465887.1900000004</v>
      </c>
      <c r="L17" s="374">
        <f t="shared" si="1"/>
        <v>0.94680057762852865</v>
      </c>
      <c r="M17" s="141">
        <f>'Execução Orçamentária'!S9</f>
        <v>2465887.1900000004</v>
      </c>
      <c r="N17" s="374">
        <f t="shared" si="2"/>
        <v>0.94680057762852865</v>
      </c>
      <c r="O17" s="141">
        <f>'Execução Orçamentária'!T9</f>
        <v>2465887.1900000004</v>
      </c>
      <c r="P17" s="374">
        <f t="shared" si="3"/>
        <v>0.94680057762852865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7" customHeight="1" thickBot="1" x14ac:dyDescent="0.3">
      <c r="A18" s="63"/>
      <c r="B18" s="143" t="s">
        <v>228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3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5007453</v>
      </c>
      <c r="E19" s="385">
        <f t="shared" si="5"/>
        <v>393867713</v>
      </c>
      <c r="F19" s="385">
        <f t="shared" si="5"/>
        <v>846376</v>
      </c>
      <c r="G19" s="385">
        <f t="shared" si="5"/>
        <v>393021337</v>
      </c>
      <c r="H19" s="385">
        <f t="shared" si="5"/>
        <v>296944418.98999995</v>
      </c>
      <c r="I19" s="385">
        <f t="shared" si="5"/>
        <v>96076918.01000002</v>
      </c>
      <c r="J19" s="386">
        <f t="shared" si="0"/>
        <v>0.75554274293764345</v>
      </c>
      <c r="K19" s="385">
        <f>SUM(K11:K18)</f>
        <v>295446571.30999994</v>
      </c>
      <c r="L19" s="386">
        <f t="shared" si="1"/>
        <v>0.7517316326009037</v>
      </c>
      <c r="M19" s="385">
        <f>SUM(M11:M18)</f>
        <v>284235957.38999999</v>
      </c>
      <c r="N19" s="386">
        <f t="shared" si="2"/>
        <v>0.72320744608835319</v>
      </c>
      <c r="O19" s="385">
        <f>SUM(O11:O18)</f>
        <v>275945401.13</v>
      </c>
      <c r="P19" s="386">
        <f t="shared" si="3"/>
        <v>0.70211302835703293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6" customHeight="1" thickTop="1" x14ac:dyDescent="0.25">
      <c r="C20" s="72"/>
      <c r="D20" s="72"/>
      <c r="E20" s="72"/>
      <c r="R20" s="396"/>
    </row>
    <row r="21" spans="1:27" x14ac:dyDescent="0.25">
      <c r="C21" s="72"/>
      <c r="D21" s="72"/>
      <c r="E21" s="72"/>
      <c r="G21" s="72"/>
    </row>
    <row r="22" spans="1:27" x14ac:dyDescent="0.25">
      <c r="C22" s="72"/>
      <c r="D22" s="72"/>
      <c r="E22" s="72"/>
      <c r="G22" s="72"/>
    </row>
    <row r="23" spans="1:27" x14ac:dyDescent="0.25">
      <c r="C23" s="72"/>
      <c r="D23" s="72"/>
      <c r="E23" s="72"/>
    </row>
    <row r="24" spans="1:27" x14ac:dyDescent="0.25">
      <c r="C24" s="72"/>
      <c r="D24" s="72"/>
      <c r="E24" s="72"/>
    </row>
    <row r="25" spans="1:27" x14ac:dyDescent="0.25">
      <c r="C25" s="72"/>
      <c r="D25" s="72"/>
      <c r="E25" s="72"/>
    </row>
    <row r="26" spans="1:27" x14ac:dyDescent="0.25">
      <c r="C26" s="72"/>
      <c r="D26" s="72"/>
      <c r="E26" s="72"/>
    </row>
    <row r="27" spans="1:27" x14ac:dyDescent="0.25">
      <c r="C27" s="72"/>
      <c r="D27" s="72"/>
      <c r="E27" s="72"/>
      <c r="G27" s="72"/>
    </row>
    <row r="28" spans="1:27" x14ac:dyDescent="0.25">
      <c r="C28" s="72"/>
      <c r="D28" s="72"/>
      <c r="E28" s="72"/>
    </row>
    <row r="29" spans="1:27" x14ac:dyDescent="0.25">
      <c r="C29" s="72"/>
      <c r="D29" s="72"/>
      <c r="E29" s="72"/>
    </row>
    <row r="30" spans="1:27" x14ac:dyDescent="0.25">
      <c r="C30" s="72"/>
      <c r="D30" s="72"/>
      <c r="E30" s="72"/>
    </row>
    <row r="31" spans="1:27" x14ac:dyDescent="0.25">
      <c r="C31" s="72"/>
      <c r="D31" s="72"/>
      <c r="E31" s="72"/>
    </row>
    <row r="32" spans="1:27" x14ac:dyDescent="0.25">
      <c r="C32" s="72"/>
      <c r="D32" s="72"/>
      <c r="E32" s="72"/>
    </row>
    <row r="33" spans="3:5" x14ac:dyDescent="0.25">
      <c r="C33" s="72"/>
      <c r="D33" s="72"/>
      <c r="E33" s="72"/>
    </row>
    <row r="34" spans="3:5" x14ac:dyDescent="0.25">
      <c r="C34" s="72"/>
      <c r="D34" s="72"/>
      <c r="E34" s="72"/>
    </row>
    <row r="35" spans="3:5" x14ac:dyDescent="0.25">
      <c r="C35" s="72"/>
      <c r="D35" s="72"/>
      <c r="E35" s="72"/>
    </row>
    <row r="36" spans="3:5" x14ac:dyDescent="0.25">
      <c r="C36" s="72"/>
      <c r="D36" s="72"/>
      <c r="E36" s="72"/>
    </row>
    <row r="37" spans="3:5" x14ac:dyDescent="0.25">
      <c r="C37" s="72"/>
      <c r="D37" s="72"/>
      <c r="E37" s="72"/>
    </row>
    <row r="38" spans="3:5" x14ac:dyDescent="0.25">
      <c r="C38" s="72"/>
      <c r="D38" s="72"/>
      <c r="E38" s="72"/>
    </row>
    <row r="39" spans="3:5" x14ac:dyDescent="0.25">
      <c r="C39" s="72"/>
      <c r="D39" s="72"/>
      <c r="E39" s="72"/>
    </row>
    <row r="40" spans="3:5" x14ac:dyDescent="0.25">
      <c r="C40" s="72"/>
      <c r="D40" s="72"/>
      <c r="E40" s="72"/>
    </row>
    <row r="41" spans="3:5" x14ac:dyDescent="0.25">
      <c r="C41" s="72"/>
      <c r="D41" s="72"/>
      <c r="E41" s="72"/>
    </row>
    <row r="42" spans="3:5" x14ac:dyDescent="0.25">
      <c r="C42" s="72"/>
      <c r="D42" s="72"/>
      <c r="E42" s="72"/>
    </row>
    <row r="43" spans="3:5" x14ac:dyDescent="0.25">
      <c r="C43" s="72"/>
      <c r="D43" s="72"/>
      <c r="E43" s="72"/>
    </row>
    <row r="44" spans="3:5" x14ac:dyDescent="0.25">
      <c r="C44" s="72"/>
      <c r="D44" s="72"/>
      <c r="E44" s="72"/>
    </row>
    <row r="45" spans="3:5" x14ac:dyDescent="0.25">
      <c r="C45" s="72"/>
      <c r="D45" s="72"/>
      <c r="E45" s="72"/>
    </row>
    <row r="46" spans="3:5" x14ac:dyDescent="0.25">
      <c r="C46" s="72"/>
      <c r="D46" s="72"/>
      <c r="E46" s="72"/>
    </row>
    <row r="47" spans="3:5" x14ac:dyDescent="0.25">
      <c r="C47" s="72"/>
      <c r="D47" s="72"/>
      <c r="E47" s="72"/>
    </row>
    <row r="48" spans="3:5" x14ac:dyDescent="0.25">
      <c r="C48" s="72"/>
      <c r="D48" s="72"/>
      <c r="E48" s="72"/>
    </row>
    <row r="49" spans="3:5" x14ac:dyDescent="0.25">
      <c r="C49" s="72"/>
      <c r="D49" s="72"/>
      <c r="E49" s="72"/>
    </row>
    <row r="50" spans="3:5" x14ac:dyDescent="0.25">
      <c r="C50" s="72"/>
      <c r="D50" s="72"/>
      <c r="E50" s="72"/>
    </row>
    <row r="51" spans="3:5" x14ac:dyDescent="0.25">
      <c r="C51" s="72"/>
      <c r="D51" s="72"/>
      <c r="E51" s="72"/>
    </row>
    <row r="52" spans="3:5" x14ac:dyDescent="0.25">
      <c r="C52" s="72"/>
      <c r="D52" s="72"/>
      <c r="E52" s="72"/>
    </row>
    <row r="53" spans="3:5" x14ac:dyDescent="0.25">
      <c r="C53" s="72"/>
      <c r="D53" s="72"/>
      <c r="E53" s="72"/>
    </row>
    <row r="54" spans="3:5" x14ac:dyDescent="0.25">
      <c r="C54" s="72"/>
      <c r="D54" s="72"/>
      <c r="E54" s="72"/>
    </row>
    <row r="55" spans="3:5" x14ac:dyDescent="0.25">
      <c r="C55" s="72"/>
      <c r="D55" s="72"/>
      <c r="E55" s="72"/>
    </row>
    <row r="56" spans="3:5" x14ac:dyDescent="0.25">
      <c r="C56" s="72"/>
      <c r="D56" s="72"/>
      <c r="E56" s="72"/>
    </row>
    <row r="57" spans="3:5" x14ac:dyDescent="0.25">
      <c r="C57" s="72"/>
      <c r="D57" s="72"/>
      <c r="E57" s="72"/>
    </row>
    <row r="58" spans="3:5" x14ac:dyDescent="0.25">
      <c r="C58" s="72"/>
      <c r="D58" s="72"/>
      <c r="E58" s="72"/>
    </row>
    <row r="59" spans="3:5" x14ac:dyDescent="0.25">
      <c r="C59" s="72"/>
      <c r="D59" s="72"/>
      <c r="E59" s="72"/>
    </row>
    <row r="60" spans="3:5" x14ac:dyDescent="0.25">
      <c r="C60" s="72"/>
      <c r="D60" s="72"/>
      <c r="E60" s="72"/>
    </row>
    <row r="61" spans="3:5" x14ac:dyDescent="0.25">
      <c r="C61" s="72"/>
      <c r="D61" s="72"/>
      <c r="E61" s="72"/>
    </row>
    <row r="62" spans="3:5" x14ac:dyDescent="0.25">
      <c r="C62" s="72"/>
      <c r="D62" s="72"/>
      <c r="E62" s="72"/>
    </row>
    <row r="63" spans="3:5" x14ac:dyDescent="0.25">
      <c r="C63" s="72"/>
      <c r="D63" s="72"/>
      <c r="E63" s="72"/>
    </row>
    <row r="64" spans="3:5" x14ac:dyDescent="0.25">
      <c r="C64" s="72"/>
      <c r="D64" s="72"/>
      <c r="E64" s="72"/>
    </row>
    <row r="65" spans="3:5" x14ac:dyDescent="0.25">
      <c r="C65" s="336"/>
      <c r="D65" s="336"/>
      <c r="E65" s="336"/>
    </row>
    <row r="66" spans="3:5" x14ac:dyDescent="0.25">
      <c r="C66" s="336"/>
      <c r="D66" s="336"/>
      <c r="E66" s="336"/>
    </row>
    <row r="67" spans="3:5" x14ac:dyDescent="0.25">
      <c r="C67" s="336"/>
      <c r="D67" s="336"/>
      <c r="E67" s="336"/>
    </row>
    <row r="68" spans="3:5" x14ac:dyDescent="0.25">
      <c r="C68" s="336"/>
      <c r="D68" s="336"/>
      <c r="E68" s="336"/>
    </row>
    <row r="69" spans="3:5" x14ac:dyDescent="0.25">
      <c r="C69" s="336"/>
      <c r="D69" s="336"/>
      <c r="E69" s="336"/>
    </row>
    <row r="70" spans="3:5" x14ac:dyDescent="0.25">
      <c r="C70" s="336"/>
      <c r="D70" s="336"/>
      <c r="E70" s="336"/>
    </row>
    <row r="71" spans="3:5" x14ac:dyDescent="0.25">
      <c r="C71" s="336"/>
      <c r="D71" s="336"/>
      <c r="E71" s="336"/>
    </row>
    <row r="72" spans="3:5" x14ac:dyDescent="0.25">
      <c r="C72" s="336"/>
      <c r="D72" s="336"/>
      <c r="E72" s="336"/>
    </row>
    <row r="73" spans="3:5" x14ac:dyDescent="0.25">
      <c r="C73" s="336"/>
      <c r="D73" s="336"/>
      <c r="E73" s="336"/>
    </row>
    <row r="74" spans="3:5" x14ac:dyDescent="0.25">
      <c r="C74" s="336"/>
      <c r="D74" s="336"/>
      <c r="E74" s="336"/>
    </row>
    <row r="75" spans="3:5" x14ac:dyDescent="0.25">
      <c r="C75" s="336"/>
      <c r="D75" s="336"/>
      <c r="E75" s="336"/>
    </row>
    <row r="76" spans="3:5" x14ac:dyDescent="0.25">
      <c r="C76" s="336"/>
      <c r="D76" s="336"/>
      <c r="E76" s="336"/>
    </row>
    <row r="77" spans="3:5" x14ac:dyDescent="0.25">
      <c r="C77" s="336"/>
      <c r="D77" s="336"/>
      <c r="E77" s="336"/>
    </row>
    <row r="78" spans="3:5" x14ac:dyDescent="0.25">
      <c r="C78" s="336"/>
      <c r="D78" s="336"/>
      <c r="E78" s="336"/>
    </row>
    <row r="79" spans="3:5" x14ac:dyDescent="0.25">
      <c r="C79" s="336"/>
      <c r="D79" s="336"/>
      <c r="E79" s="336"/>
    </row>
    <row r="80" spans="3:5" x14ac:dyDescent="0.25">
      <c r="C80" s="336"/>
      <c r="D80" s="336"/>
      <c r="E80" s="336"/>
    </row>
    <row r="81" spans="3:5" x14ac:dyDescent="0.25">
      <c r="C81" s="336"/>
      <c r="D81" s="336"/>
      <c r="E81" s="336"/>
    </row>
    <row r="82" spans="3:5" x14ac:dyDescent="0.25">
      <c r="C82" s="336"/>
      <c r="D82" s="336"/>
      <c r="E82" s="336"/>
    </row>
    <row r="83" spans="3:5" x14ac:dyDescent="0.25">
      <c r="C83" s="336"/>
      <c r="D83" s="336"/>
      <c r="E83" s="336"/>
    </row>
    <row r="84" spans="3:5" x14ac:dyDescent="0.25">
      <c r="C84" s="336"/>
      <c r="D84" s="336"/>
      <c r="E84" s="336"/>
    </row>
    <row r="85" spans="3:5" x14ac:dyDescent="0.25">
      <c r="C85" s="336"/>
      <c r="D85" s="336"/>
      <c r="E85" s="336"/>
    </row>
    <row r="86" spans="3:5" x14ac:dyDescent="0.25">
      <c r="C86" s="336"/>
      <c r="D86" s="336"/>
      <c r="E86" s="336"/>
    </row>
    <row r="87" spans="3:5" x14ac:dyDescent="0.25">
      <c r="C87" s="336"/>
      <c r="D87" s="336"/>
      <c r="E87" s="336"/>
    </row>
    <row r="88" spans="3:5" x14ac:dyDescent="0.25">
      <c r="C88" s="336"/>
      <c r="D88" s="336"/>
      <c r="E88" s="336"/>
    </row>
    <row r="89" spans="3:5" x14ac:dyDescent="0.25">
      <c r="C89" s="336"/>
      <c r="D89" s="336"/>
      <c r="E89" s="336"/>
    </row>
    <row r="90" spans="3:5" x14ac:dyDescent="0.25">
      <c r="C90" s="336"/>
      <c r="D90" s="336"/>
      <c r="E90" s="336"/>
    </row>
    <row r="91" spans="3:5" x14ac:dyDescent="0.25">
      <c r="C91" s="336"/>
      <c r="D91" s="336"/>
      <c r="E91" s="336"/>
    </row>
    <row r="92" spans="3:5" x14ac:dyDescent="0.25">
      <c r="C92" s="336"/>
      <c r="D92" s="336"/>
      <c r="E92" s="336"/>
    </row>
    <row r="93" spans="3:5" x14ac:dyDescent="0.25">
      <c r="C93" s="336"/>
      <c r="D93" s="336"/>
      <c r="E93" s="336"/>
    </row>
    <row r="94" spans="3:5" x14ac:dyDescent="0.25">
      <c r="C94" s="336"/>
      <c r="D94" s="336"/>
      <c r="E94" s="336"/>
    </row>
    <row r="95" spans="3:5" x14ac:dyDescent="0.25">
      <c r="C95" s="336"/>
      <c r="D95" s="336"/>
      <c r="E95" s="336"/>
    </row>
    <row r="96" spans="3:5" x14ac:dyDescent="0.25">
      <c r="C96" s="336"/>
      <c r="D96" s="336"/>
      <c r="E96" s="336"/>
    </row>
    <row r="97" spans="3:5" x14ac:dyDescent="0.25">
      <c r="C97" s="336"/>
      <c r="D97" s="336"/>
      <c r="E97" s="336"/>
    </row>
    <row r="98" spans="3:5" x14ac:dyDescent="0.25">
      <c r="C98" s="336"/>
      <c r="D98" s="336"/>
      <c r="E98" s="336"/>
    </row>
    <row r="99" spans="3:5" x14ac:dyDescent="0.25">
      <c r="C99" s="336"/>
      <c r="D99" s="336"/>
      <c r="E99" s="336"/>
    </row>
    <row r="100" spans="3:5" x14ac:dyDescent="0.25">
      <c r="C100" s="336"/>
      <c r="D100" s="336"/>
      <c r="E100" s="336"/>
    </row>
    <row r="101" spans="3:5" x14ac:dyDescent="0.25">
      <c r="C101" s="336"/>
      <c r="D101" s="336"/>
      <c r="E101" s="336"/>
    </row>
    <row r="102" spans="3:5" x14ac:dyDescent="0.25">
      <c r="C102" s="336"/>
      <c r="D102" s="336"/>
      <c r="E102" s="336"/>
    </row>
    <row r="103" spans="3:5" x14ac:dyDescent="0.25">
      <c r="C103" s="336"/>
      <c r="D103" s="336"/>
      <c r="E103" s="336"/>
    </row>
    <row r="104" spans="3:5" x14ac:dyDescent="0.25">
      <c r="C104" s="336"/>
      <c r="D104" s="336"/>
      <c r="E104" s="336"/>
    </row>
    <row r="105" spans="3:5" x14ac:dyDescent="0.25">
      <c r="C105" s="336"/>
      <c r="D105" s="336"/>
      <c r="E105" s="336"/>
    </row>
    <row r="106" spans="3:5" x14ac:dyDescent="0.25">
      <c r="C106" s="336"/>
      <c r="D106" s="336"/>
      <c r="E106" s="336"/>
    </row>
    <row r="107" spans="3:5" x14ac:dyDescent="0.25">
      <c r="C107" s="336"/>
      <c r="D107" s="336"/>
      <c r="E107" s="336"/>
    </row>
    <row r="108" spans="3:5" x14ac:dyDescent="0.25">
      <c r="C108" s="336"/>
      <c r="D108" s="336"/>
      <c r="E108" s="336"/>
    </row>
    <row r="109" spans="3:5" x14ac:dyDescent="0.25">
      <c r="C109" s="336"/>
      <c r="D109" s="336"/>
      <c r="E109" s="336"/>
    </row>
    <row r="110" spans="3:5" x14ac:dyDescent="0.25">
      <c r="C110" s="336"/>
      <c r="D110" s="336"/>
      <c r="E110" s="336"/>
    </row>
    <row r="111" spans="3:5" x14ac:dyDescent="0.25">
      <c r="C111" s="336"/>
      <c r="D111" s="336"/>
      <c r="E111" s="336"/>
    </row>
    <row r="112" spans="3:5" x14ac:dyDescent="0.25">
      <c r="C112" s="336"/>
      <c r="D112" s="336"/>
      <c r="E112" s="336"/>
    </row>
    <row r="113" spans="3:5" x14ac:dyDescent="0.25">
      <c r="C113" s="336"/>
      <c r="D113" s="336"/>
      <c r="E113" s="336"/>
    </row>
    <row r="114" spans="3:5" x14ac:dyDescent="0.25">
      <c r="C114" s="336"/>
      <c r="D114" s="336"/>
      <c r="E114" s="336"/>
    </row>
    <row r="115" spans="3:5" x14ac:dyDescent="0.25">
      <c r="C115" s="336"/>
      <c r="D115" s="336"/>
      <c r="E115" s="336"/>
    </row>
    <row r="116" spans="3:5" x14ac:dyDescent="0.25">
      <c r="C116" s="336"/>
      <c r="D116" s="336"/>
      <c r="E116" s="336"/>
    </row>
    <row r="117" spans="3:5" x14ac:dyDescent="0.25">
      <c r="C117" s="336"/>
      <c r="D117" s="336"/>
      <c r="E117" s="336"/>
    </row>
    <row r="118" spans="3:5" x14ac:dyDescent="0.25">
      <c r="C118" s="336"/>
      <c r="D118" s="336"/>
      <c r="E118" s="336"/>
    </row>
    <row r="119" spans="3:5" x14ac:dyDescent="0.25">
      <c r="C119" s="336"/>
      <c r="D119" s="336"/>
      <c r="E119" s="336"/>
    </row>
    <row r="120" spans="3:5" x14ac:dyDescent="0.25">
      <c r="C120" s="336"/>
      <c r="D120" s="336"/>
      <c r="E120" s="336"/>
    </row>
    <row r="121" spans="3:5" x14ac:dyDescent="0.25">
      <c r="C121" s="336"/>
      <c r="D121" s="336"/>
      <c r="E121" s="336"/>
    </row>
    <row r="122" spans="3:5" x14ac:dyDescent="0.25">
      <c r="C122" s="336"/>
      <c r="D122" s="336"/>
      <c r="E122" s="336"/>
    </row>
    <row r="123" spans="3:5" x14ac:dyDescent="0.25">
      <c r="C123" s="336"/>
      <c r="D123" s="336"/>
      <c r="E123" s="336"/>
    </row>
    <row r="124" spans="3:5" x14ac:dyDescent="0.25">
      <c r="C124" s="336"/>
      <c r="D124" s="336"/>
      <c r="E124" s="336"/>
    </row>
    <row r="125" spans="3:5" x14ac:dyDescent="0.25">
      <c r="C125" s="336"/>
      <c r="D125" s="336"/>
      <c r="E125" s="336"/>
    </row>
    <row r="126" spans="3:5" x14ac:dyDescent="0.25">
      <c r="C126" s="336"/>
      <c r="D126" s="336"/>
      <c r="E126" s="336"/>
    </row>
    <row r="127" spans="3:5" x14ac:dyDescent="0.25">
      <c r="C127" s="336"/>
      <c r="D127" s="336"/>
      <c r="E127" s="336"/>
    </row>
    <row r="128" spans="3:5" x14ac:dyDescent="0.25">
      <c r="C128" s="336"/>
      <c r="D128" s="336"/>
      <c r="E128" s="336"/>
    </row>
    <row r="129" spans="3:5" x14ac:dyDescent="0.25">
      <c r="C129" s="336"/>
      <c r="D129" s="336"/>
      <c r="E129" s="336"/>
    </row>
    <row r="130" spans="3:5" x14ac:dyDescent="0.25">
      <c r="C130" s="336"/>
      <c r="D130" s="336"/>
      <c r="E130" s="336"/>
    </row>
    <row r="131" spans="3:5" x14ac:dyDescent="0.25">
      <c r="C131" s="336"/>
      <c r="D131" s="336"/>
      <c r="E131" s="336"/>
    </row>
    <row r="132" spans="3:5" x14ac:dyDescent="0.25">
      <c r="C132" s="336"/>
      <c r="D132" s="336"/>
      <c r="E132" s="336"/>
    </row>
    <row r="133" spans="3:5" x14ac:dyDescent="0.25">
      <c r="C133" s="336"/>
      <c r="D133" s="336"/>
      <c r="E133" s="336"/>
    </row>
    <row r="134" spans="3:5" x14ac:dyDescent="0.25">
      <c r="C134" s="336"/>
      <c r="D134" s="336"/>
      <c r="E134" s="336"/>
    </row>
    <row r="135" spans="3:5" x14ac:dyDescent="0.25">
      <c r="C135" s="336"/>
      <c r="D135" s="336"/>
      <c r="E135" s="336"/>
    </row>
    <row r="136" spans="3:5" x14ac:dyDescent="0.25">
      <c r="C136" s="336"/>
      <c r="D136" s="336"/>
      <c r="E136" s="336"/>
    </row>
    <row r="137" spans="3:5" x14ac:dyDescent="0.25">
      <c r="C137" s="336"/>
      <c r="D137" s="336"/>
      <c r="E137" s="336"/>
    </row>
    <row r="138" spans="3:5" x14ac:dyDescent="0.25">
      <c r="C138" s="336"/>
      <c r="D138" s="336"/>
      <c r="E138" s="336"/>
    </row>
    <row r="139" spans="3:5" x14ac:dyDescent="0.25">
      <c r="C139" s="336"/>
      <c r="D139" s="336"/>
      <c r="E139" s="336"/>
    </row>
    <row r="140" spans="3:5" x14ac:dyDescent="0.25">
      <c r="C140" s="336"/>
      <c r="D140" s="336"/>
      <c r="E140" s="336"/>
    </row>
    <row r="141" spans="3:5" x14ac:dyDescent="0.25">
      <c r="C141" s="336"/>
      <c r="D141" s="336"/>
      <c r="E141" s="336"/>
    </row>
    <row r="142" spans="3:5" x14ac:dyDescent="0.25">
      <c r="C142" s="336"/>
      <c r="D142" s="336"/>
      <c r="E142" s="336"/>
    </row>
    <row r="143" spans="3:5" x14ac:dyDescent="0.25">
      <c r="C143" s="336"/>
      <c r="D143" s="336"/>
      <c r="E143" s="336"/>
    </row>
    <row r="144" spans="3:5" x14ac:dyDescent="0.25">
      <c r="C144" s="336"/>
      <c r="D144" s="336"/>
      <c r="E144" s="336"/>
    </row>
    <row r="145" spans="3:5" x14ac:dyDescent="0.25">
      <c r="C145" s="336"/>
      <c r="D145" s="336"/>
      <c r="E145" s="336"/>
    </row>
    <row r="146" spans="3:5" x14ac:dyDescent="0.25">
      <c r="C146" s="336"/>
      <c r="D146" s="336"/>
      <c r="E146" s="336"/>
    </row>
    <row r="147" spans="3:5" x14ac:dyDescent="0.25">
      <c r="C147" s="336"/>
      <c r="D147" s="336"/>
      <c r="E147" s="336"/>
    </row>
    <row r="148" spans="3:5" x14ac:dyDescent="0.25">
      <c r="C148" s="336"/>
      <c r="D148" s="336"/>
      <c r="E148" s="336"/>
    </row>
    <row r="149" spans="3:5" x14ac:dyDescent="0.25">
      <c r="C149" s="336"/>
      <c r="D149" s="336"/>
      <c r="E149" s="336"/>
    </row>
    <row r="150" spans="3:5" x14ac:dyDescent="0.25">
      <c r="C150" s="336"/>
      <c r="D150" s="336"/>
      <c r="E150" s="336"/>
    </row>
    <row r="151" spans="3:5" x14ac:dyDescent="0.25">
      <c r="C151" s="336"/>
      <c r="D151" s="336"/>
      <c r="E151" s="336"/>
    </row>
    <row r="152" spans="3:5" x14ac:dyDescent="0.25">
      <c r="C152" s="336"/>
      <c r="D152" s="336"/>
      <c r="E152" s="336"/>
    </row>
    <row r="153" spans="3:5" x14ac:dyDescent="0.25">
      <c r="C153" s="336"/>
      <c r="D153" s="336"/>
      <c r="E153" s="336"/>
    </row>
    <row r="154" spans="3:5" x14ac:dyDescent="0.25">
      <c r="C154" s="336"/>
      <c r="D154" s="336"/>
      <c r="E154" s="336"/>
    </row>
    <row r="155" spans="3:5" x14ac:dyDescent="0.25">
      <c r="C155" s="336"/>
      <c r="D155" s="336"/>
      <c r="E155" s="336"/>
    </row>
    <row r="156" spans="3:5" x14ac:dyDescent="0.25">
      <c r="C156" s="336"/>
      <c r="D156" s="336"/>
      <c r="E156" s="336"/>
    </row>
    <row r="157" spans="3:5" x14ac:dyDescent="0.25">
      <c r="C157" s="336"/>
      <c r="D157" s="336"/>
      <c r="E157" s="336"/>
    </row>
    <row r="158" spans="3:5" x14ac:dyDescent="0.25">
      <c r="C158" s="336"/>
      <c r="D158" s="336"/>
      <c r="E158" s="336"/>
    </row>
    <row r="159" spans="3:5" x14ac:dyDescent="0.25">
      <c r="C159" s="336"/>
      <c r="D159" s="336"/>
      <c r="E159" s="336"/>
    </row>
    <row r="160" spans="3:5" x14ac:dyDescent="0.25">
      <c r="C160" s="336"/>
      <c r="D160" s="336"/>
      <c r="E160" s="336"/>
    </row>
    <row r="161" spans="3:5" x14ac:dyDescent="0.25">
      <c r="C161" s="336"/>
      <c r="D161" s="336"/>
      <c r="E161" s="336"/>
    </row>
    <row r="162" spans="3:5" x14ac:dyDescent="0.25">
      <c r="C162" s="336"/>
      <c r="D162" s="336"/>
      <c r="E162" s="336"/>
    </row>
    <row r="163" spans="3:5" x14ac:dyDescent="0.25">
      <c r="C163" s="336"/>
      <c r="D163" s="336"/>
      <c r="E163" s="336"/>
    </row>
    <row r="164" spans="3:5" x14ac:dyDescent="0.25">
      <c r="C164" s="336"/>
      <c r="D164" s="336"/>
      <c r="E164" s="336"/>
    </row>
    <row r="165" spans="3:5" x14ac:dyDescent="0.25">
      <c r="C165" s="336"/>
      <c r="D165" s="336"/>
      <c r="E165" s="336"/>
    </row>
    <row r="166" spans="3:5" x14ac:dyDescent="0.25">
      <c r="C166" s="336"/>
      <c r="D166" s="336"/>
      <c r="E166" s="336"/>
    </row>
    <row r="167" spans="3:5" x14ac:dyDescent="0.25">
      <c r="C167" s="336"/>
      <c r="D167" s="336"/>
      <c r="E167" s="336"/>
    </row>
    <row r="168" spans="3:5" x14ac:dyDescent="0.25">
      <c r="C168" s="336"/>
      <c r="D168" s="336"/>
      <c r="E168" s="336"/>
    </row>
    <row r="169" spans="3:5" x14ac:dyDescent="0.25">
      <c r="C169" s="336"/>
      <c r="D169" s="336"/>
      <c r="E169" s="336"/>
    </row>
    <row r="170" spans="3:5" x14ac:dyDescent="0.25">
      <c r="C170" s="336"/>
      <c r="D170" s="336"/>
      <c r="E170" s="336"/>
    </row>
    <row r="171" spans="3:5" x14ac:dyDescent="0.25">
      <c r="C171" s="336"/>
      <c r="D171" s="336"/>
      <c r="E171" s="336"/>
    </row>
    <row r="172" spans="3:5" x14ac:dyDescent="0.25">
      <c r="C172" s="336"/>
      <c r="D172" s="336"/>
      <c r="E172" s="336"/>
    </row>
    <row r="173" spans="3:5" x14ac:dyDescent="0.25">
      <c r="C173" s="336"/>
      <c r="D173" s="336"/>
      <c r="E173" s="336"/>
    </row>
    <row r="174" spans="3:5" x14ac:dyDescent="0.25">
      <c r="C174" s="336"/>
      <c r="D174" s="336"/>
      <c r="E174" s="336"/>
    </row>
    <row r="175" spans="3:5" x14ac:dyDescent="0.25">
      <c r="C175" s="336"/>
      <c r="D175" s="336"/>
      <c r="E175" s="336"/>
    </row>
    <row r="176" spans="3:5" x14ac:dyDescent="0.25">
      <c r="C176" s="336"/>
      <c r="D176" s="336"/>
      <c r="E176" s="336"/>
    </row>
    <row r="177" spans="3:5" x14ac:dyDescent="0.25">
      <c r="C177" s="336"/>
      <c r="D177" s="336"/>
      <c r="E177" s="336"/>
    </row>
    <row r="178" spans="3:5" x14ac:dyDescent="0.25">
      <c r="C178" s="336"/>
      <c r="D178" s="336"/>
      <c r="E178" s="336"/>
    </row>
    <row r="179" spans="3:5" x14ac:dyDescent="0.25">
      <c r="C179" s="336"/>
      <c r="D179" s="336"/>
      <c r="E179" s="336"/>
    </row>
    <row r="180" spans="3:5" x14ac:dyDescent="0.25">
      <c r="C180" s="336"/>
      <c r="D180" s="336"/>
      <c r="E180" s="336"/>
    </row>
    <row r="181" spans="3:5" x14ac:dyDescent="0.25">
      <c r="C181" s="336"/>
      <c r="D181" s="336"/>
      <c r="E181" s="336"/>
    </row>
    <row r="182" spans="3:5" x14ac:dyDescent="0.25">
      <c r="C182" s="336"/>
      <c r="D182" s="336"/>
      <c r="E182" s="336"/>
    </row>
    <row r="183" spans="3:5" x14ac:dyDescent="0.25">
      <c r="C183" s="336"/>
      <c r="D183" s="336"/>
      <c r="E183" s="336"/>
    </row>
    <row r="184" spans="3:5" x14ac:dyDescent="0.25">
      <c r="C184" s="336"/>
      <c r="D184" s="336"/>
      <c r="E184" s="336"/>
    </row>
    <row r="185" spans="3:5" x14ac:dyDescent="0.25">
      <c r="C185" s="336"/>
      <c r="D185" s="336"/>
      <c r="E185" s="336"/>
    </row>
    <row r="186" spans="3:5" x14ac:dyDescent="0.25">
      <c r="C186" s="336"/>
      <c r="D186" s="336"/>
      <c r="E186" s="336"/>
    </row>
    <row r="187" spans="3:5" x14ac:dyDescent="0.25">
      <c r="C187" s="336"/>
      <c r="D187" s="336"/>
      <c r="E187" s="336"/>
    </row>
    <row r="188" spans="3:5" x14ac:dyDescent="0.25">
      <c r="C188" s="336"/>
      <c r="D188" s="336"/>
      <c r="E188" s="336"/>
    </row>
    <row r="189" spans="3:5" x14ac:dyDescent="0.25">
      <c r="C189" s="336"/>
      <c r="D189" s="336"/>
      <c r="E189" s="336"/>
    </row>
    <row r="190" spans="3:5" x14ac:dyDescent="0.25">
      <c r="C190" s="336"/>
      <c r="D190" s="336"/>
      <c r="E190" s="336"/>
    </row>
    <row r="191" spans="3:5" x14ac:dyDescent="0.25">
      <c r="C191" s="336"/>
      <c r="D191" s="336"/>
      <c r="E191" s="336"/>
    </row>
    <row r="192" spans="3:5" x14ac:dyDescent="0.25">
      <c r="C192" s="336"/>
      <c r="D192" s="336"/>
      <c r="E192" s="336"/>
    </row>
    <row r="193" spans="3:5" x14ac:dyDescent="0.25">
      <c r="C193" s="336"/>
      <c r="D193" s="336"/>
      <c r="E193" s="336"/>
    </row>
    <row r="194" spans="3:5" x14ac:dyDescent="0.25">
      <c r="C194" s="336"/>
      <c r="D194" s="336"/>
      <c r="E194" s="336"/>
    </row>
    <row r="195" spans="3:5" x14ac:dyDescent="0.25">
      <c r="C195" s="336"/>
      <c r="D195" s="336"/>
      <c r="E195" s="336"/>
    </row>
    <row r="196" spans="3:5" x14ac:dyDescent="0.25">
      <c r="C196" s="336"/>
      <c r="D196" s="336"/>
      <c r="E196" s="336"/>
    </row>
    <row r="197" spans="3:5" x14ac:dyDescent="0.25">
      <c r="C197" s="336"/>
      <c r="D197" s="336"/>
      <c r="E197" s="336"/>
    </row>
    <row r="198" spans="3:5" x14ac:dyDescent="0.25">
      <c r="C198" s="336"/>
      <c r="D198" s="336"/>
      <c r="E198" s="336"/>
    </row>
    <row r="199" spans="3:5" x14ac:dyDescent="0.25">
      <c r="C199" s="336"/>
      <c r="D199" s="336"/>
      <c r="E199" s="336"/>
    </row>
    <row r="200" spans="3:5" x14ac:dyDescent="0.25">
      <c r="C200" s="336"/>
      <c r="D200" s="336"/>
      <c r="E200" s="336"/>
    </row>
    <row r="201" spans="3:5" x14ac:dyDescent="0.25">
      <c r="C201" s="336"/>
      <c r="D201" s="336"/>
      <c r="E201" s="336"/>
    </row>
    <row r="202" spans="3:5" x14ac:dyDescent="0.25">
      <c r="C202" s="336"/>
      <c r="D202" s="336"/>
      <c r="E202" s="336"/>
    </row>
    <row r="203" spans="3:5" x14ac:dyDescent="0.25">
      <c r="C203" s="336"/>
      <c r="D203" s="336"/>
      <c r="E203" s="336"/>
    </row>
    <row r="204" spans="3:5" x14ac:dyDescent="0.25">
      <c r="C204" s="336"/>
      <c r="D204" s="336"/>
      <c r="E204" s="336"/>
    </row>
    <row r="205" spans="3:5" x14ac:dyDescent="0.25">
      <c r="C205" s="336"/>
      <c r="D205" s="336"/>
      <c r="E205" s="336"/>
    </row>
    <row r="206" spans="3:5" x14ac:dyDescent="0.25">
      <c r="C206" s="336"/>
      <c r="D206" s="336"/>
      <c r="E206" s="336"/>
    </row>
    <row r="207" spans="3:5" x14ac:dyDescent="0.25">
      <c r="C207" s="336"/>
      <c r="D207" s="336"/>
      <c r="E207" s="336"/>
    </row>
    <row r="208" spans="3:5" x14ac:dyDescent="0.25">
      <c r="C208" s="336"/>
      <c r="D208" s="336"/>
      <c r="E208" s="336"/>
    </row>
    <row r="209" spans="3:5" x14ac:dyDescent="0.25">
      <c r="C209" s="336"/>
      <c r="D209" s="336"/>
      <c r="E209" s="336"/>
    </row>
    <row r="210" spans="3:5" x14ac:dyDescent="0.25">
      <c r="C210" s="336"/>
      <c r="D210" s="336"/>
      <c r="E210" s="336"/>
    </row>
    <row r="211" spans="3:5" x14ac:dyDescent="0.25">
      <c r="C211" s="336"/>
      <c r="D211" s="336"/>
      <c r="E211" s="336"/>
    </row>
    <row r="212" spans="3:5" x14ac:dyDescent="0.25">
      <c r="C212" s="336"/>
      <c r="D212" s="336"/>
      <c r="E212" s="336"/>
    </row>
    <row r="213" spans="3:5" x14ac:dyDescent="0.25">
      <c r="C213" s="336"/>
      <c r="D213" s="336"/>
      <c r="E213" s="336"/>
    </row>
    <row r="214" spans="3:5" x14ac:dyDescent="0.25">
      <c r="C214" s="336"/>
      <c r="D214" s="336"/>
      <c r="E214" s="336"/>
    </row>
    <row r="215" spans="3:5" x14ac:dyDescent="0.25">
      <c r="C215" s="336"/>
      <c r="D215" s="336"/>
      <c r="E215" s="336"/>
    </row>
    <row r="216" spans="3:5" x14ac:dyDescent="0.25">
      <c r="C216" s="336"/>
      <c r="D216" s="336"/>
      <c r="E216" s="336"/>
    </row>
    <row r="217" spans="3:5" x14ac:dyDescent="0.25">
      <c r="C217" s="336"/>
      <c r="D217" s="336"/>
      <c r="E217" s="336"/>
    </row>
    <row r="218" spans="3:5" x14ac:dyDescent="0.25">
      <c r="C218" s="336"/>
      <c r="D218" s="336"/>
      <c r="E218" s="336"/>
    </row>
    <row r="219" spans="3:5" x14ac:dyDescent="0.25">
      <c r="C219" s="336"/>
      <c r="D219" s="336"/>
      <c r="E219" s="336"/>
    </row>
    <row r="220" spans="3:5" x14ac:dyDescent="0.25">
      <c r="C220" s="336"/>
      <c r="D220" s="336"/>
      <c r="E220" s="336"/>
    </row>
    <row r="221" spans="3:5" x14ac:dyDescent="0.25">
      <c r="C221" s="336"/>
      <c r="D221" s="336"/>
      <c r="E221" s="336"/>
    </row>
    <row r="222" spans="3:5" x14ac:dyDescent="0.25">
      <c r="C222" s="336"/>
      <c r="D222" s="336"/>
      <c r="E222" s="336"/>
    </row>
    <row r="223" spans="3:5" x14ac:dyDescent="0.25">
      <c r="C223" s="336"/>
      <c r="D223" s="336"/>
      <c r="E223" s="336"/>
    </row>
    <row r="224" spans="3:5" x14ac:dyDescent="0.25">
      <c r="C224" s="336"/>
      <c r="D224" s="336"/>
      <c r="E224" s="336"/>
    </row>
    <row r="225" spans="3:5" x14ac:dyDescent="0.25">
      <c r="C225" s="336"/>
      <c r="D225" s="336"/>
      <c r="E225" s="336"/>
    </row>
    <row r="226" spans="3:5" x14ac:dyDescent="0.25">
      <c r="C226" s="336"/>
      <c r="D226" s="336"/>
      <c r="E226" s="336"/>
    </row>
    <row r="227" spans="3:5" x14ac:dyDescent="0.25">
      <c r="C227" s="336"/>
      <c r="D227" s="336"/>
      <c r="E227" s="336"/>
    </row>
    <row r="228" spans="3:5" x14ac:dyDescent="0.25">
      <c r="C228" s="336"/>
      <c r="D228" s="336"/>
      <c r="E228" s="336"/>
    </row>
    <row r="229" spans="3:5" x14ac:dyDescent="0.25">
      <c r="C229" s="336"/>
      <c r="D229" s="336"/>
      <c r="E229" s="336"/>
    </row>
    <row r="230" spans="3:5" x14ac:dyDescent="0.25">
      <c r="C230" s="336"/>
      <c r="D230" s="336"/>
      <c r="E230" s="336"/>
    </row>
    <row r="231" spans="3:5" x14ac:dyDescent="0.25">
      <c r="C231" s="336"/>
      <c r="D231" s="336"/>
      <c r="E231" s="336"/>
    </row>
    <row r="232" spans="3:5" x14ac:dyDescent="0.25">
      <c r="C232" s="336"/>
      <c r="D232" s="336"/>
      <c r="E232" s="336"/>
    </row>
    <row r="233" spans="3:5" x14ac:dyDescent="0.25">
      <c r="C233" s="336"/>
      <c r="D233" s="336"/>
      <c r="E233" s="336"/>
    </row>
    <row r="234" spans="3:5" x14ac:dyDescent="0.25">
      <c r="C234" s="336"/>
      <c r="D234" s="336"/>
      <c r="E234" s="336"/>
    </row>
    <row r="235" spans="3:5" x14ac:dyDescent="0.25">
      <c r="C235" s="336"/>
      <c r="D235" s="336"/>
      <c r="E235" s="336"/>
    </row>
    <row r="236" spans="3:5" x14ac:dyDescent="0.25">
      <c r="C236" s="336"/>
      <c r="D236" s="336"/>
      <c r="E236" s="336"/>
    </row>
    <row r="237" spans="3:5" x14ac:dyDescent="0.25">
      <c r="C237" s="336"/>
      <c r="D237" s="336"/>
      <c r="E237" s="336"/>
    </row>
    <row r="238" spans="3:5" x14ac:dyDescent="0.25">
      <c r="C238" s="336"/>
      <c r="D238" s="336"/>
      <c r="E238" s="336"/>
    </row>
    <row r="239" spans="3:5" x14ac:dyDescent="0.25">
      <c r="C239" s="336"/>
      <c r="D239" s="336"/>
      <c r="E239" s="336"/>
    </row>
    <row r="240" spans="3:5" x14ac:dyDescent="0.25">
      <c r="C240" s="336"/>
      <c r="D240" s="336"/>
      <c r="E240" s="336"/>
    </row>
    <row r="241" spans="3:5" x14ac:dyDescent="0.25">
      <c r="C241" s="336"/>
      <c r="D241" s="336"/>
      <c r="E241" s="336"/>
    </row>
    <row r="242" spans="3:5" x14ac:dyDescent="0.25">
      <c r="C242" s="336"/>
      <c r="D242" s="336"/>
      <c r="E242" s="336"/>
    </row>
    <row r="243" spans="3:5" x14ac:dyDescent="0.25">
      <c r="C243" s="336"/>
      <c r="D243" s="336"/>
      <c r="E243" s="336"/>
    </row>
    <row r="244" spans="3:5" x14ac:dyDescent="0.25">
      <c r="C244" s="336"/>
      <c r="D244" s="336"/>
      <c r="E244" s="336"/>
    </row>
    <row r="245" spans="3:5" x14ac:dyDescent="0.25">
      <c r="C245" s="336"/>
      <c r="D245" s="336"/>
      <c r="E245" s="336"/>
    </row>
    <row r="246" spans="3:5" x14ac:dyDescent="0.25">
      <c r="C246" s="336"/>
      <c r="D246" s="336"/>
      <c r="E246" s="336"/>
    </row>
    <row r="247" spans="3:5" x14ac:dyDescent="0.25">
      <c r="C247" s="336"/>
      <c r="D247" s="336"/>
      <c r="E247" s="336"/>
    </row>
    <row r="248" spans="3:5" x14ac:dyDescent="0.25">
      <c r="C248" s="336"/>
      <c r="D248" s="336"/>
      <c r="E248" s="336"/>
    </row>
    <row r="249" spans="3:5" x14ac:dyDescent="0.25">
      <c r="C249" s="336"/>
      <c r="D249" s="336"/>
      <c r="E249" s="336"/>
    </row>
    <row r="250" spans="3:5" x14ac:dyDescent="0.25">
      <c r="C250" s="336"/>
      <c r="D250" s="336"/>
      <c r="E250" s="336"/>
    </row>
    <row r="251" spans="3:5" x14ac:dyDescent="0.25">
      <c r="C251" s="336"/>
      <c r="D251" s="336"/>
      <c r="E251" s="336"/>
    </row>
    <row r="252" spans="3:5" x14ac:dyDescent="0.25">
      <c r="C252" s="336"/>
      <c r="D252" s="336"/>
      <c r="E252" s="336"/>
    </row>
    <row r="253" spans="3:5" x14ac:dyDescent="0.25">
      <c r="C253" s="336"/>
      <c r="D253" s="336"/>
      <c r="E253" s="336"/>
    </row>
    <row r="254" spans="3:5" x14ac:dyDescent="0.25">
      <c r="C254" s="336"/>
      <c r="D254" s="336"/>
      <c r="E254" s="336"/>
    </row>
    <row r="255" spans="3:5" x14ac:dyDescent="0.25">
      <c r="C255" s="336"/>
      <c r="D255" s="336"/>
      <c r="E255" s="336"/>
    </row>
    <row r="256" spans="3:5" x14ac:dyDescent="0.25">
      <c r="C256" s="336"/>
      <c r="D256" s="336"/>
      <c r="E256" s="336"/>
    </row>
    <row r="257" spans="3:5" x14ac:dyDescent="0.25">
      <c r="C257" s="336"/>
      <c r="D257" s="336"/>
      <c r="E257" s="336"/>
    </row>
    <row r="258" spans="3:5" x14ac:dyDescent="0.25">
      <c r="C258" s="336"/>
      <c r="D258" s="336"/>
      <c r="E258" s="336"/>
    </row>
    <row r="259" spans="3:5" x14ac:dyDescent="0.25">
      <c r="C259" s="336"/>
      <c r="D259" s="336"/>
      <c r="E259" s="336"/>
    </row>
    <row r="260" spans="3:5" x14ac:dyDescent="0.25">
      <c r="C260" s="336"/>
      <c r="D260" s="336"/>
      <c r="E260" s="336"/>
    </row>
    <row r="261" spans="3:5" x14ac:dyDescent="0.25">
      <c r="C261" s="336"/>
      <c r="D261" s="336"/>
      <c r="E261" s="336"/>
    </row>
    <row r="262" spans="3:5" x14ac:dyDescent="0.25">
      <c r="C262" s="336"/>
      <c r="D262" s="336"/>
      <c r="E262" s="336"/>
    </row>
    <row r="263" spans="3:5" x14ac:dyDescent="0.25">
      <c r="C263" s="336"/>
      <c r="D263" s="336"/>
      <c r="E263" s="336"/>
    </row>
    <row r="264" spans="3:5" x14ac:dyDescent="0.25">
      <c r="C264" s="336"/>
      <c r="D264" s="336"/>
      <c r="E264" s="336"/>
    </row>
    <row r="265" spans="3:5" x14ac:dyDescent="0.25">
      <c r="C265" s="336"/>
      <c r="D265" s="336"/>
      <c r="E265" s="336"/>
    </row>
    <row r="266" spans="3:5" x14ac:dyDescent="0.25">
      <c r="C266" s="336"/>
      <c r="D266" s="336"/>
      <c r="E266" s="336"/>
    </row>
    <row r="267" spans="3:5" x14ac:dyDescent="0.25">
      <c r="C267" s="336"/>
      <c r="D267" s="336"/>
      <c r="E267" s="336"/>
    </row>
    <row r="268" spans="3:5" x14ac:dyDescent="0.25">
      <c r="C268" s="336"/>
      <c r="D268" s="336"/>
      <c r="E268" s="336"/>
    </row>
    <row r="269" spans="3:5" x14ac:dyDescent="0.25">
      <c r="C269" s="336"/>
      <c r="D269" s="336"/>
      <c r="E269" s="336"/>
    </row>
    <row r="270" spans="3:5" x14ac:dyDescent="0.25">
      <c r="C270" s="336"/>
      <c r="D270" s="336"/>
      <c r="E270" s="336"/>
    </row>
    <row r="271" spans="3:5" x14ac:dyDescent="0.25">
      <c r="C271" s="336"/>
      <c r="D271" s="336"/>
      <c r="E271" s="336"/>
    </row>
    <row r="272" spans="3:5" x14ac:dyDescent="0.25">
      <c r="C272" s="336"/>
      <c r="D272" s="336"/>
      <c r="E272" s="336"/>
    </row>
    <row r="273" spans="3:5" x14ac:dyDescent="0.25">
      <c r="C273" s="336"/>
      <c r="D273" s="336"/>
      <c r="E273" s="336"/>
    </row>
    <row r="274" spans="3:5" x14ac:dyDescent="0.25">
      <c r="C274" s="336"/>
      <c r="D274" s="336"/>
      <c r="E274" s="336"/>
    </row>
    <row r="275" spans="3:5" x14ac:dyDescent="0.25">
      <c r="C275" s="336"/>
      <c r="D275" s="336"/>
      <c r="E275" s="336"/>
    </row>
    <row r="276" spans="3:5" x14ac:dyDescent="0.25">
      <c r="C276" s="336"/>
      <c r="D276" s="336"/>
      <c r="E276" s="336"/>
    </row>
    <row r="277" spans="3:5" x14ac:dyDescent="0.25">
      <c r="C277" s="336"/>
      <c r="D277" s="336"/>
      <c r="E277" s="336"/>
    </row>
    <row r="278" spans="3:5" x14ac:dyDescent="0.25">
      <c r="C278" s="336"/>
      <c r="D278" s="336"/>
      <c r="E278" s="336"/>
    </row>
    <row r="279" spans="3:5" x14ac:dyDescent="0.25">
      <c r="C279" s="336"/>
      <c r="D279" s="336"/>
      <c r="E279" s="336"/>
    </row>
    <row r="280" spans="3:5" x14ac:dyDescent="0.25">
      <c r="C280" s="336"/>
      <c r="D280" s="336"/>
      <c r="E280" s="336"/>
    </row>
    <row r="281" spans="3:5" x14ac:dyDescent="0.25">
      <c r="C281" s="336"/>
      <c r="D281" s="336"/>
      <c r="E281" s="336"/>
    </row>
    <row r="282" spans="3:5" x14ac:dyDescent="0.25">
      <c r="C282" s="336"/>
      <c r="D282" s="336"/>
      <c r="E282" s="336"/>
    </row>
    <row r="283" spans="3:5" x14ac:dyDescent="0.25">
      <c r="C283" s="336"/>
      <c r="D283" s="336"/>
      <c r="E283" s="336"/>
    </row>
    <row r="284" spans="3:5" x14ac:dyDescent="0.25">
      <c r="C284" s="336"/>
      <c r="D284" s="336"/>
      <c r="E284" s="336"/>
    </row>
    <row r="285" spans="3:5" x14ac:dyDescent="0.25">
      <c r="C285" s="336"/>
      <c r="D285" s="336"/>
      <c r="E285" s="336"/>
    </row>
    <row r="286" spans="3:5" x14ac:dyDescent="0.25">
      <c r="C286" s="336"/>
      <c r="D286" s="336"/>
      <c r="E286" s="336"/>
    </row>
    <row r="287" spans="3:5" x14ac:dyDescent="0.25">
      <c r="C287" s="336"/>
      <c r="D287" s="336"/>
      <c r="E287" s="336"/>
    </row>
    <row r="288" spans="3:5" x14ac:dyDescent="0.25">
      <c r="C288" s="336"/>
      <c r="D288" s="336"/>
      <c r="E288" s="336"/>
    </row>
    <row r="289" spans="3:5" x14ac:dyDescent="0.25">
      <c r="C289" s="336"/>
      <c r="D289" s="336"/>
      <c r="E289" s="336"/>
    </row>
    <row r="290" spans="3:5" x14ac:dyDescent="0.25">
      <c r="C290" s="336"/>
      <c r="D290" s="336"/>
      <c r="E290" s="336"/>
    </row>
    <row r="291" spans="3:5" x14ac:dyDescent="0.25">
      <c r="C291" s="336"/>
      <c r="D291" s="336"/>
      <c r="E291" s="336"/>
    </row>
    <row r="292" spans="3:5" x14ac:dyDescent="0.25">
      <c r="C292" s="336"/>
      <c r="D292" s="336"/>
      <c r="E292" s="336"/>
    </row>
    <row r="293" spans="3:5" x14ac:dyDescent="0.25">
      <c r="C293" s="336"/>
      <c r="D293" s="336"/>
      <c r="E293" s="336"/>
    </row>
    <row r="294" spans="3:5" x14ac:dyDescent="0.25">
      <c r="C294" s="336"/>
      <c r="D294" s="336"/>
      <c r="E294" s="336"/>
    </row>
    <row r="295" spans="3:5" x14ac:dyDescent="0.25">
      <c r="C295" s="336"/>
      <c r="D295" s="336"/>
      <c r="E295" s="336"/>
    </row>
    <row r="296" spans="3:5" x14ac:dyDescent="0.25">
      <c r="C296" s="336"/>
      <c r="D296" s="336"/>
      <c r="E296" s="336"/>
    </row>
    <row r="297" spans="3:5" x14ac:dyDescent="0.25">
      <c r="C297" s="336"/>
      <c r="D297" s="336"/>
      <c r="E297" s="336"/>
    </row>
    <row r="298" spans="3:5" x14ac:dyDescent="0.25">
      <c r="C298" s="336"/>
      <c r="D298" s="336"/>
      <c r="E298" s="336"/>
    </row>
    <row r="299" spans="3:5" x14ac:dyDescent="0.25">
      <c r="C299" s="336"/>
      <c r="D299" s="336"/>
      <c r="E299" s="336"/>
    </row>
    <row r="300" spans="3:5" x14ac:dyDescent="0.25">
      <c r="C300" s="336"/>
      <c r="D300" s="336"/>
      <c r="E300" s="336"/>
    </row>
    <row r="301" spans="3:5" x14ac:dyDescent="0.25">
      <c r="C301" s="336"/>
      <c r="D301" s="336"/>
      <c r="E301" s="336"/>
    </row>
    <row r="302" spans="3:5" x14ac:dyDescent="0.25">
      <c r="C302" s="336"/>
      <c r="D302" s="336"/>
      <c r="E302" s="336"/>
    </row>
    <row r="303" spans="3:5" x14ac:dyDescent="0.25">
      <c r="C303" s="336"/>
      <c r="D303" s="336"/>
      <c r="E303" s="336"/>
    </row>
    <row r="304" spans="3:5" x14ac:dyDescent="0.25">
      <c r="C304" s="336"/>
      <c r="D304" s="336"/>
      <c r="E304" s="336"/>
    </row>
    <row r="305" spans="3:5" x14ac:dyDescent="0.25">
      <c r="C305" s="336"/>
      <c r="D305" s="336"/>
      <c r="E305" s="336"/>
    </row>
    <row r="306" spans="3:5" x14ac:dyDescent="0.25">
      <c r="C306" s="336"/>
      <c r="D306" s="336"/>
      <c r="E306" s="336"/>
    </row>
    <row r="307" spans="3:5" x14ac:dyDescent="0.25">
      <c r="C307" s="336"/>
      <c r="D307" s="336"/>
      <c r="E307" s="336"/>
    </row>
    <row r="308" spans="3:5" x14ac:dyDescent="0.25">
      <c r="C308" s="336"/>
      <c r="D308" s="336"/>
      <c r="E308" s="336"/>
    </row>
    <row r="309" spans="3:5" x14ac:dyDescent="0.25">
      <c r="C309" s="336"/>
      <c r="D309" s="336"/>
      <c r="E309" s="336"/>
    </row>
    <row r="310" spans="3:5" x14ac:dyDescent="0.25">
      <c r="C310" s="336"/>
      <c r="D310" s="336"/>
      <c r="E310" s="336"/>
    </row>
    <row r="311" spans="3:5" x14ac:dyDescent="0.25">
      <c r="C311" s="336"/>
      <c r="D311" s="336"/>
      <c r="E311" s="336"/>
    </row>
    <row r="312" spans="3:5" x14ac:dyDescent="0.25">
      <c r="C312" s="336"/>
      <c r="D312" s="336"/>
      <c r="E312" s="336"/>
    </row>
    <row r="313" spans="3:5" x14ac:dyDescent="0.25">
      <c r="C313" s="336"/>
      <c r="D313" s="336"/>
      <c r="E313" s="336"/>
    </row>
    <row r="314" spans="3:5" x14ac:dyDescent="0.25">
      <c r="C314" s="336"/>
      <c r="D314" s="336"/>
      <c r="E314" s="336"/>
    </row>
    <row r="315" spans="3:5" x14ac:dyDescent="0.25">
      <c r="C315" s="336"/>
      <c r="D315" s="336"/>
      <c r="E315" s="336"/>
    </row>
    <row r="316" spans="3:5" x14ac:dyDescent="0.25">
      <c r="C316" s="336"/>
      <c r="D316" s="336"/>
      <c r="E316" s="336"/>
    </row>
    <row r="317" spans="3:5" x14ac:dyDescent="0.25">
      <c r="C317" s="336"/>
      <c r="D317" s="336"/>
      <c r="E317" s="336"/>
    </row>
    <row r="318" spans="3:5" x14ac:dyDescent="0.25">
      <c r="C318" s="336"/>
      <c r="D318" s="336"/>
      <c r="E318" s="336"/>
    </row>
    <row r="319" spans="3:5" x14ac:dyDescent="0.25">
      <c r="C319" s="336"/>
      <c r="D319" s="336"/>
      <c r="E319" s="336"/>
    </row>
    <row r="320" spans="3:5" x14ac:dyDescent="0.25">
      <c r="C320" s="336"/>
      <c r="D320" s="336"/>
      <c r="E320" s="336"/>
    </row>
    <row r="321" spans="3:5" x14ac:dyDescent="0.25">
      <c r="C321" s="336"/>
      <c r="D321" s="336"/>
      <c r="E321" s="336"/>
    </row>
    <row r="322" spans="3:5" x14ac:dyDescent="0.25">
      <c r="C322" s="336"/>
      <c r="D322" s="336"/>
      <c r="E322" s="336"/>
    </row>
    <row r="323" spans="3:5" x14ac:dyDescent="0.25">
      <c r="C323" s="336"/>
      <c r="D323" s="336"/>
      <c r="E323" s="336"/>
    </row>
    <row r="324" spans="3:5" x14ac:dyDescent="0.25">
      <c r="C324" s="336"/>
      <c r="D324" s="336"/>
      <c r="E324" s="336"/>
    </row>
    <row r="325" spans="3:5" x14ac:dyDescent="0.25">
      <c r="C325" s="336"/>
      <c r="D325" s="336"/>
      <c r="E325" s="336"/>
    </row>
    <row r="326" spans="3:5" x14ac:dyDescent="0.25">
      <c r="C326" s="336"/>
      <c r="D326" s="336"/>
      <c r="E326" s="336"/>
    </row>
    <row r="327" spans="3:5" x14ac:dyDescent="0.25">
      <c r="C327" s="336"/>
      <c r="D327" s="336"/>
      <c r="E327" s="336"/>
    </row>
    <row r="328" spans="3:5" x14ac:dyDescent="0.25">
      <c r="C328" s="336"/>
      <c r="D328" s="336"/>
      <c r="E328" s="336"/>
    </row>
    <row r="329" spans="3:5" x14ac:dyDescent="0.25">
      <c r="C329" s="336"/>
      <c r="D329" s="336"/>
      <c r="E329" s="336"/>
    </row>
    <row r="330" spans="3:5" x14ac:dyDescent="0.25">
      <c r="C330" s="336"/>
      <c r="D330" s="336"/>
      <c r="E330" s="336"/>
    </row>
    <row r="331" spans="3:5" x14ac:dyDescent="0.25">
      <c r="C331" s="336"/>
      <c r="D331" s="336"/>
      <c r="E331" s="336"/>
    </row>
    <row r="332" spans="3:5" x14ac:dyDescent="0.25">
      <c r="C332" s="336"/>
      <c r="D332" s="336"/>
      <c r="E332" s="336"/>
    </row>
    <row r="333" spans="3:5" x14ac:dyDescent="0.25">
      <c r="C333" s="336"/>
      <c r="D333" s="336"/>
      <c r="E333" s="336"/>
    </row>
    <row r="334" spans="3:5" x14ac:dyDescent="0.25">
      <c r="C334" s="336"/>
      <c r="D334" s="336"/>
      <c r="E334" s="336"/>
    </row>
    <row r="335" spans="3:5" x14ac:dyDescent="0.25">
      <c r="C335" s="336"/>
      <c r="D335" s="336"/>
      <c r="E335" s="336"/>
    </row>
    <row r="336" spans="3:5" x14ac:dyDescent="0.25">
      <c r="C336" s="336"/>
      <c r="D336" s="336"/>
      <c r="E336" s="336"/>
    </row>
    <row r="337" spans="3:5" x14ac:dyDescent="0.25">
      <c r="C337" s="336"/>
      <c r="D337" s="336"/>
      <c r="E337" s="336"/>
    </row>
    <row r="338" spans="3:5" x14ac:dyDescent="0.25">
      <c r="C338" s="336"/>
      <c r="D338" s="336"/>
      <c r="E338" s="336"/>
    </row>
    <row r="339" spans="3:5" x14ac:dyDescent="0.25">
      <c r="C339" s="336"/>
      <c r="D339" s="336"/>
      <c r="E339" s="336"/>
    </row>
    <row r="340" spans="3:5" x14ac:dyDescent="0.25">
      <c r="C340" s="336"/>
      <c r="D340" s="336"/>
      <c r="E340" s="336"/>
    </row>
    <row r="341" spans="3:5" x14ac:dyDescent="0.25">
      <c r="C341" s="336"/>
      <c r="D341" s="336"/>
      <c r="E341" s="336"/>
    </row>
    <row r="342" spans="3:5" x14ac:dyDescent="0.25">
      <c r="C342" s="336"/>
      <c r="D342" s="336"/>
      <c r="E342" s="336"/>
    </row>
    <row r="343" spans="3:5" x14ac:dyDescent="0.25">
      <c r="C343" s="336"/>
      <c r="D343" s="336"/>
      <c r="E343" s="336"/>
    </row>
    <row r="344" spans="3:5" x14ac:dyDescent="0.25">
      <c r="C344" s="336"/>
      <c r="D344" s="336"/>
      <c r="E344" s="336"/>
    </row>
    <row r="345" spans="3:5" x14ac:dyDescent="0.25">
      <c r="C345" s="336"/>
      <c r="D345" s="336"/>
      <c r="E345" s="336"/>
    </row>
    <row r="346" spans="3:5" x14ac:dyDescent="0.25">
      <c r="C346" s="336"/>
      <c r="D346" s="336"/>
      <c r="E346" s="336"/>
    </row>
    <row r="347" spans="3:5" x14ac:dyDescent="0.25">
      <c r="C347" s="336"/>
      <c r="D347" s="336"/>
      <c r="E347" s="336"/>
    </row>
    <row r="348" spans="3:5" x14ac:dyDescent="0.25">
      <c r="C348" s="336"/>
      <c r="D348" s="336"/>
      <c r="E348" s="336"/>
    </row>
    <row r="349" spans="3:5" x14ac:dyDescent="0.25">
      <c r="C349" s="336"/>
      <c r="D349" s="336"/>
      <c r="E349" s="336"/>
    </row>
    <row r="350" spans="3:5" x14ac:dyDescent="0.25">
      <c r="C350" s="336"/>
      <c r="D350" s="336"/>
      <c r="E350" s="336"/>
    </row>
    <row r="351" spans="3:5" x14ac:dyDescent="0.25">
      <c r="C351" s="336"/>
      <c r="D351" s="336"/>
      <c r="E351" s="336"/>
    </row>
    <row r="352" spans="3:5" x14ac:dyDescent="0.25">
      <c r="C352" s="336"/>
      <c r="D352" s="336"/>
      <c r="E352" s="336"/>
    </row>
    <row r="353" spans="3:5" x14ac:dyDescent="0.25">
      <c r="C353" s="336"/>
      <c r="D353" s="336"/>
      <c r="E353" s="336"/>
    </row>
    <row r="354" spans="3:5" x14ac:dyDescent="0.25">
      <c r="C354" s="336"/>
      <c r="D354" s="336"/>
      <c r="E354" s="336"/>
    </row>
    <row r="355" spans="3:5" x14ac:dyDescent="0.25">
      <c r="C355" s="336"/>
      <c r="D355" s="336"/>
      <c r="E355" s="336"/>
    </row>
    <row r="356" spans="3:5" x14ac:dyDescent="0.25">
      <c r="C356" s="336"/>
      <c r="D356" s="336"/>
      <c r="E356" s="336"/>
    </row>
    <row r="357" spans="3:5" x14ac:dyDescent="0.25">
      <c r="C357" s="336"/>
      <c r="D357" s="336"/>
      <c r="E357" s="336"/>
    </row>
    <row r="358" spans="3:5" x14ac:dyDescent="0.25">
      <c r="C358" s="336"/>
      <c r="D358" s="336"/>
      <c r="E358" s="336"/>
    </row>
    <row r="359" spans="3:5" x14ac:dyDescent="0.25">
      <c r="C359" s="336"/>
      <c r="D359" s="336"/>
      <c r="E359" s="336"/>
    </row>
    <row r="360" spans="3:5" x14ac:dyDescent="0.25">
      <c r="C360" s="336"/>
      <c r="D360" s="336"/>
      <c r="E360" s="336"/>
    </row>
    <row r="361" spans="3:5" x14ac:dyDescent="0.25">
      <c r="C361" s="336"/>
      <c r="D361" s="336"/>
      <c r="E361" s="336"/>
    </row>
    <row r="362" spans="3:5" x14ac:dyDescent="0.25">
      <c r="C362" s="336"/>
      <c r="D362" s="336"/>
      <c r="E362" s="336"/>
    </row>
    <row r="363" spans="3:5" x14ac:dyDescent="0.25">
      <c r="C363" s="336"/>
      <c r="D363" s="336"/>
      <c r="E363" s="336"/>
    </row>
    <row r="364" spans="3:5" x14ac:dyDescent="0.25">
      <c r="C364" s="336"/>
      <c r="D364" s="336"/>
      <c r="E364" s="336"/>
    </row>
    <row r="365" spans="3:5" x14ac:dyDescent="0.25">
      <c r="C365" s="336"/>
      <c r="D365" s="336"/>
      <c r="E365" s="336"/>
    </row>
    <row r="366" spans="3:5" x14ac:dyDescent="0.25">
      <c r="C366" s="336"/>
      <c r="D366" s="336"/>
      <c r="E366" s="336"/>
    </row>
    <row r="367" spans="3:5" x14ac:dyDescent="0.25">
      <c r="C367" s="336"/>
      <c r="D367" s="336"/>
      <c r="E367" s="336"/>
    </row>
    <row r="368" spans="3:5" x14ac:dyDescent="0.25">
      <c r="C368" s="336"/>
      <c r="D368" s="336"/>
      <c r="E368" s="336"/>
    </row>
    <row r="369" spans="3:5" x14ac:dyDescent="0.25">
      <c r="C369" s="336"/>
      <c r="D369" s="336"/>
      <c r="E369" s="336"/>
    </row>
    <row r="370" spans="3:5" x14ac:dyDescent="0.25">
      <c r="C370" s="336"/>
      <c r="D370" s="336"/>
      <c r="E370" s="336"/>
    </row>
    <row r="371" spans="3:5" x14ac:dyDescent="0.25">
      <c r="C371" s="336"/>
      <c r="D371" s="336"/>
      <c r="E371" s="336"/>
    </row>
    <row r="372" spans="3:5" x14ac:dyDescent="0.25">
      <c r="C372" s="336"/>
      <c r="D372" s="336"/>
      <c r="E372" s="336"/>
    </row>
    <row r="373" spans="3:5" x14ac:dyDescent="0.25">
      <c r="C373" s="336"/>
      <c r="D373" s="336"/>
      <c r="E373" s="336"/>
    </row>
    <row r="64568" spans="2:2" x14ac:dyDescent="0.25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53125" defaultRowHeight="12.5" outlineLevelCol="1" x14ac:dyDescent="0.25"/>
  <cols>
    <col min="1" max="1" width="2.54296875" style="63" customWidth="1"/>
    <col min="2" max="2" width="42.54296875" style="19" customWidth="1"/>
    <col min="3" max="3" width="12" style="68" hidden="1" customWidth="1"/>
    <col min="4" max="4" width="11.453125" style="104" hidden="1" customWidth="1" outlineLevel="1"/>
    <col min="5" max="5" width="11.453125" style="68" hidden="1" customWidth="1" outlineLevel="1"/>
    <col min="6" max="6" width="8.81640625" style="67" hidden="1" customWidth="1"/>
    <col min="7" max="7" width="12.54296875" style="68" hidden="1" customWidth="1" outlineLevel="1"/>
    <col min="8" max="8" width="18.54296875" style="69" hidden="1" customWidth="1" outlineLevel="1"/>
    <col min="9" max="9" width="14.54296875" style="69" hidden="1" customWidth="1"/>
    <col min="10" max="11" width="13.54296875" style="69" hidden="1" customWidth="1"/>
    <col min="12" max="12" width="19.453125" style="69" hidden="1" customWidth="1"/>
    <col min="13" max="13" width="19.453125" style="69" customWidth="1"/>
    <col min="14" max="14" width="18.1796875" style="19" customWidth="1"/>
    <col min="15" max="15" width="19.453125" style="19" customWidth="1"/>
    <col min="16" max="16" width="13.54296875" style="19" customWidth="1"/>
    <col min="17" max="17" width="19" style="19" customWidth="1"/>
    <col min="18" max="18" width="15.54296875" style="19" hidden="1" customWidth="1"/>
    <col min="19" max="19" width="15.453125" style="19" customWidth="1"/>
    <col min="20" max="20" width="15.453125" style="19" hidden="1" customWidth="1"/>
    <col min="21" max="21" width="15.453125" style="19" customWidth="1"/>
    <col min="22" max="22" width="15.453125" style="19" hidden="1" customWidth="1"/>
    <col min="23" max="23" width="15.453125" style="19" customWidth="1"/>
    <col min="24" max="24" width="17.81640625" style="19" customWidth="1"/>
    <col min="25" max="25" width="16.54296875" style="19" bestFit="1" customWidth="1"/>
    <col min="26" max="16384" width="11.453125" style="19"/>
  </cols>
  <sheetData>
    <row r="1" spans="1:34" ht="34" customHeight="1" x14ac:dyDescent="0.25">
      <c r="B1" s="64"/>
      <c r="C1" s="65"/>
      <c r="D1" s="66"/>
      <c r="E1" s="65"/>
      <c r="N1" s="69"/>
      <c r="O1" s="70"/>
    </row>
    <row r="2" spans="1:34" s="63" customFormat="1" ht="15" customHeight="1" x14ac:dyDescent="0.25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5" customHeight="1" x14ac:dyDescent="0.25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5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3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44850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49999999999999" hidden="1" customHeight="1" x14ac:dyDescent="0.25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9" t="s">
        <v>89</v>
      </c>
      <c r="N6" s="520"/>
      <c r="O6" s="520"/>
      <c r="P6" s="521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5">
      <c r="A7" s="63"/>
      <c r="B7" s="53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32" t="s">
        <v>126</v>
      </c>
      <c r="K7" s="534" t="s">
        <v>93</v>
      </c>
      <c r="L7" s="536" t="s">
        <v>127</v>
      </c>
      <c r="M7" s="536" t="s">
        <v>94</v>
      </c>
      <c r="N7" s="538" t="s">
        <v>186</v>
      </c>
      <c r="O7" s="536" t="s">
        <v>194</v>
      </c>
      <c r="P7" s="538" t="s">
        <v>105</v>
      </c>
      <c r="Q7" s="536" t="s">
        <v>95</v>
      </c>
      <c r="R7" s="538" t="s">
        <v>188</v>
      </c>
      <c r="S7" s="541" t="s">
        <v>187</v>
      </c>
      <c r="T7" s="538" t="s">
        <v>193</v>
      </c>
      <c r="U7" s="541" t="s">
        <v>190</v>
      </c>
      <c r="V7" s="538" t="s">
        <v>61</v>
      </c>
      <c r="W7" s="541" t="s">
        <v>192</v>
      </c>
      <c r="X7" s="54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5">
      <c r="A8" s="63"/>
      <c r="B8" s="531"/>
      <c r="C8" s="193"/>
      <c r="D8" s="194"/>
      <c r="E8" s="193"/>
      <c r="F8" s="195"/>
      <c r="G8" s="193"/>
      <c r="H8" s="196"/>
      <c r="I8" s="196"/>
      <c r="J8" s="533"/>
      <c r="K8" s="535"/>
      <c r="L8" s="537"/>
      <c r="M8" s="537"/>
      <c r="N8" s="539"/>
      <c r="O8" s="537"/>
      <c r="P8" s="539"/>
      <c r="Q8" s="537"/>
      <c r="R8" s="539"/>
      <c r="S8" s="542"/>
      <c r="T8" s="539"/>
      <c r="U8" s="542"/>
      <c r="V8" s="539"/>
      <c r="W8" s="542"/>
      <c r="X8" s="54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5">
      <c r="A9" s="63"/>
      <c r="B9" s="531"/>
      <c r="C9" s="193"/>
      <c r="D9" s="194"/>
      <c r="E9" s="193"/>
      <c r="F9" s="195"/>
      <c r="G9" s="193"/>
      <c r="H9" s="196"/>
      <c r="I9" s="196"/>
      <c r="J9" s="533"/>
      <c r="K9" s="535"/>
      <c r="L9" s="537"/>
      <c r="M9" s="537"/>
      <c r="N9" s="540"/>
      <c r="O9" s="537"/>
      <c r="P9" s="540"/>
      <c r="Q9" s="537"/>
      <c r="R9" s="540"/>
      <c r="S9" s="542"/>
      <c r="T9" s="540"/>
      <c r="U9" s="542"/>
      <c r="V9" s="540"/>
      <c r="W9" s="542"/>
      <c r="X9" s="54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3">
      <c r="A10" s="63"/>
      <c r="B10" s="531"/>
      <c r="C10" s="193"/>
      <c r="D10" s="194"/>
      <c r="E10" s="193"/>
      <c r="F10" s="195"/>
      <c r="G10" s="193"/>
      <c r="H10" s="196"/>
      <c r="I10" s="196"/>
      <c r="J10" s="53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4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7" customHeight="1" thickBot="1" x14ac:dyDescent="0.3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7" customHeight="1" x14ac:dyDescent="0.25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7" customHeight="1" x14ac:dyDescent="0.25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7" customHeight="1" x14ac:dyDescent="0.25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7" customHeight="1" x14ac:dyDescent="0.25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7" customHeight="1" x14ac:dyDescent="0.25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7" customHeight="1" x14ac:dyDescent="0.25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Orçamentária'!J393</f>
        <v>1000000</v>
      </c>
      <c r="L17" s="92">
        <f>+'Execução Orçamentária'!K393</f>
        <v>-102651</v>
      </c>
      <c r="M17" s="92">
        <f>+'Execução Orçamentária'!L393</f>
        <v>897349</v>
      </c>
      <c r="N17" s="92">
        <f>+'Execução Orçamentária'!M393</f>
        <v>0</v>
      </c>
      <c r="O17" s="92" t="e">
        <f>+'Execução Orçamentária'!N402+'Execução Orçamentária'!#REF!+'Execução Orçamentária'!N409</f>
        <v>#REF!</v>
      </c>
      <c r="P17" s="92">
        <f>+'Execução Orçamentária'!O393</f>
        <v>730383.95000000007</v>
      </c>
      <c r="Q17" s="92" t="e">
        <f t="shared" ref="Q17:Q22" si="3">+O17-P17</f>
        <v>#REF!</v>
      </c>
      <c r="R17" s="92">
        <f>'Execução Orçamentária'!R393</f>
        <v>671447.54</v>
      </c>
      <c r="S17" s="243" t="e">
        <f t="shared" si="2"/>
        <v>#REF!</v>
      </c>
      <c r="T17" s="92">
        <f>'Execução Orçamentária'!S393</f>
        <v>520084.66000000003</v>
      </c>
      <c r="U17" s="93" t="e">
        <f t="shared" si="0"/>
        <v>#REF!</v>
      </c>
      <c r="V17" s="92">
        <f>'Execução Orçamentária'!T393</f>
        <v>509575.24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7" customHeight="1" x14ac:dyDescent="0.25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7" customHeight="1" x14ac:dyDescent="0.25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7" customHeight="1" x14ac:dyDescent="0.25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7" customHeight="1" x14ac:dyDescent="0.25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7" customHeight="1" x14ac:dyDescent="0.25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7" customHeight="1" x14ac:dyDescent="0.25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5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3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3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6" hidden="1" customHeight="1" x14ac:dyDescent="0.25">
      <c r="H27" s="94"/>
      <c r="I27" s="94"/>
      <c r="J27" s="94"/>
      <c r="K27" s="94"/>
      <c r="L27" s="94"/>
      <c r="M27" s="94"/>
      <c r="Y27" s="105"/>
    </row>
    <row r="28" spans="1:256" ht="16" hidden="1" customHeight="1" x14ac:dyDescent="0.25">
      <c r="H28" s="94"/>
      <c r="I28" s="94"/>
      <c r="J28" s="94"/>
      <c r="K28" s="94"/>
      <c r="L28" s="94"/>
      <c r="M28" s="94"/>
      <c r="Y28" s="105"/>
    </row>
    <row r="29" spans="1:256" s="114" customFormat="1" ht="16" customHeight="1" x14ac:dyDescent="0.25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6" customHeight="1" x14ac:dyDescent="0.25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6" customHeight="1" x14ac:dyDescent="0.25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6" customHeight="1" x14ac:dyDescent="0.25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5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6" customHeight="1" x14ac:dyDescent="0.25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6" customHeight="1" x14ac:dyDescent="0.55000000000000004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6" customHeight="1" x14ac:dyDescent="0.25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6" customHeight="1" x14ac:dyDescent="0.25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6" customHeight="1" x14ac:dyDescent="0.25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6" customHeight="1" x14ac:dyDescent="0.25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6" customHeight="1" x14ac:dyDescent="0.25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6" customHeight="1" x14ac:dyDescent="0.25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6" customHeight="1" x14ac:dyDescent="0.25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6" customHeight="1" x14ac:dyDescent="0.25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6" customHeight="1" x14ac:dyDescent="0.25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6" customHeight="1" x14ac:dyDescent="0.25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6" customHeight="1" x14ac:dyDescent="0.25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6" customHeight="1" x14ac:dyDescent="0.25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6" customHeight="1" x14ac:dyDescent="0.25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6" customHeight="1" x14ac:dyDescent="0.25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6" customHeight="1" x14ac:dyDescent="0.25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6" customHeight="1" x14ac:dyDescent="0.25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6" customHeight="1" x14ac:dyDescent="0.25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6" customHeight="1" x14ac:dyDescent="0.25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6" customHeight="1" x14ac:dyDescent="0.25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6" customHeight="1" x14ac:dyDescent="0.25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6" customHeight="1" x14ac:dyDescent="0.25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6" customHeight="1" x14ac:dyDescent="0.25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6" customHeight="1" x14ac:dyDescent="0.25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6" customHeight="1" x14ac:dyDescent="0.25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6" customHeight="1" x14ac:dyDescent="0.25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6" customHeight="1" x14ac:dyDescent="0.25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6" customHeight="1" x14ac:dyDescent="0.25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6" customHeight="1" x14ac:dyDescent="0.25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6" customHeight="1" x14ac:dyDescent="0.25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6" customHeight="1" x14ac:dyDescent="0.25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6" customHeight="1" x14ac:dyDescent="0.25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6" customHeight="1" x14ac:dyDescent="0.25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6" customHeight="1" x14ac:dyDescent="0.25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6" customHeight="1" x14ac:dyDescent="0.25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6" customHeight="1" x14ac:dyDescent="0.25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6" customHeight="1" x14ac:dyDescent="0.25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6" customHeight="1" x14ac:dyDescent="0.25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6" customHeight="1" x14ac:dyDescent="0.25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6" customHeight="1" x14ac:dyDescent="0.25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6" customHeight="1" x14ac:dyDescent="0.25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6" customHeight="1" x14ac:dyDescent="0.25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6" customHeight="1" x14ac:dyDescent="0.25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6" customHeight="1" x14ac:dyDescent="0.25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6" customHeight="1" x14ac:dyDescent="0.25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6" customHeight="1" x14ac:dyDescent="0.25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6" customHeight="1" x14ac:dyDescent="0.25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6" customHeight="1" x14ac:dyDescent="0.25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6" customHeight="1" x14ac:dyDescent="0.25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6" customHeight="1" x14ac:dyDescent="0.25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6" customHeight="1" x14ac:dyDescent="0.25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6" customHeight="1" x14ac:dyDescent="0.25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6" customHeight="1" x14ac:dyDescent="0.25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6" customHeight="1" x14ac:dyDescent="0.25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6" customHeight="1" x14ac:dyDescent="0.25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6" customHeight="1" x14ac:dyDescent="0.25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6" customHeight="1" x14ac:dyDescent="0.25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6" customHeight="1" x14ac:dyDescent="0.25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6" customHeight="1" x14ac:dyDescent="0.25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6" customHeight="1" x14ac:dyDescent="0.25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6" customHeight="1" x14ac:dyDescent="0.25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6" customHeight="1" x14ac:dyDescent="0.25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6" customHeight="1" x14ac:dyDescent="0.25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6" customHeight="1" x14ac:dyDescent="0.25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6" customHeight="1" x14ac:dyDescent="0.25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6" customHeight="1" x14ac:dyDescent="0.25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6" customHeight="1" x14ac:dyDescent="0.25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6" customHeight="1" x14ac:dyDescent="0.25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6" customHeight="1" x14ac:dyDescent="0.25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6" customHeight="1" x14ac:dyDescent="0.25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6" customHeight="1" x14ac:dyDescent="0.25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6" customHeight="1" x14ac:dyDescent="0.25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6" customHeight="1" x14ac:dyDescent="0.25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6" customHeight="1" x14ac:dyDescent="0.25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6" customHeight="1" x14ac:dyDescent="0.25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6" customHeight="1" x14ac:dyDescent="0.25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6" customHeight="1" x14ac:dyDescent="0.25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6" customHeight="1" x14ac:dyDescent="0.25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6" customHeight="1" x14ac:dyDescent="0.25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6" customHeight="1" x14ac:dyDescent="0.25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6" customHeight="1" x14ac:dyDescent="0.25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6" customHeight="1" x14ac:dyDescent="0.25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6" customHeight="1" x14ac:dyDescent="0.25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6" customHeight="1" x14ac:dyDescent="0.25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6" customHeight="1" x14ac:dyDescent="0.25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6" customHeight="1" x14ac:dyDescent="0.25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6" customHeight="1" x14ac:dyDescent="0.25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6" customHeight="1" x14ac:dyDescent="0.25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6" customHeight="1" x14ac:dyDescent="0.25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6" customHeight="1" x14ac:dyDescent="0.25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6" customHeight="1" x14ac:dyDescent="0.25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6" customHeight="1" x14ac:dyDescent="0.25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6" customHeight="1" x14ac:dyDescent="0.25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6" customHeight="1" x14ac:dyDescent="0.25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6" customHeight="1" x14ac:dyDescent="0.25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6" customHeight="1" x14ac:dyDescent="0.25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6" customHeight="1" x14ac:dyDescent="0.25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6" customHeight="1" x14ac:dyDescent="0.25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6" customHeight="1" x14ac:dyDescent="0.25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6" customHeight="1" x14ac:dyDescent="0.25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6" customHeight="1" x14ac:dyDescent="0.25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6" customHeight="1" x14ac:dyDescent="0.25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6" customHeight="1" x14ac:dyDescent="0.25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6" customHeight="1" x14ac:dyDescent="0.25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6" customHeight="1" x14ac:dyDescent="0.25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6" customHeight="1" x14ac:dyDescent="0.25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6" customHeight="1" x14ac:dyDescent="0.25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6" customHeight="1" x14ac:dyDescent="0.25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6" customHeight="1" x14ac:dyDescent="0.25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6" customHeight="1" x14ac:dyDescent="0.25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6" customHeight="1" x14ac:dyDescent="0.25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6" customHeight="1" x14ac:dyDescent="0.25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6" customHeight="1" x14ac:dyDescent="0.25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6" customHeight="1" x14ac:dyDescent="0.25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6" customHeight="1" x14ac:dyDescent="0.25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6" customHeight="1" x14ac:dyDescent="0.25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6" customHeight="1" x14ac:dyDescent="0.25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6" customHeight="1" x14ac:dyDescent="0.25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6" customHeight="1" x14ac:dyDescent="0.25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6" customHeight="1" x14ac:dyDescent="0.25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6" customHeight="1" x14ac:dyDescent="0.25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6" customHeight="1" x14ac:dyDescent="0.25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6" customHeight="1" x14ac:dyDescent="0.25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6" customHeight="1" x14ac:dyDescent="0.25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6" customHeight="1" x14ac:dyDescent="0.25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6" customHeight="1" x14ac:dyDescent="0.25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6" customHeight="1" x14ac:dyDescent="0.25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6" customHeight="1" x14ac:dyDescent="0.25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6" customHeight="1" x14ac:dyDescent="0.25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6" customHeight="1" x14ac:dyDescent="0.25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6" customHeight="1" x14ac:dyDescent="0.25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6" customHeight="1" x14ac:dyDescent="0.25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6" customHeight="1" x14ac:dyDescent="0.25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6" customHeight="1" x14ac:dyDescent="0.25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6" customHeight="1" x14ac:dyDescent="0.25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6" customHeight="1" x14ac:dyDescent="0.25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6" customHeight="1" x14ac:dyDescent="0.25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6" customHeight="1" x14ac:dyDescent="0.25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6" customHeight="1" x14ac:dyDescent="0.25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6" customHeight="1" x14ac:dyDescent="0.25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6" customHeight="1" x14ac:dyDescent="0.25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6" customHeight="1" x14ac:dyDescent="0.25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6" customHeight="1" x14ac:dyDescent="0.25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6" customHeight="1" x14ac:dyDescent="0.25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6" customHeight="1" x14ac:dyDescent="0.25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6" customHeight="1" x14ac:dyDescent="0.25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6" customHeight="1" x14ac:dyDescent="0.25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6" customHeight="1" x14ac:dyDescent="0.25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6" customHeight="1" x14ac:dyDescent="0.25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6" customHeight="1" x14ac:dyDescent="0.25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6" customHeight="1" x14ac:dyDescent="0.25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6" customHeight="1" x14ac:dyDescent="0.25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6" customHeight="1" x14ac:dyDescent="0.25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6" customHeight="1" x14ac:dyDescent="0.25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6" customHeight="1" x14ac:dyDescent="0.25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6" customHeight="1" x14ac:dyDescent="0.25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6" customHeight="1" x14ac:dyDescent="0.25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6" customHeight="1" x14ac:dyDescent="0.25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6" customHeight="1" x14ac:dyDescent="0.25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6" customHeight="1" x14ac:dyDescent="0.25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6" customHeight="1" x14ac:dyDescent="0.25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6" customHeight="1" x14ac:dyDescent="0.25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6" customHeight="1" x14ac:dyDescent="0.25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6" customHeight="1" x14ac:dyDescent="0.25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6" customHeight="1" x14ac:dyDescent="0.25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6" customHeight="1" x14ac:dyDescent="0.25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6" customHeight="1" x14ac:dyDescent="0.25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6" customHeight="1" x14ac:dyDescent="0.25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6" customHeight="1" x14ac:dyDescent="0.25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6" customHeight="1" x14ac:dyDescent="0.25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6" customHeight="1" x14ac:dyDescent="0.25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6" customHeight="1" x14ac:dyDescent="0.25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6" customHeight="1" x14ac:dyDescent="0.25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6" customHeight="1" x14ac:dyDescent="0.25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6" customHeight="1" x14ac:dyDescent="0.25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6" customHeight="1" x14ac:dyDescent="0.25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6" customHeight="1" x14ac:dyDescent="0.25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6" customHeight="1" x14ac:dyDescent="0.25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6" customHeight="1" x14ac:dyDescent="0.25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6" customHeight="1" x14ac:dyDescent="0.25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6" customHeight="1" x14ac:dyDescent="0.25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6" customHeight="1" x14ac:dyDescent="0.25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6" customHeight="1" x14ac:dyDescent="0.25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6" customHeight="1" x14ac:dyDescent="0.25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6" customHeight="1" x14ac:dyDescent="0.25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6" customHeight="1" x14ac:dyDescent="0.25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6" customHeight="1" x14ac:dyDescent="0.25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6" customHeight="1" x14ac:dyDescent="0.25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6" customHeight="1" x14ac:dyDescent="0.25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6" customHeight="1" x14ac:dyDescent="0.25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6" customHeight="1" x14ac:dyDescent="0.25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6" customHeight="1" x14ac:dyDescent="0.25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6" customHeight="1" x14ac:dyDescent="0.25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6" customHeight="1" x14ac:dyDescent="0.25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6" customHeight="1" x14ac:dyDescent="0.25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6" customHeight="1" x14ac:dyDescent="0.25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6" customHeight="1" x14ac:dyDescent="0.25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6" customHeight="1" x14ac:dyDescent="0.25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6" customHeight="1" x14ac:dyDescent="0.25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6" customHeight="1" x14ac:dyDescent="0.25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6" customHeight="1" x14ac:dyDescent="0.25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6" customHeight="1" x14ac:dyDescent="0.25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6" customHeight="1" x14ac:dyDescent="0.25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6" customHeight="1" x14ac:dyDescent="0.25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6" customHeight="1" x14ac:dyDescent="0.25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6" customHeight="1" x14ac:dyDescent="0.25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6" customHeight="1" x14ac:dyDescent="0.25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6" customHeight="1" x14ac:dyDescent="0.25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6" customHeight="1" x14ac:dyDescent="0.25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6" customHeight="1" x14ac:dyDescent="0.25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6" customHeight="1" x14ac:dyDescent="0.25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6" customHeight="1" x14ac:dyDescent="0.25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6" customHeight="1" x14ac:dyDescent="0.25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6" customHeight="1" x14ac:dyDescent="0.25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6" customHeight="1" x14ac:dyDescent="0.25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6" customHeight="1" x14ac:dyDescent="0.25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6" customHeight="1" x14ac:dyDescent="0.25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6" customHeight="1" x14ac:dyDescent="0.25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6" customHeight="1" x14ac:dyDescent="0.25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6" customHeight="1" x14ac:dyDescent="0.25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6" customHeight="1" x14ac:dyDescent="0.25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6" customHeight="1" x14ac:dyDescent="0.25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6" customHeight="1" x14ac:dyDescent="0.25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6" customHeight="1" x14ac:dyDescent="0.25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6" customHeight="1" x14ac:dyDescent="0.25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6" customHeight="1" x14ac:dyDescent="0.25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6" customHeight="1" x14ac:dyDescent="0.25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6" customHeight="1" x14ac:dyDescent="0.25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6" customHeight="1" x14ac:dyDescent="0.25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6" customHeight="1" x14ac:dyDescent="0.25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6" customHeight="1" x14ac:dyDescent="0.25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6" customHeight="1" x14ac:dyDescent="0.25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6" customHeight="1" x14ac:dyDescent="0.25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6" customHeight="1" x14ac:dyDescent="0.25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6" customHeight="1" x14ac:dyDescent="0.25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6" customHeight="1" x14ac:dyDescent="0.25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6" customHeight="1" x14ac:dyDescent="0.25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6" customHeight="1" x14ac:dyDescent="0.25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6" customHeight="1" x14ac:dyDescent="0.25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6" customHeight="1" x14ac:dyDescent="0.25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6" customHeight="1" x14ac:dyDescent="0.25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6" customHeight="1" x14ac:dyDescent="0.25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6" customHeight="1" x14ac:dyDescent="0.25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6" customHeight="1" x14ac:dyDescent="0.25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6" customHeight="1" x14ac:dyDescent="0.25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6" customHeight="1" x14ac:dyDescent="0.25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6" customHeight="1" x14ac:dyDescent="0.25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6" customHeight="1" x14ac:dyDescent="0.25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6" customHeight="1" x14ac:dyDescent="0.25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6" customHeight="1" x14ac:dyDescent="0.25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6" customHeight="1" x14ac:dyDescent="0.25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6" customHeight="1" x14ac:dyDescent="0.25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6" customHeight="1" x14ac:dyDescent="0.25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6" customHeight="1" x14ac:dyDescent="0.25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6" customHeight="1" x14ac:dyDescent="0.25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6" customHeight="1" x14ac:dyDescent="0.25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6" customHeight="1" x14ac:dyDescent="0.25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6" customHeight="1" x14ac:dyDescent="0.25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6" customHeight="1" x14ac:dyDescent="0.25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6" customHeight="1" x14ac:dyDescent="0.25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6" customHeight="1" x14ac:dyDescent="0.25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6" customHeight="1" x14ac:dyDescent="0.25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6" customHeight="1" x14ac:dyDescent="0.25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6" customHeight="1" x14ac:dyDescent="0.25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6" customHeight="1" x14ac:dyDescent="0.25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6" customHeight="1" x14ac:dyDescent="0.25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6" customHeight="1" x14ac:dyDescent="0.25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6" customHeight="1" x14ac:dyDescent="0.25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6" customHeight="1" x14ac:dyDescent="0.25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6" customHeight="1" x14ac:dyDescent="0.25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6" customHeight="1" x14ac:dyDescent="0.25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6" customHeight="1" x14ac:dyDescent="0.25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6" customHeight="1" x14ac:dyDescent="0.25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6" customHeight="1" x14ac:dyDescent="0.25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6" customHeight="1" x14ac:dyDescent="0.25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6" customHeight="1" x14ac:dyDescent="0.25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6" customHeight="1" x14ac:dyDescent="0.25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6" customHeight="1" x14ac:dyDescent="0.25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6" customHeight="1" x14ac:dyDescent="0.25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6" customHeight="1" x14ac:dyDescent="0.25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6" customHeight="1" x14ac:dyDescent="0.25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6" customHeight="1" x14ac:dyDescent="0.25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6" customHeight="1" x14ac:dyDescent="0.25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6" customHeight="1" x14ac:dyDescent="0.25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6" customHeight="1" x14ac:dyDescent="0.25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6" customHeight="1" x14ac:dyDescent="0.25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6" customHeight="1" x14ac:dyDescent="0.25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6" customHeight="1" x14ac:dyDescent="0.25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6" customHeight="1" x14ac:dyDescent="0.25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6" customHeight="1" x14ac:dyDescent="0.25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6" customHeight="1" x14ac:dyDescent="0.25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6" customHeight="1" x14ac:dyDescent="0.25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6" customHeight="1" x14ac:dyDescent="0.25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6" customHeight="1" x14ac:dyDescent="0.25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6" customHeight="1" x14ac:dyDescent="0.25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6" customHeight="1" x14ac:dyDescent="0.25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6" customHeight="1" x14ac:dyDescent="0.25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6" customHeight="1" x14ac:dyDescent="0.25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6" customHeight="1" x14ac:dyDescent="0.25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6" customHeight="1" x14ac:dyDescent="0.25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6" customHeight="1" x14ac:dyDescent="0.25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6" customHeight="1" x14ac:dyDescent="0.25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6" customHeight="1" x14ac:dyDescent="0.25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6" customHeight="1" x14ac:dyDescent="0.25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6" customHeight="1" x14ac:dyDescent="0.25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6" customHeight="1" x14ac:dyDescent="0.25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6" customHeight="1" x14ac:dyDescent="0.25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6" customHeight="1" x14ac:dyDescent="0.25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6" customHeight="1" x14ac:dyDescent="0.25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6" customHeight="1" x14ac:dyDescent="0.25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6" customHeight="1" x14ac:dyDescent="0.25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6" customHeight="1" x14ac:dyDescent="0.25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6" customHeight="1" x14ac:dyDescent="0.25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6" customHeight="1" x14ac:dyDescent="0.25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6" customHeight="1" x14ac:dyDescent="0.25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6" customHeight="1" x14ac:dyDescent="0.25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6" customHeight="1" x14ac:dyDescent="0.25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6" customHeight="1" x14ac:dyDescent="0.25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6" customHeight="1" x14ac:dyDescent="0.25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6" customHeight="1" x14ac:dyDescent="0.25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6" customHeight="1" x14ac:dyDescent="0.25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6" customHeight="1" x14ac:dyDescent="0.25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6" customHeight="1" x14ac:dyDescent="0.25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6" customHeight="1" x14ac:dyDescent="0.25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5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5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5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5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5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5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5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5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5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5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5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5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5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5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5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5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5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5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5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5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5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5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5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5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5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5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5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5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5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5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5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5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5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5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5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5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5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5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5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5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5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5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5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5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5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5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5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5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5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5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5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5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5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5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5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5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5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5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5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5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5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5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5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5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5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5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5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5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5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5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5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5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5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5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5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5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5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5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5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5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5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5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5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5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5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5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5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5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5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5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5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5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5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5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5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5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5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5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5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5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5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5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5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5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5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5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5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5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5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5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5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5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5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5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5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5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5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5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5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5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5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5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5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5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5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5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5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5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5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5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5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5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5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5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5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5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5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5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5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5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5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5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5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5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5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5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5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5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5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5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5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5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5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5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5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5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5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5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5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5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5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5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5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5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5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5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5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5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5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5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5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5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5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5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5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5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5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5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5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5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5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5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5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5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5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5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5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5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5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5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5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5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5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5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5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5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5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5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5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5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5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5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5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5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5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5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5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5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5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5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5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5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5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5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5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5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5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5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5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5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5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5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5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5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5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5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5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5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5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5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5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5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5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5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5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5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5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5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5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5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5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5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5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5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5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5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5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5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5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5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5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5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5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5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5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5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5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5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5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5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5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5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5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5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5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5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5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5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5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5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5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5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5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5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5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5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5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5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5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5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5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5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5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5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5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5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5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5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5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5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5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5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5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5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5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5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5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5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5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5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5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5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5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5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5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5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5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5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5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5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5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5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5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5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5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5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5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5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5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5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5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5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5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5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5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5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5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5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5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5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5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5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5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5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5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5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5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5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5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5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5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5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5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5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5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5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5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5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5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5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5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5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5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5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5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5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5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5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5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5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5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5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5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5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5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5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5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5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5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5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5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5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5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5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5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5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5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5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5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5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5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5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5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5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5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5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5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5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5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5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5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5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5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5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5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5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5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5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5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5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5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5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5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5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5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5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5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5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5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5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5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5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5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5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5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5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5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5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5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5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5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5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5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5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5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5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5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5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5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5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5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5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5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5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5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5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5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5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5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5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5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5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5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5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5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5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5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5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5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5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5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5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5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5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5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5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5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5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5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5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5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5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5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5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5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5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5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5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5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5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5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5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5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5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5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5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5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5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5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5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5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5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5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5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5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5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5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5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5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5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5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5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5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5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5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5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5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5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5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5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5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5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5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5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5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5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5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5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5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5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5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5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5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5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5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5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5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5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5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5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5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5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5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5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5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5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5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5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5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5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5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5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5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5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5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5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5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5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5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5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5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5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5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5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5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5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5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5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5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5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5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5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5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5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5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5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5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5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5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5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5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5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5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5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5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5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5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5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5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5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5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5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5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5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5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5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5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5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5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5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5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5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5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5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5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5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5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5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5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5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5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5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5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5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5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5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5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5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5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5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5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5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5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5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5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5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5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5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5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5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5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5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5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5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5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5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5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5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5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5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5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5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5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5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5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5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5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5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5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5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5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5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5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5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5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5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5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5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5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5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5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5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5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5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5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5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5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5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5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5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5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5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5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5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5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5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5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5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5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5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5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5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5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5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5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5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5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5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5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5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5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5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5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5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5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5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5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5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5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5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5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5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5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5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5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5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5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5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5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5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5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5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5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5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5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5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5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5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5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5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5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5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5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5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5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5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5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5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5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5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5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5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5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5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5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5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5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5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5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5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5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5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5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5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5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5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5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5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5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5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5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5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5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5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5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5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5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5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5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5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5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5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5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5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5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5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5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5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5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5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5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5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5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5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5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5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5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5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5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5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5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5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5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5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5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5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5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5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5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5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5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5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5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5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5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5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5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5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5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5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5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5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5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5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5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5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5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5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5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5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5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5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5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5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5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5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5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5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5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5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5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5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5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5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5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5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5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5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5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5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5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5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5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5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5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5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5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5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5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5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5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5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5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5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5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5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5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5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5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5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5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5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5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5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5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5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5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5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5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5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5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5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5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5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5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5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5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5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5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5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5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5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5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5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5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5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5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5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5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5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5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5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5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5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5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5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5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5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5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5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5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5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5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5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5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5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5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5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5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5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5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5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5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5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5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5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5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5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5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5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5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5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5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5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5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5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5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5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5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5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5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5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5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5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5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5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5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5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5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5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5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5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5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5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5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5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5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5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5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5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5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5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5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5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5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5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5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5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5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5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5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5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5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5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5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5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5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5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5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5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5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5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5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5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5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5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5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5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5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5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5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5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5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5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5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5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5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5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5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5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5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5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5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5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5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5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5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5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5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5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5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5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5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5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5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5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5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5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5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5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2022-10-17T13:29:31Z</dcterms:modified>
</cp:coreProperties>
</file>