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CPRM\2022\EXECUÇÃO ORÇAMENTÁRIA\7 - JUL\"/>
    </mc:Choice>
  </mc:AlternateContent>
  <bookViews>
    <workbookView xWindow="0" yWindow="0" windowWidth="28800" windowHeight="12300" firstSheet="5" activeTab="5"/>
  </bookViews>
  <sheets>
    <sheet name="Planilha Diária Base Indisponív" sheetId="16" state="hidden" r:id="rId1"/>
    <sheet name="Base RAP" sheetId="29" state="hidden" r:id="rId2"/>
    <sheet name="Base Zero" sheetId="1" state="hidden" r:id="rId3"/>
    <sheet name="Base Execução" sheetId="15" state="hidden" r:id="rId4"/>
    <sheet name="Destaque Liberado pela CPRM" sheetId="22" state="hidden" r:id="rId5"/>
    <sheet name="Execução Orçamentária" sheetId="3" r:id="rId6"/>
    <sheet name="Resumo Discricionária " sheetId="26" r:id="rId7"/>
    <sheet name="Resumo Obrigatórias" sheetId="19" r:id="rId8"/>
    <sheet name="Resumo Discricionária  (2)" sheetId="28" state="hidden" r:id="rId9"/>
    <sheet name="Resumo Obrigatórias (2)" sheetId="27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'Base Execução'!$A$4:$M$81</definedName>
    <definedName name="_xlnm._FilterDatabase" localSheetId="2" hidden="1">'Base Zero'!$B$1:$E$96</definedName>
    <definedName name="_xlnm._FilterDatabase" localSheetId="5" hidden="1">'Execução Orçamentária'!$B$8:$O$416</definedName>
    <definedName name="_xlnm.Extract" localSheetId="5">'Execução Orçamentária'!$B$416:$B$416</definedName>
    <definedName name="_xlnm.Print_Area" localSheetId="2">'Base Zero'!$A$5:$P$89</definedName>
    <definedName name="_xlnm.Print_Area" localSheetId="5">'Execução Orçamentária'!$A$392:$U$416</definedName>
    <definedName name="_xlnm.Print_Area" localSheetId="6">'Resumo Discricionária '!$A$1:$J$31</definedName>
    <definedName name="_xlnm.Print_Area" localSheetId="8">'Resumo Discricionária  (2)'!$A$1:$S$33</definedName>
    <definedName name="_xlnm.Print_Area" localSheetId="7">'Resumo Obrigatórias'!$B$11:$J$19</definedName>
    <definedName name="_xlnm.Print_Area" localSheetId="9">'Resumo Obrigatórias (2)'!$B$11:$S$19</definedName>
    <definedName name="_xlnm.Criteria" localSheetId="5">'Execução Orçamentária'!#REF!</definedName>
    <definedName name="dddd" localSheetId="3">#REF!</definedName>
    <definedName name="dddd" localSheetId="0">#REF!</definedName>
    <definedName name="dddd" localSheetId="6">#REF!</definedName>
    <definedName name="dddd" localSheetId="8">#REF!</definedName>
    <definedName name="ddddd" localSheetId="3">#REF!</definedName>
    <definedName name="ddddd" localSheetId="0">#REF!</definedName>
    <definedName name="ddddd" localSheetId="6">#REF!</definedName>
    <definedName name="ddddd" localSheetId="8">#REF!</definedName>
    <definedName name="planilha" localSheetId="3">#REF!</definedName>
    <definedName name="planilha" localSheetId="0">#REF!</definedName>
    <definedName name="planilha" localSheetId="6">#REF!</definedName>
    <definedName name="planilha" localSheetId="8">#REF!</definedName>
    <definedName name="Planilha_1ÁreaTotal" localSheetId="3">#REF!,#REF!</definedName>
    <definedName name="Planilha_1ÁreaTotal" localSheetId="5">#REF!,#REF!</definedName>
    <definedName name="Planilha_1ÁreaTotal" localSheetId="0">#REF!,#REF!</definedName>
    <definedName name="Planilha_1ÁreaTotal" localSheetId="6">#REF!,#REF!</definedName>
    <definedName name="Planilha_1ÁreaTotal" localSheetId="8">#REF!,#REF!</definedName>
    <definedName name="Planilha_1CabGráfico" localSheetId="3">#REF!</definedName>
    <definedName name="Planilha_1CabGráfico" localSheetId="5">#REF!</definedName>
    <definedName name="Planilha_1CabGráfico" localSheetId="0">#REF!</definedName>
    <definedName name="Planilha_1CabGráfico" localSheetId="6">#REF!</definedName>
    <definedName name="Planilha_1CabGráfico" localSheetId="8">#REF!</definedName>
    <definedName name="Planilha_1TítCols" localSheetId="3">#REF!,#REF!</definedName>
    <definedName name="Planilha_1TítCols" localSheetId="5">#REF!,#REF!</definedName>
    <definedName name="Planilha_1TítCols" localSheetId="0">#REF!,#REF!</definedName>
    <definedName name="Planilha_1TítCols" localSheetId="6">#REF!,#REF!</definedName>
    <definedName name="Planilha_1TítCols" localSheetId="8">#REF!,#REF!</definedName>
    <definedName name="Planilha_1TítLins" localSheetId="3">#REF!</definedName>
    <definedName name="Planilha_1TítLins" localSheetId="5">#REF!</definedName>
    <definedName name="Planilha_1TítLins" localSheetId="0">#REF!</definedName>
    <definedName name="Planilha_1TítLins" localSheetId="6">#REF!</definedName>
    <definedName name="Planilha_1TítLins" localSheetId="8">#REF!</definedName>
    <definedName name="Planilha_2ÁreaTotal">'[1]Planilha 2'!$C$13:$C$49,'[1]Planilha 2'!$G$13:$K$49</definedName>
    <definedName name="Planilha_2CabGráfico" localSheetId="3">#REF!</definedName>
    <definedName name="Planilha_2CabGráfico" localSheetId="5">#REF!</definedName>
    <definedName name="Planilha_2CabGráfico" localSheetId="0">#REF!</definedName>
    <definedName name="Planilha_2CabGráfico" localSheetId="6">#REF!</definedName>
    <definedName name="Planilha_2CabGráfico" localSheetId="8">#REF!</definedName>
    <definedName name="Planilha_2TítCols">'[1]Planilha 2'!$C$13,'[1]Planilha 2'!$G$13:$K$13</definedName>
    <definedName name="Planilha_2TítLins" localSheetId="3">#REF!</definedName>
    <definedName name="Planilha_2TítLins" localSheetId="5">#REF!</definedName>
    <definedName name="Planilha_2TítLins" localSheetId="0">#REF!</definedName>
    <definedName name="Planilha_2TítLins" localSheetId="6">#REF!</definedName>
    <definedName name="Planilha_2TítLins" localSheetId="8">#REF!</definedName>
    <definedName name="Planilha_3ÁreaTotal">'[2]Planilha 3'!$C$13:$C$43,'[2]Planilha 3'!$G$13:$K$43</definedName>
    <definedName name="Planilha_3CabGráfico" localSheetId="3">#REF!</definedName>
    <definedName name="Planilha_3CabGráfico" localSheetId="5">#REF!</definedName>
    <definedName name="Planilha_3CabGráfico" localSheetId="0">#REF!</definedName>
    <definedName name="Planilha_3CabGráfico" localSheetId="6">#REF!</definedName>
    <definedName name="Planilha_3CabGráfico" localSheetId="8">#REF!</definedName>
    <definedName name="Planilha_3TítCols">'[2]Planilha 3'!$C$13,'[2]Planilha 3'!$G$13:$K$13</definedName>
    <definedName name="Planilha_3TítLins" localSheetId="3">#REF!</definedName>
    <definedName name="Planilha_3TítLins" localSheetId="5">#REF!</definedName>
    <definedName name="Planilha_3TítLins" localSheetId="0">#REF!</definedName>
    <definedName name="Planilha_3TítLins" localSheetId="6">#REF!</definedName>
    <definedName name="Planilha_3TítLins" localSheetId="8">#REF!</definedName>
    <definedName name="Planilha_4ÁreaTotal">'[3]Planilha 4'!$C$13:$C$14,'[3]Planilha 4'!$G$13:$G$14</definedName>
    <definedName name="Planilha_4CabGráfico" localSheetId="3">#REF!</definedName>
    <definedName name="Planilha_4CabGráfico" localSheetId="5">#REF!</definedName>
    <definedName name="Planilha_4CabGráfico" localSheetId="0">#REF!</definedName>
    <definedName name="Planilha_4CabGráfico" localSheetId="6">#REF!</definedName>
    <definedName name="Planilha_4CabGráfico" localSheetId="8">#REF!</definedName>
    <definedName name="Planilha_4TítCols">'[3]Planilha 4'!$C$13,'[3]Planilha 4'!$G$13</definedName>
    <definedName name="Planilha_4TítLins" localSheetId="3">#REF!</definedName>
    <definedName name="Planilha_4TítLins" localSheetId="5">#REF!</definedName>
    <definedName name="Planilha_4TítLins" localSheetId="0">#REF!</definedName>
    <definedName name="Planilha_4TítLins" localSheetId="6">#REF!</definedName>
    <definedName name="Planilha_4TítLins" localSheetId="8">#REF!</definedName>
    <definedName name="_xlnm.Print_Titles" localSheetId="2">'Base Zero'!$1:$4</definedName>
    <definedName name="_xlnm.Print_Titles" localSheetId="5">'Execução Orçamentária'!$1:$8</definedName>
    <definedName name="_xlnm.Print_Titles" localSheetId="7">'Resumo Obrigatórias'!$1:$10</definedName>
    <definedName name="_xlnm.Print_Titles" localSheetId="9">'Resumo Obrigatórias (2)'!$1:$10</definedName>
  </definedNames>
  <calcPr calcId="162913"/>
</workbook>
</file>

<file path=xl/calcChain.xml><?xml version="1.0" encoding="utf-8"?>
<calcChain xmlns="http://schemas.openxmlformats.org/spreadsheetml/2006/main">
  <c r="P95" i="1" l="1"/>
  <c r="N323" i="3"/>
  <c r="P323" i="3" s="1"/>
  <c r="L290" i="3"/>
  <c r="K290" i="3"/>
  <c r="J290" i="3"/>
  <c r="I290" i="3"/>
  <c r="H290" i="3"/>
  <c r="L295" i="3"/>
  <c r="K295" i="3"/>
  <c r="J295" i="3"/>
  <c r="I295" i="3"/>
  <c r="H295" i="3"/>
  <c r="T323" i="3"/>
  <c r="T322" i="3" s="1"/>
  <c r="S323" i="3"/>
  <c r="S322" i="3" s="1"/>
  <c r="R323" i="3"/>
  <c r="R322" i="3" s="1"/>
  <c r="O323" i="3"/>
  <c r="O322" i="3" s="1"/>
  <c r="L323" i="3"/>
  <c r="I323" i="3"/>
  <c r="I322" i="3" s="1"/>
  <c r="H323" i="3"/>
  <c r="H322" i="3" s="1"/>
  <c r="G323" i="3"/>
  <c r="A95" i="1"/>
  <c r="O295" i="3" l="1"/>
  <c r="R295" i="3"/>
  <c r="S295" i="3"/>
  <c r="P322" i="3"/>
  <c r="T295" i="3"/>
  <c r="N295" i="3"/>
  <c r="M323" i="3"/>
  <c r="J323" i="3"/>
  <c r="J322" i="3" s="1"/>
  <c r="L322" i="3"/>
  <c r="N322" i="3"/>
  <c r="U322" i="3" s="1"/>
  <c r="A80" i="15"/>
  <c r="P295" i="3" l="1"/>
  <c r="M322" i="3"/>
  <c r="M295" i="3"/>
  <c r="K323" i="3"/>
  <c r="K322" i="3" s="1"/>
  <c r="A79" i="15"/>
  <c r="A78" i="15" l="1"/>
  <c r="A77" i="15" l="1"/>
  <c r="A76" i="15"/>
  <c r="A75" i="15" l="1"/>
  <c r="A74" i="15"/>
  <c r="A73" i="15" l="1"/>
  <c r="A72" i="15"/>
  <c r="A71" i="15"/>
  <c r="A70" i="15"/>
  <c r="A69" i="15" l="1"/>
  <c r="A68" i="15" l="1"/>
  <c r="A67" i="15"/>
  <c r="A66" i="15"/>
  <c r="A65" i="15"/>
  <c r="A6" i="22"/>
  <c r="A64" i="15" l="1"/>
  <c r="A63" i="15" l="1"/>
  <c r="A62" i="15"/>
  <c r="A61" i="15"/>
  <c r="A60" i="15"/>
  <c r="A59" i="15"/>
  <c r="A58" i="15" l="1"/>
  <c r="A57" i="15"/>
  <c r="A56" i="15"/>
  <c r="A55" i="15"/>
  <c r="A54" i="15"/>
  <c r="A53" i="15" l="1"/>
  <c r="A52" i="15"/>
  <c r="A51" i="15"/>
  <c r="A50" i="15"/>
  <c r="A49" i="15" l="1"/>
  <c r="A48" i="15"/>
  <c r="A47" i="15"/>
  <c r="A46" i="15"/>
  <c r="A45" i="15" l="1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G202" i="3" l="1"/>
  <c r="G198" i="3"/>
  <c r="G317" i="3"/>
  <c r="G313" i="3"/>
  <c r="G309" i="3"/>
  <c r="G320" i="3"/>
  <c r="Q277" i="3"/>
  <c r="G278" i="3"/>
  <c r="Q204" i="3"/>
  <c r="G205" i="3"/>
  <c r="A30" i="15"/>
  <c r="A29" i="15"/>
  <c r="A28" i="15"/>
  <c r="A27" i="15"/>
  <c r="A26" i="15"/>
  <c r="A25" i="15"/>
  <c r="A24" i="15"/>
  <c r="A23" i="15"/>
  <c r="A22" i="15"/>
  <c r="A21" i="15"/>
  <c r="A20" i="15"/>
  <c r="A19" i="15" l="1"/>
  <c r="A18" i="15"/>
  <c r="A17" i="15"/>
  <c r="A16" i="15"/>
  <c r="A15" i="15"/>
  <c r="A14" i="15" l="1"/>
  <c r="A13" i="15"/>
  <c r="A12" i="15"/>
  <c r="A11" i="15"/>
  <c r="A10" i="15"/>
  <c r="A9" i="15"/>
  <c r="Q5" i="26" l="1"/>
  <c r="Q5" i="19"/>
  <c r="A80" i="29" l="1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G305" i="3" l="1"/>
  <c r="G91" i="3"/>
  <c r="G119" i="3" l="1"/>
  <c r="G112" i="3"/>
  <c r="G105" i="3"/>
  <c r="G133" i="3"/>
  <c r="G304" i="3" l="1"/>
  <c r="G194" i="3"/>
  <c r="G239" i="3" l="1"/>
  <c r="G338" i="3" l="1"/>
  <c r="G404" i="3" l="1"/>
  <c r="G405" i="3" l="1"/>
  <c r="G215" i="3"/>
  <c r="G387" i="3" l="1"/>
  <c r="G77" i="3"/>
  <c r="G76" i="3"/>
  <c r="G241" i="3"/>
  <c r="G122" i="3"/>
  <c r="G121" i="3"/>
  <c r="G114" i="3"/>
  <c r="G107" i="3"/>
  <c r="G136" i="3"/>
  <c r="G135" i="3" l="1"/>
  <c r="Q397" i="3" l="1"/>
  <c r="Q396" i="3"/>
  <c r="Q383" i="3"/>
  <c r="Q382" i="3"/>
  <c r="Q381" i="3"/>
  <c r="G390" i="3"/>
  <c r="G389" i="3"/>
  <c r="G388" i="3"/>
  <c r="Q386" i="3"/>
  <c r="Q355" i="3"/>
  <c r="Q354" i="3"/>
  <c r="G376" i="3"/>
  <c r="G375" i="3"/>
  <c r="Q374" i="3"/>
  <c r="G372" i="3"/>
  <c r="G371" i="3"/>
  <c r="Q370" i="3"/>
  <c r="G368" i="3"/>
  <c r="G367" i="3"/>
  <c r="Q366" i="3"/>
  <c r="G364" i="3"/>
  <c r="G363" i="3"/>
  <c r="Q362" i="3"/>
  <c r="G360" i="3"/>
  <c r="G359" i="3"/>
  <c r="Q358" i="3"/>
  <c r="Q329" i="3"/>
  <c r="Q328" i="3"/>
  <c r="G334" i="3"/>
  <c r="G333" i="3"/>
  <c r="Q332" i="3"/>
  <c r="G350" i="3"/>
  <c r="Q349" i="3"/>
  <c r="G347" i="3"/>
  <c r="Q346" i="3"/>
  <c r="G344" i="3"/>
  <c r="Q343" i="3"/>
  <c r="G341" i="3"/>
  <c r="Q340" i="3"/>
  <c r="G337" i="3"/>
  <c r="Q336" i="3"/>
  <c r="Q294" i="3"/>
  <c r="Q293" i="3"/>
  <c r="Q292" i="3"/>
  <c r="G302" i="3"/>
  <c r="G316" i="3"/>
  <c r="G312" i="3"/>
  <c r="G308" i="3"/>
  <c r="G303" i="3"/>
  <c r="G301" i="3"/>
  <c r="Q300" i="3"/>
  <c r="Q286" i="3"/>
  <c r="Q283" i="3"/>
  <c r="Q282" i="3"/>
  <c r="G288" i="3"/>
  <c r="G287" i="3"/>
  <c r="Q260" i="3"/>
  <c r="Q259" i="3"/>
  <c r="Q258" i="3"/>
  <c r="G275" i="3"/>
  <c r="Q274" i="3"/>
  <c r="G272" i="3"/>
  <c r="Q271" i="3"/>
  <c r="G269" i="3"/>
  <c r="G268" i="3"/>
  <c r="Q267" i="3"/>
  <c r="G265" i="3"/>
  <c r="G264" i="3"/>
  <c r="Q263" i="3"/>
  <c r="Q252" i="3"/>
  <c r="Q249" i="3"/>
  <c r="Q247" i="3" s="1"/>
  <c r="G253" i="3"/>
  <c r="Q243" i="3"/>
  <c r="Q235" i="3"/>
  <c r="Q227" i="3" s="1"/>
  <c r="Q232" i="3"/>
  <c r="Q226" i="3"/>
  <c r="Q225" i="3"/>
  <c r="G245" i="3"/>
  <c r="G244" i="3"/>
  <c r="G238" i="3"/>
  <c r="G237" i="3"/>
  <c r="G236" i="3"/>
  <c r="G233" i="3"/>
  <c r="Q220" i="3"/>
  <c r="Q217" i="3"/>
  <c r="Q213" i="3"/>
  <c r="Q209" i="3"/>
  <c r="Q207" i="3" s="1"/>
  <c r="G221" i="3"/>
  <c r="G218" i="3"/>
  <c r="G214" i="3"/>
  <c r="Q200" i="3"/>
  <c r="Q196" i="3"/>
  <c r="Q190" i="3"/>
  <c r="Q186" i="3"/>
  <c r="Q185" i="3"/>
  <c r="Q184" i="3"/>
  <c r="G201" i="3"/>
  <c r="G197" i="3"/>
  <c r="G193" i="3"/>
  <c r="G192" i="3"/>
  <c r="G191" i="3"/>
  <c r="G180" i="3"/>
  <c r="Q179" i="3"/>
  <c r="G177" i="3"/>
  <c r="Q176" i="3"/>
  <c r="G174" i="3"/>
  <c r="Q173" i="3"/>
  <c r="G171" i="3"/>
  <c r="Q170" i="3"/>
  <c r="G168" i="3"/>
  <c r="Q167" i="3"/>
  <c r="G165" i="3"/>
  <c r="Q164" i="3"/>
  <c r="G162" i="3"/>
  <c r="Q161" i="3"/>
  <c r="G159" i="3"/>
  <c r="Q158" i="3"/>
  <c r="G156" i="3"/>
  <c r="G155" i="3"/>
  <c r="Q154" i="3"/>
  <c r="Q151" i="3"/>
  <c r="Q150" i="3"/>
  <c r="Q144" i="3"/>
  <c r="Q141" i="3"/>
  <c r="Q140" i="3"/>
  <c r="G146" i="3"/>
  <c r="G145" i="3"/>
  <c r="Q126" i="3"/>
  <c r="Q124" i="3" s="1"/>
  <c r="Q131" i="3"/>
  <c r="Q130" i="3" s="1"/>
  <c r="G132" i="3"/>
  <c r="Q117" i="3"/>
  <c r="Q110" i="3"/>
  <c r="Q103" i="3"/>
  <c r="Q98" i="3"/>
  <c r="Q96" i="3" s="1"/>
  <c r="G118" i="3"/>
  <c r="G111" i="3"/>
  <c r="G104" i="3"/>
  <c r="Q85" i="3"/>
  <c r="Q83" i="3" s="1"/>
  <c r="G94" i="3"/>
  <c r="Q93" i="3"/>
  <c r="G90" i="3"/>
  <c r="Q89" i="3"/>
  <c r="G81" i="3"/>
  <c r="G80" i="3"/>
  <c r="G79" i="3"/>
  <c r="G78" i="3"/>
  <c r="Q75" i="3"/>
  <c r="Q72" i="3"/>
  <c r="Q71" i="3"/>
  <c r="Q70" i="3"/>
  <c r="Q69" i="3"/>
  <c r="Q31" i="3"/>
  <c r="Q29" i="3" s="1"/>
  <c r="G35" i="3"/>
  <c r="Q34" i="3"/>
  <c r="Q59" i="3"/>
  <c r="G63" i="3"/>
  <c r="Q62" i="3"/>
  <c r="Q39" i="3"/>
  <c r="G55" i="3"/>
  <c r="Q54" i="3"/>
  <c r="G52" i="3"/>
  <c r="Q51" i="3"/>
  <c r="G49" i="3"/>
  <c r="Q48" i="3"/>
  <c r="G46" i="3"/>
  <c r="Q45" i="3"/>
  <c r="G43" i="3"/>
  <c r="Q42" i="3"/>
  <c r="Q12" i="3"/>
  <c r="Q11" i="3"/>
  <c r="G22" i="3"/>
  <c r="G21" i="3"/>
  <c r="Q20" i="3"/>
  <c r="G27" i="3"/>
  <c r="G26" i="3"/>
  <c r="Q25" i="3"/>
  <c r="G17" i="3"/>
  <c r="G16" i="3"/>
  <c r="Q15" i="3"/>
  <c r="Q378" i="3" l="1"/>
  <c r="Q352" i="3"/>
  <c r="Q326" i="3"/>
  <c r="Q290" i="3"/>
  <c r="Q280" i="3"/>
  <c r="Q256" i="3"/>
  <c r="Q223" i="3"/>
  <c r="Q138" i="3"/>
  <c r="Q182" i="3"/>
  <c r="Q65" i="3"/>
  <c r="Q9" i="3"/>
  <c r="P94" i="1" l="1"/>
  <c r="P92" i="1"/>
  <c r="P90" i="1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96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Q413" i="3" l="1"/>
  <c r="A90" i="1" l="1"/>
  <c r="A93" i="1"/>
  <c r="A91" i="1"/>
  <c r="A86" i="1"/>
  <c r="A87" i="1"/>
  <c r="A83" i="1"/>
  <c r="A81" i="1"/>
  <c r="A80" i="1"/>
  <c r="A76" i="1"/>
  <c r="A67" i="1"/>
  <c r="A57" i="1"/>
  <c r="A53" i="1"/>
  <c r="A70" i="1"/>
  <c r="A68" i="1"/>
  <c r="A64" i="1"/>
  <c r="A50" i="1"/>
  <c r="A56" i="1"/>
  <c r="Q410" i="3" l="1"/>
  <c r="Q407" i="3"/>
  <c r="Q400" i="3"/>
  <c r="G402" i="3"/>
  <c r="Q392" i="3" l="1"/>
  <c r="X5" i="27" l="1"/>
  <c r="N5" i="28"/>
  <c r="G414" i="3"/>
  <c r="G411" i="3"/>
  <c r="G408" i="3"/>
  <c r="G401" i="3"/>
  <c r="A5" i="22"/>
  <c r="A8" i="15"/>
  <c r="A7" i="15"/>
  <c r="A6" i="15"/>
  <c r="A5" i="15"/>
  <c r="A94" i="1"/>
  <c r="A92" i="1"/>
  <c r="A89" i="1"/>
  <c r="A88" i="1"/>
  <c r="A85" i="1"/>
  <c r="A84" i="1"/>
  <c r="A82" i="1"/>
  <c r="A79" i="1"/>
  <c r="A78" i="1"/>
  <c r="A77" i="1"/>
  <c r="A75" i="1"/>
  <c r="A74" i="1"/>
  <c r="A73" i="1"/>
  <c r="A72" i="1"/>
  <c r="A71" i="1"/>
  <c r="A69" i="1"/>
  <c r="A66" i="1"/>
  <c r="A65" i="1"/>
  <c r="A63" i="1"/>
  <c r="A62" i="1"/>
  <c r="A61" i="1"/>
  <c r="A60" i="1"/>
  <c r="A59" i="1"/>
  <c r="A58" i="1"/>
  <c r="A55" i="1"/>
  <c r="A54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P6" i="1"/>
  <c r="A6" i="1"/>
  <c r="P5" i="1"/>
  <c r="A5" i="1"/>
  <c r="K101" i="16"/>
  <c r="K100" i="16"/>
  <c r="A100" i="16"/>
  <c r="K99" i="16"/>
  <c r="A99" i="16"/>
  <c r="K98" i="16"/>
  <c r="A98" i="16"/>
  <c r="K97" i="16"/>
  <c r="A97" i="16"/>
  <c r="K96" i="16"/>
  <c r="A96" i="16"/>
  <c r="K95" i="16"/>
  <c r="A95" i="16"/>
  <c r="K94" i="16"/>
  <c r="A94" i="16"/>
  <c r="K93" i="16"/>
  <c r="A93" i="16"/>
  <c r="K92" i="16"/>
  <c r="A92" i="16"/>
  <c r="K91" i="16"/>
  <c r="A91" i="16"/>
  <c r="K90" i="16"/>
  <c r="A90" i="16"/>
  <c r="K89" i="16"/>
  <c r="A89" i="16"/>
  <c r="K88" i="16"/>
  <c r="A88" i="16"/>
  <c r="K87" i="16"/>
  <c r="A87" i="16"/>
  <c r="K86" i="16"/>
  <c r="A86" i="16"/>
  <c r="K85" i="16"/>
  <c r="A85" i="16"/>
  <c r="K84" i="16"/>
  <c r="A84" i="16"/>
  <c r="K83" i="16"/>
  <c r="A83" i="16"/>
  <c r="K82" i="16"/>
  <c r="A82" i="16"/>
  <c r="K81" i="16"/>
  <c r="A81" i="16"/>
  <c r="K80" i="16"/>
  <c r="A80" i="16"/>
  <c r="K79" i="16"/>
  <c r="A79" i="16"/>
  <c r="K78" i="16"/>
  <c r="A78" i="16"/>
  <c r="K77" i="16"/>
  <c r="A77" i="16"/>
  <c r="K76" i="16"/>
  <c r="A76" i="16"/>
  <c r="K75" i="16"/>
  <c r="A75" i="16"/>
  <c r="K74" i="16"/>
  <c r="A74" i="16"/>
  <c r="K73" i="16"/>
  <c r="A73" i="16"/>
  <c r="K72" i="16"/>
  <c r="A72" i="16"/>
  <c r="K71" i="16"/>
  <c r="A71" i="16"/>
  <c r="K70" i="16"/>
  <c r="A70" i="16"/>
  <c r="K69" i="16"/>
  <c r="A69" i="16"/>
  <c r="K68" i="16"/>
  <c r="A68" i="16"/>
  <c r="K67" i="16"/>
  <c r="A67" i="16"/>
  <c r="K66" i="16"/>
  <c r="A66" i="16"/>
  <c r="K65" i="16"/>
  <c r="A65" i="16"/>
  <c r="K64" i="16"/>
  <c r="A64" i="16"/>
  <c r="K63" i="16"/>
  <c r="A63" i="16"/>
  <c r="K62" i="16"/>
  <c r="A62" i="16"/>
  <c r="K61" i="16"/>
  <c r="A61" i="16"/>
  <c r="K60" i="16"/>
  <c r="A60" i="16"/>
  <c r="K59" i="16"/>
  <c r="A59" i="16"/>
  <c r="K58" i="16"/>
  <c r="A58" i="16"/>
  <c r="K57" i="16"/>
  <c r="A57" i="16"/>
  <c r="K56" i="16"/>
  <c r="A56" i="16"/>
  <c r="K55" i="16"/>
  <c r="A55" i="16"/>
  <c r="K54" i="16"/>
  <c r="A54" i="16"/>
  <c r="K53" i="16"/>
  <c r="A53" i="16"/>
  <c r="K52" i="16"/>
  <c r="A52" i="16"/>
  <c r="K51" i="16"/>
  <c r="A51" i="16"/>
  <c r="K50" i="16"/>
  <c r="A50" i="16"/>
  <c r="K49" i="16"/>
  <c r="A49" i="16"/>
  <c r="K48" i="16"/>
  <c r="A48" i="16"/>
  <c r="K47" i="16"/>
  <c r="A47" i="16"/>
  <c r="K46" i="16"/>
  <c r="A46" i="16"/>
  <c r="K45" i="16"/>
  <c r="A45" i="16"/>
  <c r="K44" i="16"/>
  <c r="A44" i="16"/>
  <c r="K43" i="16"/>
  <c r="A43" i="16"/>
  <c r="K42" i="16"/>
  <c r="A42" i="16"/>
  <c r="K41" i="16"/>
  <c r="A41" i="16"/>
  <c r="K40" i="16"/>
  <c r="A40" i="16"/>
  <c r="K39" i="16"/>
  <c r="A39" i="16"/>
  <c r="K38" i="16"/>
  <c r="A38" i="16"/>
  <c r="K37" i="16"/>
  <c r="A37" i="16"/>
  <c r="K36" i="16"/>
  <c r="A36" i="16"/>
  <c r="K35" i="16"/>
  <c r="A35" i="16"/>
  <c r="K34" i="16"/>
  <c r="A34" i="16"/>
  <c r="K33" i="16"/>
  <c r="A33" i="16"/>
  <c r="K32" i="16"/>
  <c r="A32" i="16"/>
  <c r="K31" i="16"/>
  <c r="A31" i="16"/>
  <c r="K30" i="16"/>
  <c r="A30" i="16"/>
  <c r="K29" i="16"/>
  <c r="A29" i="16"/>
  <c r="K28" i="16"/>
  <c r="A28" i="16"/>
  <c r="K27" i="16"/>
  <c r="A27" i="16"/>
  <c r="K26" i="16"/>
  <c r="A26" i="16"/>
  <c r="K25" i="16"/>
  <c r="A25" i="16"/>
  <c r="K24" i="16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S202" i="3" l="1"/>
  <c r="R313" i="3"/>
  <c r="T320" i="3"/>
  <c r="T319" i="3" s="1"/>
  <c r="R278" i="3"/>
  <c r="R277" i="3" s="1"/>
  <c r="R317" i="3"/>
  <c r="R202" i="3"/>
  <c r="T317" i="3"/>
  <c r="O313" i="3"/>
  <c r="S320" i="3"/>
  <c r="S319" i="3" s="1"/>
  <c r="O278" i="3"/>
  <c r="O277" i="3" s="1"/>
  <c r="T309" i="3"/>
  <c r="O202" i="3"/>
  <c r="S317" i="3"/>
  <c r="R320" i="3"/>
  <c r="R319" i="3" s="1"/>
  <c r="O320" i="3"/>
  <c r="O319" i="3" s="1"/>
  <c r="T198" i="3"/>
  <c r="O317" i="3"/>
  <c r="S309" i="3"/>
  <c r="R198" i="3"/>
  <c r="T313" i="3"/>
  <c r="T278" i="3"/>
  <c r="T277" i="3" s="1"/>
  <c r="O198" i="3"/>
  <c r="S278" i="3"/>
  <c r="S277" i="3" s="1"/>
  <c r="S198" i="3"/>
  <c r="R309" i="3"/>
  <c r="O309" i="3"/>
  <c r="T202" i="3"/>
  <c r="S313" i="3"/>
  <c r="S205" i="3"/>
  <c r="S204" i="3" s="1"/>
  <c r="T205" i="3"/>
  <c r="O205" i="3"/>
  <c r="O204" i="3" s="1"/>
  <c r="R205" i="3"/>
  <c r="R204" i="3" s="1"/>
  <c r="I202" i="3"/>
  <c r="L198" i="3"/>
  <c r="N317" i="3"/>
  <c r="H278" i="3"/>
  <c r="H202" i="3"/>
  <c r="I198" i="3"/>
  <c r="L317" i="3"/>
  <c r="N313" i="3"/>
  <c r="H198" i="3"/>
  <c r="I317" i="3"/>
  <c r="L313" i="3"/>
  <c r="N309" i="3"/>
  <c r="H317" i="3"/>
  <c r="I313" i="3"/>
  <c r="L309" i="3"/>
  <c r="N320" i="3"/>
  <c r="H313" i="3"/>
  <c r="H309" i="3"/>
  <c r="I320" i="3"/>
  <c r="I319" i="3" s="1"/>
  <c r="N278" i="3"/>
  <c r="I309" i="3"/>
  <c r="N202" i="3"/>
  <c r="H320" i="3"/>
  <c r="L278" i="3"/>
  <c r="L202" i="3"/>
  <c r="N198" i="3"/>
  <c r="I278" i="3"/>
  <c r="I277" i="3" s="1"/>
  <c r="L320" i="3"/>
  <c r="I205" i="3"/>
  <c r="I204" i="3" s="1"/>
  <c r="L205" i="3"/>
  <c r="N205" i="3"/>
  <c r="H205" i="3"/>
  <c r="T91" i="3"/>
  <c r="T305" i="3"/>
  <c r="T297" i="3" s="1"/>
  <c r="S91" i="3"/>
  <c r="S86" i="3" s="1"/>
  <c r="R91" i="3"/>
  <c r="R86" i="3" s="1"/>
  <c r="S305" i="3"/>
  <c r="S297" i="3" s="1"/>
  <c r="R305" i="3"/>
  <c r="R297" i="3" s="1"/>
  <c r="S105" i="3"/>
  <c r="R133" i="3"/>
  <c r="R127" i="3" s="1"/>
  <c r="T105" i="3"/>
  <c r="R119" i="3"/>
  <c r="R112" i="3"/>
  <c r="T119" i="3"/>
  <c r="T112" i="3"/>
  <c r="S112" i="3"/>
  <c r="R105" i="3"/>
  <c r="T133" i="3"/>
  <c r="T127" i="3" s="1"/>
  <c r="S133" i="3"/>
  <c r="S119" i="3"/>
  <c r="T194" i="3"/>
  <c r="R194" i="3"/>
  <c r="R187" i="3" s="1"/>
  <c r="S194" i="3"/>
  <c r="S187" i="3" s="1"/>
  <c r="R304" i="3"/>
  <c r="R296" i="3" s="1"/>
  <c r="T304" i="3"/>
  <c r="T296" i="3" s="1"/>
  <c r="S304" i="3"/>
  <c r="S296" i="3" s="1"/>
  <c r="T239" i="3"/>
  <c r="R239" i="3"/>
  <c r="R228" i="3" s="1"/>
  <c r="S239" i="3"/>
  <c r="R338" i="3"/>
  <c r="S338" i="3"/>
  <c r="T338" i="3"/>
  <c r="R404" i="3"/>
  <c r="R394" i="3" s="1"/>
  <c r="T404" i="3"/>
  <c r="T394" i="3" s="1"/>
  <c r="S404" i="3"/>
  <c r="T405" i="3"/>
  <c r="T215" i="3"/>
  <c r="S405" i="3"/>
  <c r="R405" i="3"/>
  <c r="S215" i="3"/>
  <c r="S210" i="3" s="1"/>
  <c r="R215" i="3"/>
  <c r="R210" i="3" s="1"/>
  <c r="T77" i="3"/>
  <c r="R387" i="3"/>
  <c r="T76" i="3"/>
  <c r="S241" i="3"/>
  <c r="R122" i="3"/>
  <c r="R107" i="3"/>
  <c r="S107" i="3"/>
  <c r="S77" i="3"/>
  <c r="T114" i="3"/>
  <c r="T113" i="3" s="1"/>
  <c r="R76" i="3"/>
  <c r="R241" i="3"/>
  <c r="S121" i="3"/>
  <c r="S76" i="3"/>
  <c r="R77" i="3"/>
  <c r="R68" i="3" s="1"/>
  <c r="S114" i="3"/>
  <c r="S113" i="3" s="1"/>
  <c r="S122" i="3"/>
  <c r="T241" i="3"/>
  <c r="T122" i="3"/>
  <c r="S387" i="3"/>
  <c r="S380" i="3" s="1"/>
  <c r="T136" i="3"/>
  <c r="R114" i="3"/>
  <c r="R113" i="3" s="1"/>
  <c r="R121" i="3"/>
  <c r="S136" i="3"/>
  <c r="S128" i="3" s="1"/>
  <c r="T121" i="3"/>
  <c r="T107" i="3"/>
  <c r="R136" i="3"/>
  <c r="T387" i="3"/>
  <c r="T380" i="3" s="1"/>
  <c r="R135" i="3"/>
  <c r="S135" i="3"/>
  <c r="T135" i="3"/>
  <c r="R21" i="3"/>
  <c r="S159" i="3"/>
  <c r="S158" i="3" s="1"/>
  <c r="S264" i="3"/>
  <c r="T376" i="3"/>
  <c r="R22" i="3"/>
  <c r="S193" i="3"/>
  <c r="S367" i="3"/>
  <c r="S16" i="3"/>
  <c r="S162" i="3"/>
  <c r="S161" i="3" s="1"/>
  <c r="T214" i="3"/>
  <c r="R301" i="3"/>
  <c r="T46" i="3"/>
  <c r="R79" i="3"/>
  <c r="R70" i="3" s="1"/>
  <c r="R201" i="3"/>
  <c r="S268" i="3"/>
  <c r="T90" i="3"/>
  <c r="R17" i="3"/>
  <c r="S165" i="3"/>
  <c r="S164" i="3" s="1"/>
  <c r="S238" i="3"/>
  <c r="R269" i="3"/>
  <c r="R337" i="3"/>
  <c r="T371" i="3"/>
  <c r="R375" i="3"/>
  <c r="S55" i="3"/>
  <c r="S54" i="3" s="1"/>
  <c r="T145" i="3"/>
  <c r="R244" i="3"/>
  <c r="T372" i="3"/>
  <c r="R27" i="3"/>
  <c r="T156" i="3"/>
  <c r="T151" i="3" s="1"/>
  <c r="S245" i="3"/>
  <c r="S341" i="3"/>
  <c r="S340" i="3" s="1"/>
  <c r="T363" i="3"/>
  <c r="T269" i="3"/>
  <c r="T260" i="3" s="1"/>
  <c r="S118" i="3"/>
  <c r="T316" i="3"/>
  <c r="R193" i="3"/>
  <c r="R35" i="3"/>
  <c r="S337" i="3"/>
  <c r="T245" i="3"/>
  <c r="S21" i="3"/>
  <c r="T171" i="3"/>
  <c r="T170" i="3" s="1"/>
  <c r="R264" i="3"/>
  <c r="S376" i="3"/>
  <c r="T49" i="3"/>
  <c r="T193" i="3"/>
  <c r="R367" i="3"/>
  <c r="S78" i="3"/>
  <c r="R162" i="3"/>
  <c r="R161" i="3" s="1"/>
  <c r="S214" i="3"/>
  <c r="T347" i="3"/>
  <c r="T346" i="3" s="1"/>
  <c r="S46" i="3"/>
  <c r="S45" i="3" s="1"/>
  <c r="T79" i="3"/>
  <c r="R218" i="3"/>
  <c r="R217" i="3" s="1"/>
  <c r="T268" i="3"/>
  <c r="S90" i="3"/>
  <c r="T80" i="3"/>
  <c r="T71" i="3" s="1"/>
  <c r="T165" i="3"/>
  <c r="T164" i="3" s="1"/>
  <c r="R238" i="3"/>
  <c r="T287" i="3"/>
  <c r="T337" i="3"/>
  <c r="S371" i="3"/>
  <c r="T26" i="3"/>
  <c r="R55" i="3"/>
  <c r="R54" i="3" s="1"/>
  <c r="S145" i="3"/>
  <c r="R288" i="3"/>
  <c r="R283" i="3" s="1"/>
  <c r="S372" i="3"/>
  <c r="T27" i="3"/>
  <c r="T168" i="3"/>
  <c r="R245" i="3"/>
  <c r="T341" i="3"/>
  <c r="T390" i="3"/>
  <c r="T383" i="3" s="1"/>
  <c r="R111" i="3"/>
  <c r="T244" i="3"/>
  <c r="T264" i="3"/>
  <c r="R46" i="3"/>
  <c r="R45" i="3" s="1"/>
  <c r="R221" i="3"/>
  <c r="R334" i="3"/>
  <c r="T21" i="3"/>
  <c r="S171" i="3"/>
  <c r="S170" i="3" s="1"/>
  <c r="T275" i="3"/>
  <c r="T274" i="3" s="1"/>
  <c r="R376" i="3"/>
  <c r="S49" i="3"/>
  <c r="S48" i="3" s="1"/>
  <c r="R233" i="3"/>
  <c r="T367" i="3"/>
  <c r="T78" i="3"/>
  <c r="S174" i="3"/>
  <c r="R214" i="3"/>
  <c r="S347" i="3"/>
  <c r="S346" i="3" s="1"/>
  <c r="R52" i="3"/>
  <c r="R51" i="3" s="1"/>
  <c r="S79" i="3"/>
  <c r="S70" i="3" s="1"/>
  <c r="T218" i="3"/>
  <c r="T217" i="3" s="1"/>
  <c r="T303" i="3"/>
  <c r="R90" i="3"/>
  <c r="S80" i="3"/>
  <c r="T177" i="3"/>
  <c r="T238" i="3"/>
  <c r="S287" i="3"/>
  <c r="R350" i="3"/>
  <c r="R349" i="3" s="1"/>
  <c r="R371" i="3"/>
  <c r="S26" i="3"/>
  <c r="R81" i="3"/>
  <c r="R145" i="3"/>
  <c r="T288" i="3"/>
  <c r="T283" i="3" s="1"/>
  <c r="S389" i="3"/>
  <c r="S382" i="3" s="1"/>
  <c r="S27" i="3"/>
  <c r="S168" i="3"/>
  <c r="S167" i="3" s="1"/>
  <c r="S272" i="3"/>
  <c r="S271" i="3" s="1"/>
  <c r="R341" i="3"/>
  <c r="R390" i="3"/>
  <c r="R383" i="3" s="1"/>
  <c r="S308" i="3"/>
  <c r="S334" i="3"/>
  <c r="R265" i="3"/>
  <c r="R259" i="3" s="1"/>
  <c r="S17" i="3"/>
  <c r="R118" i="3"/>
  <c r="T63" i="3"/>
  <c r="R171" i="3"/>
  <c r="R275" i="3"/>
  <c r="R274" i="3" s="1"/>
  <c r="T364" i="3"/>
  <c r="R49" i="3"/>
  <c r="R48" i="3" s="1"/>
  <c r="S233" i="3"/>
  <c r="T302" i="3"/>
  <c r="R78" i="3"/>
  <c r="R174" i="3"/>
  <c r="R173" i="3" s="1"/>
  <c r="T236" i="3"/>
  <c r="R347" i="3"/>
  <c r="R346" i="3" s="1"/>
  <c r="T52" i="3"/>
  <c r="T51" i="3" s="1"/>
  <c r="T104" i="3"/>
  <c r="S218" i="3"/>
  <c r="S217" i="3" s="1"/>
  <c r="S303" i="3"/>
  <c r="S294" i="3" s="1"/>
  <c r="R191" i="3"/>
  <c r="R80" i="3"/>
  <c r="R71" i="3" s="1"/>
  <c r="S177" i="3"/>
  <c r="R253" i="3"/>
  <c r="R287" i="3"/>
  <c r="T350" i="3"/>
  <c r="T349" i="3" s="1"/>
  <c r="T388" i="3"/>
  <c r="R26" i="3"/>
  <c r="S81" i="3"/>
  <c r="S72" i="3" s="1"/>
  <c r="T155" i="3"/>
  <c r="S288" i="3"/>
  <c r="R389" i="3"/>
  <c r="R382" i="3" s="1"/>
  <c r="R146" i="3"/>
  <c r="R141" i="3" s="1"/>
  <c r="R168" i="3"/>
  <c r="R167" i="3" s="1"/>
  <c r="T272" i="3"/>
  <c r="T271" i="3" s="1"/>
  <c r="T333" i="3"/>
  <c r="S390" i="3"/>
  <c r="S383" i="3" s="1"/>
  <c r="T17" i="3"/>
  <c r="R312" i="3"/>
  <c r="S344" i="3"/>
  <c r="S343" i="3" s="1"/>
  <c r="S301" i="3"/>
  <c r="S269" i="3"/>
  <c r="S260" i="3" s="1"/>
  <c r="R372" i="3"/>
  <c r="S63" i="3"/>
  <c r="T192" i="3"/>
  <c r="S275" i="3"/>
  <c r="S274" i="3" s="1"/>
  <c r="S364" i="3"/>
  <c r="R94" i="3"/>
  <c r="R93" i="3" s="1"/>
  <c r="T233" i="3"/>
  <c r="S302" i="3"/>
  <c r="R132" i="3"/>
  <c r="T174" i="3"/>
  <c r="T173" i="3" s="1"/>
  <c r="S236" i="3"/>
  <c r="R368" i="3"/>
  <c r="S52" i="3"/>
  <c r="S104" i="3"/>
  <c r="T237" i="3"/>
  <c r="R303" i="3"/>
  <c r="T191" i="3"/>
  <c r="T111" i="3"/>
  <c r="R177" i="3"/>
  <c r="R176" i="3" s="1"/>
  <c r="T253" i="3"/>
  <c r="T308" i="3"/>
  <c r="S350" i="3"/>
  <c r="S349" i="3" s="1"/>
  <c r="S388" i="3"/>
  <c r="S43" i="3"/>
  <c r="T81" i="3"/>
  <c r="T72" i="3" s="1"/>
  <c r="S155" i="3"/>
  <c r="T312" i="3"/>
  <c r="T389" i="3"/>
  <c r="T382" i="3" s="1"/>
  <c r="T146" i="3"/>
  <c r="S180" i="3"/>
  <c r="S179" i="3" s="1"/>
  <c r="R272" i="3"/>
  <c r="R271" i="3" s="1"/>
  <c r="S333" i="3"/>
  <c r="S359" i="3"/>
  <c r="T375" i="3"/>
  <c r="T180" i="3"/>
  <c r="T179" i="3" s="1"/>
  <c r="S22" i="3"/>
  <c r="R359" i="3"/>
  <c r="T55" i="3"/>
  <c r="T54" i="3" s="1"/>
  <c r="R363" i="3"/>
  <c r="R63" i="3"/>
  <c r="S192" i="3"/>
  <c r="R344" i="3"/>
  <c r="R343" i="3" s="1"/>
  <c r="R364" i="3"/>
  <c r="T94" i="3"/>
  <c r="T93" i="3" s="1"/>
  <c r="T265" i="3"/>
  <c r="R302" i="3"/>
  <c r="T132" i="3"/>
  <c r="T197" i="3"/>
  <c r="R236" i="3"/>
  <c r="T368" i="3"/>
  <c r="T35" i="3"/>
  <c r="R104" i="3"/>
  <c r="S237" i="3"/>
  <c r="T359" i="3"/>
  <c r="S191" i="3"/>
  <c r="S111" i="3"/>
  <c r="T221" i="3"/>
  <c r="T220" i="3" s="1"/>
  <c r="S253" i="3"/>
  <c r="R308" i="3"/>
  <c r="R307" i="3" s="1"/>
  <c r="T360" i="3"/>
  <c r="R388" i="3"/>
  <c r="R43" i="3"/>
  <c r="T118" i="3"/>
  <c r="R155" i="3"/>
  <c r="S312" i="3"/>
  <c r="T334" i="3"/>
  <c r="S146" i="3"/>
  <c r="S141" i="3" s="1"/>
  <c r="R180" i="3"/>
  <c r="R179" i="3" s="1"/>
  <c r="R316" i="3"/>
  <c r="R333" i="3"/>
  <c r="R237" i="3"/>
  <c r="T43" i="3"/>
  <c r="S363" i="3"/>
  <c r="R197" i="3"/>
  <c r="R268" i="3"/>
  <c r="S375" i="3"/>
  <c r="S316" i="3"/>
  <c r="R159" i="3"/>
  <c r="R158" i="3" s="1"/>
  <c r="R192" i="3"/>
  <c r="T344" i="3"/>
  <c r="T343" i="3" s="1"/>
  <c r="T22" i="3"/>
  <c r="S94" i="3"/>
  <c r="S93" i="3" s="1"/>
  <c r="S265" i="3"/>
  <c r="S259" i="3" s="1"/>
  <c r="R16" i="3"/>
  <c r="S132" i="3"/>
  <c r="S197" i="3"/>
  <c r="T301" i="3"/>
  <c r="S368" i="3"/>
  <c r="S35" i="3"/>
  <c r="T201" i="3"/>
  <c r="S221" i="3"/>
  <c r="S220" i="3" s="1"/>
  <c r="S360" i="3"/>
  <c r="S156" i="3"/>
  <c r="T16" i="3"/>
  <c r="S201" i="3"/>
  <c r="S200" i="3" s="1"/>
  <c r="R360" i="3"/>
  <c r="R156" i="3"/>
  <c r="R151" i="3" s="1"/>
  <c r="T159" i="3"/>
  <c r="T158" i="3" s="1"/>
  <c r="T162" i="3"/>
  <c r="T161" i="3" s="1"/>
  <c r="R165" i="3"/>
  <c r="R164" i="3" s="1"/>
  <c r="S244" i="3"/>
  <c r="R402" i="3"/>
  <c r="R397" i="3" s="1"/>
  <c r="T402" i="3"/>
  <c r="T397" i="3" s="1"/>
  <c r="S402" i="3"/>
  <c r="S397" i="3" s="1"/>
  <c r="T401" i="3"/>
  <c r="S401" i="3"/>
  <c r="R401" i="3"/>
  <c r="S408" i="3"/>
  <c r="R408" i="3"/>
  <c r="T408" i="3"/>
  <c r="T411" i="3"/>
  <c r="S411" i="3"/>
  <c r="R411" i="3"/>
  <c r="S414" i="3"/>
  <c r="T414" i="3"/>
  <c r="R414" i="3"/>
  <c r="N414" i="3"/>
  <c r="N389" i="3"/>
  <c r="N382" i="3" s="1"/>
  <c r="N367" i="3"/>
  <c r="N341" i="3"/>
  <c r="N340" i="3" s="1"/>
  <c r="N305" i="3"/>
  <c r="N297" i="3" s="1"/>
  <c r="N272" i="3"/>
  <c r="N271" i="3" s="1"/>
  <c r="N241" i="3"/>
  <c r="N215" i="3"/>
  <c r="N210" i="3" s="1"/>
  <c r="N180" i="3"/>
  <c r="N179" i="3" s="1"/>
  <c r="N156" i="3"/>
  <c r="N151" i="3" s="1"/>
  <c r="N122" i="3"/>
  <c r="N105" i="3"/>
  <c r="N78" i="3"/>
  <c r="N43" i="3"/>
  <c r="N411" i="3"/>
  <c r="N388" i="3"/>
  <c r="N364" i="3"/>
  <c r="N338" i="3"/>
  <c r="N269" i="3"/>
  <c r="N260" i="3" s="1"/>
  <c r="N104" i="3"/>
  <c r="N408" i="3"/>
  <c r="N387" i="3"/>
  <c r="N380" i="3" s="1"/>
  <c r="N363" i="3"/>
  <c r="N337" i="3"/>
  <c r="N303" i="3"/>
  <c r="N268" i="3"/>
  <c r="N238" i="3"/>
  <c r="N201" i="3"/>
  <c r="N174" i="3"/>
  <c r="N146" i="3"/>
  <c r="N141" i="3" s="1"/>
  <c r="N119" i="3"/>
  <c r="N94" i="3"/>
  <c r="N76" i="3"/>
  <c r="N27" i="3"/>
  <c r="N52" i="3"/>
  <c r="N51" i="3" s="1"/>
  <c r="N344" i="3"/>
  <c r="N343" i="3" s="1"/>
  <c r="N191" i="3"/>
  <c r="N46" i="3"/>
  <c r="N177" i="3"/>
  <c r="N176" i="3" s="1"/>
  <c r="N405" i="3"/>
  <c r="N376" i="3"/>
  <c r="N360" i="3"/>
  <c r="N334" i="3"/>
  <c r="N302" i="3"/>
  <c r="N265" i="3"/>
  <c r="N259" i="3" s="1"/>
  <c r="N237" i="3"/>
  <c r="N197" i="3"/>
  <c r="N171" i="3"/>
  <c r="N170" i="3" s="1"/>
  <c r="N145" i="3"/>
  <c r="N118" i="3"/>
  <c r="N91" i="3"/>
  <c r="N86" i="3" s="1"/>
  <c r="N63" i="3"/>
  <c r="N26" i="3"/>
  <c r="N368" i="3"/>
  <c r="N218" i="3"/>
  <c r="N217" i="3" s="1"/>
  <c r="N107" i="3"/>
  <c r="N214" i="3"/>
  <c r="N35" i="3"/>
  <c r="N404" i="3"/>
  <c r="N375" i="3"/>
  <c r="N359" i="3"/>
  <c r="N333" i="3"/>
  <c r="N301" i="3"/>
  <c r="N264" i="3"/>
  <c r="N236" i="3"/>
  <c r="N194" i="3"/>
  <c r="N187" i="3" s="1"/>
  <c r="N168" i="3"/>
  <c r="N167" i="3" s="1"/>
  <c r="N136" i="3"/>
  <c r="N128" i="3" s="1"/>
  <c r="N114" i="3"/>
  <c r="N113" i="3" s="1"/>
  <c r="N90" i="3"/>
  <c r="N55" i="3"/>
  <c r="N54" i="3" s="1"/>
  <c r="N22" i="3"/>
  <c r="N21" i="3"/>
  <c r="N308" i="3"/>
  <c r="N159" i="3"/>
  <c r="N158" i="3" s="1"/>
  <c r="N16" i="3"/>
  <c r="N121" i="3"/>
  <c r="N402" i="3"/>
  <c r="N397" i="3" s="1"/>
  <c r="N372" i="3"/>
  <c r="N350" i="3"/>
  <c r="N349" i="3" s="1"/>
  <c r="N316" i="3"/>
  <c r="N288" i="3"/>
  <c r="N283" i="3" s="1"/>
  <c r="N253" i="3"/>
  <c r="N233" i="3"/>
  <c r="N193" i="3"/>
  <c r="N165" i="3"/>
  <c r="N164" i="3" s="1"/>
  <c r="N135" i="3"/>
  <c r="N112" i="3"/>
  <c r="N81" i="3"/>
  <c r="N72" i="3" s="1"/>
  <c r="N244" i="3"/>
  <c r="N79" i="3"/>
  <c r="N70" i="3" s="1"/>
  <c r="N239" i="3"/>
  <c r="N77" i="3"/>
  <c r="N68" i="3" s="1"/>
  <c r="N401" i="3"/>
  <c r="N371" i="3"/>
  <c r="N347" i="3"/>
  <c r="N346" i="3" s="1"/>
  <c r="N312" i="3"/>
  <c r="N287" i="3"/>
  <c r="N245" i="3"/>
  <c r="N221" i="3"/>
  <c r="N192" i="3"/>
  <c r="N162" i="3"/>
  <c r="N161" i="3" s="1"/>
  <c r="N133" i="3"/>
  <c r="N111" i="3"/>
  <c r="N80" i="3"/>
  <c r="N49" i="3"/>
  <c r="N48" i="3" s="1"/>
  <c r="N17" i="3"/>
  <c r="N390" i="3"/>
  <c r="N383" i="3" s="1"/>
  <c r="N275" i="3"/>
  <c r="N274" i="3" s="1"/>
  <c r="N132" i="3"/>
  <c r="N304" i="3"/>
  <c r="N296" i="3" s="1"/>
  <c r="N155" i="3"/>
  <c r="L305" i="3"/>
  <c r="I305" i="3"/>
  <c r="I297" i="3" s="1"/>
  <c r="H91" i="3"/>
  <c r="H305" i="3"/>
  <c r="L91" i="3"/>
  <c r="I91" i="3"/>
  <c r="I86" i="3" s="1"/>
  <c r="T86" i="3"/>
  <c r="O305" i="3"/>
  <c r="O91" i="3"/>
  <c r="R67" i="3"/>
  <c r="O63" i="3"/>
  <c r="O26" i="3"/>
  <c r="O405" i="3"/>
  <c r="O376" i="3"/>
  <c r="O360" i="3"/>
  <c r="O334" i="3"/>
  <c r="O301" i="3"/>
  <c r="O264" i="3"/>
  <c r="O236" i="3"/>
  <c r="O194" i="3"/>
  <c r="O168" i="3"/>
  <c r="O136" i="3"/>
  <c r="O111" i="3"/>
  <c r="O81" i="3"/>
  <c r="O55" i="3"/>
  <c r="O22" i="3"/>
  <c r="O404" i="3"/>
  <c r="O375" i="3"/>
  <c r="O359" i="3"/>
  <c r="O333" i="3"/>
  <c r="O288" i="3"/>
  <c r="O253" i="3"/>
  <c r="O233" i="3"/>
  <c r="O193" i="3"/>
  <c r="O165" i="3"/>
  <c r="O135" i="3"/>
  <c r="O112" i="3"/>
  <c r="O80" i="3"/>
  <c r="O159" i="3"/>
  <c r="O78" i="3"/>
  <c r="O171" i="3"/>
  <c r="O52" i="3"/>
  <c r="O21" i="3"/>
  <c r="O402" i="3"/>
  <c r="O397" i="3" s="1"/>
  <c r="O372" i="3"/>
  <c r="O350" i="3"/>
  <c r="O316" i="3"/>
  <c r="O287" i="3"/>
  <c r="O245" i="3"/>
  <c r="O221" i="3"/>
  <c r="O192" i="3"/>
  <c r="O162" i="3"/>
  <c r="O133" i="3"/>
  <c r="O127" i="3" s="1"/>
  <c r="O114" i="3"/>
  <c r="O79" i="3"/>
  <c r="O275" i="3"/>
  <c r="O218" i="3"/>
  <c r="O132" i="3"/>
  <c r="O265" i="3"/>
  <c r="O145" i="3"/>
  <c r="O49" i="3"/>
  <c r="O17" i="3"/>
  <c r="O401" i="3"/>
  <c r="O371" i="3"/>
  <c r="O347" i="3"/>
  <c r="O312" i="3"/>
  <c r="O244" i="3"/>
  <c r="O191" i="3"/>
  <c r="O107" i="3"/>
  <c r="O90" i="3"/>
  <c r="O46" i="3"/>
  <c r="O16" i="3"/>
  <c r="O390" i="3"/>
  <c r="O368" i="3"/>
  <c r="O344" i="3"/>
  <c r="O308" i="3"/>
  <c r="O272" i="3"/>
  <c r="O241" i="3"/>
  <c r="O215" i="3"/>
  <c r="O180" i="3"/>
  <c r="O156" i="3"/>
  <c r="O122" i="3"/>
  <c r="O105" i="3"/>
  <c r="O77" i="3"/>
  <c r="O118" i="3"/>
  <c r="O43" i="3"/>
  <c r="O414" i="3"/>
  <c r="O389" i="3"/>
  <c r="O367" i="3"/>
  <c r="O341" i="3"/>
  <c r="O304" i="3"/>
  <c r="O269" i="3"/>
  <c r="O239" i="3"/>
  <c r="O228" i="3" s="1"/>
  <c r="O214" i="3"/>
  <c r="O177" i="3"/>
  <c r="O155" i="3"/>
  <c r="O121" i="3"/>
  <c r="O104" i="3"/>
  <c r="O76" i="3"/>
  <c r="O337" i="3"/>
  <c r="O197" i="3"/>
  <c r="O35" i="3"/>
  <c r="O411" i="3"/>
  <c r="O388" i="3"/>
  <c r="O364" i="3"/>
  <c r="O338" i="3"/>
  <c r="O303" i="3"/>
  <c r="O268" i="3"/>
  <c r="O238" i="3"/>
  <c r="O201" i="3"/>
  <c r="O174" i="3"/>
  <c r="O146" i="3"/>
  <c r="O119" i="3"/>
  <c r="O94" i="3"/>
  <c r="O27" i="3"/>
  <c r="O408" i="3"/>
  <c r="O387" i="3"/>
  <c r="O363" i="3"/>
  <c r="O302" i="3"/>
  <c r="O237" i="3"/>
  <c r="S127" i="3"/>
  <c r="L119" i="3"/>
  <c r="I119" i="3"/>
  <c r="L112" i="3"/>
  <c r="H119" i="3"/>
  <c r="I112" i="3"/>
  <c r="I105" i="3"/>
  <c r="L105" i="3"/>
  <c r="H112" i="3"/>
  <c r="L133" i="3"/>
  <c r="H133" i="3"/>
  <c r="H105" i="3"/>
  <c r="I133" i="3"/>
  <c r="I127" i="3" s="1"/>
  <c r="T187" i="3"/>
  <c r="I304" i="3"/>
  <c r="I296" i="3" s="1"/>
  <c r="H304" i="3"/>
  <c r="L304" i="3"/>
  <c r="L194" i="3"/>
  <c r="I194" i="3"/>
  <c r="I187" i="3" s="1"/>
  <c r="H194" i="3"/>
  <c r="T228" i="3"/>
  <c r="S228" i="3"/>
  <c r="L239" i="3"/>
  <c r="L228" i="3" s="1"/>
  <c r="I239" i="3"/>
  <c r="I228" i="3" s="1"/>
  <c r="H239" i="3"/>
  <c r="H228" i="3" s="1"/>
  <c r="L338" i="3"/>
  <c r="I338" i="3"/>
  <c r="H338" i="3"/>
  <c r="H404" i="3"/>
  <c r="I404" i="3"/>
  <c r="I394" i="3" s="1"/>
  <c r="L404" i="3"/>
  <c r="S394" i="3"/>
  <c r="I405" i="3"/>
  <c r="H405" i="3"/>
  <c r="L405" i="3"/>
  <c r="I215" i="3"/>
  <c r="I210" i="3" s="1"/>
  <c r="H215" i="3"/>
  <c r="L215" i="3"/>
  <c r="I121" i="3"/>
  <c r="I122" i="3"/>
  <c r="L121" i="3"/>
  <c r="L387" i="3"/>
  <c r="H121" i="3"/>
  <c r="I387" i="3"/>
  <c r="I380" i="3" s="1"/>
  <c r="H122" i="3"/>
  <c r="H387" i="3"/>
  <c r="L122" i="3"/>
  <c r="H77" i="3"/>
  <c r="I77" i="3"/>
  <c r="I68" i="3" s="1"/>
  <c r="I136" i="3"/>
  <c r="I128" i="3" s="1"/>
  <c r="I107" i="3"/>
  <c r="L77" i="3"/>
  <c r="H114" i="3"/>
  <c r="H107" i="3"/>
  <c r="L107" i="3"/>
  <c r="L136" i="3"/>
  <c r="L76" i="3"/>
  <c r="L114" i="3"/>
  <c r="I241" i="3"/>
  <c r="H136" i="3"/>
  <c r="H241" i="3"/>
  <c r="I114" i="3"/>
  <c r="I113" i="3" s="1"/>
  <c r="H76" i="3"/>
  <c r="I76" i="3"/>
  <c r="I67" i="3" s="1"/>
  <c r="L241" i="3"/>
  <c r="T210" i="3"/>
  <c r="R380" i="3"/>
  <c r="R128" i="3"/>
  <c r="T128" i="3"/>
  <c r="L135" i="3"/>
  <c r="I135" i="3"/>
  <c r="H135" i="3"/>
  <c r="I79" i="3"/>
  <c r="I70" i="3" s="1"/>
  <c r="I80" i="3"/>
  <c r="I71" i="3" s="1"/>
  <c r="I78" i="3"/>
  <c r="I81" i="3"/>
  <c r="I72" i="3" s="1"/>
  <c r="R220" i="3"/>
  <c r="L221" i="3"/>
  <c r="H26" i="3"/>
  <c r="L118" i="3"/>
  <c r="L308" i="3"/>
  <c r="L389" i="3"/>
  <c r="L368" i="3"/>
  <c r="H375" i="3"/>
  <c r="L359" i="3"/>
  <c r="H350" i="3"/>
  <c r="L333" i="3"/>
  <c r="H337" i="3"/>
  <c r="L316" i="3"/>
  <c r="L268" i="3"/>
  <c r="H264" i="3"/>
  <c r="I253" i="3"/>
  <c r="I221" i="3"/>
  <c r="I220" i="3" s="1"/>
  <c r="I214" i="3"/>
  <c r="H174" i="3"/>
  <c r="L192" i="3"/>
  <c r="I162" i="3"/>
  <c r="I161" i="3" s="1"/>
  <c r="I165" i="3"/>
  <c r="I164" i="3" s="1"/>
  <c r="H180" i="3"/>
  <c r="I146" i="3"/>
  <c r="I141" i="3" s="1"/>
  <c r="I132" i="3"/>
  <c r="I118" i="3"/>
  <c r="I117" i="3" s="1"/>
  <c r="H46" i="3"/>
  <c r="I43" i="3"/>
  <c r="I55" i="3"/>
  <c r="I54" i="3" s="1"/>
  <c r="H21" i="3"/>
  <c r="H27" i="3"/>
  <c r="L201" i="3"/>
  <c r="H367" i="3"/>
  <c r="L360" i="3"/>
  <c r="I347" i="3"/>
  <c r="I346" i="3" s="1"/>
  <c r="L302" i="3"/>
  <c r="L288" i="3"/>
  <c r="L272" i="3"/>
  <c r="I245" i="3"/>
  <c r="H165" i="3"/>
  <c r="I49" i="3"/>
  <c r="I48" i="3" s="1"/>
  <c r="I27" i="3"/>
  <c r="L245" i="3"/>
  <c r="I367" i="3"/>
  <c r="L341" i="3"/>
  <c r="L275" i="3"/>
  <c r="H156" i="3"/>
  <c r="I46" i="3"/>
  <c r="I45" i="3" s="1"/>
  <c r="L27" i="3"/>
  <c r="H22" i="3"/>
  <c r="L94" i="3"/>
  <c r="H253" i="3"/>
  <c r="H272" i="3"/>
  <c r="H388" i="3"/>
  <c r="H364" i="3"/>
  <c r="L376" i="3"/>
  <c r="H360" i="3"/>
  <c r="H368" i="3"/>
  <c r="L350" i="3"/>
  <c r="I350" i="3"/>
  <c r="I349" i="3" s="1"/>
  <c r="L334" i="3"/>
  <c r="L303" i="3"/>
  <c r="I303" i="3"/>
  <c r="I294" i="3" s="1"/>
  <c r="I288" i="3"/>
  <c r="I283" i="3" s="1"/>
  <c r="I265" i="3"/>
  <c r="I259" i="3" s="1"/>
  <c r="L253" i="3"/>
  <c r="H236" i="3"/>
  <c r="H245" i="3"/>
  <c r="H218" i="3"/>
  <c r="H191" i="3"/>
  <c r="I191" i="3"/>
  <c r="H193" i="3"/>
  <c r="H162" i="3"/>
  <c r="I155" i="3"/>
  <c r="H145" i="3"/>
  <c r="H118" i="3"/>
  <c r="I111" i="3"/>
  <c r="I110" i="3" s="1"/>
  <c r="L81" i="3"/>
  <c r="H80" i="3"/>
  <c r="H35" i="3"/>
  <c r="H49" i="3"/>
  <c r="H17" i="3"/>
  <c r="I21" i="3"/>
  <c r="L16" i="3"/>
  <c r="H146" i="3"/>
  <c r="H303" i="3"/>
  <c r="L244" i="3"/>
  <c r="I104" i="3"/>
  <c r="H78" i="3"/>
  <c r="I26" i="3"/>
  <c r="L237" i="3"/>
  <c r="I388" i="3"/>
  <c r="I375" i="3"/>
  <c r="I333" i="3"/>
  <c r="H301" i="3"/>
  <c r="H233" i="3"/>
  <c r="L165" i="3"/>
  <c r="L104" i="3"/>
  <c r="L21" i="3"/>
  <c r="L264" i="3"/>
  <c r="H275" i="3"/>
  <c r="H287" i="3"/>
  <c r="H316" i="3"/>
  <c r="H315" i="3" s="1"/>
  <c r="L364" i="3"/>
  <c r="H371" i="3"/>
  <c r="L375" i="3"/>
  <c r="I360" i="3"/>
  <c r="H372" i="3"/>
  <c r="L337" i="3"/>
  <c r="H344" i="3"/>
  <c r="I302" i="3"/>
  <c r="I312" i="3"/>
  <c r="L265" i="3"/>
  <c r="I269" i="3"/>
  <c r="I260" i="3" s="1"/>
  <c r="I236" i="3"/>
  <c r="H237" i="3"/>
  <c r="L214" i="3"/>
  <c r="I218" i="3"/>
  <c r="I217" i="3" s="1"/>
  <c r="I201" i="3"/>
  <c r="I193" i="3"/>
  <c r="I186" i="3" s="1"/>
  <c r="H159" i="3"/>
  <c r="I174" i="3"/>
  <c r="I173" i="3" s="1"/>
  <c r="I171" i="3"/>
  <c r="I170" i="3" s="1"/>
  <c r="I156" i="3"/>
  <c r="I151" i="3" s="1"/>
  <c r="I145" i="3"/>
  <c r="L111" i="3"/>
  <c r="H94" i="3"/>
  <c r="L49" i="3"/>
  <c r="L22" i="3"/>
  <c r="H341" i="3"/>
  <c r="H340" i="3" s="1"/>
  <c r="H390" i="3"/>
  <c r="H376" i="3"/>
  <c r="L312" i="3"/>
  <c r="L311" i="3" s="1"/>
  <c r="H265" i="3"/>
  <c r="L236" i="3"/>
  <c r="L191" i="3"/>
  <c r="H155" i="3"/>
  <c r="L180" i="3"/>
  <c r="L146" i="3"/>
  <c r="I94" i="3"/>
  <c r="I93" i="3" s="1"/>
  <c r="H63" i="3"/>
  <c r="L17" i="3"/>
  <c r="L132" i="3"/>
  <c r="L390" i="3"/>
  <c r="I390" i="3"/>
  <c r="I383" i="3" s="1"/>
  <c r="I368" i="3"/>
  <c r="I334" i="3"/>
  <c r="I238" i="3"/>
  <c r="L193" i="3"/>
  <c r="L171" i="3"/>
  <c r="L79" i="3"/>
  <c r="H52" i="3"/>
  <c r="L174" i="3"/>
  <c r="L301" i="3"/>
  <c r="L145" i="3"/>
  <c r="L177" i="3"/>
  <c r="L388" i="3"/>
  <c r="H389" i="3"/>
  <c r="L371" i="3"/>
  <c r="H359" i="3"/>
  <c r="I372" i="3"/>
  <c r="L344" i="3"/>
  <c r="I337" i="3"/>
  <c r="H334" i="3"/>
  <c r="H302" i="3"/>
  <c r="L287" i="3"/>
  <c r="I287" i="3"/>
  <c r="I272" i="3"/>
  <c r="I271" i="3" s="1"/>
  <c r="I268" i="3"/>
  <c r="I237" i="3"/>
  <c r="I197" i="3"/>
  <c r="I196" i="3" s="1"/>
  <c r="I168" i="3"/>
  <c r="I167" i="3" s="1"/>
  <c r="H197" i="3"/>
  <c r="L155" i="3"/>
  <c r="L156" i="3"/>
  <c r="I180" i="3"/>
  <c r="I179" i="3" s="1"/>
  <c r="H104" i="3"/>
  <c r="I90" i="3"/>
  <c r="L63" i="3"/>
  <c r="L43" i="3"/>
  <c r="I16" i="3"/>
  <c r="I17" i="3"/>
  <c r="I371" i="3"/>
  <c r="L347" i="3"/>
  <c r="H312" i="3"/>
  <c r="H268" i="3"/>
  <c r="I233" i="3"/>
  <c r="I192" i="3"/>
  <c r="H171" i="3"/>
  <c r="H111" i="3"/>
  <c r="L78" i="3"/>
  <c r="I35" i="3"/>
  <c r="I22" i="3"/>
  <c r="L218" i="3"/>
  <c r="H177" i="3"/>
  <c r="H90" i="3"/>
  <c r="H89" i="3" s="1"/>
  <c r="I63" i="3"/>
  <c r="L197" i="3"/>
  <c r="L196" i="3" s="1"/>
  <c r="L80" i="3"/>
  <c r="L269" i="3"/>
  <c r="H81" i="3"/>
  <c r="L372" i="3"/>
  <c r="L363" i="3"/>
  <c r="H363" i="3"/>
  <c r="I359" i="3"/>
  <c r="I376" i="3"/>
  <c r="H347" i="3"/>
  <c r="I344" i="3"/>
  <c r="I343" i="3" s="1"/>
  <c r="H333" i="3"/>
  <c r="I316" i="3"/>
  <c r="I315" i="3" s="1"/>
  <c r="I308" i="3"/>
  <c r="I307" i="3" s="1"/>
  <c r="H308" i="3"/>
  <c r="H307" i="3" s="1"/>
  <c r="I264" i="3"/>
  <c r="I275" i="3"/>
  <c r="I274" i="3" s="1"/>
  <c r="I244" i="3"/>
  <c r="L233" i="3"/>
  <c r="L238" i="3"/>
  <c r="H221" i="3"/>
  <c r="H201" i="3"/>
  <c r="H200" i="3" s="1"/>
  <c r="L159" i="3"/>
  <c r="I159" i="3"/>
  <c r="I158" i="3" s="1"/>
  <c r="L168" i="3"/>
  <c r="L90" i="3"/>
  <c r="H79" i="3"/>
  <c r="L35" i="3"/>
  <c r="L52" i="3"/>
  <c r="L55" i="3"/>
  <c r="I52" i="3"/>
  <c r="I51" i="3" s="1"/>
  <c r="L26" i="3"/>
  <c r="L46" i="3"/>
  <c r="H244" i="3"/>
  <c r="I389" i="3"/>
  <c r="I382" i="3" s="1"/>
  <c r="L367" i="3"/>
  <c r="I364" i="3"/>
  <c r="I341" i="3"/>
  <c r="H288" i="3"/>
  <c r="H269" i="3"/>
  <c r="H238" i="3"/>
  <c r="H214" i="3"/>
  <c r="H192" i="3"/>
  <c r="L162" i="3"/>
  <c r="I177" i="3"/>
  <c r="I176" i="3" s="1"/>
  <c r="H132" i="3"/>
  <c r="H55" i="3"/>
  <c r="I363" i="3"/>
  <c r="I301" i="3"/>
  <c r="H168" i="3"/>
  <c r="H43" i="3"/>
  <c r="H16" i="3"/>
  <c r="T167" i="3"/>
  <c r="R340" i="3"/>
  <c r="S51" i="3"/>
  <c r="S151" i="3"/>
  <c r="T70" i="3"/>
  <c r="T45" i="3"/>
  <c r="T141" i="3"/>
  <c r="T340" i="3"/>
  <c r="T259" i="3"/>
  <c r="R170" i="3"/>
  <c r="S173" i="3"/>
  <c r="T176" i="3"/>
  <c r="S176" i="3"/>
  <c r="S283" i="3"/>
  <c r="T48" i="3"/>
  <c r="R72" i="3"/>
  <c r="S71" i="3"/>
  <c r="R260" i="3"/>
  <c r="L402" i="3"/>
  <c r="L397" i="3" s="1"/>
  <c r="H402" i="3"/>
  <c r="H397" i="3" s="1"/>
  <c r="I402" i="3"/>
  <c r="I397" i="3" s="1"/>
  <c r="P15" i="27"/>
  <c r="P14" i="27"/>
  <c r="P18" i="27"/>
  <c r="L401" i="3"/>
  <c r="L408" i="3"/>
  <c r="L411" i="3"/>
  <c r="L414" i="3"/>
  <c r="H414" i="3"/>
  <c r="H413" i="3" s="1"/>
  <c r="I414" i="3"/>
  <c r="I411" i="3"/>
  <c r="I401" i="3"/>
  <c r="H408" i="3"/>
  <c r="H407" i="3" s="1"/>
  <c r="H411" i="3"/>
  <c r="H410" i="3" s="1"/>
  <c r="H401" i="3"/>
  <c r="I408" i="3"/>
  <c r="L294" i="3" l="1"/>
  <c r="I311" i="3"/>
  <c r="I293" i="3"/>
  <c r="L186" i="3"/>
  <c r="O315" i="3"/>
  <c r="T315" i="3"/>
  <c r="O200" i="3"/>
  <c r="T311" i="3"/>
  <c r="S311" i="3"/>
  <c r="N307" i="3"/>
  <c r="U307" i="3" s="1"/>
  <c r="H186" i="3"/>
  <c r="L258" i="3"/>
  <c r="J313" i="3"/>
  <c r="K313" i="3" s="1"/>
  <c r="N196" i="3"/>
  <c r="O307" i="3"/>
  <c r="S307" i="3"/>
  <c r="R311" i="3"/>
  <c r="P202" i="3"/>
  <c r="L315" i="3"/>
  <c r="L307" i="3"/>
  <c r="L293" i="3"/>
  <c r="H294" i="3"/>
  <c r="J202" i="3"/>
  <c r="K202" i="3" s="1"/>
  <c r="J309" i="3"/>
  <c r="K309" i="3" s="1"/>
  <c r="P317" i="3"/>
  <c r="O294" i="3"/>
  <c r="O186" i="3"/>
  <c r="T200" i="3"/>
  <c r="R196" i="3"/>
  <c r="T293" i="3"/>
  <c r="T307" i="3"/>
  <c r="T294" i="3"/>
  <c r="P309" i="3"/>
  <c r="J22" i="3"/>
  <c r="K22" i="3" s="1"/>
  <c r="T185" i="3"/>
  <c r="S185" i="3"/>
  <c r="O311" i="3"/>
  <c r="T196" i="3"/>
  <c r="P313" i="3"/>
  <c r="S196" i="3"/>
  <c r="O293" i="3"/>
  <c r="R186" i="3"/>
  <c r="O185" i="3"/>
  <c r="O196" i="3"/>
  <c r="R294" i="3"/>
  <c r="S293" i="3"/>
  <c r="R185" i="3"/>
  <c r="R200" i="3"/>
  <c r="S186" i="3"/>
  <c r="R293" i="3"/>
  <c r="T186" i="3"/>
  <c r="S315" i="3"/>
  <c r="R315" i="3"/>
  <c r="P198" i="3"/>
  <c r="N315" i="3"/>
  <c r="N200" i="3"/>
  <c r="N185" i="3"/>
  <c r="N186" i="3"/>
  <c r="N293" i="3"/>
  <c r="M313" i="3"/>
  <c r="N311" i="3"/>
  <c r="N294" i="3"/>
  <c r="M202" i="3"/>
  <c r="L185" i="3"/>
  <c r="J205" i="3"/>
  <c r="J204" i="3" s="1"/>
  <c r="H204" i="3"/>
  <c r="L277" i="3"/>
  <c r="M278" i="3"/>
  <c r="M277" i="3" s="1"/>
  <c r="N319" i="3"/>
  <c r="U319" i="3" s="1"/>
  <c r="P320" i="3"/>
  <c r="P319" i="3" s="1"/>
  <c r="I185" i="3"/>
  <c r="N204" i="3"/>
  <c r="U204" i="3" s="1"/>
  <c r="P205" i="3"/>
  <c r="P204" i="3" s="1"/>
  <c r="J320" i="3"/>
  <c r="J319" i="3" s="1"/>
  <c r="H319" i="3"/>
  <c r="M309" i="3"/>
  <c r="M317" i="3"/>
  <c r="H311" i="3"/>
  <c r="L204" i="3"/>
  <c r="M205" i="3"/>
  <c r="M204" i="3" s="1"/>
  <c r="J198" i="3"/>
  <c r="K198" i="3" s="1"/>
  <c r="H185" i="3"/>
  <c r="J317" i="3"/>
  <c r="K317" i="3" s="1"/>
  <c r="L200" i="3"/>
  <c r="L319" i="3"/>
  <c r="M320" i="3"/>
  <c r="M319" i="3" s="1"/>
  <c r="N277" i="3"/>
  <c r="U277" i="3" s="1"/>
  <c r="P278" i="3"/>
  <c r="P277" i="3" s="1"/>
  <c r="J278" i="3"/>
  <c r="J277" i="3" s="1"/>
  <c r="H277" i="3"/>
  <c r="I200" i="3"/>
  <c r="H196" i="3"/>
  <c r="H293" i="3"/>
  <c r="M198" i="3"/>
  <c r="H258" i="3"/>
  <c r="I258" i="3"/>
  <c r="I256" i="3" s="1"/>
  <c r="N258" i="3"/>
  <c r="N256" i="3" s="1"/>
  <c r="G19" i="26" s="1"/>
  <c r="S258" i="3"/>
  <c r="S256" i="3" s="1"/>
  <c r="M19" i="26" s="1"/>
  <c r="T258" i="3"/>
  <c r="T256" i="3" s="1"/>
  <c r="O19" i="26" s="1"/>
  <c r="R258" i="3"/>
  <c r="R256" i="3" s="1"/>
  <c r="K19" i="26" s="1"/>
  <c r="O258" i="3"/>
  <c r="J79" i="3"/>
  <c r="J70" i="3" s="1"/>
  <c r="L336" i="3"/>
  <c r="L329" i="3"/>
  <c r="I300" i="3"/>
  <c r="S103" i="3"/>
  <c r="M13" i="19" s="1"/>
  <c r="T89" i="3"/>
  <c r="S89" i="3"/>
  <c r="I370" i="3"/>
  <c r="N227" i="3"/>
  <c r="L89" i="3"/>
  <c r="T110" i="3"/>
  <c r="L300" i="3"/>
  <c r="I89" i="3"/>
  <c r="N89" i="3"/>
  <c r="S68" i="3"/>
  <c r="R89" i="3"/>
  <c r="L86" i="3"/>
  <c r="M91" i="3"/>
  <c r="M86" i="3" s="1"/>
  <c r="J305" i="3"/>
  <c r="H297" i="3"/>
  <c r="J91" i="3"/>
  <c r="J86" i="3" s="1"/>
  <c r="H86" i="3"/>
  <c r="L297" i="3"/>
  <c r="M305" i="3"/>
  <c r="M297" i="3" s="1"/>
  <c r="O86" i="3"/>
  <c r="P91" i="3"/>
  <c r="P86" i="3" s="1"/>
  <c r="O297" i="3"/>
  <c r="P305" i="3"/>
  <c r="P297" i="3" s="1"/>
  <c r="O89" i="3"/>
  <c r="T300" i="3"/>
  <c r="O300" i="3"/>
  <c r="S300" i="3"/>
  <c r="N300" i="3"/>
  <c r="H300" i="3"/>
  <c r="R300" i="3"/>
  <c r="L131" i="3"/>
  <c r="J81" i="3"/>
  <c r="K81" i="3" s="1"/>
  <c r="M405" i="3"/>
  <c r="T131" i="3"/>
  <c r="S110" i="3"/>
  <c r="S117" i="3"/>
  <c r="M15" i="19" s="1"/>
  <c r="T117" i="3"/>
  <c r="O15" i="19" s="1"/>
  <c r="O103" i="3"/>
  <c r="R117" i="3"/>
  <c r="K15" i="19" s="1"/>
  <c r="T103" i="3"/>
  <c r="O13" i="19" s="1"/>
  <c r="N117" i="3"/>
  <c r="G15" i="19" s="1"/>
  <c r="N131" i="3"/>
  <c r="R103" i="3"/>
  <c r="K13" i="19" s="1"/>
  <c r="R131" i="3"/>
  <c r="S67" i="3"/>
  <c r="S131" i="3"/>
  <c r="O117" i="3"/>
  <c r="O131" i="3"/>
  <c r="O110" i="3"/>
  <c r="R110" i="3"/>
  <c r="N394" i="3"/>
  <c r="M404" i="3"/>
  <c r="M394" i="3" s="1"/>
  <c r="N110" i="3"/>
  <c r="N109" i="3" s="1"/>
  <c r="N99" i="3"/>
  <c r="N98" i="3"/>
  <c r="N103" i="3"/>
  <c r="N67" i="3"/>
  <c r="P76" i="3"/>
  <c r="P67" i="3" s="1"/>
  <c r="J119" i="3"/>
  <c r="K119" i="3" s="1"/>
  <c r="P119" i="3"/>
  <c r="O99" i="3"/>
  <c r="I99" i="3"/>
  <c r="P112" i="3"/>
  <c r="S99" i="3"/>
  <c r="T99" i="3"/>
  <c r="R99" i="3"/>
  <c r="P105" i="3"/>
  <c r="H127" i="3"/>
  <c r="J133" i="3"/>
  <c r="J127" i="3" s="1"/>
  <c r="J105" i="3"/>
  <c r="K105" i="3" s="1"/>
  <c r="H99" i="3"/>
  <c r="L127" i="3"/>
  <c r="M133" i="3"/>
  <c r="M127" i="3" s="1"/>
  <c r="M112" i="3"/>
  <c r="J112" i="3"/>
  <c r="K112" i="3" s="1"/>
  <c r="L99" i="3"/>
  <c r="M105" i="3"/>
  <c r="M119" i="3"/>
  <c r="N127" i="3"/>
  <c r="P133" i="3"/>
  <c r="P127" i="3" s="1"/>
  <c r="I213" i="3"/>
  <c r="L227" i="3"/>
  <c r="S329" i="3"/>
  <c r="I227" i="3"/>
  <c r="H213" i="3"/>
  <c r="T336" i="3"/>
  <c r="T329" i="3"/>
  <c r="H187" i="3"/>
  <c r="J194" i="3"/>
  <c r="J187" i="3" s="1"/>
  <c r="L187" i="3"/>
  <c r="M194" i="3"/>
  <c r="M187" i="3" s="1"/>
  <c r="L296" i="3"/>
  <c r="M304" i="3"/>
  <c r="M296" i="3" s="1"/>
  <c r="J304" i="3"/>
  <c r="J296" i="3" s="1"/>
  <c r="H296" i="3"/>
  <c r="O329" i="3"/>
  <c r="O187" i="3"/>
  <c r="P194" i="3"/>
  <c r="P187" i="3" s="1"/>
  <c r="P304" i="3"/>
  <c r="P296" i="3" s="1"/>
  <c r="O296" i="3"/>
  <c r="N190" i="3"/>
  <c r="S190" i="3"/>
  <c r="T190" i="3"/>
  <c r="L190" i="3"/>
  <c r="O190" i="3"/>
  <c r="I190" i="3"/>
  <c r="R190" i="3"/>
  <c r="H190" i="3"/>
  <c r="U51" i="3"/>
  <c r="H227" i="3"/>
  <c r="U54" i="3"/>
  <c r="U48" i="3"/>
  <c r="S227" i="3"/>
  <c r="R227" i="3"/>
  <c r="P239" i="3"/>
  <c r="P228" i="3" s="1"/>
  <c r="N228" i="3"/>
  <c r="S235" i="3"/>
  <c r="O227" i="3"/>
  <c r="T227" i="3"/>
  <c r="J239" i="3"/>
  <c r="J228" i="3" s="1"/>
  <c r="N336" i="3"/>
  <c r="L235" i="3"/>
  <c r="R235" i="3"/>
  <c r="N235" i="3"/>
  <c r="T235" i="3"/>
  <c r="O235" i="3"/>
  <c r="H329" i="3"/>
  <c r="I235" i="3"/>
  <c r="M239" i="3"/>
  <c r="M228" i="3" s="1"/>
  <c r="L403" i="3"/>
  <c r="H235" i="3"/>
  <c r="N329" i="3"/>
  <c r="R329" i="3"/>
  <c r="H336" i="3"/>
  <c r="I329" i="3"/>
  <c r="J338" i="3"/>
  <c r="K338" i="3" s="1"/>
  <c r="I336" i="3"/>
  <c r="H403" i="3"/>
  <c r="S336" i="3"/>
  <c r="P338" i="3"/>
  <c r="S403" i="3"/>
  <c r="O336" i="3"/>
  <c r="R336" i="3"/>
  <c r="M338" i="3"/>
  <c r="T403" i="3"/>
  <c r="N403" i="3"/>
  <c r="I403" i="3"/>
  <c r="R403" i="3"/>
  <c r="L394" i="3"/>
  <c r="H394" i="3"/>
  <c r="J404" i="3"/>
  <c r="J394" i="3" s="1"/>
  <c r="O403" i="3"/>
  <c r="O394" i="3"/>
  <c r="P404" i="3"/>
  <c r="P394" i="3" s="1"/>
  <c r="L126" i="3"/>
  <c r="H11" i="3"/>
  <c r="H134" i="3"/>
  <c r="I134" i="3"/>
  <c r="N213" i="3"/>
  <c r="L134" i="3"/>
  <c r="J405" i="3"/>
  <c r="K405" i="3" s="1"/>
  <c r="O213" i="3"/>
  <c r="P405" i="3"/>
  <c r="T67" i="3"/>
  <c r="J122" i="3"/>
  <c r="K122" i="3" s="1"/>
  <c r="S213" i="3"/>
  <c r="O126" i="3"/>
  <c r="M372" i="3"/>
  <c r="N366" i="3"/>
  <c r="O134" i="3"/>
  <c r="I11" i="3"/>
  <c r="J80" i="3"/>
  <c r="K80" i="3" s="1"/>
  <c r="I243" i="3"/>
  <c r="T134" i="3"/>
  <c r="T68" i="3"/>
  <c r="I109" i="3"/>
  <c r="P122" i="3"/>
  <c r="S134" i="3"/>
  <c r="T213" i="3"/>
  <c r="L386" i="3"/>
  <c r="R120" i="3"/>
  <c r="T120" i="3"/>
  <c r="N100" i="3"/>
  <c r="N106" i="3"/>
  <c r="L128" i="3"/>
  <c r="M136" i="3"/>
  <c r="M128" i="3" s="1"/>
  <c r="L380" i="3"/>
  <c r="M387" i="3"/>
  <c r="M380" i="3" s="1"/>
  <c r="L67" i="3"/>
  <c r="M76" i="3"/>
  <c r="M67" i="3" s="1"/>
  <c r="L120" i="3"/>
  <c r="M121" i="3"/>
  <c r="H395" i="3"/>
  <c r="N134" i="3"/>
  <c r="H229" i="3"/>
  <c r="J241" i="3"/>
  <c r="K241" i="3" s="1"/>
  <c r="H240" i="3"/>
  <c r="M107" i="3"/>
  <c r="L106" i="3"/>
  <c r="L100" i="3"/>
  <c r="H68" i="3"/>
  <c r="J77" i="3"/>
  <c r="J68" i="3" s="1"/>
  <c r="N120" i="3"/>
  <c r="J215" i="3"/>
  <c r="J210" i="3" s="1"/>
  <c r="H210" i="3"/>
  <c r="L213" i="3"/>
  <c r="N229" i="3"/>
  <c r="N240" i="3"/>
  <c r="H100" i="3"/>
  <c r="H106" i="3"/>
  <c r="J107" i="3"/>
  <c r="K107" i="3" s="1"/>
  <c r="M122" i="3"/>
  <c r="N395" i="3"/>
  <c r="L210" i="3"/>
  <c r="M215" i="3"/>
  <c r="M210" i="3" s="1"/>
  <c r="L229" i="3"/>
  <c r="M241" i="3"/>
  <c r="L240" i="3"/>
  <c r="H128" i="3"/>
  <c r="J136" i="3"/>
  <c r="J128" i="3" s="1"/>
  <c r="J114" i="3"/>
  <c r="J113" i="3" s="1"/>
  <c r="H113" i="3"/>
  <c r="H380" i="3"/>
  <c r="J387" i="3"/>
  <c r="J380" i="3" s="1"/>
  <c r="I395" i="3"/>
  <c r="J121" i="3"/>
  <c r="H120" i="3"/>
  <c r="I229" i="3"/>
  <c r="I240" i="3"/>
  <c r="L68" i="3"/>
  <c r="M77" i="3"/>
  <c r="M68" i="3" s="1"/>
  <c r="I120" i="3"/>
  <c r="I116" i="3" s="1"/>
  <c r="L395" i="3"/>
  <c r="J76" i="3"/>
  <c r="J67" i="3" s="1"/>
  <c r="H67" i="3"/>
  <c r="L113" i="3"/>
  <c r="M114" i="3"/>
  <c r="M113" i="3" s="1"/>
  <c r="I106" i="3"/>
  <c r="I100" i="3"/>
  <c r="R213" i="3"/>
  <c r="R106" i="3"/>
  <c r="R100" i="3"/>
  <c r="O380" i="3"/>
  <c r="P387" i="3"/>
  <c r="P380" i="3" s="1"/>
  <c r="O395" i="3"/>
  <c r="O240" i="3"/>
  <c r="O229" i="3"/>
  <c r="P241" i="3"/>
  <c r="O67" i="3"/>
  <c r="O128" i="3"/>
  <c r="P136" i="3"/>
  <c r="P128" i="3" s="1"/>
  <c r="R240" i="3"/>
  <c r="R229" i="3"/>
  <c r="O210" i="3"/>
  <c r="P215" i="3"/>
  <c r="P210" i="3" s="1"/>
  <c r="O120" i="3"/>
  <c r="P121" i="3"/>
  <c r="O113" i="3"/>
  <c r="P114" i="3"/>
  <c r="P113" i="3" s="1"/>
  <c r="S120" i="3"/>
  <c r="N126" i="3"/>
  <c r="R134" i="3"/>
  <c r="T106" i="3"/>
  <c r="T100" i="3"/>
  <c r="T240" i="3"/>
  <c r="T229" i="3"/>
  <c r="R395" i="3"/>
  <c r="S106" i="3"/>
  <c r="S100" i="3"/>
  <c r="S395" i="3"/>
  <c r="O68" i="3"/>
  <c r="P77" i="3"/>
  <c r="P68" i="3" s="1"/>
  <c r="O100" i="3"/>
  <c r="P107" i="3"/>
  <c r="O106" i="3"/>
  <c r="S240" i="3"/>
  <c r="S229" i="3"/>
  <c r="T395" i="3"/>
  <c r="O12" i="3"/>
  <c r="N386" i="3"/>
  <c r="H386" i="3"/>
  <c r="L12" i="3"/>
  <c r="L11" i="3"/>
  <c r="O386" i="3"/>
  <c r="I386" i="3"/>
  <c r="H12" i="3"/>
  <c r="R386" i="3"/>
  <c r="I12" i="3"/>
  <c r="T11" i="3"/>
  <c r="T12" i="3"/>
  <c r="R12" i="3"/>
  <c r="R11" i="3"/>
  <c r="O11" i="3"/>
  <c r="S11" i="3"/>
  <c r="S12" i="3"/>
  <c r="N11" i="3"/>
  <c r="N12" i="3"/>
  <c r="O98" i="3"/>
  <c r="T386" i="3"/>
  <c r="S386" i="3"/>
  <c r="U274" i="3"/>
  <c r="P376" i="3"/>
  <c r="N75" i="3"/>
  <c r="I75" i="3"/>
  <c r="L75" i="3"/>
  <c r="I98" i="3"/>
  <c r="R75" i="3"/>
  <c r="O75" i="3"/>
  <c r="S75" i="3"/>
  <c r="H75" i="3"/>
  <c r="R98" i="3"/>
  <c r="S126" i="3"/>
  <c r="S124" i="3" s="1"/>
  <c r="M11" i="19" s="1"/>
  <c r="H98" i="3"/>
  <c r="L98" i="3"/>
  <c r="T98" i="3"/>
  <c r="S98" i="3"/>
  <c r="H126" i="3"/>
  <c r="I362" i="3"/>
  <c r="I126" i="3"/>
  <c r="I124" i="3" s="1"/>
  <c r="T126" i="3"/>
  <c r="T124" i="3" s="1"/>
  <c r="O11" i="19" s="1"/>
  <c r="J135" i="3"/>
  <c r="M135" i="3"/>
  <c r="P135" i="3"/>
  <c r="R126" i="3"/>
  <c r="R124" i="3" s="1"/>
  <c r="K11" i="19" s="1"/>
  <c r="U164" i="3"/>
  <c r="T370" i="3"/>
  <c r="P364" i="3"/>
  <c r="U176" i="3"/>
  <c r="J245" i="3"/>
  <c r="K245" i="3" s="1"/>
  <c r="U170" i="3"/>
  <c r="I267" i="3"/>
  <c r="U167" i="3"/>
  <c r="U179" i="3"/>
  <c r="U161" i="3"/>
  <c r="P367" i="3"/>
  <c r="N355" i="3"/>
  <c r="U346" i="3"/>
  <c r="U340" i="3"/>
  <c r="U158" i="3"/>
  <c r="U343" i="3"/>
  <c r="U271" i="3"/>
  <c r="T243" i="3"/>
  <c r="U349" i="3"/>
  <c r="U217" i="3"/>
  <c r="I20" i="3"/>
  <c r="J368" i="3"/>
  <c r="K368" i="3" s="1"/>
  <c r="J78" i="3"/>
  <c r="S374" i="3"/>
  <c r="P78" i="3"/>
  <c r="P244" i="3"/>
  <c r="P236" i="3"/>
  <c r="P253" i="3"/>
  <c r="P233" i="3"/>
  <c r="N370" i="3"/>
  <c r="M237" i="3"/>
  <c r="P237" i="3"/>
  <c r="P27" i="3"/>
  <c r="N220" i="3"/>
  <c r="U220" i="3" s="1"/>
  <c r="P221" i="3"/>
  <c r="P220" i="3" s="1"/>
  <c r="P238" i="3"/>
  <c r="N25" i="3"/>
  <c r="J372" i="3"/>
  <c r="K372" i="3" s="1"/>
  <c r="N267" i="3"/>
  <c r="M368" i="3"/>
  <c r="M168" i="3"/>
  <c r="M167" i="3" s="1"/>
  <c r="L167" i="3"/>
  <c r="H170" i="3"/>
  <c r="J171" i="3"/>
  <c r="J170" i="3" s="1"/>
  <c r="L381" i="3"/>
  <c r="M388" i="3"/>
  <c r="M17" i="3"/>
  <c r="M265" i="3"/>
  <c r="M259" i="3" s="1"/>
  <c r="L259" i="3"/>
  <c r="L15" i="3"/>
  <c r="M16" i="3"/>
  <c r="H209" i="3"/>
  <c r="J214" i="3"/>
  <c r="L260" i="3"/>
  <c r="M269" i="3"/>
  <c r="M260" i="3" s="1"/>
  <c r="J197" i="3"/>
  <c r="M312" i="3"/>
  <c r="H274" i="3"/>
  <c r="J275" i="3"/>
  <c r="J274" i="3" s="1"/>
  <c r="I184" i="3"/>
  <c r="M360" i="3"/>
  <c r="L355" i="3"/>
  <c r="N34" i="3"/>
  <c r="N31" i="3"/>
  <c r="N29" i="3" s="1"/>
  <c r="G16" i="19" s="1"/>
  <c r="J337" i="3"/>
  <c r="P371" i="3"/>
  <c r="P22" i="3"/>
  <c r="N69" i="3"/>
  <c r="J238" i="3"/>
  <c r="H243" i="3"/>
  <c r="J244" i="3"/>
  <c r="L31" i="3"/>
  <c r="L29" i="3" s="1"/>
  <c r="E16" i="19" s="1"/>
  <c r="L34" i="3"/>
  <c r="M35" i="3"/>
  <c r="M159" i="3"/>
  <c r="M158" i="3" s="1"/>
  <c r="L158" i="3"/>
  <c r="I354" i="3"/>
  <c r="I358" i="3"/>
  <c r="L71" i="3"/>
  <c r="L140" i="3"/>
  <c r="M145" i="3"/>
  <c r="L144" i="3"/>
  <c r="N332" i="3"/>
  <c r="N328" i="3"/>
  <c r="I144" i="3"/>
  <c r="I140" i="3"/>
  <c r="I138" i="3" s="1"/>
  <c r="N362" i="3"/>
  <c r="M264" i="3"/>
  <c r="L263" i="3"/>
  <c r="I381" i="3"/>
  <c r="I378" i="3" s="1"/>
  <c r="L243" i="3"/>
  <c r="M244" i="3"/>
  <c r="J17" i="3"/>
  <c r="H117" i="3"/>
  <c r="J118" i="3"/>
  <c r="J117" i="3" s="1"/>
  <c r="H184" i="3"/>
  <c r="J191" i="3"/>
  <c r="H355" i="3"/>
  <c r="J360" i="3"/>
  <c r="K360" i="3" s="1"/>
  <c r="L93" i="3"/>
  <c r="L340" i="3"/>
  <c r="M341" i="3"/>
  <c r="M340" i="3" s="1"/>
  <c r="H164" i="3"/>
  <c r="J165" i="3"/>
  <c r="J164" i="3" s="1"/>
  <c r="H366" i="3"/>
  <c r="J367" i="3"/>
  <c r="I249" i="3"/>
  <c r="I247" i="3" s="1"/>
  <c r="I252" i="3"/>
  <c r="L332" i="3"/>
  <c r="L328" i="3"/>
  <c r="M333" i="3"/>
  <c r="L382" i="3"/>
  <c r="M389" i="3"/>
  <c r="M382" i="3" s="1"/>
  <c r="N184" i="3"/>
  <c r="L54" i="3"/>
  <c r="M55" i="3"/>
  <c r="M54" i="3" s="1"/>
  <c r="M347" i="3"/>
  <c r="M346" i="3" s="1"/>
  <c r="L346" i="3"/>
  <c r="M193" i="3"/>
  <c r="H271" i="3"/>
  <c r="J272" i="3"/>
  <c r="J271" i="3" s="1"/>
  <c r="M80" i="3"/>
  <c r="M71" i="3" s="1"/>
  <c r="N71" i="3"/>
  <c r="L45" i="3"/>
  <c r="H70" i="3"/>
  <c r="J201" i="3"/>
  <c r="J308" i="3"/>
  <c r="J363" i="3"/>
  <c r="H362" i="3"/>
  <c r="M197" i="3"/>
  <c r="N42" i="3"/>
  <c r="N39" i="3"/>
  <c r="N37" i="3" s="1"/>
  <c r="G11" i="26" s="1"/>
  <c r="I232" i="3"/>
  <c r="I226" i="3"/>
  <c r="N358" i="3"/>
  <c r="N354" i="3"/>
  <c r="I85" i="3"/>
  <c r="I83" i="3" s="1"/>
  <c r="I282" i="3"/>
  <c r="I280" i="3" s="1"/>
  <c r="I286" i="3"/>
  <c r="J359" i="3"/>
  <c r="K359" i="3" s="1"/>
  <c r="H358" i="3"/>
  <c r="H354" i="3"/>
  <c r="M301" i="3"/>
  <c r="L292" i="3"/>
  <c r="L141" i="3"/>
  <c r="M146" i="3"/>
  <c r="M141" i="3" s="1"/>
  <c r="J376" i="3"/>
  <c r="K376" i="3" s="1"/>
  <c r="M214" i="3"/>
  <c r="L209" i="3"/>
  <c r="M308" i="3"/>
  <c r="L374" i="3"/>
  <c r="M375" i="3"/>
  <c r="M21" i="3"/>
  <c r="L20" i="3"/>
  <c r="H48" i="3"/>
  <c r="J49" i="3"/>
  <c r="J48" i="3" s="1"/>
  <c r="H144" i="3"/>
  <c r="H140" i="3"/>
  <c r="J145" i="3"/>
  <c r="H217" i="3"/>
  <c r="J218" i="3"/>
  <c r="J217" i="3" s="1"/>
  <c r="M376" i="3"/>
  <c r="I366" i="3"/>
  <c r="M201" i="3"/>
  <c r="H263" i="3"/>
  <c r="J264" i="3"/>
  <c r="N263" i="3"/>
  <c r="L154" i="3"/>
  <c r="L150" i="3"/>
  <c r="M155" i="3"/>
  <c r="H259" i="3"/>
  <c r="J265" i="3"/>
  <c r="J259" i="3" s="1"/>
  <c r="I328" i="3"/>
  <c r="I332" i="3"/>
  <c r="M350" i="3"/>
  <c r="M349" i="3" s="1"/>
  <c r="L349" i="3"/>
  <c r="H45" i="3"/>
  <c r="J46" i="3"/>
  <c r="J45" i="3" s="1"/>
  <c r="M52" i="3"/>
  <c r="M51" i="3" s="1"/>
  <c r="L51" i="3"/>
  <c r="M174" i="3"/>
  <c r="M173" i="3" s="1"/>
  <c r="N173" i="3"/>
  <c r="U173" i="3" s="1"/>
  <c r="H260" i="3"/>
  <c r="J269" i="3"/>
  <c r="J260" i="3" s="1"/>
  <c r="H167" i="3"/>
  <c r="J168" i="3"/>
  <c r="J167" i="3" s="1"/>
  <c r="H131" i="3"/>
  <c r="J132" i="3"/>
  <c r="H283" i="3"/>
  <c r="J288" i="3"/>
  <c r="J283" i="3" s="1"/>
  <c r="I69" i="3"/>
  <c r="I65" i="3" s="1"/>
  <c r="H220" i="3"/>
  <c r="J221" i="3"/>
  <c r="J220" i="3" s="1"/>
  <c r="L362" i="3"/>
  <c r="M363" i="3"/>
  <c r="I59" i="3"/>
  <c r="I57" i="3" s="1"/>
  <c r="I62" i="3"/>
  <c r="I31" i="3"/>
  <c r="I29" i="3" s="1"/>
  <c r="I34" i="3"/>
  <c r="N243" i="3"/>
  <c r="H103" i="3"/>
  <c r="J104" i="3"/>
  <c r="N209" i="3"/>
  <c r="L173" i="3"/>
  <c r="L179" i="3"/>
  <c r="M180" i="3"/>
  <c r="M179" i="3" s="1"/>
  <c r="L48" i="3"/>
  <c r="M49" i="3"/>
  <c r="M48" i="3" s="1"/>
  <c r="J237" i="3"/>
  <c r="K237" i="3" s="1"/>
  <c r="H370" i="3"/>
  <c r="J371" i="3"/>
  <c r="L103" i="3"/>
  <c r="M104" i="3"/>
  <c r="J26" i="3"/>
  <c r="K26" i="3" s="1"/>
  <c r="I25" i="3"/>
  <c r="J303" i="3"/>
  <c r="M46" i="3"/>
  <c r="M45" i="3" s="1"/>
  <c r="N45" i="3"/>
  <c r="U45" i="3" s="1"/>
  <c r="N154" i="3"/>
  <c r="N150" i="3"/>
  <c r="N148" i="3" s="1"/>
  <c r="G14" i="26" s="1"/>
  <c r="M303" i="3"/>
  <c r="M27" i="3"/>
  <c r="M245" i="3"/>
  <c r="J27" i="3"/>
  <c r="K27" i="3" s="1"/>
  <c r="M192" i="3"/>
  <c r="L267" i="3"/>
  <c r="M268" i="3"/>
  <c r="H349" i="3"/>
  <c r="J350" i="3"/>
  <c r="N85" i="3"/>
  <c r="H15" i="3"/>
  <c r="J16" i="3"/>
  <c r="H72" i="3"/>
  <c r="J193" i="3"/>
  <c r="H42" i="3"/>
  <c r="J43" i="3"/>
  <c r="H39" i="3"/>
  <c r="H37" i="3" s="1"/>
  <c r="L343" i="3"/>
  <c r="M344" i="3"/>
  <c r="M343" i="3" s="1"/>
  <c r="L176" i="3"/>
  <c r="M177" i="3"/>
  <c r="M176" i="3" s="1"/>
  <c r="I355" i="3"/>
  <c r="H252" i="3"/>
  <c r="H249" i="3"/>
  <c r="H247" i="3" s="1"/>
  <c r="J253" i="3"/>
  <c r="K253" i="3" s="1"/>
  <c r="J341" i="3"/>
  <c r="J340" i="3" s="1"/>
  <c r="I340" i="3"/>
  <c r="M26" i="3"/>
  <c r="L25" i="3"/>
  <c r="M90" i="3"/>
  <c r="L85" i="3"/>
  <c r="M238" i="3"/>
  <c r="J316" i="3"/>
  <c r="J90" i="3"/>
  <c r="H85" i="3"/>
  <c r="L69" i="3"/>
  <c r="M78" i="3"/>
  <c r="H267" i="3"/>
  <c r="J268" i="3"/>
  <c r="I15" i="3"/>
  <c r="L282" i="3"/>
  <c r="M287" i="3"/>
  <c r="L286" i="3"/>
  <c r="M371" i="3"/>
  <c r="L370" i="3"/>
  <c r="H51" i="3"/>
  <c r="J52" i="3"/>
  <c r="H154" i="3"/>
  <c r="J155" i="3"/>
  <c r="H150" i="3"/>
  <c r="H383" i="3"/>
  <c r="J390" i="3"/>
  <c r="J383" i="3" s="1"/>
  <c r="N59" i="3"/>
  <c r="N57" i="3" s="1"/>
  <c r="G18" i="19" s="1"/>
  <c r="N62" i="3"/>
  <c r="I225" i="3"/>
  <c r="L164" i="3"/>
  <c r="M165" i="3"/>
  <c r="M164" i="3" s="1"/>
  <c r="H69" i="3"/>
  <c r="H31" i="3"/>
  <c r="H29" i="3" s="1"/>
  <c r="H34" i="3"/>
  <c r="J35" i="3"/>
  <c r="J364" i="3"/>
  <c r="K364" i="3" s="1"/>
  <c r="L271" i="3"/>
  <c r="M272" i="3"/>
  <c r="M271" i="3" s="1"/>
  <c r="H20" i="3"/>
  <c r="J21" i="3"/>
  <c r="I131" i="3"/>
  <c r="H173" i="3"/>
  <c r="J174" i="3"/>
  <c r="J173" i="3" s="1"/>
  <c r="N282" i="3"/>
  <c r="N280" i="3" s="1"/>
  <c r="G20" i="26" s="1"/>
  <c r="N286" i="3"/>
  <c r="L354" i="3"/>
  <c r="M359" i="3"/>
  <c r="L358" i="3"/>
  <c r="L117" i="3"/>
  <c r="M118" i="3"/>
  <c r="M117" i="3" s="1"/>
  <c r="M233" i="3"/>
  <c r="L232" i="3"/>
  <c r="L226" i="3"/>
  <c r="J333" i="3"/>
  <c r="K333" i="3" s="1"/>
  <c r="H328" i="3"/>
  <c r="H332" i="3"/>
  <c r="N381" i="3"/>
  <c r="H176" i="3"/>
  <c r="J177" i="3"/>
  <c r="J176" i="3" s="1"/>
  <c r="H110" i="3"/>
  <c r="J111" i="3"/>
  <c r="J110" i="3" s="1"/>
  <c r="N20" i="3"/>
  <c r="N225" i="3"/>
  <c r="J302" i="3"/>
  <c r="L70" i="3"/>
  <c r="M79" i="3"/>
  <c r="M70" i="3" s="1"/>
  <c r="L383" i="3"/>
  <c r="M390" i="3"/>
  <c r="M383" i="3" s="1"/>
  <c r="M191" i="3"/>
  <c r="L184" i="3"/>
  <c r="H158" i="3"/>
  <c r="J159" i="3"/>
  <c r="J158" i="3" s="1"/>
  <c r="N252" i="3"/>
  <c r="N249" i="3"/>
  <c r="N247" i="3" s="1"/>
  <c r="G18" i="26" s="1"/>
  <c r="J344" i="3"/>
  <c r="H343" i="3"/>
  <c r="M364" i="3"/>
  <c r="H232" i="3"/>
  <c r="H226" i="3"/>
  <c r="J233" i="3"/>
  <c r="K233" i="3" s="1"/>
  <c r="I103" i="3"/>
  <c r="N374" i="3"/>
  <c r="H71" i="3"/>
  <c r="I154" i="3"/>
  <c r="I150" i="3"/>
  <c r="I148" i="3" s="1"/>
  <c r="J236" i="3"/>
  <c r="H225" i="3"/>
  <c r="M334" i="3"/>
  <c r="J388" i="3"/>
  <c r="H381" i="3"/>
  <c r="J156" i="3"/>
  <c r="J151" i="3" s="1"/>
  <c r="H151" i="3"/>
  <c r="L283" i="3"/>
  <c r="M288" i="3"/>
  <c r="M283" i="3" s="1"/>
  <c r="I209" i="3"/>
  <c r="I207" i="3" s="1"/>
  <c r="M316" i="3"/>
  <c r="H25" i="3"/>
  <c r="M367" i="3"/>
  <c r="L366" i="3"/>
  <c r="H346" i="3"/>
  <c r="J347" i="3"/>
  <c r="J346" i="3" s="1"/>
  <c r="L110" i="3"/>
  <c r="M111" i="3"/>
  <c r="M110" i="3" s="1"/>
  <c r="H282" i="3"/>
  <c r="H286" i="3"/>
  <c r="J287" i="3"/>
  <c r="K287" i="3" s="1"/>
  <c r="M94" i="3"/>
  <c r="M93" i="3" s="1"/>
  <c r="N93" i="3"/>
  <c r="U93" i="3" s="1"/>
  <c r="M275" i="3"/>
  <c r="M274" i="3" s="1"/>
  <c r="L274" i="3"/>
  <c r="H54" i="3"/>
  <c r="J55" i="3"/>
  <c r="J54" i="3" s="1"/>
  <c r="I263" i="3"/>
  <c r="L62" i="3"/>
  <c r="M63" i="3"/>
  <c r="L59" i="3"/>
  <c r="L57" i="3" s="1"/>
  <c r="E18" i="19" s="1"/>
  <c r="H59" i="3"/>
  <c r="H57" i="3" s="1"/>
  <c r="H62" i="3"/>
  <c r="J63" i="3"/>
  <c r="M22" i="3"/>
  <c r="I374" i="3"/>
  <c r="I292" i="3"/>
  <c r="L161" i="3"/>
  <c r="M162" i="3"/>
  <c r="M161" i="3" s="1"/>
  <c r="J192" i="3"/>
  <c r="L217" i="3"/>
  <c r="M218" i="3"/>
  <c r="M217" i="3" s="1"/>
  <c r="N140" i="3"/>
  <c r="N138" i="3" s="1"/>
  <c r="G13" i="26" s="1"/>
  <c r="N144" i="3"/>
  <c r="J312" i="3"/>
  <c r="L39" i="3"/>
  <c r="L37" i="3" s="1"/>
  <c r="E11" i="26" s="1"/>
  <c r="M43" i="3"/>
  <c r="L42" i="3"/>
  <c r="L151" i="3"/>
  <c r="M156" i="3"/>
  <c r="M151" i="3" s="1"/>
  <c r="N232" i="3"/>
  <c r="N226" i="3"/>
  <c r="J334" i="3"/>
  <c r="H382" i="3"/>
  <c r="J389" i="3"/>
  <c r="J382" i="3" s="1"/>
  <c r="L170" i="3"/>
  <c r="M171" i="3"/>
  <c r="M170" i="3" s="1"/>
  <c r="M132" i="3"/>
  <c r="M236" i="3"/>
  <c r="L225" i="3"/>
  <c r="N15" i="3"/>
  <c r="H93" i="3"/>
  <c r="J94" i="3"/>
  <c r="J93" i="3" s="1"/>
  <c r="M337" i="3"/>
  <c r="J301" i="3"/>
  <c r="H292" i="3"/>
  <c r="H141" i="3"/>
  <c r="J146" i="3"/>
  <c r="J141" i="3" s="1"/>
  <c r="L72" i="3"/>
  <c r="M81" i="3"/>
  <c r="M72" i="3" s="1"/>
  <c r="H161" i="3"/>
  <c r="J162" i="3"/>
  <c r="J161" i="3" s="1"/>
  <c r="L249" i="3"/>
  <c r="L247" i="3" s="1"/>
  <c r="E18" i="26" s="1"/>
  <c r="L252" i="3"/>
  <c r="M253" i="3"/>
  <c r="M302" i="3"/>
  <c r="I42" i="3"/>
  <c r="I39" i="3"/>
  <c r="I37" i="3" s="1"/>
  <c r="H179" i="3"/>
  <c r="J180" i="3"/>
  <c r="J179" i="3" s="1"/>
  <c r="N292" i="3"/>
  <c r="J375" i="3"/>
  <c r="H374" i="3"/>
  <c r="L220" i="3"/>
  <c r="M221" i="3"/>
  <c r="M220" i="3" s="1"/>
  <c r="S25" i="3"/>
  <c r="R25" i="3"/>
  <c r="R20" i="3"/>
  <c r="R366" i="3"/>
  <c r="R374" i="3"/>
  <c r="T362" i="3"/>
  <c r="S243" i="3"/>
  <c r="R243" i="3"/>
  <c r="S85" i="3"/>
  <c r="S83" i="3" s="1"/>
  <c r="M12" i="19" s="1"/>
  <c r="S154" i="3"/>
  <c r="S150" i="3"/>
  <c r="S148" i="3" s="1"/>
  <c r="M14" i="26" s="1"/>
  <c r="S209" i="3"/>
  <c r="S207" i="3" s="1"/>
  <c r="M16" i="26" s="1"/>
  <c r="S232" i="3"/>
  <c r="S226" i="3"/>
  <c r="P375" i="3"/>
  <c r="O374" i="3"/>
  <c r="O141" i="3"/>
  <c r="P146" i="3"/>
  <c r="P141" i="3" s="1"/>
  <c r="T225" i="3"/>
  <c r="R292" i="3"/>
  <c r="P17" i="3"/>
  <c r="T263" i="3"/>
  <c r="T144" i="3"/>
  <c r="T140" i="3"/>
  <c r="T138" i="3" s="1"/>
  <c r="O13" i="26" s="1"/>
  <c r="R69" i="3"/>
  <c r="R65" i="3" s="1"/>
  <c r="K12" i="26" s="1"/>
  <c r="O54" i="3"/>
  <c r="P55" i="3"/>
  <c r="P54" i="3" s="1"/>
  <c r="S140" i="3"/>
  <c r="S138" i="3" s="1"/>
  <c r="M13" i="26" s="1"/>
  <c r="S144" i="3"/>
  <c r="S252" i="3"/>
  <c r="S249" i="3"/>
  <c r="S247" i="3" s="1"/>
  <c r="M18" i="26" s="1"/>
  <c r="O225" i="3"/>
  <c r="P334" i="3"/>
  <c r="S282" i="3"/>
  <c r="S280" i="3" s="1"/>
  <c r="M20" i="26" s="1"/>
  <c r="S286" i="3"/>
  <c r="T62" i="3"/>
  <c r="T59" i="3"/>
  <c r="T57" i="3" s="1"/>
  <c r="O18" i="19" s="1"/>
  <c r="O346" i="3"/>
  <c r="P347" i="3"/>
  <c r="P346" i="3" s="1"/>
  <c r="P303" i="3"/>
  <c r="P26" i="3"/>
  <c r="O25" i="3"/>
  <c r="T249" i="3"/>
  <c r="T247" i="3" s="1"/>
  <c r="O18" i="26" s="1"/>
  <c r="T252" i="3"/>
  <c r="O158" i="3"/>
  <c r="P159" i="3"/>
  <c r="P158" i="3" s="1"/>
  <c r="P193" i="3"/>
  <c r="T232" i="3"/>
  <c r="T226" i="3"/>
  <c r="S20" i="3"/>
  <c r="R355" i="3"/>
  <c r="O154" i="3"/>
  <c r="O150" i="3"/>
  <c r="P155" i="3"/>
  <c r="O243" i="3"/>
  <c r="O51" i="3"/>
  <c r="P52" i="3"/>
  <c r="P51" i="3" s="1"/>
  <c r="P245" i="3"/>
  <c r="O370" i="3"/>
  <c r="P372" i="3"/>
  <c r="O45" i="3"/>
  <c r="P46" i="3"/>
  <c r="P45" i="3" s="1"/>
  <c r="O151" i="3"/>
  <c r="P156" i="3"/>
  <c r="P151" i="3" s="1"/>
  <c r="O260" i="3"/>
  <c r="P269" i="3"/>
  <c r="P260" i="3" s="1"/>
  <c r="O366" i="3"/>
  <c r="P368" i="3"/>
  <c r="O343" i="3"/>
  <c r="P344" i="3"/>
  <c r="P343" i="3" s="1"/>
  <c r="P192" i="3"/>
  <c r="P118" i="3"/>
  <c r="P145" i="3"/>
  <c r="O144" i="3"/>
  <c r="O140" i="3"/>
  <c r="O31" i="3"/>
  <c r="O29" i="3" s="1"/>
  <c r="H16" i="19" s="1"/>
  <c r="P35" i="3"/>
  <c r="O34" i="3"/>
  <c r="R232" i="3"/>
  <c r="R226" i="3"/>
  <c r="O71" i="3"/>
  <c r="P80" i="3"/>
  <c r="P71" i="3" s="1"/>
  <c r="P316" i="3"/>
  <c r="T25" i="3"/>
  <c r="O271" i="3"/>
  <c r="P272" i="3"/>
  <c r="P271" i="3" s="1"/>
  <c r="R328" i="3"/>
  <c r="R332" i="3"/>
  <c r="O164" i="3"/>
  <c r="P165" i="3"/>
  <c r="P164" i="3" s="1"/>
  <c r="R267" i="3"/>
  <c r="P359" i="3"/>
  <c r="O358" i="3"/>
  <c r="O354" i="3"/>
  <c r="R381" i="3"/>
  <c r="R378" i="3" s="1"/>
  <c r="K24" i="26" s="1"/>
  <c r="R249" i="3"/>
  <c r="R247" i="3" s="1"/>
  <c r="K18" i="26" s="1"/>
  <c r="R252" i="3"/>
  <c r="T31" i="3"/>
  <c r="T29" i="3" s="1"/>
  <c r="O16" i="19" s="1"/>
  <c r="T34" i="3"/>
  <c r="O69" i="3"/>
  <c r="O161" i="3"/>
  <c r="P162" i="3"/>
  <c r="P161" i="3" s="1"/>
  <c r="T20" i="3"/>
  <c r="T85" i="3"/>
  <c r="T83" i="3" s="1"/>
  <c r="O12" i="19" s="1"/>
  <c r="P201" i="3"/>
  <c r="O267" i="3"/>
  <c r="P268" i="3"/>
  <c r="R358" i="3"/>
  <c r="R354" i="3"/>
  <c r="S267" i="3"/>
  <c r="T267" i="3"/>
  <c r="R362" i="3"/>
  <c r="P363" i="3"/>
  <c r="O362" i="3"/>
  <c r="O292" i="3"/>
  <c r="P301" i="3"/>
  <c r="T332" i="3"/>
  <c r="T328" i="3"/>
  <c r="S381" i="3"/>
  <c r="S378" i="3" s="1"/>
  <c r="M24" i="26" s="1"/>
  <c r="S328" i="3"/>
  <c r="S332" i="3"/>
  <c r="S184" i="3"/>
  <c r="T292" i="3"/>
  <c r="T354" i="3"/>
  <c r="T358" i="3"/>
  <c r="O167" i="3"/>
  <c r="P168" i="3"/>
  <c r="P167" i="3" s="1"/>
  <c r="O252" i="3"/>
  <c r="O249" i="3"/>
  <c r="O247" i="3" s="1"/>
  <c r="H18" i="26" s="1"/>
  <c r="R85" i="3"/>
  <c r="R83" i="3" s="1"/>
  <c r="K12" i="19" s="1"/>
  <c r="T366" i="3"/>
  <c r="O220" i="3"/>
  <c r="T39" i="3"/>
  <c r="T37" i="3" s="1"/>
  <c r="O11" i="26" s="1"/>
  <c r="T42" i="3"/>
  <c r="P111" i="3"/>
  <c r="S59" i="3"/>
  <c r="S57" i="3" s="1"/>
  <c r="M18" i="19" s="1"/>
  <c r="S62" i="3"/>
  <c r="P132" i="3"/>
  <c r="P191" i="3"/>
  <c r="O184" i="3"/>
  <c r="O93" i="3"/>
  <c r="P94" i="3"/>
  <c r="P93" i="3" s="1"/>
  <c r="S362" i="3"/>
  <c r="R62" i="3"/>
  <c r="R59" i="3"/>
  <c r="R57" i="3" s="1"/>
  <c r="K18" i="19" s="1"/>
  <c r="P197" i="3"/>
  <c r="S370" i="3"/>
  <c r="O70" i="3"/>
  <c r="P79" i="3"/>
  <c r="P70" i="3" s="1"/>
  <c r="R209" i="3"/>
  <c r="R207" i="3" s="1"/>
  <c r="K16" i="26" s="1"/>
  <c r="O381" i="3"/>
  <c r="P388" i="3"/>
  <c r="O170" i="3"/>
  <c r="P171" i="3"/>
  <c r="P170" i="3" s="1"/>
  <c r="R15" i="3"/>
  <c r="S225" i="3"/>
  <c r="P337" i="3"/>
  <c r="O355" i="3"/>
  <c r="P360" i="3"/>
  <c r="S263" i="3"/>
  <c r="O274" i="3"/>
  <c r="P275" i="3"/>
  <c r="P274" i="3" s="1"/>
  <c r="O59" i="3"/>
  <c r="O57" i="3" s="1"/>
  <c r="H18" i="19" s="1"/>
  <c r="O62" i="3"/>
  <c r="P63" i="3"/>
  <c r="T69" i="3"/>
  <c r="S354" i="3"/>
  <c r="S358" i="3"/>
  <c r="T286" i="3"/>
  <c r="T282" i="3"/>
  <c r="T280" i="3" s="1"/>
  <c r="O20" i="26" s="1"/>
  <c r="S31" i="3"/>
  <c r="S29" i="3" s="1"/>
  <c r="M16" i="19" s="1"/>
  <c r="S34" i="3"/>
  <c r="R225" i="3"/>
  <c r="O179" i="3"/>
  <c r="P180" i="3"/>
  <c r="P179" i="3" s="1"/>
  <c r="P21" i="3"/>
  <c r="O20" i="3"/>
  <c r="P90" i="3"/>
  <c r="O85" i="3"/>
  <c r="R184" i="3"/>
  <c r="T374" i="3"/>
  <c r="O72" i="3"/>
  <c r="P81" i="3"/>
  <c r="P72" i="3" s="1"/>
  <c r="O217" i="3"/>
  <c r="P218" i="3"/>
  <c r="P217" i="3" s="1"/>
  <c r="P312" i="3"/>
  <c r="S366" i="3"/>
  <c r="O283" i="3"/>
  <c r="P288" i="3"/>
  <c r="P283" i="3" s="1"/>
  <c r="T15" i="3"/>
  <c r="P302" i="3"/>
  <c r="S42" i="3"/>
  <c r="S39" i="3"/>
  <c r="S37" i="3" s="1"/>
  <c r="M11" i="26" s="1"/>
  <c r="O226" i="3"/>
  <c r="O232" i="3"/>
  <c r="P104" i="3"/>
  <c r="O176" i="3"/>
  <c r="P177" i="3"/>
  <c r="P176" i="3" s="1"/>
  <c r="T355" i="3"/>
  <c r="S15" i="3"/>
  <c r="S69" i="3"/>
  <c r="O48" i="3"/>
  <c r="P49" i="3"/>
  <c r="P48" i="3" s="1"/>
  <c r="R144" i="3"/>
  <c r="R140" i="3"/>
  <c r="R138" i="3" s="1"/>
  <c r="K13" i="26" s="1"/>
  <c r="O340" i="3"/>
  <c r="P341" i="3"/>
  <c r="P340" i="3" s="1"/>
  <c r="R39" i="3"/>
  <c r="R37" i="3" s="1"/>
  <c r="K11" i="26" s="1"/>
  <c r="R42" i="3"/>
  <c r="R150" i="3"/>
  <c r="R148" i="3" s="1"/>
  <c r="K14" i="26" s="1"/>
  <c r="R154" i="3"/>
  <c r="R263" i="3"/>
  <c r="R370" i="3"/>
  <c r="R31" i="3"/>
  <c r="R29" i="3" s="1"/>
  <c r="K16" i="19" s="1"/>
  <c r="R34" i="3"/>
  <c r="R286" i="3"/>
  <c r="R282" i="3"/>
  <c r="R280" i="3" s="1"/>
  <c r="K20" i="26" s="1"/>
  <c r="P264" i="3"/>
  <c r="O263" i="3"/>
  <c r="O349" i="3"/>
  <c r="P350" i="3"/>
  <c r="P349" i="3" s="1"/>
  <c r="T381" i="3"/>
  <c r="T378" i="3" s="1"/>
  <c r="O24" i="26" s="1"/>
  <c r="O15" i="3"/>
  <c r="P16" i="3"/>
  <c r="O286" i="3"/>
  <c r="P287" i="3"/>
  <c r="O282" i="3"/>
  <c r="S355" i="3"/>
  <c r="O173" i="3"/>
  <c r="P174" i="3"/>
  <c r="P173" i="3" s="1"/>
  <c r="S292" i="3"/>
  <c r="T184" i="3"/>
  <c r="O328" i="3"/>
  <c r="O332" i="3"/>
  <c r="P333" i="3"/>
  <c r="O259" i="3"/>
  <c r="P265" i="3"/>
  <c r="P259" i="3" s="1"/>
  <c r="P214" i="3"/>
  <c r="O209" i="3"/>
  <c r="P389" i="3"/>
  <c r="P382" i="3" s="1"/>
  <c r="O382" i="3"/>
  <c r="T154" i="3"/>
  <c r="T150" i="3"/>
  <c r="T148" i="3" s="1"/>
  <c r="O14" i="26" s="1"/>
  <c r="T209" i="3"/>
  <c r="T207" i="3" s="1"/>
  <c r="O16" i="26" s="1"/>
  <c r="P308" i="3"/>
  <c r="O383" i="3"/>
  <c r="P390" i="3"/>
  <c r="P383" i="3" s="1"/>
  <c r="O42" i="3"/>
  <c r="P43" i="3"/>
  <c r="O39" i="3"/>
  <c r="O37" i="3" s="1"/>
  <c r="H11" i="26" s="1"/>
  <c r="T396" i="3"/>
  <c r="I396" i="3"/>
  <c r="L396" i="3"/>
  <c r="S396" i="3"/>
  <c r="H396" i="3"/>
  <c r="H400" i="3"/>
  <c r="N396" i="3"/>
  <c r="O396" i="3"/>
  <c r="R396" i="3"/>
  <c r="T20" i="28"/>
  <c r="R16" i="28"/>
  <c r="V16" i="28"/>
  <c r="T16" i="28"/>
  <c r="V20" i="28"/>
  <c r="V11" i="27"/>
  <c r="P11" i="27"/>
  <c r="T11" i="27"/>
  <c r="S410" i="3"/>
  <c r="T16" i="27"/>
  <c r="R16" i="27"/>
  <c r="V12" i="28"/>
  <c r="R13" i="28"/>
  <c r="R12" i="28"/>
  <c r="V13" i="28"/>
  <c r="S413" i="3"/>
  <c r="T407" i="3"/>
  <c r="R15" i="27"/>
  <c r="V14" i="27"/>
  <c r="T410" i="3"/>
  <c r="O410" i="3"/>
  <c r="R410" i="3"/>
  <c r="R13" i="27"/>
  <c r="L410" i="3"/>
  <c r="R413" i="3"/>
  <c r="I410" i="3"/>
  <c r="L413" i="3"/>
  <c r="T413" i="3"/>
  <c r="I413" i="3"/>
  <c r="N413" i="3"/>
  <c r="O413" i="3"/>
  <c r="L407" i="3"/>
  <c r="O407" i="3"/>
  <c r="N410" i="3"/>
  <c r="P402" i="3"/>
  <c r="P397" i="3" s="1"/>
  <c r="J402" i="3"/>
  <c r="J397" i="3" s="1"/>
  <c r="M402" i="3"/>
  <c r="M397" i="3" s="1"/>
  <c r="R407" i="3"/>
  <c r="S407" i="3"/>
  <c r="N407" i="3"/>
  <c r="I407" i="3"/>
  <c r="R14" i="27"/>
  <c r="R20" i="28"/>
  <c r="V13" i="27"/>
  <c r="T13" i="28"/>
  <c r="T12" i="28"/>
  <c r="T400" i="3"/>
  <c r="S400" i="3"/>
  <c r="V16" i="27"/>
  <c r="O400" i="3"/>
  <c r="R11" i="27"/>
  <c r="R400" i="3"/>
  <c r="P13" i="27"/>
  <c r="V15" i="27"/>
  <c r="T13" i="27"/>
  <c r="T14" i="27"/>
  <c r="T15" i="27"/>
  <c r="I400" i="3"/>
  <c r="N400" i="3"/>
  <c r="L400" i="3"/>
  <c r="M414" i="3"/>
  <c r="P411" i="3"/>
  <c r="O17" i="28"/>
  <c r="P401" i="3"/>
  <c r="J411" i="3"/>
  <c r="P408" i="3"/>
  <c r="P414" i="3"/>
  <c r="J414" i="3"/>
  <c r="J408" i="3"/>
  <c r="J401" i="3"/>
  <c r="M411" i="3"/>
  <c r="M408" i="3"/>
  <c r="M401" i="3"/>
  <c r="J200" i="3" l="1"/>
  <c r="S290" i="3"/>
  <c r="M21" i="26" s="1"/>
  <c r="J307" i="3"/>
  <c r="J311" i="3"/>
  <c r="J293" i="3"/>
  <c r="U311" i="3"/>
  <c r="P200" i="3"/>
  <c r="J315" i="3"/>
  <c r="U196" i="3"/>
  <c r="P315" i="3"/>
  <c r="K205" i="3"/>
  <c r="K204" i="3" s="1"/>
  <c r="J20" i="3"/>
  <c r="J186" i="3"/>
  <c r="I182" i="3"/>
  <c r="P196" i="3"/>
  <c r="P185" i="3"/>
  <c r="T182" i="3"/>
  <c r="O15" i="26" s="1"/>
  <c r="T290" i="3"/>
  <c r="O21" i="26" s="1"/>
  <c r="P307" i="3"/>
  <c r="U315" i="3"/>
  <c r="S182" i="3"/>
  <c r="M15" i="26" s="1"/>
  <c r="P311" i="3"/>
  <c r="J196" i="3"/>
  <c r="J185" i="3"/>
  <c r="J294" i="3"/>
  <c r="P293" i="3"/>
  <c r="M200" i="3"/>
  <c r="U200" i="3"/>
  <c r="R182" i="3"/>
  <c r="K15" i="26" s="1"/>
  <c r="R290" i="3"/>
  <c r="K21" i="26" s="1"/>
  <c r="M311" i="3"/>
  <c r="N290" i="3"/>
  <c r="G21" i="26" s="1"/>
  <c r="M294" i="3"/>
  <c r="M185" i="3"/>
  <c r="M196" i="3"/>
  <c r="P186" i="3"/>
  <c r="M293" i="3"/>
  <c r="M186" i="3"/>
  <c r="M307" i="3"/>
  <c r="M315" i="3"/>
  <c r="K278" i="3"/>
  <c r="K277" i="3" s="1"/>
  <c r="K320" i="3"/>
  <c r="K319" i="3" s="1"/>
  <c r="P294" i="3"/>
  <c r="P258" i="3"/>
  <c r="P256" i="3" s="1"/>
  <c r="J258" i="3"/>
  <c r="J256" i="3" s="1"/>
  <c r="C19" i="26" s="1"/>
  <c r="M258" i="3"/>
  <c r="M256" i="3" s="1"/>
  <c r="F19" i="26" s="1"/>
  <c r="K79" i="3"/>
  <c r="K70" i="3" s="1"/>
  <c r="H83" i="3"/>
  <c r="N11" i="26"/>
  <c r="P11" i="26"/>
  <c r="L20" i="26"/>
  <c r="J89" i="3"/>
  <c r="J300" i="3"/>
  <c r="N20" i="26"/>
  <c r="L16" i="19"/>
  <c r="L19" i="26"/>
  <c r="N18" i="19"/>
  <c r="P19" i="26"/>
  <c r="P89" i="3"/>
  <c r="L11" i="26"/>
  <c r="P20" i="26"/>
  <c r="M89" i="3"/>
  <c r="L14" i="26"/>
  <c r="N16" i="19"/>
  <c r="N14" i="26"/>
  <c r="P14" i="26"/>
  <c r="P16" i="19"/>
  <c r="P18" i="19"/>
  <c r="L15" i="19"/>
  <c r="L18" i="26"/>
  <c r="P18" i="26"/>
  <c r="P13" i="26"/>
  <c r="N18" i="26"/>
  <c r="N19" i="26"/>
  <c r="L18" i="19"/>
  <c r="P15" i="19"/>
  <c r="N15" i="19"/>
  <c r="L13" i="26"/>
  <c r="N13" i="26"/>
  <c r="T109" i="3"/>
  <c r="O14" i="19"/>
  <c r="R109" i="3"/>
  <c r="U109" i="3" s="1"/>
  <c r="K14" i="19"/>
  <c r="S109" i="3"/>
  <c r="M14" i="19"/>
  <c r="K305" i="3"/>
  <c r="K297" i="3" s="1"/>
  <c r="J297" i="3"/>
  <c r="K91" i="3"/>
  <c r="K86" i="3" s="1"/>
  <c r="E21" i="26"/>
  <c r="O290" i="3"/>
  <c r="H21" i="26" s="1"/>
  <c r="P300" i="3"/>
  <c r="M300" i="3"/>
  <c r="J72" i="3"/>
  <c r="L83" i="3"/>
  <c r="E12" i="19" s="1"/>
  <c r="O83" i="3"/>
  <c r="H12" i="19" s="1"/>
  <c r="N83" i="3"/>
  <c r="G12" i="19" s="1"/>
  <c r="N12" i="19" s="1"/>
  <c r="T116" i="3"/>
  <c r="J131" i="3"/>
  <c r="S116" i="3"/>
  <c r="M131" i="3"/>
  <c r="P131" i="3"/>
  <c r="N116" i="3"/>
  <c r="P117" i="3"/>
  <c r="S65" i="3"/>
  <c r="M12" i="26" s="1"/>
  <c r="P110" i="3"/>
  <c r="P109" i="3" s="1"/>
  <c r="G14" i="19"/>
  <c r="P98" i="3"/>
  <c r="P103" i="3"/>
  <c r="P99" i="3"/>
  <c r="P12" i="3"/>
  <c r="I96" i="3"/>
  <c r="N96" i="3"/>
  <c r="L96" i="3"/>
  <c r="J99" i="3"/>
  <c r="K133" i="3"/>
  <c r="K127" i="3" s="1"/>
  <c r="K99" i="3"/>
  <c r="M99" i="3"/>
  <c r="T96" i="3"/>
  <c r="H96" i="3"/>
  <c r="O96" i="3"/>
  <c r="R96" i="3"/>
  <c r="S96" i="3"/>
  <c r="H124" i="3"/>
  <c r="L124" i="3"/>
  <c r="E11" i="19" s="1"/>
  <c r="O124" i="3"/>
  <c r="H11" i="19" s="1"/>
  <c r="N124" i="3"/>
  <c r="G11" i="19" s="1"/>
  <c r="L11" i="19" s="1"/>
  <c r="H223" i="3"/>
  <c r="S130" i="3"/>
  <c r="L130" i="3"/>
  <c r="T326" i="3"/>
  <c r="O22" i="26" s="1"/>
  <c r="T130" i="3"/>
  <c r="S326" i="3"/>
  <c r="M22" i="26" s="1"/>
  <c r="K304" i="3"/>
  <c r="K296" i="3" s="1"/>
  <c r="K194" i="3"/>
  <c r="K187" i="3" s="1"/>
  <c r="L182" i="3"/>
  <c r="E15" i="26" s="1"/>
  <c r="M190" i="3"/>
  <c r="P190" i="3"/>
  <c r="H182" i="3"/>
  <c r="O182" i="3"/>
  <c r="H15" i="26" s="1"/>
  <c r="N182" i="3"/>
  <c r="G15" i="26" s="1"/>
  <c r="L15" i="26" s="1"/>
  <c r="U235" i="3"/>
  <c r="J190" i="3"/>
  <c r="J235" i="3"/>
  <c r="U25" i="3"/>
  <c r="U20" i="3"/>
  <c r="J227" i="3"/>
  <c r="U42" i="3"/>
  <c r="U15" i="3"/>
  <c r="U62" i="3"/>
  <c r="U144" i="3"/>
  <c r="U34" i="3"/>
  <c r="U75" i="3"/>
  <c r="O130" i="3"/>
  <c r="K239" i="3"/>
  <c r="K228" i="3" s="1"/>
  <c r="N130" i="3"/>
  <c r="R130" i="3"/>
  <c r="M227" i="3"/>
  <c r="P227" i="3"/>
  <c r="U336" i="3"/>
  <c r="R326" i="3"/>
  <c r="K22" i="26" s="1"/>
  <c r="I326" i="3"/>
  <c r="N326" i="3"/>
  <c r="G22" i="26" s="1"/>
  <c r="J336" i="3"/>
  <c r="M336" i="3"/>
  <c r="P235" i="3"/>
  <c r="M235" i="3"/>
  <c r="H234" i="3"/>
  <c r="J329" i="3"/>
  <c r="M329" i="3"/>
  <c r="H9" i="3"/>
  <c r="P336" i="3"/>
  <c r="P329" i="3"/>
  <c r="U403" i="3"/>
  <c r="M403" i="3"/>
  <c r="K404" i="3"/>
  <c r="K394" i="3" s="1"/>
  <c r="J403" i="3"/>
  <c r="L392" i="3"/>
  <c r="E25" i="26" s="1"/>
  <c r="I392" i="3"/>
  <c r="H392" i="3"/>
  <c r="P403" i="3"/>
  <c r="O392" i="3"/>
  <c r="H25" i="26" s="1"/>
  <c r="R392" i="3"/>
  <c r="K25" i="26" s="1"/>
  <c r="T392" i="3"/>
  <c r="O25" i="26" s="1"/>
  <c r="S392" i="3"/>
  <c r="M25" i="26" s="1"/>
  <c r="N392" i="3"/>
  <c r="G25" i="26" s="1"/>
  <c r="H207" i="3"/>
  <c r="U240" i="3"/>
  <c r="R102" i="3"/>
  <c r="R116" i="3"/>
  <c r="I102" i="3"/>
  <c r="J120" i="3"/>
  <c r="J116" i="3" s="1"/>
  <c r="I9" i="3"/>
  <c r="U366" i="3"/>
  <c r="J71" i="3"/>
  <c r="H109" i="3"/>
  <c r="I234" i="3"/>
  <c r="M370" i="3"/>
  <c r="T65" i="3"/>
  <c r="O12" i="26" s="1"/>
  <c r="T75" i="3"/>
  <c r="S102" i="3"/>
  <c r="H102" i="3"/>
  <c r="K77" i="3"/>
  <c r="K68" i="3" s="1"/>
  <c r="P120" i="3"/>
  <c r="M213" i="3"/>
  <c r="J134" i="3"/>
  <c r="H116" i="3"/>
  <c r="L9" i="3"/>
  <c r="E17" i="19" s="1"/>
  <c r="K215" i="3"/>
  <c r="K210" i="3" s="1"/>
  <c r="P213" i="3"/>
  <c r="T102" i="3"/>
  <c r="K114" i="3"/>
  <c r="K113" i="3" s="1"/>
  <c r="K106" i="3"/>
  <c r="K229" i="3"/>
  <c r="K240" i="3"/>
  <c r="K76" i="3"/>
  <c r="K67" i="3" s="1"/>
  <c r="M240" i="3"/>
  <c r="M229" i="3"/>
  <c r="J106" i="3"/>
  <c r="J100" i="3"/>
  <c r="M106" i="3"/>
  <c r="M100" i="3"/>
  <c r="J395" i="3"/>
  <c r="M134" i="3"/>
  <c r="M395" i="3"/>
  <c r="M120" i="3"/>
  <c r="M116" i="3" s="1"/>
  <c r="K387" i="3"/>
  <c r="K380" i="3" s="1"/>
  <c r="J229" i="3"/>
  <c r="J240" i="3"/>
  <c r="S9" i="3"/>
  <c r="M17" i="19" s="1"/>
  <c r="K121" i="3"/>
  <c r="K120" i="3" s="1"/>
  <c r="K136" i="3"/>
  <c r="K128" i="3" s="1"/>
  <c r="P395" i="3"/>
  <c r="P134" i="3"/>
  <c r="P240" i="3"/>
  <c r="P229" i="3"/>
  <c r="P100" i="3"/>
  <c r="P106" i="3"/>
  <c r="K214" i="3"/>
  <c r="J213" i="3"/>
  <c r="L207" i="3"/>
  <c r="E16" i="26" s="1"/>
  <c r="R9" i="3"/>
  <c r="K17" i="19" s="1"/>
  <c r="O207" i="3"/>
  <c r="H16" i="26" s="1"/>
  <c r="N207" i="3"/>
  <c r="G16" i="26" s="1"/>
  <c r="N16" i="26" s="1"/>
  <c r="N9" i="3"/>
  <c r="G17" i="19" s="1"/>
  <c r="J12" i="3"/>
  <c r="L378" i="3"/>
  <c r="E24" i="26" s="1"/>
  <c r="H378" i="3"/>
  <c r="K16" i="3"/>
  <c r="J11" i="3"/>
  <c r="J386" i="3"/>
  <c r="T9" i="3"/>
  <c r="O17" i="19" s="1"/>
  <c r="H65" i="3"/>
  <c r="P11" i="3"/>
  <c r="M12" i="3"/>
  <c r="M11" i="3"/>
  <c r="P374" i="3"/>
  <c r="O9" i="3"/>
  <c r="H17" i="19" s="1"/>
  <c r="O378" i="3"/>
  <c r="H24" i="26" s="1"/>
  <c r="P386" i="3"/>
  <c r="N378" i="3"/>
  <c r="G24" i="26" s="1"/>
  <c r="N24" i="26" s="1"/>
  <c r="M386" i="3"/>
  <c r="L65" i="3"/>
  <c r="E12" i="26" s="1"/>
  <c r="N65" i="3"/>
  <c r="G12" i="26" s="1"/>
  <c r="L12" i="26" s="1"/>
  <c r="O65" i="3"/>
  <c r="H12" i="26" s="1"/>
  <c r="K78" i="3"/>
  <c r="J75" i="3"/>
  <c r="M75" i="3"/>
  <c r="P75" i="3"/>
  <c r="E15" i="19"/>
  <c r="L116" i="3"/>
  <c r="J98" i="3"/>
  <c r="C15" i="19"/>
  <c r="M98" i="3"/>
  <c r="H15" i="19"/>
  <c r="J15" i="19" s="1"/>
  <c r="O116" i="3"/>
  <c r="F15" i="19"/>
  <c r="H14" i="19"/>
  <c r="O109" i="3"/>
  <c r="E14" i="19"/>
  <c r="L109" i="3"/>
  <c r="F14" i="19"/>
  <c r="M109" i="3"/>
  <c r="E13" i="19"/>
  <c r="L102" i="3"/>
  <c r="C14" i="19"/>
  <c r="J109" i="3"/>
  <c r="G13" i="19"/>
  <c r="N13" i="19" s="1"/>
  <c r="N102" i="3"/>
  <c r="H13" i="19"/>
  <c r="O102" i="3"/>
  <c r="K337" i="3"/>
  <c r="K336" i="3" s="1"/>
  <c r="M126" i="3"/>
  <c r="M124" i="3" s="1"/>
  <c r="P126" i="3"/>
  <c r="P124" i="3" s="1"/>
  <c r="K135" i="3"/>
  <c r="K104" i="3"/>
  <c r="K132" i="3"/>
  <c r="J126" i="3"/>
  <c r="J124" i="3" s="1"/>
  <c r="P362" i="3"/>
  <c r="K275" i="3"/>
  <c r="K274" i="3" s="1"/>
  <c r="J11" i="26"/>
  <c r="K390" i="3"/>
  <c r="K383" i="3" s="1"/>
  <c r="N352" i="3"/>
  <c r="G23" i="26" s="1"/>
  <c r="P366" i="3"/>
  <c r="U267" i="3"/>
  <c r="U332" i="3"/>
  <c r="J18" i="26"/>
  <c r="U247" i="3"/>
  <c r="U252" i="3"/>
  <c r="U370" i="3"/>
  <c r="U154" i="3"/>
  <c r="U138" i="3"/>
  <c r="U148" i="3"/>
  <c r="U362" i="3"/>
  <c r="U400" i="3"/>
  <c r="U190" i="3"/>
  <c r="U29" i="3"/>
  <c r="U37" i="3"/>
  <c r="J16" i="19"/>
  <c r="U57" i="3"/>
  <c r="K111" i="3"/>
  <c r="K110" i="3" s="1"/>
  <c r="U410" i="3"/>
  <c r="J18" i="19"/>
  <c r="K221" i="3"/>
  <c r="K220" i="3" s="1"/>
  <c r="J267" i="3"/>
  <c r="K25" i="3"/>
  <c r="U213" i="3"/>
  <c r="U300" i="3"/>
  <c r="U263" i="3"/>
  <c r="U407" i="3"/>
  <c r="U232" i="3"/>
  <c r="U374" i="3"/>
  <c r="U256" i="3"/>
  <c r="U89" i="3"/>
  <c r="U358" i="3"/>
  <c r="K171" i="3"/>
  <c r="K170" i="3" s="1"/>
  <c r="U280" i="3"/>
  <c r="U243" i="3"/>
  <c r="K238" i="3"/>
  <c r="K227" i="3" s="1"/>
  <c r="U386" i="3"/>
  <c r="K49" i="3"/>
  <c r="K48" i="3" s="1"/>
  <c r="U286" i="3"/>
  <c r="U413" i="3"/>
  <c r="P25" i="3"/>
  <c r="P355" i="3"/>
  <c r="K72" i="3"/>
  <c r="P370" i="3"/>
  <c r="L352" i="3"/>
  <c r="E23" i="26" s="1"/>
  <c r="M267" i="3"/>
  <c r="P20" i="3"/>
  <c r="K197" i="3"/>
  <c r="K196" i="3" s="1"/>
  <c r="K118" i="3"/>
  <c r="K117" i="3" s="1"/>
  <c r="M25" i="3"/>
  <c r="M366" i="3"/>
  <c r="K308" i="3"/>
  <c r="K307" i="3" s="1"/>
  <c r="K302" i="3"/>
  <c r="K293" i="3" s="1"/>
  <c r="L223" i="3"/>
  <c r="E17" i="26" s="1"/>
  <c r="I223" i="3"/>
  <c r="L138" i="3"/>
  <c r="E13" i="26" s="1"/>
  <c r="K71" i="3"/>
  <c r="K334" i="3"/>
  <c r="K329" i="3" s="1"/>
  <c r="K21" i="3"/>
  <c r="K20" i="3" s="1"/>
  <c r="K177" i="3"/>
  <c r="K176" i="3" s="1"/>
  <c r="H280" i="3"/>
  <c r="K55" i="3"/>
  <c r="K54" i="3" s="1"/>
  <c r="K355" i="3"/>
  <c r="J25" i="3"/>
  <c r="K312" i="3"/>
  <c r="K311" i="3" s="1"/>
  <c r="K232" i="3"/>
  <c r="K375" i="3"/>
  <c r="K374" i="3" s="1"/>
  <c r="J374" i="3"/>
  <c r="K156" i="3"/>
  <c r="K151" i="3" s="1"/>
  <c r="H326" i="3"/>
  <c r="M103" i="3"/>
  <c r="J103" i="3"/>
  <c r="M362" i="3"/>
  <c r="M154" i="3"/>
  <c r="M150" i="3"/>
  <c r="M148" i="3" s="1"/>
  <c r="F14" i="26" s="1"/>
  <c r="H256" i="3"/>
  <c r="M292" i="3"/>
  <c r="K193" i="3"/>
  <c r="L326" i="3"/>
  <c r="E22" i="26" s="1"/>
  <c r="K265" i="3"/>
  <c r="K259" i="3" s="1"/>
  <c r="J292" i="3"/>
  <c r="N223" i="3"/>
  <c r="G17" i="26" s="1"/>
  <c r="M31" i="3"/>
  <c r="M29" i="3" s="1"/>
  <c r="F16" i="19" s="1"/>
  <c r="M34" i="3"/>
  <c r="M381" i="3"/>
  <c r="J69" i="3"/>
  <c r="J263" i="3"/>
  <c r="M328" i="3"/>
  <c r="M332" i="3"/>
  <c r="J184" i="3"/>
  <c r="K162" i="3"/>
  <c r="K161" i="3" s="1"/>
  <c r="J381" i="3"/>
  <c r="J328" i="3"/>
  <c r="J332" i="3"/>
  <c r="K165" i="3"/>
  <c r="K164" i="3" s="1"/>
  <c r="K282" i="3"/>
  <c r="M69" i="3"/>
  <c r="K350" i="3"/>
  <c r="K349" i="3" s="1"/>
  <c r="J349" i="3"/>
  <c r="K180" i="3"/>
  <c r="K179" i="3" s="1"/>
  <c r="L148" i="3"/>
  <c r="E14" i="26" s="1"/>
  <c r="J144" i="3"/>
  <c r="J140" i="3"/>
  <c r="J138" i="3" s="1"/>
  <c r="C13" i="26" s="1"/>
  <c r="M20" i="3"/>
  <c r="M209" i="3"/>
  <c r="K341" i="3"/>
  <c r="K340" i="3" s="1"/>
  <c r="K264" i="3"/>
  <c r="I352" i="3"/>
  <c r="K244" i="3"/>
  <c r="K243" i="3" s="1"/>
  <c r="J243" i="3"/>
  <c r="M355" i="3"/>
  <c r="J225" i="3"/>
  <c r="K249" i="3"/>
  <c r="K247" i="3" s="1"/>
  <c r="D18" i="26" s="1"/>
  <c r="K252" i="3"/>
  <c r="M225" i="3"/>
  <c r="K63" i="3"/>
  <c r="J59" i="3"/>
  <c r="J57" i="3" s="1"/>
  <c r="C18" i="19" s="1"/>
  <c r="J62" i="3"/>
  <c r="J282" i="3"/>
  <c r="J280" i="3" s="1"/>
  <c r="C20" i="26" s="1"/>
  <c r="J286" i="3"/>
  <c r="K288" i="3"/>
  <c r="K283" i="3" s="1"/>
  <c r="K191" i="3"/>
  <c r="H148" i="3"/>
  <c r="K201" i="3"/>
  <c r="K200" i="3" s="1"/>
  <c r="H138" i="3"/>
  <c r="M374" i="3"/>
  <c r="H352" i="3"/>
  <c r="K46" i="3"/>
  <c r="K45" i="3" s="1"/>
  <c r="K145" i="3"/>
  <c r="K159" i="3"/>
  <c r="K158" i="3" s="1"/>
  <c r="J209" i="3"/>
  <c r="K272" i="3"/>
  <c r="K271" i="3" s="1"/>
  <c r="J39" i="3"/>
  <c r="J37" i="3" s="1"/>
  <c r="C11" i="26" s="1"/>
  <c r="J42" i="3"/>
  <c r="M252" i="3"/>
  <c r="M249" i="3"/>
  <c r="M247" i="3" s="1"/>
  <c r="F18" i="26" s="1"/>
  <c r="K43" i="3"/>
  <c r="K218" i="3"/>
  <c r="K217" i="3" s="1"/>
  <c r="K358" i="3"/>
  <c r="J31" i="3"/>
  <c r="J29" i="3" s="1"/>
  <c r="C16" i="19" s="1"/>
  <c r="J34" i="3"/>
  <c r="K155" i="3"/>
  <c r="J154" i="3"/>
  <c r="J150" i="3"/>
  <c r="J148" i="3" s="1"/>
  <c r="C14" i="26" s="1"/>
  <c r="M282" i="3"/>
  <c r="M280" i="3" s="1"/>
  <c r="F20" i="26" s="1"/>
  <c r="M286" i="3"/>
  <c r="K268" i="3"/>
  <c r="K371" i="3"/>
  <c r="K370" i="3" s="1"/>
  <c r="J370" i="3"/>
  <c r="K146" i="3"/>
  <c r="K141" i="3" s="1"/>
  <c r="K363" i="3"/>
  <c r="K362" i="3" s="1"/>
  <c r="J362" i="3"/>
  <c r="K347" i="3"/>
  <c r="K346" i="3" s="1"/>
  <c r="K389" i="3"/>
  <c r="K382" i="3" s="1"/>
  <c r="K94" i="3"/>
  <c r="M263" i="3"/>
  <c r="K269" i="3"/>
  <c r="K260" i="3" s="1"/>
  <c r="K168" i="3"/>
  <c r="K167" i="3" s="1"/>
  <c r="L280" i="3"/>
  <c r="E20" i="26" s="1"/>
  <c r="K90" i="3"/>
  <c r="J85" i="3"/>
  <c r="K303" i="3"/>
  <c r="K174" i="3"/>
  <c r="K173" i="3" s="1"/>
  <c r="J358" i="3"/>
  <c r="J354" i="3"/>
  <c r="K367" i="3"/>
  <c r="K366" i="3" s="1"/>
  <c r="J366" i="3"/>
  <c r="K17" i="3"/>
  <c r="K12" i="3" s="1"/>
  <c r="L256" i="3"/>
  <c r="E19" i="26" s="1"/>
  <c r="M144" i="3"/>
  <c r="M140" i="3"/>
  <c r="M138" i="3" s="1"/>
  <c r="F13" i="26" s="1"/>
  <c r="M59" i="3"/>
  <c r="M57" i="3" s="1"/>
  <c r="F18" i="19" s="1"/>
  <c r="M62" i="3"/>
  <c r="K192" i="3"/>
  <c r="K185" i="3" s="1"/>
  <c r="K301" i="3"/>
  <c r="K236" i="3"/>
  <c r="J232" i="3"/>
  <c r="J226" i="3"/>
  <c r="M42" i="3"/>
  <c r="M39" i="3"/>
  <c r="M37" i="3" s="1"/>
  <c r="F11" i="26" s="1"/>
  <c r="K316" i="3"/>
  <c r="K315" i="3" s="1"/>
  <c r="K344" i="3"/>
  <c r="K343" i="3" s="1"/>
  <c r="J343" i="3"/>
  <c r="M184" i="3"/>
  <c r="M232" i="3"/>
  <c r="M226" i="3"/>
  <c r="M354" i="3"/>
  <c r="M358" i="3"/>
  <c r="K52" i="3"/>
  <c r="K51" i="3" s="1"/>
  <c r="J51" i="3"/>
  <c r="M85" i="3"/>
  <c r="J252" i="3"/>
  <c r="J249" i="3"/>
  <c r="J247" i="3" s="1"/>
  <c r="C18" i="26" s="1"/>
  <c r="J15" i="3"/>
  <c r="J355" i="3"/>
  <c r="M243" i="3"/>
  <c r="K35" i="3"/>
  <c r="M15" i="3"/>
  <c r="K388" i="3"/>
  <c r="R352" i="3"/>
  <c r="K23" i="26" s="1"/>
  <c r="P267" i="3"/>
  <c r="P243" i="3"/>
  <c r="O326" i="3"/>
  <c r="H22" i="26" s="1"/>
  <c r="O223" i="3"/>
  <c r="H17" i="26" s="1"/>
  <c r="O138" i="3"/>
  <c r="H13" i="26" s="1"/>
  <c r="J13" i="26" s="1"/>
  <c r="R223" i="3"/>
  <c r="K17" i="26" s="1"/>
  <c r="S223" i="3"/>
  <c r="M17" i="26" s="1"/>
  <c r="O256" i="3"/>
  <c r="H19" i="26" s="1"/>
  <c r="J19" i="26" s="1"/>
  <c r="O148" i="3"/>
  <c r="H14" i="26" s="1"/>
  <c r="J14" i="26" s="1"/>
  <c r="T352" i="3"/>
  <c r="O23" i="26" s="1"/>
  <c r="P15" i="3"/>
  <c r="P263" i="3"/>
  <c r="P85" i="3"/>
  <c r="P83" i="3" s="1"/>
  <c r="P69" i="3"/>
  <c r="P65" i="3" s="1"/>
  <c r="P154" i="3"/>
  <c r="P150" i="3"/>
  <c r="P148" i="3" s="1"/>
  <c r="T223" i="3"/>
  <c r="O17" i="26" s="1"/>
  <c r="P42" i="3"/>
  <c r="P39" i="3"/>
  <c r="P37" i="3" s="1"/>
  <c r="P62" i="3"/>
  <c r="P59" i="3"/>
  <c r="P57" i="3" s="1"/>
  <c r="O352" i="3"/>
  <c r="H23" i="26" s="1"/>
  <c r="P140" i="3"/>
  <c r="P138" i="3" s="1"/>
  <c r="P144" i="3"/>
  <c r="P328" i="3"/>
  <c r="P332" i="3"/>
  <c r="P381" i="3"/>
  <c r="P378" i="3" s="1"/>
  <c r="P209" i="3"/>
  <c r="P207" i="3" s="1"/>
  <c r="P184" i="3"/>
  <c r="P358" i="3"/>
  <c r="P354" i="3"/>
  <c r="P31" i="3"/>
  <c r="P29" i="3" s="1"/>
  <c r="P34" i="3"/>
  <c r="P232" i="3"/>
  <c r="P226" i="3"/>
  <c r="P292" i="3"/>
  <c r="O280" i="3"/>
  <c r="H20" i="26" s="1"/>
  <c r="J20" i="26" s="1"/>
  <c r="S352" i="3"/>
  <c r="M23" i="26" s="1"/>
  <c r="P252" i="3"/>
  <c r="P249" i="3"/>
  <c r="P247" i="3" s="1"/>
  <c r="P225" i="3"/>
  <c r="P286" i="3"/>
  <c r="P282" i="3"/>
  <c r="P280" i="3" s="1"/>
  <c r="J396" i="3"/>
  <c r="P396" i="3"/>
  <c r="M396" i="3"/>
  <c r="T23" i="28"/>
  <c r="V23" i="28"/>
  <c r="R23" i="28"/>
  <c r="P11" i="28"/>
  <c r="V11" i="28"/>
  <c r="R11" i="28"/>
  <c r="R25" i="28"/>
  <c r="T11" i="28"/>
  <c r="T25" i="28"/>
  <c r="T15" i="28"/>
  <c r="V15" i="28"/>
  <c r="R15" i="28"/>
  <c r="K20" i="28"/>
  <c r="R14" i="28"/>
  <c r="T14" i="28"/>
  <c r="V14" i="28"/>
  <c r="T24" i="28"/>
  <c r="V24" i="28"/>
  <c r="R24" i="28"/>
  <c r="P24" i="28"/>
  <c r="V18" i="28"/>
  <c r="T18" i="28"/>
  <c r="R18" i="28"/>
  <c r="P16" i="27"/>
  <c r="R12" i="27"/>
  <c r="V19" i="28"/>
  <c r="P20" i="28"/>
  <c r="P410" i="3"/>
  <c r="R19" i="28"/>
  <c r="T19" i="28"/>
  <c r="J413" i="3"/>
  <c r="P413" i="3"/>
  <c r="M413" i="3"/>
  <c r="M410" i="3"/>
  <c r="K14" i="27"/>
  <c r="J410" i="3"/>
  <c r="J407" i="3"/>
  <c r="K402" i="3"/>
  <c r="K397" i="3" s="1"/>
  <c r="M407" i="3"/>
  <c r="P407" i="3"/>
  <c r="V17" i="27"/>
  <c r="T17" i="27"/>
  <c r="R22" i="28"/>
  <c r="V12" i="27"/>
  <c r="V22" i="28"/>
  <c r="R17" i="27"/>
  <c r="P12" i="28"/>
  <c r="T21" i="28"/>
  <c r="P16" i="28"/>
  <c r="P22" i="28"/>
  <c r="T12" i="27"/>
  <c r="J400" i="3"/>
  <c r="R21" i="28"/>
  <c r="T22" i="28"/>
  <c r="V21" i="28"/>
  <c r="P12" i="27"/>
  <c r="P13" i="28"/>
  <c r="M400" i="3"/>
  <c r="P400" i="3"/>
  <c r="K411" i="3"/>
  <c r="K410" i="3" s="1"/>
  <c r="K408" i="3"/>
  <c r="K407" i="3" s="1"/>
  <c r="L18" i="27"/>
  <c r="K15" i="27"/>
  <c r="O13" i="28"/>
  <c r="L14" i="27"/>
  <c r="O16" i="28"/>
  <c r="N14" i="27"/>
  <c r="M20" i="28"/>
  <c r="K18" i="27"/>
  <c r="K414" i="3"/>
  <c r="K413" i="3" s="1"/>
  <c r="M12" i="28"/>
  <c r="M18" i="27"/>
  <c r="M16" i="28"/>
  <c r="K13" i="27"/>
  <c r="N18" i="27"/>
  <c r="N13" i="27"/>
  <c r="M13" i="28"/>
  <c r="O12" i="28"/>
  <c r="O18" i="27"/>
  <c r="N12" i="28"/>
  <c r="K401" i="3"/>
  <c r="N15" i="27"/>
  <c r="K294" i="3" l="1"/>
  <c r="K186" i="3"/>
  <c r="L21" i="26"/>
  <c r="M290" i="3"/>
  <c r="F21" i="26" s="1"/>
  <c r="P182" i="3"/>
  <c r="P290" i="3"/>
  <c r="K258" i="3"/>
  <c r="K256" i="3" s="1"/>
  <c r="D19" i="26" s="1"/>
  <c r="K300" i="3"/>
  <c r="L23" i="26"/>
  <c r="L22" i="26"/>
  <c r="N23" i="26"/>
  <c r="P22" i="26"/>
  <c r="M19" i="19"/>
  <c r="N17" i="26"/>
  <c r="N25" i="26"/>
  <c r="P17" i="26"/>
  <c r="P23" i="26"/>
  <c r="K19" i="19"/>
  <c r="L14" i="19"/>
  <c r="L13" i="19"/>
  <c r="P24" i="26"/>
  <c r="P12" i="26"/>
  <c r="P25" i="26"/>
  <c r="L12" i="19"/>
  <c r="P15" i="26"/>
  <c r="N17" i="19"/>
  <c r="L25" i="26"/>
  <c r="P14" i="19"/>
  <c r="P16" i="26"/>
  <c r="P13" i="19"/>
  <c r="P12" i="19"/>
  <c r="P17" i="19"/>
  <c r="N21" i="26"/>
  <c r="P21" i="26"/>
  <c r="N11" i="19"/>
  <c r="L17" i="19"/>
  <c r="N14" i="19"/>
  <c r="L24" i="26"/>
  <c r="P11" i="19"/>
  <c r="O19" i="19"/>
  <c r="K26" i="26"/>
  <c r="L17" i="26"/>
  <c r="O26" i="26"/>
  <c r="M26" i="26"/>
  <c r="N12" i="26"/>
  <c r="L16" i="26"/>
  <c r="N15" i="26"/>
  <c r="N22" i="26"/>
  <c r="E19" i="19"/>
  <c r="C21" i="26"/>
  <c r="H19" i="19"/>
  <c r="G19" i="19"/>
  <c r="H26" i="26"/>
  <c r="G26" i="26"/>
  <c r="E26" i="26"/>
  <c r="K89" i="3"/>
  <c r="U83" i="3"/>
  <c r="J12" i="19"/>
  <c r="J83" i="3"/>
  <c r="C12" i="19" s="1"/>
  <c r="M83" i="3"/>
  <c r="F12" i="19" s="1"/>
  <c r="K131" i="3"/>
  <c r="P116" i="3"/>
  <c r="U116" i="3"/>
  <c r="J14" i="19"/>
  <c r="R416" i="3"/>
  <c r="G83" i="15" s="1"/>
  <c r="P96" i="3"/>
  <c r="U124" i="3"/>
  <c r="J96" i="3"/>
  <c r="M96" i="3"/>
  <c r="J11" i="19"/>
  <c r="J130" i="3"/>
  <c r="U290" i="3"/>
  <c r="U182" i="3"/>
  <c r="J21" i="26"/>
  <c r="M130" i="3"/>
  <c r="J182" i="3"/>
  <c r="C15" i="26" s="1"/>
  <c r="M182" i="3"/>
  <c r="F15" i="26" s="1"/>
  <c r="J15" i="26"/>
  <c r="K190" i="3"/>
  <c r="P130" i="3"/>
  <c r="J22" i="26"/>
  <c r="M326" i="3"/>
  <c r="F22" i="26" s="1"/>
  <c r="U326" i="3"/>
  <c r="K235" i="3"/>
  <c r="P326" i="3"/>
  <c r="J326" i="3"/>
  <c r="C22" i="26" s="1"/>
  <c r="K403" i="3"/>
  <c r="J392" i="3"/>
  <c r="M392" i="3"/>
  <c r="F25" i="26" s="1"/>
  <c r="P392" i="3"/>
  <c r="K395" i="3"/>
  <c r="U102" i="3"/>
  <c r="U96" i="3"/>
  <c r="P102" i="3"/>
  <c r="K134" i="3"/>
  <c r="I416" i="3"/>
  <c r="K75" i="3"/>
  <c r="M9" i="3"/>
  <c r="F17" i="19" s="1"/>
  <c r="K213" i="3"/>
  <c r="K100" i="3"/>
  <c r="K386" i="3"/>
  <c r="J207" i="3"/>
  <c r="C16" i="26" s="1"/>
  <c r="J16" i="26"/>
  <c r="U207" i="3"/>
  <c r="P9" i="3"/>
  <c r="M207" i="3"/>
  <c r="F16" i="26" s="1"/>
  <c r="J9" i="3"/>
  <c r="C17" i="19" s="1"/>
  <c r="H416" i="3"/>
  <c r="J378" i="3"/>
  <c r="C24" i="26" s="1"/>
  <c r="K11" i="3"/>
  <c r="K9" i="3" s="1"/>
  <c r="D17" i="19" s="1"/>
  <c r="U378" i="3"/>
  <c r="J24" i="26"/>
  <c r="M378" i="3"/>
  <c r="F24" i="26" s="1"/>
  <c r="J65" i="3"/>
  <c r="C12" i="26" s="1"/>
  <c r="M65" i="3"/>
  <c r="F12" i="26" s="1"/>
  <c r="P223" i="3"/>
  <c r="K103" i="3"/>
  <c r="D13" i="19" s="1"/>
  <c r="K98" i="3"/>
  <c r="D15" i="19"/>
  <c r="K116" i="3"/>
  <c r="J13" i="19"/>
  <c r="D14" i="19"/>
  <c r="K109" i="3"/>
  <c r="C13" i="19"/>
  <c r="J102" i="3"/>
  <c r="F13" i="19"/>
  <c r="M102" i="3"/>
  <c r="C11" i="19"/>
  <c r="F11" i="19"/>
  <c r="K126" i="3"/>
  <c r="K124" i="3" s="1"/>
  <c r="U352" i="3"/>
  <c r="J23" i="26"/>
  <c r="U223" i="3"/>
  <c r="J17" i="26"/>
  <c r="J25" i="26"/>
  <c r="U392" i="3"/>
  <c r="J12" i="26"/>
  <c r="K332" i="3"/>
  <c r="U65" i="3"/>
  <c r="U9" i="3"/>
  <c r="K286" i="3"/>
  <c r="J17" i="19"/>
  <c r="P352" i="3"/>
  <c r="K280" i="3"/>
  <c r="D20" i="26" s="1"/>
  <c r="M223" i="3"/>
  <c r="F17" i="26" s="1"/>
  <c r="L416" i="3"/>
  <c r="K31" i="3"/>
  <c r="K29" i="3" s="1"/>
  <c r="D16" i="19" s="1"/>
  <c r="K34" i="3"/>
  <c r="K184" i="3"/>
  <c r="K225" i="3"/>
  <c r="J352" i="3"/>
  <c r="C23" i="26" s="1"/>
  <c r="K154" i="3"/>
  <c r="K150" i="3"/>
  <c r="K148" i="3" s="1"/>
  <c r="D14" i="26" s="1"/>
  <c r="K263" i="3"/>
  <c r="K42" i="3"/>
  <c r="K39" i="3"/>
  <c r="K37" i="3" s="1"/>
  <c r="D11" i="26" s="1"/>
  <c r="M352" i="3"/>
  <c r="F23" i="26" s="1"/>
  <c r="K15" i="3"/>
  <c r="K381" i="3"/>
  <c r="K328" i="3"/>
  <c r="K326" i="3" s="1"/>
  <c r="D22" i="26" s="1"/>
  <c r="K85" i="3"/>
  <c r="K93" i="3"/>
  <c r="K267" i="3"/>
  <c r="K209" i="3"/>
  <c r="K69" i="3"/>
  <c r="K140" i="3"/>
  <c r="K138" i="3" s="1"/>
  <c r="D13" i="26" s="1"/>
  <c r="K144" i="3"/>
  <c r="K292" i="3"/>
  <c r="K354" i="3"/>
  <c r="K352" i="3" s="1"/>
  <c r="D23" i="26" s="1"/>
  <c r="J223" i="3"/>
  <c r="C17" i="26" s="1"/>
  <c r="K59" i="3"/>
  <c r="K57" i="3" s="1"/>
  <c r="D18" i="19" s="1"/>
  <c r="K62" i="3"/>
  <c r="K226" i="3"/>
  <c r="T17" i="28"/>
  <c r="U17" i="28" s="1"/>
  <c r="S416" i="3"/>
  <c r="I83" i="15" s="1"/>
  <c r="P17" i="28"/>
  <c r="Q17" i="28" s="1"/>
  <c r="O416" i="3"/>
  <c r="R17" i="28"/>
  <c r="V17" i="28"/>
  <c r="W17" i="28" s="1"/>
  <c r="T416" i="3"/>
  <c r="K83" i="15" s="1"/>
  <c r="N416" i="3"/>
  <c r="K396" i="3"/>
  <c r="K11" i="28"/>
  <c r="N11" i="28"/>
  <c r="K14" i="28"/>
  <c r="N24" i="28"/>
  <c r="K18" i="28"/>
  <c r="N18" i="28"/>
  <c r="R19" i="27"/>
  <c r="K19" i="28"/>
  <c r="M14" i="27"/>
  <c r="O14" i="27" s="1"/>
  <c r="U14" i="27" s="1"/>
  <c r="K400" i="3"/>
  <c r="P21" i="28"/>
  <c r="P15" i="28"/>
  <c r="V19" i="27"/>
  <c r="P19" i="28"/>
  <c r="P17" i="27"/>
  <c r="P19" i="27" s="1"/>
  <c r="P18" i="28"/>
  <c r="T19" i="27"/>
  <c r="N20" i="28"/>
  <c r="I21" i="26"/>
  <c r="R26" i="28"/>
  <c r="T26" i="28"/>
  <c r="O21" i="28"/>
  <c r="P23" i="28"/>
  <c r="P25" i="28"/>
  <c r="P14" i="28"/>
  <c r="M18" i="28"/>
  <c r="K21" i="28"/>
  <c r="I13" i="19"/>
  <c r="K11" i="27"/>
  <c r="O22" i="28"/>
  <c r="L15" i="27"/>
  <c r="M15" i="27" s="1"/>
  <c r="O15" i="27" s="1"/>
  <c r="N22" i="28"/>
  <c r="N16" i="28"/>
  <c r="M19" i="28"/>
  <c r="I13" i="26"/>
  <c r="O11" i="28"/>
  <c r="M22" i="28"/>
  <c r="O19" i="28"/>
  <c r="W13" i="28"/>
  <c r="U13" i="28"/>
  <c r="S13" i="28"/>
  <c r="Q13" i="28"/>
  <c r="O18" i="28"/>
  <c r="I18" i="19"/>
  <c r="K12" i="28"/>
  <c r="N13" i="28"/>
  <c r="S18" i="27"/>
  <c r="Q18" i="27"/>
  <c r="X18" i="27" s="1"/>
  <c r="O14" i="28"/>
  <c r="M14" i="28"/>
  <c r="O15" i="28"/>
  <c r="N11" i="27"/>
  <c r="Q12" i="28"/>
  <c r="W12" i="28"/>
  <c r="U12" i="28"/>
  <c r="S12" i="28"/>
  <c r="K13" i="28"/>
  <c r="M17" i="28"/>
  <c r="L13" i="27"/>
  <c r="M13" i="27" s="1"/>
  <c r="O13" i="27" s="1"/>
  <c r="N16" i="27"/>
  <c r="I16" i="26"/>
  <c r="K16" i="28"/>
  <c r="M21" i="28"/>
  <c r="I12" i="26"/>
  <c r="M11" i="28"/>
  <c r="W16" i="28"/>
  <c r="U16" i="28"/>
  <c r="S16" i="28"/>
  <c r="Q16" i="28"/>
  <c r="K16" i="27"/>
  <c r="O20" i="28"/>
  <c r="M15" i="28"/>
  <c r="P416" i="3" l="1"/>
  <c r="N98" i="1" s="1"/>
  <c r="N26" i="26"/>
  <c r="N19" i="19"/>
  <c r="P19" i="19"/>
  <c r="P26" i="26"/>
  <c r="L19" i="19"/>
  <c r="L26" i="26"/>
  <c r="C19" i="19"/>
  <c r="J19" i="19"/>
  <c r="F19" i="19"/>
  <c r="F26" i="26"/>
  <c r="J26" i="26"/>
  <c r="K83" i="3"/>
  <c r="D12" i="19" s="1"/>
  <c r="K130" i="3"/>
  <c r="K96" i="3"/>
  <c r="D21" i="26"/>
  <c r="K182" i="3"/>
  <c r="D15" i="26" s="1"/>
  <c r="U416" i="3"/>
  <c r="K392" i="3"/>
  <c r="D25" i="26" s="1"/>
  <c r="K207" i="3"/>
  <c r="D16" i="26" s="1"/>
  <c r="K378" i="3"/>
  <c r="D24" i="26" s="1"/>
  <c r="K65" i="3"/>
  <c r="D12" i="26" s="1"/>
  <c r="K102" i="3"/>
  <c r="D11" i="19"/>
  <c r="J416" i="3"/>
  <c r="C25" i="26"/>
  <c r="C26" i="26" s="1"/>
  <c r="S17" i="28"/>
  <c r="K223" i="3"/>
  <c r="M416" i="3"/>
  <c r="L15" i="28"/>
  <c r="L14" i="28"/>
  <c r="L20" i="28"/>
  <c r="L16" i="27"/>
  <c r="M16" i="27" s="1"/>
  <c r="O16" i="27" s="1"/>
  <c r="S16" i="27" s="1"/>
  <c r="S21" i="28"/>
  <c r="I17" i="26"/>
  <c r="Q21" i="28"/>
  <c r="U21" i="28"/>
  <c r="W21" i="28"/>
  <c r="P26" i="28"/>
  <c r="N15" i="28"/>
  <c r="K25" i="28"/>
  <c r="M25" i="28" s="1"/>
  <c r="W14" i="27"/>
  <c r="Q14" i="27"/>
  <c r="S14" i="27"/>
  <c r="K24" i="28"/>
  <c r="M24" i="28" s="1"/>
  <c r="O24" i="28" s="1"/>
  <c r="W24" i="28" s="1"/>
  <c r="L11" i="27"/>
  <c r="M11" i="27" s="1"/>
  <c r="I14" i="19"/>
  <c r="W15" i="27"/>
  <c r="U15" i="27"/>
  <c r="S15" i="27"/>
  <c r="Q15" i="27"/>
  <c r="N25" i="28"/>
  <c r="I23" i="26"/>
  <c r="S20" i="28"/>
  <c r="Q20" i="28"/>
  <c r="W20" i="28"/>
  <c r="U20" i="28"/>
  <c r="N23" i="28"/>
  <c r="K23" i="28"/>
  <c r="M23" i="28" s="1"/>
  <c r="I15" i="19"/>
  <c r="N14" i="28"/>
  <c r="N19" i="28"/>
  <c r="I20" i="26"/>
  <c r="Q13" i="27"/>
  <c r="W13" i="27"/>
  <c r="U13" i="27"/>
  <c r="S13" i="27"/>
  <c r="I16" i="19"/>
  <c r="K17" i="28"/>
  <c r="N21" i="28"/>
  <c r="L21" i="28"/>
  <c r="I15" i="26"/>
  <c r="I11" i="26"/>
  <c r="I14" i="26"/>
  <c r="I19" i="26"/>
  <c r="N17" i="28"/>
  <c r="K17" i="27"/>
  <c r="L18" i="28"/>
  <c r="K15" i="28"/>
  <c r="L16" i="28"/>
  <c r="I24" i="26"/>
  <c r="U15" i="28"/>
  <c r="Q15" i="28"/>
  <c r="W15" i="28"/>
  <c r="S15" i="28"/>
  <c r="Q14" i="28"/>
  <c r="W14" i="28"/>
  <c r="U14" i="28"/>
  <c r="S14" i="28"/>
  <c r="I18" i="26"/>
  <c r="Q19" i="28"/>
  <c r="W19" i="28"/>
  <c r="U19" i="28"/>
  <c r="S19" i="28"/>
  <c r="W11" i="28"/>
  <c r="U11" i="28"/>
  <c r="S11" i="28"/>
  <c r="Q11" i="28"/>
  <c r="I22" i="26"/>
  <c r="N17" i="27"/>
  <c r="L22" i="28"/>
  <c r="L17" i="27"/>
  <c r="U18" i="28"/>
  <c r="S18" i="28"/>
  <c r="Q18" i="28"/>
  <c r="W18" i="28"/>
  <c r="K12" i="27"/>
  <c r="K22" i="28"/>
  <c r="N12" i="27"/>
  <c r="Q22" i="28"/>
  <c r="W22" i="28"/>
  <c r="U22" i="28"/>
  <c r="S22" i="28"/>
  <c r="D19" i="19" l="1"/>
  <c r="L17" i="28"/>
  <c r="K416" i="3"/>
  <c r="D17" i="26"/>
  <c r="D26" i="26" s="1"/>
  <c r="L11" i="28"/>
  <c r="L12" i="27"/>
  <c r="M12" i="27" s="1"/>
  <c r="O25" i="28"/>
  <c r="U25" i="28" s="1"/>
  <c r="U24" i="28"/>
  <c r="N19" i="27"/>
  <c r="S24" i="28"/>
  <c r="Q24" i="28"/>
  <c r="U16" i="27"/>
  <c r="W16" i="27"/>
  <c r="Q16" i="27"/>
  <c r="N26" i="28"/>
  <c r="O23" i="28"/>
  <c r="Q23" i="28" s="1"/>
  <c r="K26" i="28"/>
  <c r="I25" i="26"/>
  <c r="I26" i="26" s="1"/>
  <c r="L19" i="28"/>
  <c r="I11" i="19"/>
  <c r="I17" i="19"/>
  <c r="I12" i="19"/>
  <c r="M17" i="27"/>
  <c r="O17" i="27" s="1"/>
  <c r="O11" i="27"/>
  <c r="K19" i="27"/>
  <c r="I19" i="19" l="1"/>
  <c r="L26" i="28"/>
  <c r="M26" i="28" s="1"/>
  <c r="O26" i="28" s="1"/>
  <c r="V25" i="28"/>
  <c r="V26" i="28" s="1"/>
  <c r="L19" i="27"/>
  <c r="S25" i="28"/>
  <c r="Q25" i="28"/>
  <c r="W23" i="28"/>
  <c r="U23" i="28"/>
  <c r="S23" i="28"/>
  <c r="M19" i="27"/>
  <c r="O12" i="27"/>
  <c r="O19" i="27" s="1"/>
  <c r="S11" i="27"/>
  <c r="Q11" i="27"/>
  <c r="W11" i="27"/>
  <c r="U11" i="27"/>
  <c r="U17" i="27"/>
  <c r="S17" i="27"/>
  <c r="Q17" i="27"/>
  <c r="W17" i="27"/>
  <c r="W26" i="28" l="1"/>
  <c r="W25" i="28"/>
  <c r="S12" i="27"/>
  <c r="U12" i="27"/>
  <c r="Q26" i="28"/>
  <c r="S26" i="28"/>
  <c r="U26" i="28"/>
  <c r="W12" i="27"/>
  <c r="Q12" i="27"/>
  <c r="Q19" i="27" s="1"/>
  <c r="W19" i="27"/>
  <c r="U19" i="27"/>
  <c r="S19" i="27"/>
</calcChain>
</file>

<file path=xl/sharedStrings.xml><?xml version="1.0" encoding="utf-8"?>
<sst xmlns="http://schemas.openxmlformats.org/spreadsheetml/2006/main" count="1219" uniqueCount="361">
  <si>
    <t>PTRES</t>
  </si>
  <si>
    <t>Grupo Despesa</t>
  </si>
  <si>
    <t>DOTAÇÃO ATUALIZADA</t>
  </si>
  <si>
    <t>LIMITE DE EMPENHO - MME</t>
  </si>
  <si>
    <t>CRÉDITO DISPONÍVEL NO DECOF</t>
  </si>
  <si>
    <t>CRÉDITO DISPONÍVEL NO SIAFI</t>
  </si>
  <si>
    <t>Fonte SOF</t>
  </si>
  <si>
    <t>INVESTIMENTOS</t>
  </si>
  <si>
    <t>OUTRAS DESPESAS CORRENTES</t>
  </si>
  <si>
    <t>Total</t>
  </si>
  <si>
    <t/>
  </si>
  <si>
    <t>PESSOAL E ENCARGOS SOCIAIS</t>
  </si>
  <si>
    <t>CRÉDITO INDISPONÍVEL NO SIAFI</t>
  </si>
  <si>
    <t>Departamento de Contabilidade, Orçamento e Finanças - DECOF</t>
  </si>
  <si>
    <t>Situação em:</t>
  </si>
  <si>
    <t>Grupo      de     Despesa</t>
  </si>
  <si>
    <t>Fonte</t>
  </si>
  <si>
    <t xml:space="preserve">Orçamento Liberado às Unidades Regionais          </t>
  </si>
  <si>
    <t xml:space="preserve">Saldo de Limite de Empenho             </t>
  </si>
  <si>
    <t>Valores Empenhados</t>
  </si>
  <si>
    <t>Valores Liquidados</t>
  </si>
  <si>
    <t>PROJETO / ATIVIDADE</t>
  </si>
  <si>
    <t>Informações de Alerta de Cheias e Inundações</t>
  </si>
  <si>
    <t>Fonte Tesouro</t>
  </si>
  <si>
    <t>Custeio</t>
  </si>
  <si>
    <t xml:space="preserve">                                                   Fonte Convênio</t>
  </si>
  <si>
    <t xml:space="preserve">                                                   Fonte Tesouro</t>
  </si>
  <si>
    <t>Invest</t>
  </si>
  <si>
    <t>Mapeamento Geológico-geotécnico em Municípios Críticos com Relação a Riscos Geológicos</t>
  </si>
  <si>
    <t>Avaliação dos Recursos Minerais do Brasil</t>
  </si>
  <si>
    <t>Levantamentos Hidrogeológicos</t>
  </si>
  <si>
    <t>Produção Laboratorial de Análises Minerais-LAMIN</t>
  </si>
  <si>
    <t xml:space="preserve">                                                        Fonte Tesouro</t>
  </si>
  <si>
    <t>Levantamento da Geodiversidade</t>
  </si>
  <si>
    <t xml:space="preserve">                                                      Fonte Tesouro</t>
  </si>
  <si>
    <t>Levantamentos Geológicos Marinhos</t>
  </si>
  <si>
    <t>Pagamento de Pessoal Ativo da União</t>
  </si>
  <si>
    <t>Pessoal</t>
  </si>
  <si>
    <t>Administração da Unidade</t>
  </si>
  <si>
    <t>Fonte Própria</t>
  </si>
  <si>
    <t>Capacitação de Servidores Públicos Federais em Processo de Qualificação e Requalificação</t>
  </si>
  <si>
    <t>Implementação de Recuperação Ambiental da Bacia Carbonífera de Santa Catarina</t>
  </si>
  <si>
    <t>Assistência Médica e Odontológica aos Servidores Civis, Empregados Militares e seus Dependentes</t>
  </si>
  <si>
    <t>Benefícios e Pensões Indenizatórias Decorrentes de Legislação Especial e/ou Decisões Judiciais</t>
  </si>
  <si>
    <t>Cumprimento de Sentenças Judiciais Devidas por Empresas Estatais</t>
  </si>
  <si>
    <t>Amortização e Encargos de Financiamento da Dívida Contratual Externa</t>
  </si>
  <si>
    <t>Juros</t>
  </si>
  <si>
    <t>TOTAL GERAL</t>
  </si>
  <si>
    <t>CONCATENAR</t>
  </si>
  <si>
    <t>concatenar</t>
  </si>
  <si>
    <t>DESPESAS EMPENHADAS (CONTROLE EMPENHO)</t>
  </si>
  <si>
    <t>DESPESAS EMPENHADAS A LIQUIDAR (CONTROLE EMP)</t>
  </si>
  <si>
    <t>DESPESAS LIQUIDADAS (CONTROLE EMPENHO)</t>
  </si>
  <si>
    <t>DESPESAS LIQUIDADAS A PAGAR(CONTROLE EMPENHO)</t>
  </si>
  <si>
    <t>DESPESAS PAGAS (CONTROLE EMPENHO)</t>
  </si>
  <si>
    <t>Percentual  Executado sobre Limite</t>
  </si>
  <si>
    <t>( B )</t>
  </si>
  <si>
    <t>( A )</t>
  </si>
  <si>
    <t>( F )</t>
  </si>
  <si>
    <t>Grupo              de                 Despesa</t>
  </si>
  <si>
    <t>Divisão de Execução Orçamentária - DIORÇA</t>
  </si>
  <si>
    <t>Valores Pagos</t>
  </si>
  <si>
    <t xml:space="preserve">PTRES </t>
  </si>
  <si>
    <t>Grupo Despesa Nome</t>
  </si>
  <si>
    <t xml:space="preserve">Fonte SOF </t>
  </si>
  <si>
    <t>Corte  OGU</t>
  </si>
  <si>
    <t>Item Informação</t>
  </si>
  <si>
    <t>PROVISÃO LÍQUIDA</t>
  </si>
  <si>
    <t>DAF/DECOF/DIORÇA</t>
  </si>
  <si>
    <t>Planilha Diária Base Indisponível</t>
  </si>
  <si>
    <t>Filtro do relatório:</t>
  </si>
  <si>
    <t>CREDITO INDISPONIVEL</t>
  </si>
  <si>
    <t>Conta Contábil</t>
  </si>
  <si>
    <t>622120101</t>
  </si>
  <si>
    <t>622120104</t>
  </si>
  <si>
    <t>622120105</t>
  </si>
  <si>
    <t>622120106</t>
  </si>
  <si>
    <t>622120108</t>
  </si>
  <si>
    <t>= CREDITO BLOQUEADO PARA REMANEJAMENTO</t>
  </si>
  <si>
    <t>= CREDITO CONTIDO</t>
  </si>
  <si>
    <t>= CREDITO BLOQUEADO PELA SOF</t>
  </si>
  <si>
    <t>= CREDITO BLOQUEADO PARA REMANEJAMENTO PELA SOF</t>
  </si>
  <si>
    <t>= CREDITO BLOQUEADO RP2 E RP3-DEC PROG.ORCAMEN</t>
  </si>
  <si>
    <t>Saldo (Moeda Origem Conta Contábil)</t>
  </si>
  <si>
    <t>Crédito Suplementar      Remanejamento</t>
  </si>
  <si>
    <t>( D )</t>
  </si>
  <si>
    <t>PLOA- FIXAÇÃO DA DESPESA</t>
  </si>
  <si>
    <t>DOTAÇÃO INICIAL</t>
  </si>
  <si>
    <t>LIMITE DE EMPENHO-MME</t>
  </si>
  <si>
    <t>Execução Orçamentária e Financeira</t>
  </si>
  <si>
    <t>Proposta  CPRM 2016</t>
  </si>
  <si>
    <t>PLOA  Volume IV  Tomo I</t>
  </si>
  <si>
    <t>CORTE            OGU</t>
  </si>
  <si>
    <t>LOA Inicial</t>
  </si>
  <si>
    <t>LOA Atualizada</t>
  </si>
  <si>
    <t>Limite Disponível     DECOF</t>
  </si>
  <si>
    <t>(A)</t>
  </si>
  <si>
    <t>(B)</t>
  </si>
  <si>
    <t>(C)</t>
  </si>
  <si>
    <t>(D)</t>
  </si>
  <si>
    <t>(F)</t>
  </si>
  <si>
    <t>(G)</t>
  </si>
  <si>
    <t>(H=F-G)</t>
  </si>
  <si>
    <t xml:space="preserve">Contribuição e Unidades a Organismos e Entidades Nacionais e Internacionais             </t>
  </si>
  <si>
    <t>Total Geral</t>
  </si>
  <si>
    <t>Orçamento Liberado as UG's</t>
  </si>
  <si>
    <t>DESPESAS DISCRICIONÁRIAS</t>
  </si>
  <si>
    <t>OBRIGATÓRIAS</t>
  </si>
  <si>
    <t>AÇÃO ORÇAMENTÁRIA</t>
  </si>
  <si>
    <t>Assistência Pré-Escolar aos Dependentes dos Servidores Civis, Empregados e Militares</t>
  </si>
  <si>
    <t>Auxílio Transporte aos Servidores Civis, Empregados e Militares</t>
  </si>
  <si>
    <t>Auxílio Alimentação aos Servidores Civis, Empregados e Militares</t>
  </si>
  <si>
    <t>(I=G/F)</t>
  </si>
  <si>
    <t>( C = A + B )</t>
  </si>
  <si>
    <t xml:space="preserve">( E ) </t>
  </si>
  <si>
    <t>( G = E - F )</t>
  </si>
  <si>
    <r>
      <t xml:space="preserve">Limite Orçamentário        </t>
    </r>
    <r>
      <rPr>
        <b/>
        <sz val="8"/>
        <rFont val="Tahoma"/>
        <family val="2"/>
      </rPr>
      <t xml:space="preserve"> ( MME )</t>
    </r>
  </si>
  <si>
    <t>( H )</t>
  </si>
  <si>
    <t>( I )</t>
  </si>
  <si>
    <t>( J )</t>
  </si>
  <si>
    <t>( H / E )</t>
  </si>
  <si>
    <t>622220100</t>
  </si>
  <si>
    <t>= DESTAQUE CONCEDIDO</t>
  </si>
  <si>
    <t>Conta Contábil Número como texto</t>
  </si>
  <si>
    <t>Conta Contábil Nome</t>
  </si>
  <si>
    <t xml:space="preserve">Suplementação / Cancelamento Portaria </t>
  </si>
  <si>
    <t>Gripo Despesas</t>
  </si>
  <si>
    <t xml:space="preserve">Suplementação  Cancelamento Portaria </t>
  </si>
  <si>
    <t>PTRES - 174238</t>
  </si>
  <si>
    <t>PTRES - 174241</t>
  </si>
  <si>
    <t>Gestão e Disseminação da Informação Geológica - Nacional</t>
  </si>
  <si>
    <t>PTRES - 174251</t>
  </si>
  <si>
    <t>PTRES - 174256</t>
  </si>
  <si>
    <t xml:space="preserve">PTRES - 174260 </t>
  </si>
  <si>
    <t>PTRES - 174261</t>
  </si>
  <si>
    <t>PTRES - 174266</t>
  </si>
  <si>
    <t xml:space="preserve">                                                                                                PTRES - 174246</t>
  </si>
  <si>
    <t>PTRES - 174235</t>
  </si>
  <si>
    <t xml:space="preserve">PTRES - 174258 </t>
  </si>
  <si>
    <t>PTRES - 174263</t>
  </si>
  <si>
    <t>PTRES - 174269</t>
  </si>
  <si>
    <t>PTRES - 174272</t>
  </si>
  <si>
    <t>PTRES - 174273</t>
  </si>
  <si>
    <t>PTRES - 174264</t>
  </si>
  <si>
    <t>PTRES - 174268</t>
  </si>
  <si>
    <t>PTRES - 174271</t>
  </si>
  <si>
    <t>PTRES - 174257</t>
  </si>
  <si>
    <t>PTRES - 174233</t>
  </si>
  <si>
    <t>PTRES - 174245</t>
  </si>
  <si>
    <t>P.O. 0005 - GEOPROCESSAMENTO E CARTOGRAFIA</t>
  </si>
  <si>
    <t>PTRES - 174267</t>
  </si>
  <si>
    <t>PTRES - 174244</t>
  </si>
  <si>
    <t>PTRES - 174231</t>
  </si>
  <si>
    <t>PTRES - 174228</t>
  </si>
  <si>
    <t>PTRES - 174229</t>
  </si>
  <si>
    <t>PTRES - 174230</t>
  </si>
  <si>
    <t>PTRES - 174247</t>
  </si>
  <si>
    <t>PTRES - 174253</t>
  </si>
  <si>
    <t>PTRES - 174259</t>
  </si>
  <si>
    <t xml:space="preserve">P.O. 0003 - PATRIMÔNIO GEOLÓGICO </t>
  </si>
  <si>
    <t>P.O. 0001 - GEOLOGIA MEIO AMBIENTE E SAÚDE</t>
  </si>
  <si>
    <t>P.O. 0000 - LEVANTAMENTO DA GEODIVERSIDADE - DESPESAS DIVERSAS</t>
  </si>
  <si>
    <t>PTRES - 174236</t>
  </si>
  <si>
    <t>P.O. 0004 -  ROCHAS E MINERAIS INDUSTRIAIS</t>
  </si>
  <si>
    <t>PTRES - 174270</t>
  </si>
  <si>
    <t>PTRES - 174265</t>
  </si>
  <si>
    <t>PTRES - 174243</t>
  </si>
  <si>
    <t>PTRES - 174250</t>
  </si>
  <si>
    <t>PTRES - 174255</t>
  </si>
  <si>
    <t>PTRES - 174262</t>
  </si>
  <si>
    <t>P.O. 0003 - DIVULGAÇÃO</t>
  </si>
  <si>
    <t xml:space="preserve">                                                                                                PTRES - 174252</t>
  </si>
  <si>
    <t>P.O. 0005 - GESTÃO DA INFORMAÇÃO HIDROGEOLÓGICA</t>
  </si>
  <si>
    <t>P.O. 0006 - PESQUISA, ESTUDO E CARTOGRAFIA HIDROGEOLÓGICA</t>
  </si>
  <si>
    <t>PTRES - 174232</t>
  </si>
  <si>
    <t>TOTAL</t>
  </si>
  <si>
    <t xml:space="preserve">Levantamento Geológico e Integração - Nacional  </t>
  </si>
  <si>
    <t xml:space="preserve">Pesquisa, Desenolvimento e Inovação - Nacional   </t>
  </si>
  <si>
    <t>Manutenção de Contrato de Gestão com Organizações Sociais</t>
  </si>
  <si>
    <t xml:space="preserve">DIRETORIA </t>
  </si>
  <si>
    <t>DGM</t>
  </si>
  <si>
    <t>DAF</t>
  </si>
  <si>
    <t>DHT</t>
  </si>
  <si>
    <t>PR</t>
  </si>
  <si>
    <t>DIG</t>
  </si>
  <si>
    <t>Proposta  CPRM 2020</t>
  </si>
  <si>
    <t>Contingenciamento/Bloqueio</t>
  </si>
  <si>
    <t>% Empenhado</t>
  </si>
  <si>
    <t xml:space="preserve">Valores empenhados </t>
  </si>
  <si>
    <t xml:space="preserve">Valores liquidados </t>
  </si>
  <si>
    <t>% Liquidado</t>
  </si>
  <si>
    <t xml:space="preserve">Valores pagos </t>
  </si>
  <si>
    <t>% Pago</t>
  </si>
  <si>
    <t xml:space="preserve">Valores Liquidados </t>
  </si>
  <si>
    <r>
      <t>Limite Orçamentário</t>
    </r>
    <r>
      <rPr>
        <b/>
        <sz val="8"/>
        <color indexed="8"/>
        <rFont val="Tahoma"/>
        <family val="2"/>
      </rPr>
      <t xml:space="preserve">     (MME)</t>
    </r>
  </si>
  <si>
    <t xml:space="preserve">                                                                                                PTRES - 174234</t>
  </si>
  <si>
    <t>PTRES - 174240</t>
  </si>
  <si>
    <t>PTRES - 174239</t>
  </si>
  <si>
    <t>P.O. 0001 - OPERAÇÃO E DESENVOLVIMENTO DA INTERNET NA ASSINATURA</t>
  </si>
  <si>
    <t>PTRES - 174248</t>
  </si>
  <si>
    <t>PTRES - 128803</t>
  </si>
  <si>
    <t>PTRES - 128805</t>
  </si>
  <si>
    <t>PTRES - 128807</t>
  </si>
  <si>
    <t>P.O. 0004  -  CONTRIBUIÇÃO À ASSOCIAÇÃO DE SERVIÇOS DE GEOLOGIA E MINERAÇÃO IBEROAMERICANOS-ASGMI</t>
  </si>
  <si>
    <t>PTRES - 128809</t>
  </si>
  <si>
    <t>P.O. 0005  -  CONTRIBUIÇÃO AO CONSORCIO INTERNACIONAL ONEGEOLOGY</t>
  </si>
  <si>
    <t>PTRES - 128811</t>
  </si>
  <si>
    <t>PTRES - 174222</t>
  </si>
  <si>
    <t>PTRES - 174237</t>
  </si>
  <si>
    <t>PTRES - 174224</t>
  </si>
  <si>
    <t>PTRES - 174225</t>
  </si>
  <si>
    <t>PTRES - 139605</t>
  </si>
  <si>
    <t>P.O. 0001 -  DESPESAS COM BENEFICIOS E PENSOES INDENIZATORIAS DECORRENTES DE LEGISLACAO ESPECIAL E/OU DECISOES JUDICIAIS</t>
  </si>
  <si>
    <t>P.O. 0001 - SENTENCAS JUDICIAIS DE EMPRESAS ESTATAIS DEPENDENTES</t>
  </si>
  <si>
    <t>PTRES - 093045</t>
  </si>
  <si>
    <t>P.O. 0000 - SENTENCAS JUDICIAIS DEVIDAS POR EMPRESAS ESTATAIS - DESPESAS DIVERSAS</t>
  </si>
  <si>
    <t>PTRES - 107292</t>
  </si>
  <si>
    <t>P.O. 0002 - DEPOSITOS RECURSAIS DEVIDOS POR EMPRESAS ESTATAIS DEPENDENTES</t>
  </si>
  <si>
    <t>PTRES - 093048</t>
  </si>
  <si>
    <r>
      <t xml:space="preserve">Limite Orçamentário    </t>
    </r>
    <r>
      <rPr>
        <b/>
        <sz val="9"/>
        <color indexed="8"/>
        <rFont val="Tahoma"/>
        <family val="2"/>
      </rPr>
      <t xml:space="preserve"> ( MME )</t>
    </r>
  </si>
  <si>
    <t>Concatenar</t>
  </si>
  <si>
    <t>PTRES - 174242</t>
  </si>
  <si>
    <t>PTRES - 174254</t>
  </si>
  <si>
    <t>PTRES - 174249</t>
  </si>
  <si>
    <t>SENTENCAS JUDICIAIS DEVIDAS POR EMPRESAS ESTATAIS</t>
  </si>
  <si>
    <t>CONTRIBUIÇÕES A ORGANISMOS INTERNACIONAIS SEM EXIGENCIA DE PROGRAMAÇÃO ESPECÍFICA</t>
  </si>
  <si>
    <t>P.O. 0003  -  CONTRIBUIÇÃO AO CONSELHO MUNDIAL DA ÁGUA - WWC</t>
  </si>
  <si>
    <t>P.O. 0001  -  CONTRIBUIÇÃO À UNIÃO INTERNACIONAL DOS SERVIÇOS GEOLÓGICOS - IUGS (MME)</t>
  </si>
  <si>
    <t>P.O. 0002  -  CONTRIBUIÇÃO À COMISSÃO DA CARTA GEOLÓGICA DO MUNDO - CGMW (MME)</t>
  </si>
  <si>
    <t>AMORTIZAÇÃO E ENCARGOS DE FINANCIAMENTO DA DIVIDA CONTRATUAL</t>
  </si>
  <si>
    <t>PTRES - 093039</t>
  </si>
  <si>
    <t>P.O. 0000  -  AMORTIZACAO E ENCARGOS DE FINANCIAMENTO DA DIVIDA CONTRATUAL EXTERNA</t>
  </si>
  <si>
    <t>BENEFÍCIOS E PENSÕES INDENIZATÓRIAS DECORRENTES DE LEGISLAÇÃO ESPECIAL E/OU DECISÕES JUDICIAIS</t>
  </si>
  <si>
    <t>IMPLEMENTAÇÃO DA RECUPERAÇÃO AMBIENTAL DA BACIA CARBONÍFERA</t>
  </si>
  <si>
    <t>P.O. 0000 - IMPLEMENTAÇÃO DA RECUPERAÇÃO AMBIENTAL DA BACIA CARBONÍFERA DE SANTA CATARINA - DESPESAS DIVERSAS</t>
  </si>
  <si>
    <t>P.O. 0001 - ÁREA IV - BELUNO</t>
  </si>
  <si>
    <t>P.O. 0002 - ÁREA II - EX-PATRIMONIO</t>
  </si>
  <si>
    <t>P.O. 0003 - ÁREA III - RIO PIO</t>
  </si>
  <si>
    <t>P.O. 0004 - ÁREA VI.2 - ITANEMA I</t>
  </si>
  <si>
    <t>P.O. 0005 - ÁREA V.2 - SANTA LUZIA</t>
  </si>
  <si>
    <t>P.O. 000E - ÁREA VI.3 - ITANEMA II</t>
  </si>
  <si>
    <t>P.O. 000F - ÁREA V.1 - SANTANA</t>
  </si>
  <si>
    <t>P.O. 000G - MONITORAMENTO AMBIENTAL</t>
  </si>
  <si>
    <t>ADMINISTRAÇÃO DA UNIDADE</t>
  </si>
  <si>
    <t>P.O. 0000 - ADMINISTRAÇÃO DA UNIDADE</t>
  </si>
  <si>
    <t>P.O. 0001 - ASSISTÊNCIA MÉDICA E ODONTOLOGICA DE CIVIS - COMPLEMENTAÇÃO DA UNIÃO</t>
  </si>
  <si>
    <t>P.O. 0002 - EXAMES PERIODICOS - CIVIS</t>
  </si>
  <si>
    <t>BENEFICIOS OBRIGATORIOS AOS SERVIDORES CIVIS, EMPREGADOS, MILITARES E SEUS DEPENDENTES</t>
  </si>
  <si>
    <t>ASSISTENCIA MEDICA E ODONTOLOGICA AOS SERVIDORES CIVIS, EMPREGADOS, MILITARES E SEUS DEPENDENTES</t>
  </si>
  <si>
    <t>P.O. 0001 - ASSISTÊNCIA PRÉ-ESCOLAR AOS DEPENDENTES DE SERVIDORES CIVIS E DE EMPREGADOS</t>
  </si>
  <si>
    <t>P.O. 0003 - AUXÍLIO-TRANSPORTE DE CIVIS ATIVOS</t>
  </si>
  <si>
    <t>P.O. 0005 - AUXÍLIO-ALIMENTAÇÃO DE CIVIS ATIVOS</t>
  </si>
  <si>
    <t>PTRES - 195063</t>
  </si>
  <si>
    <t>PTRES - 195065</t>
  </si>
  <si>
    <t>PTRES - 195067</t>
  </si>
  <si>
    <t>ATIVOS CIVIS DA UNIÃO</t>
  </si>
  <si>
    <t>P.O. 0000 - ATIVOS CIVIS DA UNIÃO</t>
  </si>
  <si>
    <t>CAPACITAÇÃO DE SERVIDORES PÚBLICOS FEDERAIS EM PROCESSO DE QUALIFICAÇÃO E REQUALIFICAÇÃO</t>
  </si>
  <si>
    <t>P.O. 0000 - CAPACITAÇÃO DE SERVIDORES PÚBLICOS FEDERAIS EM PROCESSO DE QUALIFICAÇÃO E REQUALIFICAÇÃO</t>
  </si>
  <si>
    <t>LEVANTAMENTOS, ESTUDOS, PREVISÃO E ALERTA DE EVENTOS HIDROLÓGICOS</t>
  </si>
  <si>
    <t>P.O. 0000 - LEVANTAMENTOS, ESTUDOS, PREVISÃO E ALERTA DE EVENTOS HIDROLÓGICOS CRÍTICOS - DESPESAS DIVERSAS</t>
  </si>
  <si>
    <t>P.O. 0003 - PREVISÃO E ALERTA DE EVENTOS HIDROLÓGICOS CRÍTICOS</t>
  </si>
  <si>
    <t>P.O. 0004 - LEVANTAMENTOS E ESTUDOS HIDROLÓGICOS</t>
  </si>
  <si>
    <t>MAPEAMENTO GEOLÓGICO-GEOTECNICO EM MUNICÍPIOS CRÍTICOS COM RELAÇÃO A RISCOS GEOLÓGICOS</t>
  </si>
  <si>
    <t>P.O. 0001 - CAPACITAÇÃO PARA PERCEPÇÃO DE RISCO E PREVENÇÃO DE DESASTRES NATURAIS</t>
  </si>
  <si>
    <t>P.O. 0000 - MAPEAMENTO GEOLÓGICO-GEOTÉCNICO EM MUNICÍPIOS CRÍTICOS COM RELAÇÃO A RISCOS GEOLÓGICOS - DESPESAS DIVERSAS</t>
  </si>
  <si>
    <t>P.O. 0002 - MAPEAMENTO PARA RISCOS GEOLÓGICOS E PREVENÇÃO DE DESASTRES</t>
  </si>
  <si>
    <t>LEVANTAMENTO GEOLÓGICO, OCEANOGRÁFICO E AMBIENTAL DO POTENCIAL MINERAL DO ESPAÇO MARINHO E COSTEIRO - NACIONAL</t>
  </si>
  <si>
    <t>P.O. 0000 - LEVANTAMENTO GEOLÓGICO, OCEANOGRÁFICO E AMBIENTAL DO POTENCIAL MINERAL DO ESPACO MARINHO E COSTEIRO - DESPESAS DIVERSAS</t>
  </si>
  <si>
    <t>P.O. 0001 - ZONA COSTEIRA E PLATAFORMA CONTINENTAL JURÍDICA BRASILEIRA</t>
  </si>
  <si>
    <t>P.O. 0002 - ÁREAS OCEÂNICAS INTERNACIONAIS</t>
  </si>
  <si>
    <t>MANUTENÇÃO DE CONTRATO DE GESTÃO COM ORGANIZAÇÕES SOCIAIS (LEI Nº 9.637, DE MAIO DE 1998) - NACIONAL</t>
  </si>
  <si>
    <t xml:space="preserve">LEVANTAMENTOS GEOLÓGICOS E INTEGRAÇÃO GEOLÓGICA REGIONAL      </t>
  </si>
  <si>
    <t>P.O. 0000  - LEVANTAMENTOS GEOLÓGICOS E INTEGRAÇÃO GEOLÓGICA REGIONAL - DESPESAS DIVERSAS</t>
  </si>
  <si>
    <t>P.O. 0005 - LEVANTAMENTOS GEOLÓGICOS BÁSICOS</t>
  </si>
  <si>
    <t>P.O. 0006 - INTEGRAÇÃO GEOLÓGICA REGIONAL</t>
  </si>
  <si>
    <t>P.O. 0007 - GESTÃO DE BASES DE DADOS E DISPONIBILIZAÇÃO DO CONHECIMENTO GEOLÓGICO</t>
  </si>
  <si>
    <t>PESQUISA, DESENVOLVIMENTO E INOVACAO NAS GEOCIENCIAS E SETOR</t>
  </si>
  <si>
    <t>P.O. 0000 - PESQUISA, DESENVOLVIMENTO E INOVAÇÃO NAS GEOCIÊNCIAS E SETOR MINERAL</t>
  </si>
  <si>
    <t>LEVANTAMENTOS HIDROGEOLÓGICOS, ESTUDOS INTEGRADOS EM RECURSO</t>
  </si>
  <si>
    <t>P.O. 0000 - LEVANTAMENTOS HIDROGEOLÓGICOS, ESTUDOS INTEGRADOS EM RECURSOS HÍDRICOS PARA GESTÃO E AMPLIAÇÃO DA OFERTA HÍDRICA - DESPESAS DIVERSAS</t>
  </si>
  <si>
    <t>P.O. 0004 - LEVANTAMENTO BÁSICO HIDROGEOLÓGICO</t>
  </si>
  <si>
    <t>AVALIAÇÃO DOS RECURSOS MINERAIS DO BRASIL</t>
  </si>
  <si>
    <t>P.O.  0000 - AVALIAÇÃO DOS RECURSOS MINERAIS DO BRASIL - DESPESAS DIVERSAS</t>
  </si>
  <si>
    <t>P.O. 0001 - REAVALIAÇÃO DO PATRIMÔNIO MINERAL DA CPRM</t>
  </si>
  <si>
    <t>P.O. 0002 - ESTUDOS METALOGENÉTICOS DAS PROVINCIAS MINERAIS E DAS NOVAS FRONTEIRAS EXPLORATÓRIAS</t>
  </si>
  <si>
    <t>P.O. 0003 - MINERAIS ESTRATÉGICOS, CRÍTICOS E AGROMINERAIS</t>
  </si>
  <si>
    <t xml:space="preserve">P.O. 0005 -  LEVANTAMENTOS GEOQUÍMICOS </t>
  </si>
  <si>
    <t>GESTÃO E DISSEMINAÇÃO DA INFORMAÇÃO GEOLÓGICA</t>
  </si>
  <si>
    <t>P.O. 0000 - GESTÃO E DISSEMINAÇÃO DA INFORMAÇÃO GEOLÓGICA - DESPESAS DIVERSAS</t>
  </si>
  <si>
    <t>P.O. 0001 - TECNOLOGIA DA INFORMAÇÃO E COMUNICAÇÃO</t>
  </si>
  <si>
    <t>P.O. 0004 - ACERVO FÍSICO E DIGITAL</t>
  </si>
  <si>
    <t>PRODUÇÃO LABORATORIAL DE ANÁLISES MINERAIS - REDE LAMIN</t>
  </si>
  <si>
    <t>P.O. 0000 - PRODUÇÃO LABORATORIAL DE ANÁLISES MINERAIS - REDE LAMIN</t>
  </si>
  <si>
    <t>LEVANTAMENTOS DA GEODIVERSIDADE</t>
  </si>
  <si>
    <t>P.O. 0002 - MAPA DA GEODIVERSIDADE APLICADO AO ORDENAMENTO TERRITORIAL</t>
  </si>
  <si>
    <t>ASSISTÊNCIA PRÉ-ESCOLAR AOS DEPENDENTES DE SERVIDORES CIVIS E DE EMPREGADOS</t>
  </si>
  <si>
    <t>AUXÍLIO-TRANSPORTE DE CIVIS ATIVOS</t>
  </si>
  <si>
    <t>AUXÍLIO-ALIMENTAÇÃO DE CIVIS ATIVOS</t>
  </si>
  <si>
    <t>% do Limite Utilizado</t>
  </si>
  <si>
    <t>DESPESAS OBRIGATÓRIAS</t>
  </si>
  <si>
    <t>LIMITE EMPENHO       MME</t>
  </si>
  <si>
    <t>PTRES - 195062</t>
  </si>
  <si>
    <t>PTRES - 195068</t>
  </si>
  <si>
    <t>PTRES - 195064</t>
  </si>
  <si>
    <t>PTRES - 195066</t>
  </si>
  <si>
    <t>PTRES - 195069</t>
  </si>
  <si>
    <t>PTRES - 202067</t>
  </si>
  <si>
    <t>Contingenciamento /         Bloqueio</t>
  </si>
  <si>
    <t>Contingenciamento / Bloqueio</t>
  </si>
  <si>
    <r>
      <t xml:space="preserve">28 846 0901 </t>
    </r>
    <r>
      <rPr>
        <b/>
        <sz val="10"/>
        <color rgb="FFFF0000"/>
        <rFont val="Tahoma"/>
        <family val="2"/>
      </rPr>
      <t>0022</t>
    </r>
  </si>
  <si>
    <r>
      <t xml:space="preserve">28 846 0909 </t>
    </r>
    <r>
      <rPr>
        <b/>
        <sz val="10"/>
        <color rgb="FFFF0000"/>
        <rFont val="Tahoma"/>
        <family val="2"/>
      </rPr>
      <t>0536</t>
    </r>
  </si>
  <si>
    <r>
      <t xml:space="preserve">28 846 0910 </t>
    </r>
    <r>
      <rPr>
        <b/>
        <sz val="10"/>
        <color rgb="FFFF0000"/>
        <rFont val="Tahoma"/>
        <family val="2"/>
      </rPr>
      <t>00OQ</t>
    </r>
  </si>
  <si>
    <r>
      <t xml:space="preserve">28 844 0906 </t>
    </r>
    <r>
      <rPr>
        <b/>
        <sz val="10"/>
        <color rgb="FFFF0000"/>
        <rFont val="Tahoma"/>
        <family val="2"/>
      </rPr>
      <t>0284</t>
    </r>
  </si>
  <si>
    <r>
      <t xml:space="preserve">22 122 0032 </t>
    </r>
    <r>
      <rPr>
        <b/>
        <sz val="10"/>
        <color rgb="FFFF0000"/>
        <rFont val="Tahoma"/>
        <family val="2"/>
      </rPr>
      <t>2000</t>
    </r>
  </si>
  <si>
    <r>
      <t xml:space="preserve">22 301 0032 </t>
    </r>
    <r>
      <rPr>
        <b/>
        <sz val="10"/>
        <color rgb="FFFF0000"/>
        <rFont val="Tahoma"/>
        <family val="2"/>
      </rPr>
      <t>2004</t>
    </r>
  </si>
  <si>
    <r>
      <t xml:space="preserve">22 331 0032 </t>
    </r>
    <r>
      <rPr>
        <b/>
        <sz val="10"/>
        <color rgb="FFFF0000"/>
        <rFont val="Tahoma"/>
        <family val="2"/>
      </rPr>
      <t>212B</t>
    </r>
  </si>
  <si>
    <r>
      <t xml:space="preserve">22 122 0032 </t>
    </r>
    <r>
      <rPr>
        <b/>
        <sz val="10"/>
        <color rgb="FFFF0000"/>
        <rFont val="Tahoma"/>
        <family val="2"/>
      </rPr>
      <t>20TP</t>
    </r>
  </si>
  <si>
    <r>
      <t xml:space="preserve">22 128 0032 </t>
    </r>
    <r>
      <rPr>
        <b/>
        <sz val="10"/>
        <color rgb="FFFF0000"/>
        <rFont val="Tahoma"/>
        <family val="2"/>
      </rPr>
      <t>4572</t>
    </r>
  </si>
  <si>
    <r>
      <t xml:space="preserve">18 543 0032 </t>
    </r>
    <r>
      <rPr>
        <b/>
        <sz val="10"/>
        <color rgb="FFFF0000"/>
        <rFont val="Tahoma"/>
        <family val="2"/>
      </rPr>
      <t>125F</t>
    </r>
  </si>
  <si>
    <r>
      <t xml:space="preserve">22 127 2218 </t>
    </r>
    <r>
      <rPr>
        <b/>
        <sz val="10"/>
        <color rgb="FFFF0000"/>
        <rFont val="Tahoma"/>
        <family val="2"/>
      </rPr>
      <t>20L9</t>
    </r>
    <r>
      <rPr>
        <b/>
        <sz val="10"/>
        <color rgb="FF002060"/>
        <rFont val="Tahoma"/>
        <family val="2"/>
      </rPr>
      <t xml:space="preserve">     </t>
    </r>
  </si>
  <si>
    <r>
      <t xml:space="preserve">22 127 2218 </t>
    </r>
    <r>
      <rPr>
        <b/>
        <sz val="10"/>
        <color rgb="FFFF0000"/>
        <rFont val="Tahoma"/>
        <family val="2"/>
      </rPr>
      <t>20LA</t>
    </r>
  </si>
  <si>
    <r>
      <t xml:space="preserve">22 663 6013 </t>
    </r>
    <r>
      <rPr>
        <b/>
        <sz val="10"/>
        <color rgb="FFFF0000"/>
        <rFont val="Tahoma"/>
        <family val="2"/>
      </rPr>
      <t>20LC</t>
    </r>
  </si>
  <si>
    <r>
      <t xml:space="preserve">22 571 3002 </t>
    </r>
    <r>
      <rPr>
        <b/>
        <sz val="10"/>
        <color rgb="FFFF0000"/>
        <rFont val="Tahoma"/>
        <family val="2"/>
      </rPr>
      <t>212H</t>
    </r>
  </si>
  <si>
    <r>
      <t xml:space="preserve">22 663 3002 </t>
    </r>
    <r>
      <rPr>
        <b/>
        <sz val="10"/>
        <color rgb="FFFF0000"/>
        <rFont val="Tahoma"/>
        <family val="2"/>
      </rPr>
      <t>213Y</t>
    </r>
  </si>
  <si>
    <r>
      <t xml:space="preserve">22 663 3002 </t>
    </r>
    <r>
      <rPr>
        <b/>
        <sz val="10"/>
        <color rgb="FFFF0000"/>
        <rFont val="Tahoma"/>
        <family val="2"/>
      </rPr>
      <t>21BB</t>
    </r>
  </si>
  <si>
    <r>
      <t xml:space="preserve">22 544 2221 </t>
    </r>
    <r>
      <rPr>
        <b/>
        <sz val="10"/>
        <color rgb="FFFF0000"/>
        <rFont val="Tahoma"/>
        <family val="2"/>
      </rPr>
      <t>2397</t>
    </r>
  </si>
  <si>
    <r>
      <t xml:space="preserve">22 663 3002 </t>
    </r>
    <r>
      <rPr>
        <b/>
        <sz val="10"/>
        <color rgb="FFFF0000"/>
        <rFont val="Tahoma"/>
        <family val="2"/>
      </rPr>
      <t>2399</t>
    </r>
  </si>
  <si>
    <r>
      <t xml:space="preserve">22 126 3002 </t>
    </r>
    <r>
      <rPr>
        <b/>
        <sz val="10"/>
        <color rgb="FFFF0000"/>
        <rFont val="Tahoma"/>
        <family val="2"/>
      </rPr>
      <t>2B51</t>
    </r>
  </si>
  <si>
    <r>
      <t xml:space="preserve">22 663 3002 </t>
    </r>
    <r>
      <rPr>
        <b/>
        <sz val="10"/>
        <color rgb="FFFF0000"/>
        <rFont val="Tahoma"/>
        <family val="2"/>
      </rPr>
      <t>2B53</t>
    </r>
  </si>
  <si>
    <r>
      <t xml:space="preserve">22 127 3002 </t>
    </r>
    <r>
      <rPr>
        <b/>
        <sz val="10"/>
        <color rgb="FFFF0000"/>
        <rFont val="Tahoma"/>
        <family val="2"/>
      </rPr>
      <t xml:space="preserve">2D62 </t>
    </r>
  </si>
  <si>
    <t>% Valores Liquidados</t>
  </si>
  <si>
    <t>% Valores Empenhados</t>
  </si>
  <si>
    <t>% Valores Pagos</t>
  </si>
  <si>
    <t>(E)</t>
  </si>
  <si>
    <t>(G=E-F)</t>
  </si>
  <si>
    <t>(H=F/E)</t>
  </si>
  <si>
    <t>(I)</t>
  </si>
  <si>
    <t>(I/E)</t>
  </si>
  <si>
    <t>(J)</t>
  </si>
  <si>
    <t>(J/E)</t>
  </si>
  <si>
    <t>(K)</t>
  </si>
  <si>
    <t>(K/E)</t>
  </si>
  <si>
    <t>DESPESAS INSCRITAS EM RP NAO PROCESSADOS</t>
  </si>
  <si>
    <t>ORÇAMENTO - Exercício 2022</t>
  </si>
  <si>
    <t xml:space="preserve"> LOA  2022</t>
  </si>
  <si>
    <t xml:space="preserve"> LOA  2022 Atualizada                                                                                     </t>
  </si>
  <si>
    <t>PLOA 2022</t>
  </si>
  <si>
    <t>GRUPO DE DESPESA</t>
  </si>
  <si>
    <t>FONTE SOF</t>
  </si>
  <si>
    <t>CORTE</t>
  </si>
  <si>
    <t>SUPLEMENTAÇÃO / CANCELAMENTO</t>
  </si>
  <si>
    <t>CONTINGENCIAMENTO</t>
  </si>
  <si>
    <t>P.O. 0005 - LEVANTAMENTO E ESTUDOS HIDROLOGICOS EM PARCERIA (CONVENIOS) PARA GESTAO INTEGRADA DOS RECURSOS HIDRICOS SUPERFICIAIS</t>
  </si>
  <si>
    <t>PTRES - 204816</t>
  </si>
  <si>
    <t>P.O. 0009 - LEVANTAMENTOS AEROGEOFISICOS</t>
  </si>
  <si>
    <t>PTRES - 204818</t>
  </si>
  <si>
    <t>P.O. 0008 - LEVANTAMENTO E ESTUDOS HIDROGEOLOGICOS EM PARCERIA (CONVENIOS) PARA GESTAO INTEGRADA DOS RECURSOS HIDRICOS SUBTERRANEOS</t>
  </si>
  <si>
    <t>PTRES - 204817</t>
  </si>
  <si>
    <t>P.O. 0000 - LEVANTAMENTOS HIDROGEOLOGICOS, ESTUDOS INTEGRADOS EM RECURSOS HIDRICOS PARA GESTAO E AMPLIACAO DA OFERTA HIDRICA - DESPESAS DIVERSAS</t>
  </si>
  <si>
    <t>PTRES - 213406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</si>
</sst>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R$&quot;#,##0;[Red]\-&quot;R$&quot;#,##0"/>
    <numFmt numFmtId="43" formatCode="_-* #,##0.00_-;\-* #,##0.00_-;_-* &quot;-&quot;??_-;_-@_-"/>
    <numFmt numFmtId="164" formatCode="000000"/>
    <numFmt numFmtId="165" formatCode="_(* #,##0.00_);_(* \(#,##0.00\);_(* &quot;-&quot;??_);_(@_)"/>
    <numFmt numFmtId="166" formatCode="_(* #,##0_);_(* \(#,##0\);_(* &quot;-&quot;??_);_(@_)"/>
    <numFmt numFmtId="167" formatCode="0.000"/>
    <numFmt numFmtId="168" formatCode="&quot;R$ &quot;#,##0_);[Red]\(&quot;R$ &quot;#,##0\)"/>
    <numFmt numFmtId="169" formatCode="#,##0.0000"/>
    <numFmt numFmtId="170" formatCode="_(* #,##0.0000_);_(* \(#,##0.0000\);_(* &quot;-&quot;??_);_(@_)"/>
    <numFmt numFmtId="171" formatCode="0.0%"/>
    <numFmt numFmtId="172" formatCode="0000"/>
    <numFmt numFmtId="173" formatCode="#,##0;\(#,##0\)"/>
    <numFmt numFmtId="174" formatCode="_-* #,##0_-;\-* #,##0_-;_-* &quot;-&quot;??_-;_-@_-"/>
    <numFmt numFmtId="175" formatCode="#,##0.0000;\(#,##0.0000\)"/>
    <numFmt numFmtId="176" formatCode="_-* #,##0.0000_-;\-* #,##0.0000_-;_-* &quot;-&quot;??_-;_-@_-"/>
    <numFmt numFmtId="177" formatCode="#,##0;[Red]#,##0"/>
    <numFmt numFmtId="178" formatCode="#,##0.00;\(#,##0.00\)"/>
    <numFmt numFmtId="179" formatCode="#,##0_);\(#,##0\)"/>
  </numFmts>
  <fonts count="62" x14ac:knownFonts="1">
    <font>
      <sz val="10"/>
      <color rgb="FF00000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1"/>
      <name val="Tahoma"/>
      <family val="2"/>
    </font>
    <font>
      <b/>
      <sz val="11.5"/>
      <name val="Tahoma"/>
      <family val="2"/>
    </font>
    <font>
      <b/>
      <sz val="8"/>
      <name val="Tahoma"/>
      <family val="2"/>
    </font>
    <font>
      <b/>
      <i/>
      <u/>
      <sz val="10"/>
      <name val="Tahoma"/>
      <family val="2"/>
    </font>
    <font>
      <u/>
      <sz val="10"/>
      <name val="Tahoma"/>
      <family val="2"/>
    </font>
    <font>
      <b/>
      <i/>
      <u/>
      <sz val="8"/>
      <name val="Tahoma"/>
      <family val="2"/>
    </font>
    <font>
      <b/>
      <sz val="8"/>
      <color indexed="8"/>
      <name val="Tahoma"/>
      <family val="2"/>
    </font>
    <font>
      <b/>
      <u/>
      <sz val="9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rgb="FF000000"/>
      <name val="Arial"/>
      <family val="2"/>
    </font>
    <font>
      <sz val="10"/>
      <color rgb="FF000000"/>
      <name val="Tahom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b/>
      <sz val="7"/>
      <color rgb="FFFFFFFF"/>
      <name val="Verdana"/>
      <family val="2"/>
    </font>
    <font>
      <b/>
      <sz val="7"/>
      <color rgb="FFFFFFFF"/>
      <name val="Arial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b/>
      <i/>
      <u val="singleAccounting"/>
      <sz val="10"/>
      <color theme="0"/>
      <name val="Tahoma"/>
      <family val="2"/>
    </font>
    <font>
      <sz val="10"/>
      <color theme="9" tint="-0.249977111117893"/>
      <name val="Arial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b/>
      <sz val="10"/>
      <color rgb="FF000000"/>
      <name val="Arial"/>
      <family val="2"/>
    </font>
    <font>
      <b/>
      <sz val="9"/>
      <color indexed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8"/>
      <color rgb="FF000000"/>
      <name val="Arial"/>
    </font>
    <font>
      <b/>
      <sz val="10"/>
      <color rgb="FFFFFFFF"/>
      <name val="Verdana"/>
    </font>
  </fonts>
  <fills count="12">
    <fill>
      <patternFill patternType="none"/>
    </fill>
    <fill>
      <patternFill patternType="gray125"/>
    </fill>
    <fill>
      <gradientFill degree="90">
        <stop position="0">
          <color rgb="FF008080"/>
        </stop>
        <stop position="1">
          <color rgb="FF00A6A6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00A2A2"/>
      </patternFill>
    </fill>
    <fill>
      <patternFill patternType="solid">
        <fgColor rgb="FF008080"/>
      </patternFill>
    </fill>
    <fill>
      <patternFill patternType="solid">
        <fgColor rgb="FFD6D6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FFFFFF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37" fontId="7" fillId="0" borderId="0"/>
    <xf numFmtId="0" fontId="25" fillId="0" borderId="0"/>
    <xf numFmtId="0" fontId="1" fillId="0" borderId="0"/>
    <xf numFmtId="37" fontId="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50">
    <xf numFmtId="0" fontId="0" fillId="0" borderId="0" xfId="0"/>
    <xf numFmtId="0" fontId="2" fillId="0" borderId="0" xfId="4" applyFont="1" applyAlignment="1">
      <alignment vertical="center"/>
    </xf>
    <xf numFmtId="0" fontId="4" fillId="0" borderId="0" xfId="5" applyFont="1" applyAlignment="1" applyProtection="1">
      <alignment horizontal="left" vertical="center"/>
    </xf>
    <xf numFmtId="3" fontId="2" fillId="0" borderId="0" xfId="4" applyNumberFormat="1" applyFont="1" applyAlignment="1">
      <alignment vertical="center"/>
    </xf>
    <xf numFmtId="166" fontId="2" fillId="0" borderId="0" xfId="18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166" fontId="2" fillId="0" borderId="0" xfId="4" applyNumberFormat="1" applyFont="1" applyAlignment="1">
      <alignment vertical="center"/>
    </xf>
    <xf numFmtId="168" fontId="6" fillId="0" borderId="0" xfId="4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165" fontId="2" fillId="0" borderId="0" xfId="18" applyFont="1" applyAlignment="1">
      <alignment vertical="center"/>
    </xf>
    <xf numFmtId="0" fontId="2" fillId="0" borderId="0" xfId="4" applyFont="1" applyAlignment="1">
      <alignment horizontal="center" vertical="center"/>
    </xf>
    <xf numFmtId="172" fontId="6" fillId="0" borderId="0" xfId="4" applyNumberFormat="1" applyFont="1" applyBorder="1" applyAlignment="1">
      <alignment vertical="center"/>
    </xf>
    <xf numFmtId="164" fontId="2" fillId="0" borderId="0" xfId="4" applyNumberFormat="1" applyFont="1" applyAlignment="1">
      <alignment vertical="center"/>
    </xf>
    <xf numFmtId="164" fontId="2" fillId="0" borderId="0" xfId="4" applyNumberFormat="1" applyFont="1" applyAlignment="1">
      <alignment horizontal="center" vertical="center"/>
    </xf>
    <xf numFmtId="0" fontId="2" fillId="0" borderId="0" xfId="4" applyFont="1" applyFill="1"/>
    <xf numFmtId="0" fontId="3" fillId="0" borderId="0" xfId="4" applyFont="1" applyBorder="1" applyAlignment="1" applyProtection="1">
      <alignment vertical="center" wrapText="1"/>
    </xf>
    <xf numFmtId="3" fontId="3" fillId="0" borderId="0" xfId="4" applyNumberFormat="1" applyFont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horizontal="right" vertical="center"/>
    </xf>
    <xf numFmtId="0" fontId="3" fillId="0" borderId="3" xfId="4" applyFont="1" applyBorder="1" applyAlignment="1" applyProtection="1">
      <alignment vertical="center" wrapText="1"/>
    </xf>
    <xf numFmtId="3" fontId="3" fillId="0" borderId="3" xfId="4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horizontal="right" vertical="center"/>
    </xf>
    <xf numFmtId="3" fontId="2" fillId="0" borderId="0" xfId="4" applyNumberFormat="1" applyFont="1" applyBorder="1" applyAlignment="1" applyProtection="1">
      <alignment horizontal="right" vertical="center"/>
    </xf>
    <xf numFmtId="3" fontId="3" fillId="0" borderId="0" xfId="4" applyNumberFormat="1" applyFont="1" applyBorder="1" applyAlignment="1" applyProtection="1">
      <alignment horizontal="right" vertical="center"/>
    </xf>
    <xf numFmtId="3" fontId="3" fillId="3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164" fontId="2" fillId="0" borderId="0" xfId="4" applyNumberFormat="1" applyFont="1" applyBorder="1" applyAlignment="1" applyProtection="1">
      <alignment vertical="center"/>
    </xf>
    <xf numFmtId="172" fontId="2" fillId="0" borderId="0" xfId="4" applyNumberFormat="1" applyFont="1" applyAlignment="1" applyProtection="1">
      <alignment vertical="center"/>
    </xf>
    <xf numFmtId="0" fontId="30" fillId="0" borderId="0" xfId="4" applyFont="1" applyBorder="1" applyAlignment="1" applyProtection="1">
      <alignment horizontal="right" vertical="center"/>
    </xf>
    <xf numFmtId="164" fontId="2" fillId="0" borderId="0" xfId="4" applyNumberFormat="1" applyFont="1" applyBorder="1" applyAlignment="1" applyProtection="1">
      <alignment horizontal="center" vertical="center"/>
    </xf>
    <xf numFmtId="164" fontId="2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vertical="center"/>
    </xf>
    <xf numFmtId="164" fontId="2" fillId="0" borderId="0" xfId="4" applyNumberFormat="1" applyFont="1" applyAlignment="1" applyProtection="1">
      <alignment vertical="center"/>
    </xf>
    <xf numFmtId="172" fontId="2" fillId="0" borderId="0" xfId="4" applyNumberFormat="1" applyFont="1" applyBorder="1" applyAlignment="1" applyProtection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0" applyFont="1"/>
    <xf numFmtId="165" fontId="2" fillId="0" borderId="0" xfId="18" applyNumberFormat="1" applyFont="1" applyAlignment="1">
      <alignment vertical="center"/>
    </xf>
    <xf numFmtId="0" fontId="2" fillId="0" borderId="2" xfId="4" applyFont="1" applyBorder="1" applyAlignment="1" applyProtection="1">
      <alignment horizontal="center" vertical="center"/>
    </xf>
    <xf numFmtId="164" fontId="2" fillId="0" borderId="2" xfId="4" applyNumberFormat="1" applyFont="1" applyBorder="1" applyAlignment="1" applyProtection="1">
      <alignment horizontal="center" vertical="center"/>
    </xf>
    <xf numFmtId="172" fontId="2" fillId="0" borderId="2" xfId="4" applyNumberFormat="1" applyFont="1" applyBorder="1" applyAlignment="1" applyProtection="1">
      <alignment horizontal="center" vertical="center"/>
    </xf>
    <xf numFmtId="0" fontId="25" fillId="0" borderId="0" xfId="8"/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center" wrapText="1"/>
    </xf>
    <xf numFmtId="0" fontId="39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left" vertical="top" wrapText="1"/>
    </xf>
    <xf numFmtId="0" fontId="38" fillId="5" borderId="53" xfId="8" applyFont="1" applyFill="1" applyBorder="1" applyAlignment="1">
      <alignment horizontal="right" wrapText="1"/>
    </xf>
    <xf numFmtId="0" fontId="29" fillId="0" borderId="0" xfId="8" applyFont="1"/>
    <xf numFmtId="173" fontId="37" fillId="6" borderId="54" xfId="0" applyNumberFormat="1" applyFont="1" applyFill="1" applyBorder="1" applyAlignment="1">
      <alignment horizontal="right" wrapText="1"/>
    </xf>
    <xf numFmtId="173" fontId="25" fillId="0" borderId="0" xfId="8" applyNumberFormat="1"/>
    <xf numFmtId="0" fontId="2" fillId="0" borderId="0" xfId="4" applyFont="1" applyFill="1" applyAlignment="1">
      <alignment vertical="center"/>
    </xf>
    <xf numFmtId="0" fontId="3" fillId="0" borderId="0" xfId="4" applyFont="1" applyFill="1" applyAlignment="1" applyProtection="1">
      <alignment horizontal="left"/>
    </xf>
    <xf numFmtId="3" fontId="2" fillId="0" borderId="0" xfId="4" applyNumberFormat="1" applyFont="1" applyFill="1" applyBorder="1" applyAlignment="1">
      <alignment horizontal="left"/>
    </xf>
    <xf numFmtId="164" fontId="2" fillId="0" borderId="0" xfId="4" applyNumberFormat="1" applyFont="1" applyFill="1" applyBorder="1" applyAlignment="1">
      <alignment horizontal="left"/>
    </xf>
    <xf numFmtId="172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66" fontId="2" fillId="0" borderId="0" xfId="18" applyNumberFormat="1" applyFont="1" applyFill="1"/>
    <xf numFmtId="165" fontId="2" fillId="0" borderId="0" xfId="18" applyFont="1" applyFill="1"/>
    <xf numFmtId="0" fontId="4" fillId="0" borderId="0" xfId="5" applyFont="1" applyFill="1" applyAlignment="1" applyProtection="1">
      <alignment horizontal="left" vertical="center"/>
    </xf>
    <xf numFmtId="3" fontId="2" fillId="0" borderId="0" xfId="4" applyNumberFormat="1" applyFont="1" applyFill="1" applyAlignment="1">
      <alignment vertical="center"/>
    </xf>
    <xf numFmtId="164" fontId="2" fillId="0" borderId="0" xfId="4" applyNumberFormat="1" applyFont="1" applyFill="1" applyAlignment="1">
      <alignment vertical="center"/>
    </xf>
    <xf numFmtId="166" fontId="2" fillId="0" borderId="0" xfId="18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167" fontId="2" fillId="0" borderId="0" xfId="4" applyNumberFormat="1" applyFont="1" applyFill="1"/>
    <xf numFmtId="0" fontId="13" fillId="0" borderId="0" xfId="4" applyFont="1" applyFill="1" applyBorder="1" applyAlignment="1">
      <alignment horizontal="left" vertical="center"/>
    </xf>
    <xf numFmtId="172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6" fontId="2" fillId="0" borderId="0" xfId="4" applyNumberFormat="1" applyFont="1" applyFill="1" applyAlignment="1">
      <alignment vertical="center"/>
    </xf>
    <xf numFmtId="14" fontId="14" fillId="0" borderId="0" xfId="4" quotePrefix="1" applyNumberFormat="1" applyFont="1" applyFill="1" applyAlignment="1">
      <alignment horizontal="center" vertical="center"/>
    </xf>
    <xf numFmtId="15" fontId="8" fillId="0" borderId="0" xfId="4" quotePrefix="1" applyNumberFormat="1" applyFont="1" applyFill="1" applyBorder="1" applyAlignment="1">
      <alignment horizontal="right" vertical="center"/>
    </xf>
    <xf numFmtId="14" fontId="8" fillId="0" borderId="0" xfId="4" quotePrefix="1" applyNumberFormat="1" applyFont="1" applyFill="1" applyAlignment="1">
      <alignment horizontal="left" vertical="center"/>
    </xf>
    <xf numFmtId="168" fontId="8" fillId="0" borderId="0" xfId="4" applyNumberFormat="1" applyFont="1" applyFill="1" applyAlignment="1">
      <alignment vertical="center"/>
    </xf>
    <xf numFmtId="37" fontId="32" fillId="0" borderId="9" xfId="12" quotePrefix="1" applyFont="1" applyFill="1" applyBorder="1" applyAlignment="1" applyProtection="1">
      <alignment vertical="center"/>
    </xf>
    <xf numFmtId="0" fontId="2" fillId="0" borderId="10" xfId="4" applyFont="1" applyFill="1" applyBorder="1" applyAlignment="1">
      <alignment vertical="center"/>
    </xf>
    <xf numFmtId="164" fontId="2" fillId="0" borderId="10" xfId="4" applyNumberFormat="1" applyFont="1" applyFill="1" applyBorder="1" applyAlignment="1">
      <alignment vertical="center"/>
    </xf>
    <xf numFmtId="172" fontId="6" fillId="0" borderId="10" xfId="4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3" fontId="2" fillId="0" borderId="10" xfId="4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10" fontId="4" fillId="0" borderId="12" xfId="13" applyNumberFormat="1" applyFont="1" applyFill="1" applyBorder="1" applyAlignment="1" applyProtection="1">
      <alignment vertical="center"/>
    </xf>
    <xf numFmtId="3" fontId="2" fillId="0" borderId="0" xfId="4" applyNumberFormat="1" applyFont="1" applyFill="1"/>
    <xf numFmtId="0" fontId="2" fillId="0" borderId="0" xfId="11" applyFont="1" applyFill="1" applyAlignment="1">
      <alignment vertical="center"/>
    </xf>
    <xf numFmtId="0" fontId="8" fillId="0" borderId="13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horizontal="center"/>
    </xf>
    <xf numFmtId="164" fontId="4" fillId="0" borderId="11" xfId="4" applyNumberFormat="1" applyFont="1" applyFill="1" applyBorder="1" applyAlignment="1" applyProtection="1">
      <alignment horizontal="center"/>
    </xf>
    <xf numFmtId="172" fontId="4" fillId="0" borderId="11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vertical="center"/>
    </xf>
    <xf numFmtId="3" fontId="8" fillId="0" borderId="14" xfId="4" applyNumberFormat="1" applyFont="1" applyFill="1" applyBorder="1" applyAlignment="1" applyProtection="1">
      <alignment vertical="center"/>
    </xf>
    <xf numFmtId="3" fontId="40" fillId="0" borderId="0" xfId="4" applyNumberFormat="1" applyFont="1" applyFill="1"/>
    <xf numFmtId="43" fontId="3" fillId="0" borderId="0" xfId="21" applyFont="1" applyFill="1"/>
    <xf numFmtId="164" fontId="2" fillId="0" borderId="0" xfId="4" applyNumberFormat="1" applyFont="1" applyFill="1" applyAlignment="1">
      <alignment horizontal="center"/>
    </xf>
    <xf numFmtId="43" fontId="2" fillId="0" borderId="0" xfId="21" applyFont="1" applyFill="1"/>
    <xf numFmtId="0" fontId="2" fillId="0" borderId="0" xfId="4" applyFont="1" applyFill="1" applyBorder="1"/>
    <xf numFmtId="0" fontId="41" fillId="0" borderId="0" xfId="4" applyFont="1" applyFill="1" applyAlignment="1">
      <alignment vertical="center"/>
    </xf>
    <xf numFmtId="0" fontId="41" fillId="0" borderId="0" xfId="4" applyFont="1" applyFill="1"/>
    <xf numFmtId="0" fontId="41" fillId="0" borderId="0" xfId="4" applyFont="1" applyFill="1" applyAlignment="1">
      <alignment horizontal="center"/>
    </xf>
    <xf numFmtId="164" fontId="41" fillId="0" borderId="0" xfId="4" applyNumberFormat="1" applyFont="1" applyFill="1" applyAlignment="1">
      <alignment horizontal="center"/>
    </xf>
    <xf numFmtId="172" fontId="41" fillId="0" borderId="0" xfId="4" applyNumberFormat="1" applyFont="1" applyFill="1" applyAlignment="1">
      <alignment horizontal="center"/>
    </xf>
    <xf numFmtId="3" fontId="41" fillId="0" borderId="0" xfId="4" applyNumberFormat="1" applyFont="1" applyFill="1"/>
    <xf numFmtId="3" fontId="16" fillId="0" borderId="0" xfId="4" applyNumberFormat="1" applyFont="1" applyFill="1"/>
    <xf numFmtId="0" fontId="41" fillId="0" borderId="0" xfId="4" applyFont="1" applyFill="1" applyBorder="1"/>
    <xf numFmtId="3" fontId="2" fillId="0" borderId="0" xfId="4" applyNumberFormat="1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 applyAlignment="1">
      <alignment horizontal="right"/>
    </xf>
    <xf numFmtId="3" fontId="16" fillId="0" borderId="0" xfId="4" applyNumberFormat="1" applyFont="1" applyFill="1" applyBorder="1"/>
    <xf numFmtId="43" fontId="2" fillId="0" borderId="0" xfId="4" applyNumberFormat="1" applyFont="1" applyFill="1" applyBorder="1"/>
    <xf numFmtId="43" fontId="42" fillId="0" borderId="0" xfId="4" applyNumberFormat="1" applyFont="1" applyFill="1"/>
    <xf numFmtId="3" fontId="2" fillId="0" borderId="0" xfId="18" applyNumberFormat="1" applyFont="1" applyFill="1"/>
    <xf numFmtId="0" fontId="2" fillId="0" borderId="0" xfId="4" applyFont="1" applyFill="1" applyAlignment="1">
      <alignment horizontal="center" vertical="center"/>
    </xf>
    <xf numFmtId="164" fontId="2" fillId="0" borderId="0" xfId="4" applyNumberFormat="1" applyFont="1" applyFill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</xf>
    <xf numFmtId="0" fontId="2" fillId="0" borderId="16" xfId="4" applyFont="1" applyFill="1" applyBorder="1" applyAlignment="1" applyProtection="1">
      <alignment horizontal="center"/>
    </xf>
    <xf numFmtId="164" fontId="2" fillId="0" borderId="16" xfId="4" applyNumberFormat="1" applyFont="1" applyFill="1" applyBorder="1" applyAlignment="1" applyProtection="1">
      <alignment horizontal="center"/>
    </xf>
    <xf numFmtId="172" fontId="2" fillId="0" borderId="16" xfId="4" applyNumberFormat="1" applyFont="1" applyFill="1" applyBorder="1" applyAlignment="1" applyProtection="1">
      <alignment horizont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0" borderId="17" xfId="4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8" xfId="4" applyFont="1" applyFill="1" applyBorder="1" applyAlignment="1" applyProtection="1">
      <alignment horizontal="center"/>
    </xf>
    <xf numFmtId="164" fontId="10" fillId="0" borderId="18" xfId="4" applyNumberFormat="1" applyFont="1" applyFill="1" applyBorder="1" applyAlignment="1" applyProtection="1">
      <alignment horizontal="center"/>
    </xf>
    <xf numFmtId="172" fontId="10" fillId="0" borderId="18" xfId="4" applyNumberFormat="1" applyFont="1" applyFill="1" applyBorder="1" applyAlignment="1" applyProtection="1">
      <alignment horizontal="center"/>
    </xf>
    <xf numFmtId="3" fontId="15" fillId="0" borderId="18" xfId="4" applyNumberFormat="1" applyFont="1" applyFill="1" applyBorder="1" applyAlignment="1" applyProtection="1">
      <alignment vertical="center"/>
    </xf>
    <xf numFmtId="3" fontId="15" fillId="0" borderId="19" xfId="4" applyNumberFormat="1" applyFont="1" applyFill="1" applyBorder="1" applyAlignment="1" applyProtection="1">
      <alignment vertical="center"/>
    </xf>
    <xf numFmtId="3" fontId="15" fillId="0" borderId="20" xfId="4" applyNumberFormat="1" applyFont="1" applyFill="1" applyBorder="1" applyAlignment="1" applyProtection="1">
      <alignment vertical="center"/>
    </xf>
    <xf numFmtId="0" fontId="10" fillId="0" borderId="11" xfId="4" applyFont="1" applyFill="1" applyBorder="1" applyAlignment="1" applyProtection="1">
      <alignment horizontal="center"/>
    </xf>
    <xf numFmtId="164" fontId="10" fillId="0" borderId="11" xfId="4" applyNumberFormat="1" applyFont="1" applyFill="1" applyBorder="1" applyAlignment="1" applyProtection="1">
      <alignment horizontal="center"/>
    </xf>
    <xf numFmtId="172" fontId="10" fillId="0" borderId="11" xfId="4" applyNumberFormat="1" applyFont="1" applyFill="1" applyBorder="1" applyAlignment="1" applyProtection="1">
      <alignment horizontal="center"/>
    </xf>
    <xf numFmtId="3" fontId="15" fillId="0" borderId="11" xfId="4" applyNumberFormat="1" applyFont="1" applyFill="1" applyBorder="1" applyAlignment="1" applyProtection="1">
      <alignment vertical="center"/>
    </xf>
    <xf numFmtId="3" fontId="15" fillId="0" borderId="14" xfId="4" applyNumberFormat="1" applyFont="1" applyFill="1" applyBorder="1" applyAlignment="1" applyProtection="1">
      <alignment vertical="center"/>
    </xf>
    <xf numFmtId="0" fontId="15" fillId="0" borderId="21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/>
    </xf>
    <xf numFmtId="164" fontId="10" fillId="0" borderId="15" xfId="4" applyNumberFormat="1" applyFont="1" applyFill="1" applyBorder="1" applyAlignment="1" applyProtection="1">
      <alignment horizontal="center"/>
    </xf>
    <xf numFmtId="172" fontId="10" fillId="0" borderId="15" xfId="4" applyNumberFormat="1" applyFont="1" applyFill="1" applyBorder="1" applyAlignment="1" applyProtection="1">
      <alignment horizontal="center"/>
    </xf>
    <xf numFmtId="3" fontId="15" fillId="0" borderId="15" xfId="4" applyNumberFormat="1" applyFont="1" applyFill="1" applyBorder="1" applyAlignment="1" applyProtection="1">
      <alignment vertical="center"/>
    </xf>
    <xf numFmtId="3" fontId="15" fillId="0" borderId="22" xfId="4" applyNumberFormat="1" applyFont="1" applyFill="1" applyBorder="1" applyAlignment="1" applyProtection="1">
      <alignment vertical="center"/>
    </xf>
    <xf numFmtId="3" fontId="15" fillId="0" borderId="4" xfId="4" applyNumberFormat="1" applyFont="1" applyFill="1" applyBorder="1" applyAlignment="1" applyProtection="1">
      <alignment vertical="center"/>
    </xf>
    <xf numFmtId="175" fontId="25" fillId="0" borderId="0" xfId="8" applyNumberFormat="1"/>
    <xf numFmtId="43" fontId="25" fillId="0" borderId="0" xfId="17" applyFont="1"/>
    <xf numFmtId="43" fontId="25" fillId="0" borderId="0" xfId="8" applyNumberFormat="1"/>
    <xf numFmtId="10" fontId="8" fillId="0" borderId="0" xfId="13" applyNumberFormat="1" applyFont="1" applyAlignment="1" applyProtection="1">
      <alignment vertical="center"/>
    </xf>
    <xf numFmtId="10" fontId="8" fillId="0" borderId="0" xfId="13" applyNumberFormat="1" applyFont="1" applyBorder="1" applyAlignment="1" applyProtection="1">
      <alignment vertical="center"/>
    </xf>
    <xf numFmtId="0" fontId="4" fillId="0" borderId="0" xfId="4" applyFont="1" applyAlignment="1" applyProtection="1">
      <alignment vertical="center"/>
    </xf>
    <xf numFmtId="10" fontId="8" fillId="0" borderId="3" xfId="13" applyNumberFormat="1" applyFont="1" applyBorder="1" applyAlignment="1" applyProtection="1">
      <alignment vertical="center"/>
    </xf>
    <xf numFmtId="4" fontId="2" fillId="0" borderId="0" xfId="4" applyNumberFormat="1" applyFont="1" applyFill="1" applyAlignment="1">
      <alignment vertical="center"/>
    </xf>
    <xf numFmtId="43" fontId="43" fillId="0" borderId="0" xfId="17" applyFont="1"/>
    <xf numFmtId="0" fontId="43" fillId="0" borderId="0" xfId="8" applyFont="1"/>
    <xf numFmtId="0" fontId="15" fillId="3" borderId="23" xfId="4" applyFont="1" applyFill="1" applyBorder="1" applyAlignment="1" applyProtection="1">
      <alignment horizontal="center" vertical="center" wrapText="1"/>
    </xf>
    <xf numFmtId="0" fontId="10" fillId="3" borderId="16" xfId="4" applyFont="1" applyFill="1" applyBorder="1" applyAlignment="1" applyProtection="1">
      <alignment horizontal="center"/>
    </xf>
    <xf numFmtId="164" fontId="10" fillId="3" borderId="16" xfId="4" applyNumberFormat="1" applyFont="1" applyFill="1" applyBorder="1" applyAlignment="1" applyProtection="1">
      <alignment horizontal="center"/>
    </xf>
    <xf numFmtId="172" fontId="10" fillId="3" borderId="16" xfId="4" applyNumberFormat="1" applyFont="1" applyFill="1" applyBorder="1" applyAlignment="1" applyProtection="1">
      <alignment horizontal="center"/>
    </xf>
    <xf numFmtId="3" fontId="15" fillId="3" borderId="16" xfId="4" applyNumberFormat="1" applyFont="1" applyFill="1" applyBorder="1" applyAlignment="1" applyProtection="1">
      <alignment vertical="center"/>
    </xf>
    <xf numFmtId="3" fontId="15" fillId="3" borderId="17" xfId="4" applyNumberFormat="1" applyFont="1" applyFill="1" applyBorder="1" applyAlignment="1" applyProtection="1">
      <alignment vertical="center"/>
    </xf>
    <xf numFmtId="10" fontId="15" fillId="3" borderId="16" xfId="4" applyNumberFormat="1" applyFont="1" applyFill="1" applyBorder="1" applyAlignment="1" applyProtection="1">
      <alignment vertical="center"/>
    </xf>
    <xf numFmtId="3" fontId="8" fillId="0" borderId="24" xfId="4" applyNumberFormat="1" applyFont="1" applyFill="1" applyBorder="1" applyAlignment="1" applyProtection="1">
      <alignment vertical="center"/>
    </xf>
    <xf numFmtId="3" fontId="8" fillId="0" borderId="25" xfId="4" applyNumberFormat="1" applyFont="1" applyFill="1" applyBorder="1" applyAlignment="1" applyProtection="1">
      <alignment vertical="center"/>
    </xf>
    <xf numFmtId="168" fontId="20" fillId="0" borderId="0" xfId="4" applyNumberFormat="1" applyFont="1" applyFill="1" applyAlignment="1">
      <alignment vertical="center"/>
    </xf>
    <xf numFmtId="15" fontId="13" fillId="0" borderId="0" xfId="4" quotePrefix="1" applyNumberFormat="1" applyFont="1" applyBorder="1" applyAlignment="1">
      <alignment horizontal="right" vertical="center"/>
    </xf>
    <xf numFmtId="14" fontId="2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174" fontId="2" fillId="0" borderId="0" xfId="17" applyNumberFormat="1" applyFont="1" applyFill="1"/>
    <xf numFmtId="174" fontId="2" fillId="0" borderId="0" xfId="4" applyNumberFormat="1" applyFont="1" applyFill="1"/>
    <xf numFmtId="166" fontId="21" fillId="0" borderId="0" xfId="18" applyNumberFormat="1" applyFont="1" applyAlignment="1">
      <alignment vertical="center"/>
    </xf>
    <xf numFmtId="3" fontId="18" fillId="0" borderId="0" xfId="4" applyNumberFormat="1" applyFont="1" applyFill="1" applyBorder="1" applyAlignment="1">
      <alignment horizontal="right"/>
    </xf>
    <xf numFmtId="166" fontId="3" fillId="0" borderId="0" xfId="18" applyNumberFormat="1" applyFont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3" fontId="2" fillId="0" borderId="2" xfId="4" quotePrefix="1" applyNumberFormat="1" applyFont="1" applyBorder="1" applyAlignment="1" applyProtection="1">
      <alignment vertical="center"/>
    </xf>
    <xf numFmtId="13" fontId="2" fillId="0" borderId="0" xfId="17" applyNumberFormat="1" applyFont="1" applyAlignment="1">
      <alignment vertical="center"/>
    </xf>
    <xf numFmtId="0" fontId="8" fillId="0" borderId="26" xfId="4" applyFont="1" applyFill="1" applyBorder="1" applyAlignment="1" applyProtection="1">
      <alignment vertical="center" wrapText="1"/>
    </xf>
    <xf numFmtId="0" fontId="4" fillId="0" borderId="27" xfId="4" applyFont="1" applyFill="1" applyBorder="1" applyAlignment="1" applyProtection="1">
      <alignment horizontal="center"/>
    </xf>
    <xf numFmtId="164" fontId="4" fillId="0" borderId="27" xfId="4" applyNumberFormat="1" applyFont="1" applyFill="1" applyBorder="1" applyAlignment="1" applyProtection="1">
      <alignment horizontal="center"/>
    </xf>
    <xf numFmtId="172" fontId="4" fillId="0" borderId="27" xfId="4" applyNumberFormat="1" applyFont="1" applyFill="1" applyBorder="1" applyAlignment="1" applyProtection="1">
      <alignment horizontal="center"/>
    </xf>
    <xf numFmtId="3" fontId="8" fillId="0" borderId="27" xfId="4" applyNumberFormat="1" applyFont="1" applyFill="1" applyBorder="1" applyAlignment="1" applyProtection="1">
      <alignment vertical="center"/>
    </xf>
    <xf numFmtId="3" fontId="8" fillId="0" borderId="28" xfId="4" applyNumberFormat="1" applyFont="1" applyFill="1" applyBorder="1" applyAlignment="1" applyProtection="1">
      <alignment horizontal="center" vertical="center"/>
    </xf>
    <xf numFmtId="3" fontId="8" fillId="0" borderId="28" xfId="4" applyNumberFormat="1" applyFont="1" applyFill="1" applyBorder="1" applyAlignment="1" applyProtection="1">
      <alignment vertical="center"/>
    </xf>
    <xf numFmtId="3" fontId="4" fillId="0" borderId="28" xfId="4" applyNumberFormat="1" applyFont="1" applyFill="1" applyBorder="1" applyAlignment="1" applyProtection="1">
      <alignment vertical="center"/>
    </xf>
    <xf numFmtId="37" fontId="32" fillId="9" borderId="15" xfId="12" applyFont="1" applyFill="1" applyBorder="1" applyAlignment="1" applyProtection="1">
      <alignment horizontal="center" vertical="center" wrapText="1"/>
    </xf>
    <xf numFmtId="164" fontId="32" fillId="9" borderId="15" xfId="12" applyNumberFormat="1" applyFont="1" applyFill="1" applyBorder="1" applyAlignment="1" applyProtection="1">
      <alignment horizontal="center" vertical="center" wrapText="1"/>
    </xf>
    <xf numFmtId="172" fontId="32" fillId="9" borderId="15" xfId="12" applyNumberFormat="1" applyFont="1" applyFill="1" applyBorder="1" applyAlignment="1" applyProtection="1">
      <alignment horizontal="center" vertical="center" wrapText="1"/>
    </xf>
    <xf numFmtId="166" fontId="32" fillId="9" borderId="15" xfId="18" applyNumberFormat="1" applyFont="1" applyFill="1" applyBorder="1" applyAlignment="1">
      <alignment horizontal="center" vertical="center" wrapText="1"/>
    </xf>
    <xf numFmtId="37" fontId="32" fillId="9" borderId="29" xfId="12" applyFont="1" applyFill="1" applyBorder="1" applyAlignment="1" applyProtection="1">
      <alignment horizontal="center" vertical="center" wrapText="1"/>
    </xf>
    <xf numFmtId="164" fontId="32" fillId="9" borderId="29" xfId="12" applyNumberFormat="1" applyFont="1" applyFill="1" applyBorder="1" applyAlignment="1" applyProtection="1">
      <alignment horizontal="center" vertical="center" wrapText="1"/>
    </xf>
    <xf numFmtId="172" fontId="32" fillId="9" borderId="29" xfId="12" applyNumberFormat="1" applyFont="1" applyFill="1" applyBorder="1" applyAlignment="1" applyProtection="1">
      <alignment horizontal="center" vertical="center" wrapText="1"/>
    </xf>
    <xf numFmtId="166" fontId="32" fillId="9" borderId="29" xfId="18" applyNumberFormat="1" applyFont="1" applyFill="1" applyBorder="1" applyAlignment="1">
      <alignment horizontal="center" vertical="center" wrapText="1"/>
    </xf>
    <xf numFmtId="166" fontId="46" fillId="9" borderId="30" xfId="18" applyNumberFormat="1" applyFont="1" applyFill="1" applyBorder="1" applyAlignment="1">
      <alignment horizontal="center" vertical="center" wrapText="1"/>
    </xf>
    <xf numFmtId="166" fontId="46" fillId="9" borderId="7" xfId="18" applyNumberFormat="1" applyFont="1" applyFill="1" applyBorder="1" applyAlignment="1">
      <alignment horizontal="center" vertical="center" wrapText="1"/>
    </xf>
    <xf numFmtId="166" fontId="46" fillId="9" borderId="31" xfId="18" applyNumberFormat="1" applyFont="1" applyFill="1" applyBorder="1" applyAlignment="1">
      <alignment horizontal="center" vertical="center" wrapText="1"/>
    </xf>
    <xf numFmtId="166" fontId="8" fillId="9" borderId="31" xfId="18" applyNumberFormat="1" applyFont="1" applyFill="1" applyBorder="1" applyAlignment="1">
      <alignment horizontal="center" vertical="center" wrapText="1"/>
    </xf>
    <xf numFmtId="166" fontId="8" fillId="9" borderId="32" xfId="18" applyNumberFormat="1" applyFont="1" applyFill="1" applyBorder="1" applyAlignment="1">
      <alignment horizontal="center" vertical="center" wrapText="1"/>
    </xf>
    <xf numFmtId="3" fontId="3" fillId="9" borderId="16" xfId="4" applyNumberFormat="1" applyFont="1" applyFill="1" applyBorder="1" applyAlignment="1" applyProtection="1">
      <alignment vertical="center"/>
    </xf>
    <xf numFmtId="37" fontId="47" fillId="9" borderId="15" xfId="12" applyFont="1" applyFill="1" applyBorder="1" applyAlignment="1" applyProtection="1">
      <alignment horizontal="center" vertical="center" wrapText="1"/>
    </xf>
    <xf numFmtId="164" fontId="47" fillId="9" borderId="15" xfId="12" applyNumberFormat="1" applyFont="1" applyFill="1" applyBorder="1" applyAlignment="1" applyProtection="1">
      <alignment horizontal="center" vertical="center" wrapText="1"/>
    </xf>
    <xf numFmtId="172" fontId="47" fillId="9" borderId="15" xfId="12" applyNumberFormat="1" applyFont="1" applyFill="1" applyBorder="1" applyAlignment="1" applyProtection="1">
      <alignment horizontal="center" vertical="center" wrapText="1"/>
    </xf>
    <xf numFmtId="166" fontId="47" fillId="9" borderId="15" xfId="18" applyNumberFormat="1" applyFont="1" applyFill="1" applyBorder="1" applyAlignment="1">
      <alignment horizontal="center" vertical="center" wrapText="1"/>
    </xf>
    <xf numFmtId="166" fontId="47" fillId="9" borderId="22" xfId="18" applyNumberFormat="1" applyFont="1" applyFill="1" applyBorder="1" applyAlignment="1">
      <alignment horizontal="center" vertical="center" wrapText="1"/>
    </xf>
    <xf numFmtId="37" fontId="47" fillId="9" borderId="29" xfId="12" applyFont="1" applyFill="1" applyBorder="1" applyAlignment="1" applyProtection="1">
      <alignment horizontal="center" vertical="center" wrapText="1"/>
    </xf>
    <xf numFmtId="164" fontId="47" fillId="9" borderId="29" xfId="12" applyNumberFormat="1" applyFont="1" applyFill="1" applyBorder="1" applyAlignment="1" applyProtection="1">
      <alignment horizontal="center" vertical="center" wrapText="1"/>
    </xf>
    <xf numFmtId="172" fontId="47" fillId="9" borderId="29" xfId="12" applyNumberFormat="1" applyFont="1" applyFill="1" applyBorder="1" applyAlignment="1" applyProtection="1">
      <alignment horizontal="center" vertical="center" wrapText="1"/>
    </xf>
    <xf numFmtId="166" fontId="47" fillId="9" borderId="29" xfId="18" applyNumberFormat="1" applyFont="1" applyFill="1" applyBorder="1" applyAlignment="1">
      <alignment horizontal="center" vertical="center" wrapText="1"/>
    </xf>
    <xf numFmtId="166" fontId="47" fillId="9" borderId="4" xfId="18" applyNumberFormat="1" applyFont="1" applyFill="1" applyBorder="1" applyAlignment="1">
      <alignment horizontal="center" vertical="center" wrapText="1"/>
    </xf>
    <xf numFmtId="37" fontId="47" fillId="9" borderId="33" xfId="12" applyFont="1" applyFill="1" applyBorder="1" applyAlignment="1" applyProtection="1">
      <alignment horizontal="center" vertical="center" wrapText="1"/>
    </xf>
    <xf numFmtId="164" fontId="47" fillId="9" borderId="33" xfId="12" applyNumberFormat="1" applyFont="1" applyFill="1" applyBorder="1" applyAlignment="1" applyProtection="1">
      <alignment horizontal="center" vertical="center" wrapText="1"/>
    </xf>
    <xf numFmtId="172" fontId="47" fillId="9" borderId="33" xfId="12" applyNumberFormat="1" applyFont="1" applyFill="1" applyBorder="1" applyAlignment="1" applyProtection="1">
      <alignment horizontal="center" vertical="center" wrapText="1"/>
    </xf>
    <xf numFmtId="166" fontId="47" fillId="9" borderId="33" xfId="18" applyNumberFormat="1" applyFont="1" applyFill="1" applyBorder="1" applyAlignment="1">
      <alignment horizontal="center" vertical="center" wrapText="1"/>
    </xf>
    <xf numFmtId="166" fontId="47" fillId="9" borderId="34" xfId="18" applyNumberFormat="1" applyFont="1" applyFill="1" applyBorder="1" applyAlignment="1">
      <alignment horizontal="center" vertical="center" wrapText="1"/>
    </xf>
    <xf numFmtId="3" fontId="15" fillId="9" borderId="16" xfId="4" applyNumberFormat="1" applyFont="1" applyFill="1" applyBorder="1" applyAlignment="1" applyProtection="1">
      <alignment vertical="center"/>
    </xf>
    <xf numFmtId="3" fontId="2" fillId="0" borderId="0" xfId="4" quotePrefix="1" applyNumberFormat="1" applyFont="1" applyBorder="1" applyAlignment="1" applyProtection="1">
      <alignment vertical="center"/>
    </xf>
    <xf numFmtId="172" fontId="2" fillId="3" borderId="0" xfId="4" applyNumberFormat="1" applyFont="1" applyFill="1" applyBorder="1" applyAlignment="1" applyProtection="1">
      <alignment horizontal="center" vertical="center"/>
    </xf>
    <xf numFmtId="173" fontId="48" fillId="4" borderId="54" xfId="0" applyNumberFormat="1" applyFont="1" applyFill="1" applyBorder="1" applyAlignment="1">
      <alignment horizontal="right" wrapText="1"/>
    </xf>
    <xf numFmtId="173" fontId="48" fillId="7" borderId="54" xfId="0" applyNumberFormat="1" applyFont="1" applyFill="1" applyBorder="1" applyAlignment="1">
      <alignment horizontal="right" wrapText="1"/>
    </xf>
    <xf numFmtId="173" fontId="49" fillId="6" borderId="53" xfId="0" applyNumberFormat="1" applyFont="1" applyFill="1" applyBorder="1" applyAlignment="1">
      <alignment horizontal="right" vertical="top"/>
    </xf>
    <xf numFmtId="166" fontId="8" fillId="8" borderId="35" xfId="18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 applyProtection="1">
      <alignment vertical="center" wrapText="1"/>
    </xf>
    <xf numFmtId="0" fontId="50" fillId="0" borderId="36" xfId="0" applyFont="1" applyBorder="1" applyAlignment="1">
      <alignment vertical="center" wrapText="1"/>
    </xf>
    <xf numFmtId="166" fontId="21" fillId="0" borderId="0" xfId="18" applyNumberFormat="1" applyFont="1" applyFill="1" applyAlignment="1">
      <alignment vertical="center"/>
    </xf>
    <xf numFmtId="3" fontId="3" fillId="0" borderId="0" xfId="4" applyNumberFormat="1" applyFont="1" applyFill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3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4" fillId="0" borderId="29" xfId="4" applyFont="1" applyFill="1" applyBorder="1" applyAlignment="1" applyProtection="1">
      <alignment horizontal="center"/>
    </xf>
    <xf numFmtId="164" fontId="4" fillId="0" borderId="29" xfId="4" applyNumberFormat="1" applyFont="1" applyFill="1" applyBorder="1" applyAlignment="1" applyProtection="1">
      <alignment horizontal="center"/>
    </xf>
    <xf numFmtId="172" fontId="4" fillId="0" borderId="29" xfId="4" applyNumberFormat="1" applyFont="1" applyFill="1" applyBorder="1" applyAlignment="1" applyProtection="1">
      <alignment horizontal="center"/>
    </xf>
    <xf numFmtId="3" fontId="8" fillId="0" borderId="29" xfId="4" applyNumberFormat="1" applyFont="1" applyFill="1" applyBorder="1" applyAlignment="1" applyProtection="1">
      <alignment vertical="center"/>
    </xf>
    <xf numFmtId="3" fontId="8" fillId="0" borderId="4" xfId="4" applyNumberFormat="1" applyFont="1" applyFill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vertical="center"/>
    </xf>
    <xf numFmtId="3" fontId="4" fillId="0" borderId="29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 wrapText="1"/>
    </xf>
    <xf numFmtId="10" fontId="4" fillId="0" borderId="11" xfId="13" applyNumberFormat="1" applyFont="1" applyFill="1" applyBorder="1" applyAlignment="1" applyProtection="1">
      <alignment vertical="center"/>
    </xf>
    <xf numFmtId="10" fontId="5" fillId="0" borderId="12" xfId="13" applyNumberFormat="1" applyFont="1" applyFill="1" applyBorder="1" applyAlignment="1" applyProtection="1">
      <alignment horizontal="center" vertical="center"/>
    </xf>
    <xf numFmtId="10" fontId="4" fillId="0" borderId="37" xfId="13" applyNumberFormat="1" applyFont="1" applyFill="1" applyBorder="1" applyAlignment="1" applyProtection="1">
      <alignment vertical="center"/>
    </xf>
    <xf numFmtId="10" fontId="4" fillId="0" borderId="6" xfId="13" applyNumberFormat="1" applyFont="1" applyFill="1" applyBorder="1" applyAlignment="1" applyProtection="1">
      <alignment vertical="center"/>
    </xf>
    <xf numFmtId="10" fontId="4" fillId="0" borderId="15" xfId="13" applyNumberFormat="1" applyFont="1" applyFill="1" applyBorder="1" applyAlignment="1" applyProtection="1">
      <alignment vertical="center"/>
    </xf>
    <xf numFmtId="10" fontId="8" fillId="0" borderId="16" xfId="13" applyNumberFormat="1" applyFont="1" applyFill="1" applyBorder="1" applyAlignment="1" applyProtection="1">
      <alignment vertical="center"/>
    </xf>
    <xf numFmtId="0" fontId="49" fillId="6" borderId="53" xfId="0" applyFont="1" applyFill="1" applyBorder="1" applyAlignment="1">
      <alignment horizontal="left" vertical="top"/>
    </xf>
    <xf numFmtId="166" fontId="46" fillId="9" borderId="4" xfId="18" applyNumberFormat="1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 applyProtection="1">
      <alignment vertical="center"/>
    </xf>
    <xf numFmtId="166" fontId="8" fillId="9" borderId="4" xfId="18" applyNumberFormat="1" applyFont="1" applyFill="1" applyBorder="1" applyAlignment="1">
      <alignment horizontal="center" vertical="center" wrapText="1"/>
    </xf>
    <xf numFmtId="10" fontId="4" fillId="0" borderId="5" xfId="13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166" fontId="8" fillId="9" borderId="7" xfId="18" applyNumberFormat="1" applyFont="1" applyFill="1" applyBorder="1" applyAlignment="1">
      <alignment horizontal="center" vertical="center" wrapText="1"/>
    </xf>
    <xf numFmtId="10" fontId="4" fillId="0" borderId="50" xfId="13" applyNumberFormat="1" applyFont="1" applyFill="1" applyBorder="1" applyAlignment="1" applyProtection="1">
      <alignment vertical="center"/>
    </xf>
    <xf numFmtId="3" fontId="8" fillId="0" borderId="50" xfId="4" applyNumberFormat="1" applyFont="1" applyFill="1" applyBorder="1" applyAlignment="1" applyProtection="1">
      <alignment vertical="center"/>
    </xf>
    <xf numFmtId="10" fontId="4" fillId="0" borderId="51" xfId="13" applyNumberFormat="1" applyFont="1" applyFill="1" applyBorder="1" applyAlignment="1" applyProtection="1">
      <alignment vertical="center"/>
    </xf>
    <xf numFmtId="3" fontId="8" fillId="0" borderId="40" xfId="4" applyNumberFormat="1" applyFont="1" applyFill="1" applyBorder="1" applyAlignment="1" applyProtection="1">
      <alignment vertical="center"/>
    </xf>
    <xf numFmtId="10" fontId="4" fillId="0" borderId="0" xfId="13" applyNumberFormat="1" applyFont="1" applyFill="1" applyBorder="1" applyAlignment="1" applyProtection="1">
      <alignment vertical="center"/>
    </xf>
    <xf numFmtId="10" fontId="4" fillId="0" borderId="52" xfId="13" applyNumberFormat="1" applyFont="1" applyFill="1" applyBorder="1" applyAlignment="1" applyProtection="1">
      <alignment vertical="center"/>
    </xf>
    <xf numFmtId="3" fontId="8" fillId="0" borderId="16" xfId="4" applyNumberFormat="1" applyFont="1" applyFill="1" applyBorder="1" applyAlignment="1" applyProtection="1">
      <alignment vertical="center"/>
    </xf>
    <xf numFmtId="10" fontId="15" fillId="3" borderId="17" xfId="4" applyNumberFormat="1" applyFont="1" applyFill="1" applyBorder="1" applyAlignment="1" applyProtection="1">
      <alignment vertical="center"/>
    </xf>
    <xf numFmtId="10" fontId="4" fillId="0" borderId="40" xfId="13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10" fontId="8" fillId="0" borderId="0" xfId="13" applyNumberFormat="1" applyFont="1" applyFill="1" applyBorder="1" applyAlignment="1" applyProtection="1">
      <alignment vertical="center"/>
    </xf>
    <xf numFmtId="3" fontId="4" fillId="0" borderId="15" xfId="4" applyNumberFormat="1" applyFont="1" applyFill="1" applyBorder="1" applyAlignment="1" applyProtection="1">
      <alignment vertical="center"/>
    </xf>
    <xf numFmtId="6" fontId="8" fillId="0" borderId="0" xfId="4" quotePrefix="1" applyNumberFormat="1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top"/>
    </xf>
    <xf numFmtId="0" fontId="3" fillId="0" borderId="0" xfId="11" applyFont="1" applyFill="1" applyBorder="1" applyAlignment="1">
      <alignment vertical="center" textRotation="90"/>
    </xf>
    <xf numFmtId="0" fontId="2" fillId="0" borderId="3" xfId="4" applyFont="1" applyBorder="1" applyAlignment="1" applyProtection="1">
      <alignment horizontal="center" vertical="center"/>
    </xf>
    <xf numFmtId="164" fontId="2" fillId="0" borderId="3" xfId="4" applyNumberFormat="1" applyFont="1" applyBorder="1" applyAlignment="1" applyProtection="1">
      <alignment horizontal="center" vertical="center"/>
    </xf>
    <xf numFmtId="172" fontId="2" fillId="0" borderId="3" xfId="4" applyNumberFormat="1" applyFont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30" fillId="0" borderId="0" xfId="4" applyFont="1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172" fontId="2" fillId="0" borderId="0" xfId="4" applyNumberFormat="1" applyFont="1" applyAlignment="1" applyProtection="1">
      <alignment horizontal="center" vertical="center"/>
    </xf>
    <xf numFmtId="3" fontId="4" fillId="0" borderId="0" xfId="4" applyNumberFormat="1" applyFont="1" applyAlignment="1" applyProtection="1">
      <alignment vertical="center"/>
    </xf>
    <xf numFmtId="164" fontId="2" fillId="0" borderId="0" xfId="4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 applyProtection="1">
      <alignment horizontal="left" vertical="center"/>
    </xf>
    <xf numFmtId="3" fontId="2" fillId="0" borderId="0" xfId="4" applyNumberFormat="1" applyFont="1" applyBorder="1" applyAlignment="1">
      <alignment horizontal="left" vertical="center"/>
    </xf>
    <xf numFmtId="164" fontId="2" fillId="0" borderId="0" xfId="4" applyNumberFormat="1" applyFont="1" applyBorder="1" applyAlignment="1">
      <alignment horizontal="left" vertical="center"/>
    </xf>
    <xf numFmtId="172" fontId="2" fillId="0" borderId="0" xfId="4" applyNumberFormat="1" applyFont="1" applyAlignment="1">
      <alignment horizontal="center" vertical="center"/>
    </xf>
    <xf numFmtId="43" fontId="22" fillId="0" borderId="0" xfId="17" applyNumberFormat="1" applyFont="1" applyAlignment="1">
      <alignment vertical="center"/>
    </xf>
    <xf numFmtId="43" fontId="44" fillId="0" borderId="0" xfId="17" applyNumberFormat="1" applyFont="1" applyAlignment="1">
      <alignment vertical="center"/>
    </xf>
    <xf numFmtId="43" fontId="45" fillId="0" borderId="0" xfId="17" applyNumberFormat="1" applyFont="1" applyAlignment="1">
      <alignment vertical="center"/>
    </xf>
    <xf numFmtId="43" fontId="22" fillId="0" borderId="0" xfId="17" applyNumberFormat="1" applyFont="1" applyFill="1" applyAlignment="1">
      <alignment vertical="center"/>
    </xf>
    <xf numFmtId="165" fontId="4" fillId="0" borderId="0" xfId="18" applyFont="1" applyAlignment="1">
      <alignment vertical="center"/>
    </xf>
    <xf numFmtId="0" fontId="4" fillId="0" borderId="0" xfId="4" applyFont="1" applyAlignment="1">
      <alignment vertical="center"/>
    </xf>
    <xf numFmtId="167" fontId="4" fillId="0" borderId="0" xfId="4" applyNumberFormat="1" applyFont="1" applyAlignment="1">
      <alignment vertical="center"/>
    </xf>
    <xf numFmtId="0" fontId="30" fillId="0" borderId="0" xfId="4" applyFont="1" applyBorder="1" applyAlignment="1" applyProtection="1">
      <alignment horizontal="left" vertical="center"/>
    </xf>
    <xf numFmtId="165" fontId="4" fillId="0" borderId="0" xfId="18" applyFont="1" applyAlignment="1" applyProtection="1">
      <alignment vertical="center"/>
    </xf>
    <xf numFmtId="169" fontId="2" fillId="0" borderId="0" xfId="4" applyNumberFormat="1" applyFont="1" applyAlignment="1" applyProtection="1">
      <alignment vertical="center"/>
    </xf>
    <xf numFmtId="170" fontId="4" fillId="0" borderId="0" xfId="18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0" fontId="4" fillId="0" borderId="2" xfId="4" applyFont="1" applyBorder="1" applyAlignment="1" applyProtection="1">
      <alignment vertical="center"/>
    </xf>
    <xf numFmtId="0" fontId="9" fillId="0" borderId="2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172" fontId="2" fillId="0" borderId="0" xfId="4" applyNumberFormat="1" applyFont="1" applyBorder="1" applyAlignment="1" applyProtection="1">
      <alignment vertical="center"/>
    </xf>
    <xf numFmtId="164" fontId="2" fillId="0" borderId="0" xfId="4" applyNumberFormat="1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72" fontId="2" fillId="0" borderId="0" xfId="4" applyNumberFormat="1" applyFont="1" applyBorder="1" applyAlignment="1" applyProtection="1">
      <alignment vertical="center" wrapText="1"/>
    </xf>
    <xf numFmtId="164" fontId="2" fillId="3" borderId="0" xfId="4" applyNumberFormat="1" applyFont="1" applyFill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right" vertical="center"/>
    </xf>
    <xf numFmtId="3" fontId="4" fillId="0" borderId="2" xfId="4" applyNumberFormat="1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2" xfId="4" applyFont="1" applyBorder="1" applyAlignment="1" applyProtection="1">
      <alignment horizontal="right" vertical="center"/>
    </xf>
    <xf numFmtId="172" fontId="2" fillId="3" borderId="0" xfId="4" applyNumberFormat="1" applyFont="1" applyFill="1" applyAlignment="1" applyProtection="1">
      <alignment horizontal="center" vertical="center"/>
    </xf>
    <xf numFmtId="0" fontId="2" fillId="0" borderId="0" xfId="4" applyFont="1" applyAlignment="1" applyProtection="1">
      <alignment horizontal="right" vertical="center"/>
    </xf>
    <xf numFmtId="43" fontId="4" fillId="0" borderId="0" xfId="4" applyNumberFormat="1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172" fontId="2" fillId="3" borderId="2" xfId="4" applyNumberFormat="1" applyFont="1" applyFill="1" applyBorder="1" applyAlignment="1" applyProtection="1">
      <alignment horizontal="center" vertical="center"/>
    </xf>
    <xf numFmtId="0" fontId="30" fillId="0" borderId="0" xfId="4" applyFont="1" applyAlignment="1" applyProtection="1">
      <alignment horizontal="right" vertical="center"/>
    </xf>
    <xf numFmtId="4" fontId="2" fillId="0" borderId="0" xfId="4" applyNumberFormat="1" applyFont="1" applyAlignment="1" applyProtection="1">
      <alignment vertical="center"/>
    </xf>
    <xf numFmtId="171" fontId="2" fillId="0" borderId="0" xfId="13" applyNumberFormat="1" applyFont="1" applyAlignment="1" applyProtection="1">
      <alignment vertical="center"/>
    </xf>
    <xf numFmtId="0" fontId="31" fillId="0" borderId="0" xfId="4" applyFont="1" applyAlignment="1" applyProtection="1">
      <alignment horizontal="center" vertical="center"/>
    </xf>
    <xf numFmtId="164" fontId="31" fillId="0" borderId="0" xfId="4" applyNumberFormat="1" applyFont="1" applyAlignment="1" applyProtection="1">
      <alignment horizontal="center" vertical="center"/>
    </xf>
    <xf numFmtId="172" fontId="31" fillId="0" borderId="0" xfId="4" applyNumberFormat="1" applyFont="1" applyAlignment="1" applyProtection="1">
      <alignment horizontal="center" vertical="center"/>
    </xf>
    <xf numFmtId="0" fontId="31" fillId="0" borderId="0" xfId="4" applyFont="1" applyAlignment="1" applyProtection="1">
      <alignment vertical="center"/>
    </xf>
    <xf numFmtId="164" fontId="31" fillId="0" borderId="0" xfId="4" applyNumberFormat="1" applyFont="1" applyAlignment="1" applyProtection="1">
      <alignment vertical="center"/>
    </xf>
    <xf numFmtId="172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164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vertical="center"/>
    </xf>
    <xf numFmtId="164" fontId="31" fillId="0" borderId="0" xfId="4" applyNumberFormat="1" applyFont="1" applyBorder="1" applyAlignment="1" applyProtection="1">
      <alignment vertical="center"/>
    </xf>
    <xf numFmtId="0" fontId="32" fillId="0" borderId="2" xfId="4" applyFont="1" applyBorder="1" applyAlignment="1" applyProtection="1">
      <alignment horizontal="right" vertical="center"/>
    </xf>
    <xf numFmtId="0" fontId="31" fillId="0" borderId="2" xfId="4" applyFont="1" applyBorder="1" applyAlignment="1" applyProtection="1">
      <alignment horizontal="center" vertical="center"/>
    </xf>
    <xf numFmtId="164" fontId="31" fillId="0" borderId="2" xfId="4" applyNumberFormat="1" applyFont="1" applyBorder="1" applyAlignment="1" applyProtection="1">
      <alignment horizontal="center" vertical="center"/>
    </xf>
    <xf numFmtId="166" fontId="4" fillId="0" borderId="0" xfId="4" applyNumberFormat="1" applyFont="1" applyAlignment="1" applyProtection="1">
      <alignment vertical="center"/>
    </xf>
    <xf numFmtId="3" fontId="2" fillId="0" borderId="0" xfId="18" applyNumberFormat="1" applyFont="1" applyAlignment="1">
      <alignment vertical="center"/>
    </xf>
    <xf numFmtId="3" fontId="2" fillId="0" borderId="0" xfId="18" applyNumberFormat="1" applyFont="1" applyFill="1" applyAlignment="1">
      <alignment vertical="center"/>
    </xf>
    <xf numFmtId="0" fontId="2" fillId="0" borderId="0" xfId="4" applyFont="1" applyBorder="1" applyAlignment="1" applyProtection="1">
      <alignment horizontal="right" vertical="center" wrapText="1"/>
    </xf>
    <xf numFmtId="10" fontId="15" fillId="0" borderId="12" xfId="13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 applyProtection="1">
      <alignment vertical="center" wrapText="1"/>
    </xf>
    <xf numFmtId="3" fontId="15" fillId="0" borderId="29" xfId="4" applyNumberFormat="1" applyFont="1" applyFill="1" applyBorder="1" applyAlignment="1" applyProtection="1">
      <alignment vertical="center"/>
    </xf>
    <xf numFmtId="10" fontId="15" fillId="0" borderId="5" xfId="13" applyNumberFormat="1" applyFont="1" applyFill="1" applyBorder="1" applyAlignment="1" applyProtection="1">
      <alignment horizontal="center" vertical="center"/>
    </xf>
    <xf numFmtId="0" fontId="15" fillId="0" borderId="56" xfId="4" applyFont="1" applyFill="1" applyBorder="1" applyAlignment="1" applyProtection="1">
      <alignment vertical="center" wrapText="1"/>
    </xf>
    <xf numFmtId="0" fontId="15" fillId="0" borderId="57" xfId="4" applyFont="1" applyFill="1" applyBorder="1" applyAlignment="1" applyProtection="1">
      <alignment vertical="center" wrapText="1"/>
    </xf>
    <xf numFmtId="3" fontId="2" fillId="0" borderId="0" xfId="4" applyNumberFormat="1" applyFont="1" applyFill="1" applyAlignment="1" applyProtection="1">
      <alignment horizontal="right" vertical="center"/>
    </xf>
    <xf numFmtId="0" fontId="53" fillId="4" borderId="54" xfId="0" applyNumberFormat="1" applyFont="1" applyFill="1" applyBorder="1" applyAlignment="1">
      <alignment horizontal="center" vertical="center"/>
    </xf>
    <xf numFmtId="0" fontId="53" fillId="4" borderId="54" xfId="0" applyNumberFormat="1" applyFont="1" applyFill="1" applyBorder="1" applyAlignment="1">
      <alignment horizontal="left" vertical="top"/>
    </xf>
    <xf numFmtId="0" fontId="53" fillId="4" borderId="54" xfId="0" applyFont="1" applyFill="1" applyBorder="1" applyAlignment="1">
      <alignment horizontal="left" vertical="top"/>
    </xf>
    <xf numFmtId="0" fontId="53" fillId="7" borderId="54" xfId="0" applyNumberFormat="1" applyFont="1" applyFill="1" applyBorder="1" applyAlignment="1">
      <alignment horizontal="center" vertical="center"/>
    </xf>
    <xf numFmtId="0" fontId="53" fillId="7" borderId="54" xfId="0" applyNumberFormat="1" applyFont="1" applyFill="1" applyBorder="1" applyAlignment="1">
      <alignment horizontal="left" vertical="top"/>
    </xf>
    <xf numFmtId="0" fontId="53" fillId="7" borderId="54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178" fontId="55" fillId="4" borderId="54" xfId="0" applyNumberFormat="1" applyFont="1" applyFill="1" applyBorder="1" applyAlignment="1">
      <alignment horizontal="right" vertical="center"/>
    </xf>
    <xf numFmtId="178" fontId="55" fillId="7" borderId="54" xfId="0" applyNumberFormat="1" applyFont="1" applyFill="1" applyBorder="1" applyAlignment="1">
      <alignment horizontal="right" vertical="center"/>
    </xf>
    <xf numFmtId="178" fontId="54" fillId="6" borderId="53" xfId="0" applyNumberFormat="1" applyFont="1" applyFill="1" applyBorder="1" applyAlignment="1">
      <alignment horizontal="right" vertical="top"/>
    </xf>
    <xf numFmtId="0" fontId="53" fillId="10" borderId="54" xfId="0" applyFont="1" applyFill="1" applyBorder="1" applyAlignment="1">
      <alignment horizontal="left" vertical="top"/>
    </xf>
    <xf numFmtId="3" fontId="2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0" fontId="28" fillId="2" borderId="5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vertical="top" wrapText="1"/>
    </xf>
    <xf numFmtId="0" fontId="28" fillId="5" borderId="54" xfId="0" applyFont="1" applyFill="1" applyBorder="1" applyAlignment="1">
      <alignment horizontal="center" vertical="center" wrapText="1"/>
    </xf>
    <xf numFmtId="0" fontId="29" fillId="4" borderId="58" xfId="0" applyNumberFormat="1" applyFont="1" applyFill="1" applyBorder="1" applyAlignment="1">
      <alignment horizontal="left" vertical="top" wrapText="1"/>
    </xf>
    <xf numFmtId="177" fontId="2" fillId="0" borderId="0" xfId="4" applyNumberFormat="1" applyFont="1" applyAlignment="1">
      <alignment vertical="center"/>
    </xf>
    <xf numFmtId="177" fontId="2" fillId="0" borderId="0" xfId="4" applyNumberFormat="1" applyFont="1" applyBorder="1" applyAlignment="1">
      <alignment vertical="center"/>
    </xf>
    <xf numFmtId="177" fontId="2" fillId="0" borderId="0" xfId="17" applyNumberFormat="1" applyFont="1" applyAlignment="1">
      <alignment vertical="center"/>
    </xf>
    <xf numFmtId="177" fontId="3" fillId="0" borderId="0" xfId="4" applyNumberFormat="1" applyFont="1" applyAlignment="1">
      <alignment vertical="center"/>
    </xf>
    <xf numFmtId="0" fontId="2" fillId="0" borderId="0" xfId="11" applyFont="1" applyFill="1" applyBorder="1" applyAlignment="1">
      <alignment vertical="center"/>
    </xf>
    <xf numFmtId="0" fontId="2" fillId="0" borderId="0" xfId="11" quotePrefix="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4" xfId="11" applyFont="1" applyFill="1" applyBorder="1" applyAlignment="1">
      <alignment vertical="center" textRotation="90"/>
    </xf>
    <xf numFmtId="0" fontId="3" fillId="0" borderId="0" xfId="11" applyFont="1" applyFill="1" applyBorder="1" applyAlignment="1">
      <alignment horizontal="center" vertical="center" textRotation="90"/>
    </xf>
    <xf numFmtId="170" fontId="4" fillId="0" borderId="0" xfId="18" applyNumberFormat="1" applyFont="1" applyBorder="1" applyAlignment="1" applyProtection="1">
      <alignment vertical="center"/>
    </xf>
    <xf numFmtId="10" fontId="15" fillId="0" borderId="40" xfId="13" applyNumberFormat="1" applyFont="1" applyFill="1" applyBorder="1" applyAlignment="1" applyProtection="1">
      <alignment vertical="center"/>
    </xf>
    <xf numFmtId="10" fontId="15" fillId="0" borderId="11" xfId="13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8" fillId="0" borderId="0" xfId="4" quotePrefix="1" applyNumberFormat="1" applyFont="1" applyFill="1" applyAlignment="1">
      <alignment horizontal="right" vertical="center"/>
    </xf>
    <xf numFmtId="15" fontId="6" fillId="0" borderId="0" xfId="4" quotePrefix="1" applyNumberFormat="1" applyFont="1" applyBorder="1" applyAlignment="1">
      <alignment horizontal="right" vertical="center"/>
    </xf>
    <xf numFmtId="0" fontId="3" fillId="0" borderId="29" xfId="4" applyFont="1" applyFill="1" applyBorder="1" applyAlignment="1">
      <alignment horizontal="left" vertical="center"/>
    </xf>
    <xf numFmtId="166" fontId="46" fillId="8" borderId="35" xfId="18" applyNumberFormat="1" applyFont="1" applyFill="1" applyBorder="1" applyAlignment="1">
      <alignment horizontal="center" vertical="center" wrapText="1"/>
    </xf>
    <xf numFmtId="10" fontId="15" fillId="0" borderId="29" xfId="13" applyNumberFormat="1" applyFont="1" applyFill="1" applyBorder="1" applyAlignment="1" applyProtection="1">
      <alignment vertical="center"/>
    </xf>
    <xf numFmtId="10" fontId="15" fillId="0" borderId="6" xfId="13" applyNumberFormat="1" applyFont="1" applyFill="1" applyBorder="1" applyAlignment="1" applyProtection="1">
      <alignment horizontal="center" vertical="center"/>
    </xf>
    <xf numFmtId="0" fontId="52" fillId="8" borderId="65" xfId="0" applyFont="1" applyFill="1" applyBorder="1" applyAlignment="1">
      <alignment vertical="center" wrapText="1"/>
    </xf>
    <xf numFmtId="3" fontId="15" fillId="8" borderId="66" xfId="4" applyNumberFormat="1" applyFont="1" applyFill="1" applyBorder="1" applyAlignment="1" applyProtection="1">
      <alignment vertical="center"/>
    </xf>
    <xf numFmtId="10" fontId="15" fillId="8" borderId="67" xfId="4" applyNumberFormat="1" applyFont="1" applyFill="1" applyBorder="1" applyAlignment="1" applyProtection="1">
      <alignment vertical="center"/>
    </xf>
    <xf numFmtId="10" fontId="15" fillId="8" borderId="66" xfId="4" applyNumberFormat="1" applyFont="1" applyFill="1" applyBorder="1" applyAlignment="1" applyProtection="1">
      <alignment vertical="center"/>
    </xf>
    <xf numFmtId="0" fontId="15" fillId="0" borderId="68" xfId="4" applyFont="1" applyFill="1" applyBorder="1" applyAlignment="1" applyProtection="1">
      <alignment vertical="center" wrapText="1"/>
    </xf>
    <xf numFmtId="3" fontId="15" fillId="0" borderId="69" xfId="4" applyNumberFormat="1" applyFont="1" applyFill="1" applyBorder="1" applyAlignment="1" applyProtection="1">
      <alignment vertical="center"/>
    </xf>
    <xf numFmtId="10" fontId="15" fillId="0" borderId="15" xfId="13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165" fontId="2" fillId="0" borderId="0" xfId="18" applyFont="1" applyFill="1" applyAlignment="1">
      <alignment vertical="center"/>
    </xf>
    <xf numFmtId="167" fontId="2" fillId="0" borderId="0" xfId="4" applyNumberFormat="1" applyFont="1" applyFill="1" applyAlignment="1">
      <alignment vertical="center"/>
    </xf>
    <xf numFmtId="3" fontId="40" fillId="0" borderId="0" xfId="4" applyNumberFormat="1" applyFont="1" applyFill="1" applyAlignment="1">
      <alignment vertical="center"/>
    </xf>
    <xf numFmtId="43" fontId="3" fillId="0" borderId="0" xfId="21" applyFont="1" applyFill="1" applyAlignment="1">
      <alignment vertical="center"/>
    </xf>
    <xf numFmtId="43" fontId="2" fillId="0" borderId="0" xfId="21" applyFont="1" applyFill="1" applyAlignment="1">
      <alignment vertical="center"/>
    </xf>
    <xf numFmtId="3" fontId="41" fillId="0" borderId="0" xfId="4" applyNumberFormat="1" applyFont="1" applyFill="1" applyAlignment="1">
      <alignment vertical="center"/>
    </xf>
    <xf numFmtId="3" fontId="16" fillId="0" borderId="0" xfId="4" applyNumberFormat="1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horizontal="right" vertical="center"/>
    </xf>
    <xf numFmtId="43" fontId="2" fillId="0" borderId="0" xfId="4" applyNumberFormat="1" applyFont="1" applyFill="1" applyBorder="1" applyAlignment="1">
      <alignment vertical="center"/>
    </xf>
    <xf numFmtId="43" fontId="42" fillId="0" borderId="0" xfId="4" applyNumberFormat="1" applyFont="1" applyFill="1" applyAlignment="1">
      <alignment vertical="center"/>
    </xf>
    <xf numFmtId="174" fontId="2" fillId="0" borderId="0" xfId="17" applyNumberFormat="1" applyFont="1" applyFill="1" applyAlignment="1">
      <alignment vertical="center"/>
    </xf>
    <xf numFmtId="174" fontId="2" fillId="0" borderId="0" xfId="4" applyNumberFormat="1" applyFont="1" applyFill="1" applyAlignment="1">
      <alignment vertical="center"/>
    </xf>
    <xf numFmtId="172" fontId="2" fillId="0" borderId="0" xfId="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7" fontId="3" fillId="8" borderId="67" xfId="12" applyFont="1" applyFill="1" applyBorder="1" applyAlignment="1" applyProtection="1">
      <alignment horizontal="center" vertical="center"/>
    </xf>
    <xf numFmtId="166" fontId="3" fillId="8" borderId="67" xfId="18" applyNumberFormat="1" applyFont="1" applyFill="1" applyBorder="1" applyAlignment="1" applyProtection="1">
      <alignment horizontal="center" vertical="center"/>
    </xf>
    <xf numFmtId="37" fontId="3" fillId="8" borderId="66" xfId="12" quotePrefix="1" applyFont="1" applyFill="1" applyBorder="1" applyAlignment="1" applyProtection="1">
      <alignment horizontal="center" vertical="center"/>
    </xf>
    <xf numFmtId="164" fontId="3" fillId="8" borderId="65" xfId="12" quotePrefix="1" applyNumberFormat="1" applyFont="1" applyFill="1" applyBorder="1" applyAlignment="1" applyProtection="1">
      <alignment horizontal="center" vertical="center"/>
    </xf>
    <xf numFmtId="37" fontId="3" fillId="8" borderId="60" xfId="12" quotePrefix="1" applyFont="1" applyFill="1" applyBorder="1" applyAlignment="1" applyProtection="1">
      <alignment horizontal="center" vertical="center"/>
    </xf>
    <xf numFmtId="0" fontId="2" fillId="0" borderId="29" xfId="4" applyFont="1" applyFill="1" applyBorder="1" applyAlignment="1">
      <alignment horizontal="left" vertical="center"/>
    </xf>
    <xf numFmtId="172" fontId="3" fillId="8" borderId="65" xfId="12" applyNumberFormat="1" applyFont="1" applyFill="1" applyBorder="1" applyAlignment="1" applyProtection="1">
      <alignment horizontal="center" vertical="center"/>
    </xf>
    <xf numFmtId="10" fontId="8" fillId="8" borderId="66" xfId="18" applyNumberFormat="1" applyFont="1" applyFill="1" applyBorder="1" applyAlignment="1" applyProtection="1">
      <alignment vertical="center"/>
    </xf>
    <xf numFmtId="37" fontId="3" fillId="8" borderId="70" xfId="12" applyFont="1" applyFill="1" applyBorder="1" applyAlignment="1">
      <alignment horizontal="center" vertical="center"/>
    </xf>
    <xf numFmtId="37" fontId="3" fillId="8" borderId="1" xfId="12" quotePrefix="1" applyFont="1" applyFill="1" applyBorder="1" applyAlignment="1" applyProtection="1">
      <alignment horizontal="center" vertical="center"/>
    </xf>
    <xf numFmtId="165" fontId="3" fillId="8" borderId="71" xfId="18" applyFont="1" applyFill="1" applyBorder="1" applyAlignment="1" applyProtection="1">
      <alignment horizontal="center" vertical="center"/>
    </xf>
    <xf numFmtId="166" fontId="8" fillId="8" borderId="64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3" fontId="15" fillId="0" borderId="72" xfId="4" applyNumberFormat="1" applyFont="1" applyFill="1" applyBorder="1" applyAlignment="1" applyProtection="1">
      <alignment vertical="center"/>
    </xf>
    <xf numFmtId="3" fontId="15" fillId="0" borderId="35" xfId="4" applyNumberFormat="1" applyFont="1" applyFill="1" applyBorder="1" applyAlignment="1" applyProtection="1">
      <alignment vertical="center"/>
    </xf>
    <xf numFmtId="3" fontId="15" fillId="0" borderId="73" xfId="4" applyNumberFormat="1" applyFont="1" applyFill="1" applyBorder="1" applyAlignment="1" applyProtection="1">
      <alignment vertical="center"/>
    </xf>
    <xf numFmtId="3" fontId="15" fillId="0" borderId="74" xfId="4" applyNumberFormat="1" applyFont="1" applyFill="1" applyBorder="1" applyAlignment="1" applyProtection="1">
      <alignment vertical="center"/>
    </xf>
    <xf numFmtId="0" fontId="58" fillId="4" borderId="54" xfId="0" applyNumberFormat="1" applyFont="1" applyFill="1" applyBorder="1" applyAlignment="1">
      <alignment horizontal="center" vertical="center"/>
    </xf>
    <xf numFmtId="0" fontId="58" fillId="4" borderId="54" xfId="0" applyNumberFormat="1" applyFont="1" applyFill="1" applyBorder="1" applyAlignment="1">
      <alignment horizontal="left" vertical="top"/>
    </xf>
    <xf numFmtId="0" fontId="58" fillId="4" borderId="54" xfId="0" applyFont="1" applyFill="1" applyBorder="1" applyAlignment="1">
      <alignment horizontal="left" vertical="top"/>
    </xf>
    <xf numFmtId="0" fontId="58" fillId="7" borderId="54" xfId="0" applyNumberFormat="1" applyFont="1" applyFill="1" applyBorder="1" applyAlignment="1">
      <alignment horizontal="center" vertical="center"/>
    </xf>
    <xf numFmtId="0" fontId="58" fillId="7" borderId="54" xfId="0" applyNumberFormat="1" applyFont="1" applyFill="1" applyBorder="1" applyAlignment="1">
      <alignment horizontal="left" vertical="top"/>
    </xf>
    <xf numFmtId="0" fontId="58" fillId="7" borderId="54" xfId="0" applyFont="1" applyFill="1" applyBorder="1" applyAlignment="1">
      <alignment horizontal="left" vertical="top"/>
    </xf>
    <xf numFmtId="0" fontId="59" fillId="6" borderId="53" xfId="0" applyFont="1" applyFill="1" applyBorder="1" applyAlignment="1">
      <alignment horizontal="left" vertical="top"/>
    </xf>
    <xf numFmtId="179" fontId="59" fillId="6" borderId="53" xfId="0" applyNumberFormat="1" applyFont="1" applyFill="1" applyBorder="1" applyAlignment="1">
      <alignment horizontal="right" vertical="top"/>
    </xf>
    <xf numFmtId="179" fontId="58" fillId="4" borderId="54" xfId="0" applyNumberFormat="1" applyFont="1" applyFill="1" applyBorder="1" applyAlignment="1">
      <alignment horizontal="right" vertical="center"/>
    </xf>
    <xf numFmtId="179" fontId="58" fillId="7" borderId="5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6" fontId="23" fillId="0" borderId="0" xfId="17" applyNumberFormat="1" applyFont="1" applyAlignment="1">
      <alignment vertical="center"/>
    </xf>
    <xf numFmtId="43" fontId="29" fillId="0" borderId="0" xfId="17" applyFont="1" applyAlignment="1">
      <alignment vertical="center"/>
    </xf>
    <xf numFmtId="43" fontId="23" fillId="0" borderId="0" xfId="17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9" fillId="4" borderId="58" xfId="0" applyNumberFormat="1" applyFont="1" applyFill="1" applyBorder="1" applyAlignment="1">
      <alignment horizontal="left" vertical="center" wrapText="1"/>
    </xf>
    <xf numFmtId="173" fontId="53" fillId="4" borderId="58" xfId="0" applyNumberFormat="1" applyFont="1" applyFill="1" applyBorder="1" applyAlignment="1">
      <alignment horizontal="right" vertical="center" wrapText="1"/>
    </xf>
    <xf numFmtId="173" fontId="53" fillId="7" borderId="55" xfId="0" applyNumberFormat="1" applyFont="1" applyFill="1" applyBorder="1" applyAlignment="1">
      <alignment horizontal="right" vertical="center" wrapText="1"/>
    </xf>
    <xf numFmtId="173" fontId="53" fillId="4" borderId="55" xfId="0" applyNumberFormat="1" applyFont="1" applyFill="1" applyBorder="1" applyAlignment="1">
      <alignment horizontal="right" vertical="center" wrapText="1"/>
    </xf>
    <xf numFmtId="0" fontId="53" fillId="10" borderId="54" xfId="0" applyFont="1" applyFill="1" applyBorder="1" applyAlignment="1">
      <alignment horizontal="left" vertical="center"/>
    </xf>
    <xf numFmtId="173" fontId="53" fillId="7" borderId="54" xfId="0" applyNumberFormat="1" applyFont="1" applyFill="1" applyBorder="1" applyAlignment="1">
      <alignment horizontal="right" vertical="center" wrapText="1"/>
    </xf>
    <xf numFmtId="173" fontId="53" fillId="4" borderId="54" xfId="0" applyNumberFormat="1" applyFont="1" applyFill="1" applyBorder="1" applyAlignment="1">
      <alignment horizontal="right" vertical="center" wrapText="1"/>
    </xf>
    <xf numFmtId="179" fontId="59" fillId="6" borderId="53" xfId="0" applyNumberFormat="1" applyFont="1" applyFill="1" applyBorder="1" applyAlignment="1">
      <alignment horizontal="right" vertical="center"/>
    </xf>
    <xf numFmtId="173" fontId="49" fillId="0" borderId="53" xfId="0" applyNumberFormat="1" applyFont="1" applyFill="1" applyBorder="1" applyAlignment="1">
      <alignment horizontal="right" vertical="center"/>
    </xf>
    <xf numFmtId="179" fontId="56" fillId="6" borderId="5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73" fontId="0" fillId="0" borderId="0" xfId="0" applyNumberFormat="1" applyAlignment="1">
      <alignment vertical="center"/>
    </xf>
    <xf numFmtId="173" fontId="37" fillId="11" borderId="53" xfId="0" applyNumberFormat="1" applyFont="1" applyFill="1" applyBorder="1" applyAlignment="1">
      <alignment horizontal="right" vertical="center"/>
    </xf>
    <xf numFmtId="43" fontId="0" fillId="0" borderId="0" xfId="17" applyFont="1" applyAlignment="1">
      <alignment vertical="center"/>
    </xf>
    <xf numFmtId="0" fontId="37" fillId="5" borderId="5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4" fontId="23" fillId="0" borderId="0" xfId="17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37" fillId="5" borderId="53" xfId="0" applyFont="1" applyFill="1" applyBorder="1" applyAlignment="1">
      <alignment horizontal="left" vertical="center" wrapText="1"/>
    </xf>
    <xf numFmtId="0" fontId="60" fillId="4" borderId="54" xfId="0" applyNumberFormat="1" applyFont="1" applyFill="1" applyBorder="1" applyAlignment="1">
      <alignment horizontal="center" vertical="center"/>
    </xf>
    <xf numFmtId="0" fontId="60" fillId="4" borderId="54" xfId="0" applyNumberFormat="1" applyFont="1" applyFill="1" applyBorder="1" applyAlignment="1">
      <alignment horizontal="left" vertical="top"/>
    </xf>
    <xf numFmtId="0" fontId="60" fillId="4" borderId="54" xfId="0" applyFont="1" applyFill="1" applyBorder="1" applyAlignment="1">
      <alignment horizontal="left" vertical="top"/>
    </xf>
    <xf numFmtId="179" fontId="60" fillId="4" borderId="54" xfId="0" applyNumberFormat="1" applyFont="1" applyFill="1" applyBorder="1" applyAlignment="1">
      <alignment horizontal="right" vertical="center"/>
    </xf>
    <xf numFmtId="0" fontId="60" fillId="7" borderId="54" xfId="0" applyNumberFormat="1" applyFont="1" applyFill="1" applyBorder="1" applyAlignment="1">
      <alignment horizontal="center" vertical="center"/>
    </xf>
    <xf numFmtId="0" fontId="60" fillId="7" borderId="54" xfId="0" applyNumberFormat="1" applyFont="1" applyFill="1" applyBorder="1" applyAlignment="1">
      <alignment horizontal="left" vertical="top"/>
    </xf>
    <xf numFmtId="0" fontId="60" fillId="7" borderId="54" xfId="0" applyFont="1" applyFill="1" applyBorder="1" applyAlignment="1">
      <alignment horizontal="left" vertical="top"/>
    </xf>
    <xf numFmtId="179" fontId="60" fillId="7" borderId="54" xfId="0" applyNumberFormat="1" applyFont="1" applyFill="1" applyBorder="1" applyAlignment="1">
      <alignment horizontal="right" vertical="center"/>
    </xf>
    <xf numFmtId="179" fontId="61" fillId="6" borderId="53" xfId="0" applyNumberFormat="1" applyFont="1" applyFill="1" applyBorder="1" applyAlignment="1">
      <alignment horizontal="right" vertical="top"/>
    </xf>
    <xf numFmtId="179" fontId="60" fillId="4" borderId="54" xfId="0" applyNumberFormat="1" applyFont="1" applyFill="1" applyBorder="1" applyAlignment="1">
      <alignment horizontal="right" wrapText="1"/>
    </xf>
    <xf numFmtId="179" fontId="60" fillId="7" borderId="54" xfId="0" applyNumberFormat="1" applyFont="1" applyFill="1" applyBorder="1" applyAlignment="1">
      <alignment horizontal="right" wrapText="1"/>
    </xf>
    <xf numFmtId="0" fontId="61" fillId="6" borderId="53" xfId="0" applyFont="1" applyFill="1" applyBorder="1" applyAlignment="1">
      <alignment horizontal="left" vertical="top"/>
    </xf>
    <xf numFmtId="0" fontId="61" fillId="6" borderId="53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0" fontId="25" fillId="0" borderId="0" xfId="8" applyAlignment="1">
      <alignment vertical="top" wrapText="1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 vertical="center" wrapText="1"/>
    </xf>
    <xf numFmtId="0" fontId="38" fillId="5" borderId="53" xfId="8" applyFont="1" applyFill="1" applyBorder="1" applyAlignment="1">
      <alignment horizontal="left" vertical="top" wrapText="1"/>
    </xf>
    <xf numFmtId="0" fontId="59" fillId="6" borderId="53" xfId="0" applyFont="1" applyFill="1" applyBorder="1" applyAlignment="1">
      <alignment horizontal="left" vertical="top"/>
    </xf>
    <xf numFmtId="0" fontId="28" fillId="5" borderId="0" xfId="0" applyFont="1" applyFill="1" applyBorder="1" applyAlignment="1">
      <alignment horizontal="center" vertical="center" wrapText="1"/>
    </xf>
    <xf numFmtId="0" fontId="28" fillId="5" borderId="75" xfId="0" applyFont="1" applyFill="1" applyBorder="1" applyAlignment="1">
      <alignment horizontal="center" vertical="center" wrapText="1"/>
    </xf>
    <xf numFmtId="0" fontId="61" fillId="6" borderId="53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center" vertical="center" wrapText="1"/>
    </xf>
    <xf numFmtId="0" fontId="28" fillId="2" borderId="75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75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left" vertical="center" wrapText="1"/>
    </xf>
    <xf numFmtId="166" fontId="8" fillId="8" borderId="62" xfId="18" applyNumberFormat="1" applyFont="1" applyFill="1" applyBorder="1" applyAlignment="1">
      <alignment horizontal="center" vertical="center" wrapText="1"/>
    </xf>
    <xf numFmtId="166" fontId="8" fillId="8" borderId="14" xfId="18" applyNumberFormat="1" applyFont="1" applyFill="1" applyBorder="1" applyAlignment="1">
      <alignment horizontal="center" vertical="center" wrapText="1"/>
    </xf>
    <xf numFmtId="166" fontId="8" fillId="8" borderId="59" xfId="18" applyNumberFormat="1" applyFont="1" applyFill="1" applyBorder="1" applyAlignment="1">
      <alignment horizontal="center" vertical="center" wrapText="1"/>
    </xf>
    <xf numFmtId="166" fontId="8" fillId="8" borderId="11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37" fontId="3" fillId="8" borderId="59" xfId="12" applyFont="1" applyFill="1" applyBorder="1" applyAlignment="1" applyProtection="1">
      <alignment horizontal="center" vertical="center" wrapText="1"/>
    </xf>
    <xf numFmtId="37" fontId="3" fillId="8" borderId="11" xfId="12" applyFont="1" applyFill="1" applyBorder="1" applyAlignment="1" applyProtection="1">
      <alignment horizontal="center" vertical="center" wrapText="1"/>
    </xf>
    <xf numFmtId="37" fontId="3" fillId="8" borderId="35" xfId="12" applyFont="1" applyFill="1" applyBorder="1" applyAlignment="1" applyProtection="1">
      <alignment horizontal="center" vertical="center" wrapText="1"/>
    </xf>
    <xf numFmtId="164" fontId="3" fillId="8" borderId="59" xfId="12" applyNumberFormat="1" applyFont="1" applyFill="1" applyBorder="1" applyAlignment="1" applyProtection="1">
      <alignment horizontal="center" vertical="center" wrapText="1"/>
    </xf>
    <xf numFmtId="164" fontId="3" fillId="8" borderId="11" xfId="12" applyNumberFormat="1" applyFont="1" applyFill="1" applyBorder="1" applyAlignment="1" applyProtection="1">
      <alignment horizontal="center" vertical="center" wrapText="1"/>
    </xf>
    <xf numFmtId="164" fontId="3" fillId="8" borderId="35" xfId="12" applyNumberFormat="1" applyFont="1" applyFill="1" applyBorder="1" applyAlignment="1" applyProtection="1">
      <alignment horizontal="center" vertical="center" wrapText="1"/>
    </xf>
    <xf numFmtId="172" fontId="3" fillId="8" borderId="59" xfId="12" applyNumberFormat="1" applyFont="1" applyFill="1" applyBorder="1" applyAlignment="1" applyProtection="1">
      <alignment horizontal="center" vertical="center" wrapText="1"/>
    </xf>
    <xf numFmtId="172" fontId="3" fillId="8" borderId="11" xfId="12" applyNumberFormat="1" applyFont="1" applyFill="1" applyBorder="1" applyAlignment="1" applyProtection="1">
      <alignment horizontal="center" vertical="center" wrapText="1"/>
    </xf>
    <xf numFmtId="172" fontId="3" fillId="8" borderId="35" xfId="12" applyNumberFormat="1" applyFont="1" applyFill="1" applyBorder="1" applyAlignment="1" applyProtection="1">
      <alignment horizontal="center" vertical="center" wrapText="1"/>
    </xf>
    <xf numFmtId="0" fontId="3" fillId="0" borderId="4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166" fontId="46" fillId="8" borderId="59" xfId="18" applyNumberFormat="1" applyFont="1" applyFill="1" applyBorder="1" applyAlignment="1">
      <alignment horizontal="center" vertical="center" wrapText="1"/>
    </xf>
    <xf numFmtId="166" fontId="46" fillId="8" borderId="11" xfId="18" applyNumberFormat="1" applyFont="1" applyFill="1" applyBorder="1" applyAlignment="1">
      <alignment horizontal="center" vertical="center" wrapText="1"/>
    </xf>
    <xf numFmtId="166" fontId="46" fillId="8" borderId="62" xfId="18" applyNumberFormat="1" applyFont="1" applyFill="1" applyBorder="1" applyAlignment="1">
      <alignment horizontal="center" vertical="center" wrapText="1"/>
    </xf>
    <xf numFmtId="166" fontId="46" fillId="8" borderId="14" xfId="18" applyNumberFormat="1" applyFont="1" applyFill="1" applyBorder="1" applyAlignment="1">
      <alignment horizontal="center" vertical="center" wrapText="1"/>
    </xf>
    <xf numFmtId="166" fontId="46" fillId="8" borderId="64" xfId="18" applyNumberFormat="1" applyFont="1" applyFill="1" applyBorder="1" applyAlignment="1">
      <alignment horizontal="center" vertical="center" wrapText="1"/>
    </xf>
    <xf numFmtId="37" fontId="46" fillId="8" borderId="61" xfId="12" quotePrefix="1" applyFont="1" applyFill="1" applyBorder="1" applyAlignment="1" applyProtection="1">
      <alignment horizontal="center" vertical="center"/>
    </xf>
    <xf numFmtId="37" fontId="46" fillId="8" borderId="13" xfId="12" quotePrefix="1" applyFont="1" applyFill="1" applyBorder="1" applyAlignment="1" applyProtection="1">
      <alignment horizontal="center" vertical="center"/>
    </xf>
    <xf numFmtId="37" fontId="46" fillId="8" borderId="63" xfId="12" quotePrefix="1" applyFont="1" applyFill="1" applyBorder="1" applyAlignment="1" applyProtection="1">
      <alignment horizontal="center" vertical="center"/>
    </xf>
    <xf numFmtId="37" fontId="32" fillId="9" borderId="41" xfId="12" quotePrefix="1" applyFont="1" applyFill="1" applyBorder="1" applyAlignment="1" applyProtection="1">
      <alignment horizontal="center" vertical="center"/>
    </xf>
    <xf numFmtId="37" fontId="32" fillId="9" borderId="1" xfId="12" quotePrefix="1" applyFont="1" applyFill="1" applyBorder="1" applyAlignment="1" applyProtection="1">
      <alignment horizontal="center" vertical="center"/>
    </xf>
    <xf numFmtId="37" fontId="32" fillId="9" borderId="24" xfId="12" quotePrefix="1" applyFont="1" applyFill="1" applyBorder="1" applyAlignment="1" applyProtection="1">
      <alignment horizontal="center" vertical="center" wrapText="1"/>
    </xf>
    <xf numFmtId="37" fontId="32" fillId="9" borderId="29" xfId="12" quotePrefix="1" applyFont="1" applyFill="1" applyBorder="1" applyAlignment="1" applyProtection="1">
      <alignment horizontal="center" vertical="center" wrapText="1"/>
    </xf>
    <xf numFmtId="166" fontId="46" fillId="9" borderId="43" xfId="18" applyNumberFormat="1" applyFont="1" applyFill="1" applyBorder="1" applyAlignment="1">
      <alignment horizontal="center" vertical="center" wrapText="1"/>
    </xf>
    <xf numFmtId="166" fontId="46" fillId="9" borderId="39" xfId="18" applyNumberFormat="1" applyFont="1" applyFill="1" applyBorder="1" applyAlignment="1">
      <alignment horizontal="center" vertical="center" wrapText="1"/>
    </xf>
    <xf numFmtId="166" fontId="46" fillId="9" borderId="44" xfId="18" applyNumberFormat="1" applyFont="1" applyFill="1" applyBorder="1" applyAlignment="1">
      <alignment horizontal="center" vertical="center" wrapText="1"/>
    </xf>
    <xf numFmtId="166" fontId="46" fillId="9" borderId="45" xfId="18" applyNumberFormat="1" applyFont="1" applyFill="1" applyBorder="1" applyAlignment="1">
      <alignment horizontal="center" vertical="center" wrapText="1"/>
    </xf>
    <xf numFmtId="166" fontId="46" fillId="9" borderId="24" xfId="18" applyNumberFormat="1" applyFont="1" applyFill="1" applyBorder="1" applyAlignment="1">
      <alignment horizontal="center" vertical="center" wrapText="1"/>
    </xf>
    <xf numFmtId="166" fontId="46" fillId="9" borderId="29" xfId="18" applyNumberFormat="1" applyFont="1" applyFill="1" applyBorder="1" applyAlignment="1">
      <alignment horizontal="center" vertical="center" wrapText="1"/>
    </xf>
    <xf numFmtId="166" fontId="46" fillId="9" borderId="38" xfId="18" applyNumberFormat="1" applyFont="1" applyFill="1" applyBorder="1" applyAlignment="1">
      <alignment horizontal="center" vertical="center" wrapText="1"/>
    </xf>
    <xf numFmtId="166" fontId="46" fillId="9" borderId="48" xfId="18" applyNumberFormat="1" applyFont="1" applyFill="1" applyBorder="1" applyAlignment="1">
      <alignment horizontal="center" vertical="center" wrapText="1"/>
    </xf>
    <xf numFmtId="166" fontId="46" fillId="9" borderId="49" xfId="18" applyNumberFormat="1" applyFont="1" applyFill="1" applyBorder="1" applyAlignment="1">
      <alignment horizontal="center" vertical="center" wrapText="1"/>
    </xf>
    <xf numFmtId="166" fontId="46" fillId="9" borderId="20" xfId="18" applyNumberFormat="1" applyFont="1" applyFill="1" applyBorder="1" applyAlignment="1">
      <alignment horizontal="center" vertical="center" wrapText="1"/>
    </xf>
    <xf numFmtId="166" fontId="46" fillId="9" borderId="4" xfId="18" applyNumberFormat="1" applyFont="1" applyFill="1" applyBorder="1" applyAlignment="1">
      <alignment horizontal="center" vertical="center" wrapText="1"/>
    </xf>
    <xf numFmtId="166" fontId="46" fillId="9" borderId="8" xfId="18" applyNumberFormat="1" applyFont="1" applyFill="1" applyBorder="1" applyAlignment="1">
      <alignment horizontal="center" vertical="center" wrapText="1"/>
    </xf>
    <xf numFmtId="37" fontId="47" fillId="9" borderId="41" xfId="12" quotePrefix="1" applyFont="1" applyFill="1" applyBorder="1" applyAlignment="1" applyProtection="1">
      <alignment horizontal="center" vertical="center"/>
    </xf>
    <xf numFmtId="37" fontId="47" fillId="9" borderId="1" xfId="12" quotePrefix="1" applyFont="1" applyFill="1" applyBorder="1" applyAlignment="1" applyProtection="1">
      <alignment horizontal="center" vertical="center"/>
    </xf>
    <xf numFmtId="37" fontId="47" fillId="9" borderId="42" xfId="12" quotePrefix="1" applyFont="1" applyFill="1" applyBorder="1" applyAlignment="1" applyProtection="1">
      <alignment horizontal="center" vertical="center"/>
    </xf>
    <xf numFmtId="166" fontId="8" fillId="9" borderId="43" xfId="18" applyNumberFormat="1" applyFont="1" applyFill="1" applyBorder="1" applyAlignment="1">
      <alignment horizontal="center" vertical="center" wrapText="1"/>
    </xf>
    <xf numFmtId="166" fontId="8" fillId="9" borderId="39" xfId="18" applyNumberFormat="1" applyFont="1" applyFill="1" applyBorder="1" applyAlignment="1">
      <alignment horizontal="center" vertical="center" wrapText="1"/>
    </xf>
    <xf numFmtId="166" fontId="8" fillId="9" borderId="44" xfId="18" applyNumberFormat="1" applyFont="1" applyFill="1" applyBorder="1" applyAlignment="1">
      <alignment horizontal="center" vertical="center" wrapText="1"/>
    </xf>
    <xf numFmtId="166" fontId="8" fillId="9" borderId="45" xfId="18" applyNumberFormat="1" applyFont="1" applyFill="1" applyBorder="1" applyAlignment="1">
      <alignment horizontal="center" vertical="center" wrapText="1"/>
    </xf>
    <xf numFmtId="166" fontId="8" fillId="9" borderId="24" xfId="18" applyNumberFormat="1" applyFont="1" applyFill="1" applyBorder="1" applyAlignment="1">
      <alignment horizontal="center" vertical="center" wrapText="1"/>
    </xf>
    <xf numFmtId="166" fontId="8" fillId="9" borderId="29" xfId="18" applyNumberFormat="1" applyFont="1" applyFill="1" applyBorder="1" applyAlignment="1">
      <alignment horizontal="center" vertical="center" wrapText="1"/>
    </xf>
    <xf numFmtId="166" fontId="8" fillId="9" borderId="38" xfId="18" applyNumberFormat="1" applyFont="1" applyFill="1" applyBorder="1" applyAlignment="1">
      <alignment horizontal="center" vertical="center" wrapText="1"/>
    </xf>
    <xf numFmtId="166" fontId="8" fillId="9" borderId="48" xfId="18" applyNumberFormat="1" applyFont="1" applyFill="1" applyBorder="1" applyAlignment="1">
      <alignment horizontal="center" vertical="center" wrapText="1"/>
    </xf>
    <xf numFmtId="166" fontId="8" fillId="9" borderId="49" xfId="18" applyNumberFormat="1" applyFont="1" applyFill="1" applyBorder="1" applyAlignment="1">
      <alignment horizontal="center" vertical="center" wrapText="1"/>
    </xf>
    <xf numFmtId="166" fontId="46" fillId="9" borderId="17" xfId="18" applyNumberFormat="1" applyFont="1" applyFill="1" applyBorder="1" applyAlignment="1">
      <alignment horizontal="center" vertical="center" wrapText="1"/>
    </xf>
    <xf numFmtId="166" fontId="46" fillId="9" borderId="19" xfId="18" applyNumberFormat="1" applyFont="1" applyFill="1" applyBorder="1" applyAlignment="1">
      <alignment horizontal="center" vertical="center" wrapText="1"/>
    </xf>
  </cellXfs>
  <cellStyles count="23">
    <cellStyle name="Hyperlink" xfId="1"/>
    <cellStyle name="Hyperlink seguido" xfId="2"/>
    <cellStyle name="Hyperlink_Limite - 26-08-2011" xfId="3"/>
    <cellStyle name="Normal" xfId="0" builtinId="0"/>
    <cellStyle name="Normal 2" xfId="4"/>
    <cellStyle name="Normal 3" xfId="5"/>
    <cellStyle name="Normal 4" xfId="6"/>
    <cellStyle name="Normal 4 2" xfId="7"/>
    <cellStyle name="Normal 4 3" xfId="8"/>
    <cellStyle name="Normal 5" xfId="9"/>
    <cellStyle name="Normal 6" xfId="10"/>
    <cellStyle name="Normal_Evolução_1" xfId="11"/>
    <cellStyle name="Normal_QDD" xfId="12"/>
    <cellStyle name="Porcentagem 2" xfId="13"/>
    <cellStyle name="Porcentagem 3" xfId="14"/>
    <cellStyle name="Porcentagem 3 2" xfId="15"/>
    <cellStyle name="Separador de milhares 2" xfId="16"/>
    <cellStyle name="Vírgula" xfId="17" builtinId="3"/>
    <cellStyle name="Vírgula 2" xfId="18"/>
    <cellStyle name="Vírgula 3" xfId="19"/>
    <cellStyle name="Vírgula 3 2" xfId="20"/>
    <cellStyle name="Vírgula 3 3" xfId="21"/>
    <cellStyle name="Vírgula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1536700</xdr:colOff>
      <xdr:row>1</xdr:row>
      <xdr:rowOff>19050</xdr:rowOff>
    </xdr:to>
    <xdr:pic>
      <xdr:nvPicPr>
        <xdr:cNvPr id="5124" name="Picture 210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6065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1527175</xdr:colOff>
      <xdr:row>1</xdr:row>
      <xdr:rowOff>19050</xdr:rowOff>
    </xdr:to>
    <xdr:pic>
      <xdr:nvPicPr>
        <xdr:cNvPr id="4104" name="Picture 2103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01"/>
  <sheetViews>
    <sheetView showGridLines="0" topLeftCell="A6" zoomScaleNormal="100" workbookViewId="0">
      <pane xSplit="1" ySplit="6" topLeftCell="B12" activePane="bottomRight" state="frozen"/>
      <selection activeCell="A6" sqref="A6"/>
      <selection pane="topRight" activeCell="B6" sqref="B6"/>
      <selection pane="bottomLeft" activeCell="A12" sqref="A12"/>
      <selection pane="bottomRight" activeCell="F47" sqref="F47"/>
    </sheetView>
  </sheetViews>
  <sheetFormatPr defaultColWidth="9.140625" defaultRowHeight="12.75" x14ac:dyDescent="0.2"/>
  <cols>
    <col min="1" max="1" width="11.5703125" style="51" bestFit="1" customWidth="1"/>
    <col min="2" max="2" width="10.42578125" style="51" customWidth="1"/>
    <col min="3" max="3" width="4.85546875" style="51" customWidth="1"/>
    <col min="4" max="4" width="26.85546875" style="51" customWidth="1"/>
    <col min="5" max="5" width="14.42578125" style="51" customWidth="1"/>
    <col min="6" max="11" width="16.140625" style="51" customWidth="1"/>
    <col min="12" max="12" width="12.85546875" style="51" bestFit="1" customWidth="1"/>
    <col min="13" max="13" width="13.5703125" style="51" customWidth="1"/>
    <col min="14" max="15" width="9.140625" style="51"/>
    <col min="16" max="16" width="12.5703125" style="51" customWidth="1"/>
    <col min="17" max="17" width="12.42578125" style="51" bestFit="1" customWidth="1"/>
    <col min="18" max="18" width="11.85546875" style="51" customWidth="1"/>
    <col min="19" max="16384" width="9.140625" style="51"/>
  </cols>
  <sheetData>
    <row r="1" spans="1:15" x14ac:dyDescent="0.2">
      <c r="B1" s="479" t="s">
        <v>68</v>
      </c>
      <c r="C1" s="479"/>
      <c r="D1" s="479"/>
      <c r="E1" s="479"/>
      <c r="F1" s="479"/>
      <c r="G1" s="479"/>
      <c r="H1" s="479"/>
      <c r="I1" s="479"/>
      <c r="J1" s="479"/>
      <c r="K1" s="479"/>
    </row>
    <row r="3" spans="1:15" ht="22.5" x14ac:dyDescent="0.2">
      <c r="B3" s="52" t="s">
        <v>69</v>
      </c>
    </row>
    <row r="5" spans="1:15" x14ac:dyDescent="0.2">
      <c r="B5" s="53" t="s">
        <v>70</v>
      </c>
    </row>
    <row r="6" spans="1:15" x14ac:dyDescent="0.2">
      <c r="B6" s="53"/>
    </row>
    <row r="7" spans="1:15" x14ac:dyDescent="0.2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</row>
    <row r="8" spans="1:15" ht="21" x14ac:dyDescent="0.2">
      <c r="B8" s="480" t="s">
        <v>0</v>
      </c>
      <c r="C8" s="480" t="s">
        <v>1</v>
      </c>
      <c r="D8" s="480"/>
      <c r="E8" s="54" t="s">
        <v>66</v>
      </c>
      <c r="F8" s="481" t="s">
        <v>71</v>
      </c>
      <c r="G8" s="481"/>
      <c r="H8" s="481"/>
      <c r="I8" s="481"/>
      <c r="J8" s="481"/>
      <c r="K8" s="55" t="s">
        <v>9</v>
      </c>
    </row>
    <row r="9" spans="1:15" x14ac:dyDescent="0.2">
      <c r="B9" s="480"/>
      <c r="C9" s="480"/>
      <c r="D9" s="480"/>
      <c r="E9" s="482" t="s">
        <v>72</v>
      </c>
      <c r="F9" s="56" t="s">
        <v>73</v>
      </c>
      <c r="G9" s="56" t="s">
        <v>74</v>
      </c>
      <c r="H9" s="56" t="s">
        <v>75</v>
      </c>
      <c r="I9" s="56" t="s">
        <v>76</v>
      </c>
      <c r="J9" s="56" t="s">
        <v>77</v>
      </c>
      <c r="K9" s="57" t="s">
        <v>10</v>
      </c>
    </row>
    <row r="10" spans="1:15" ht="36.75" x14ac:dyDescent="0.2">
      <c r="B10" s="480"/>
      <c r="C10" s="480"/>
      <c r="D10" s="480"/>
      <c r="E10" s="482"/>
      <c r="F10" s="56" t="s">
        <v>78</v>
      </c>
      <c r="G10" s="56" t="s">
        <v>79</v>
      </c>
      <c r="H10" s="56" t="s">
        <v>80</v>
      </c>
      <c r="I10" s="56" t="s">
        <v>81</v>
      </c>
      <c r="J10" s="56" t="s">
        <v>82</v>
      </c>
      <c r="K10" s="57" t="s">
        <v>10</v>
      </c>
    </row>
    <row r="11" spans="1:15" ht="27.75" x14ac:dyDescent="0.2">
      <c r="B11" s="480"/>
      <c r="C11" s="480"/>
      <c r="D11" s="480"/>
      <c r="E11" s="58" t="s">
        <v>6</v>
      </c>
      <c r="F11" s="59" t="s">
        <v>83</v>
      </c>
      <c r="G11" s="59" t="s">
        <v>83</v>
      </c>
      <c r="H11" s="59" t="s">
        <v>83</v>
      </c>
      <c r="I11" s="59" t="s">
        <v>83</v>
      </c>
      <c r="J11" s="59" t="s">
        <v>83</v>
      </c>
      <c r="K11" s="56" t="s">
        <v>83</v>
      </c>
    </row>
    <row r="12" spans="1:15" x14ac:dyDescent="0.2">
      <c r="A12" s="60" t="str">
        <f>CONCATENATE(B12,"-",C12,"-",E12)</f>
        <v>93045-1-100</v>
      </c>
      <c r="B12" s="345">
        <v>93045</v>
      </c>
      <c r="C12" s="346">
        <v>1</v>
      </c>
      <c r="D12" s="347" t="s">
        <v>11</v>
      </c>
      <c r="E12" s="346">
        <v>100</v>
      </c>
      <c r="F12" s="352">
        <v>0</v>
      </c>
      <c r="G12" s="221"/>
      <c r="H12" s="352"/>
      <c r="I12" s="352"/>
      <c r="J12" s="221"/>
      <c r="K12" s="61">
        <f>+J12+I12+H12+F12</f>
        <v>0</v>
      </c>
      <c r="L12" s="62"/>
    </row>
    <row r="13" spans="1:15" x14ac:dyDescent="0.2">
      <c r="A13" s="60" t="str">
        <f>CONCATENATE(B13,"-",C13,"-",E13)</f>
        <v>107292-1-100</v>
      </c>
      <c r="B13" s="348">
        <v>107292</v>
      </c>
      <c r="C13" s="349">
        <v>1</v>
      </c>
      <c r="D13" s="350" t="s">
        <v>11</v>
      </c>
      <c r="E13" s="349">
        <v>100</v>
      </c>
      <c r="F13" s="353"/>
      <c r="G13" s="222"/>
      <c r="H13" s="353">
        <v>39645</v>
      </c>
      <c r="I13" s="353">
        <v>0</v>
      </c>
      <c r="J13" s="222"/>
      <c r="K13" s="61">
        <f>+J13+I13+H13+F13</f>
        <v>39645</v>
      </c>
      <c r="L13" s="62"/>
    </row>
    <row r="14" spans="1:15" x14ac:dyDescent="0.2">
      <c r="A14" s="60" t="str">
        <f>CONCATENATE(B14,"-",C14,"-",E14)</f>
        <v>107292-3-100</v>
      </c>
      <c r="B14" s="345">
        <v>107292</v>
      </c>
      <c r="C14" s="346">
        <v>3</v>
      </c>
      <c r="D14" s="347" t="s">
        <v>8</v>
      </c>
      <c r="E14" s="346">
        <v>100</v>
      </c>
      <c r="F14" s="352"/>
      <c r="G14" s="221"/>
      <c r="H14" s="352">
        <v>1269053</v>
      </c>
      <c r="I14" s="352">
        <v>0</v>
      </c>
      <c r="J14" s="221"/>
      <c r="K14" s="61">
        <f>+J14+I14+H14+F14</f>
        <v>1269053</v>
      </c>
      <c r="L14" s="62"/>
    </row>
    <row r="15" spans="1:15" x14ac:dyDescent="0.2">
      <c r="A15" s="60" t="str">
        <f>CONCATENATE(B15,"-",C15,"-",E15)</f>
        <v>128803-3-142</v>
      </c>
      <c r="B15" s="348">
        <v>128803</v>
      </c>
      <c r="C15" s="349">
        <v>3</v>
      </c>
      <c r="D15" s="350" t="s">
        <v>8</v>
      </c>
      <c r="E15" s="349">
        <v>142</v>
      </c>
      <c r="F15" s="353"/>
      <c r="G15" s="222"/>
      <c r="H15" s="353">
        <v>0</v>
      </c>
      <c r="I15" s="353">
        <v>0</v>
      </c>
      <c r="J15" s="222"/>
      <c r="K15" s="61">
        <f t="shared" ref="K15:K27" si="0">+J15+I15+H15+F15</f>
        <v>0</v>
      </c>
      <c r="L15" s="62"/>
    </row>
    <row r="16" spans="1:15" x14ac:dyDescent="0.2">
      <c r="A16" s="60" t="str">
        <f t="shared" ref="A16:A25" si="1">CONCATENATE(B16,"-",C16,"-",E16)</f>
        <v>128805-3-142</v>
      </c>
      <c r="B16" s="345">
        <v>128805</v>
      </c>
      <c r="C16" s="346">
        <v>3</v>
      </c>
      <c r="D16" s="347" t="s">
        <v>8</v>
      </c>
      <c r="E16" s="346">
        <v>142</v>
      </c>
      <c r="F16" s="352"/>
      <c r="G16" s="221"/>
      <c r="H16" s="352">
        <v>0</v>
      </c>
      <c r="I16" s="352">
        <v>0</v>
      </c>
      <c r="J16" s="221"/>
      <c r="K16" s="61">
        <f t="shared" si="0"/>
        <v>0</v>
      </c>
      <c r="L16" s="62"/>
      <c r="O16" s="62"/>
    </row>
    <row r="17" spans="1:19" x14ac:dyDescent="0.2">
      <c r="A17" s="60" t="str">
        <f>CONCATENATE(B17,"-",C17,"-",E17)</f>
        <v>128807-3-142</v>
      </c>
      <c r="B17" s="348">
        <v>128807</v>
      </c>
      <c r="C17" s="349">
        <v>3</v>
      </c>
      <c r="D17" s="350" t="s">
        <v>8</v>
      </c>
      <c r="E17" s="349">
        <v>142</v>
      </c>
      <c r="F17" s="353"/>
      <c r="G17" s="222"/>
      <c r="H17" s="353">
        <v>0</v>
      </c>
      <c r="I17" s="353">
        <v>0</v>
      </c>
      <c r="J17" s="222"/>
      <c r="K17" s="61">
        <f t="shared" si="0"/>
        <v>0</v>
      </c>
      <c r="L17" s="62"/>
    </row>
    <row r="18" spans="1:19" x14ac:dyDescent="0.2">
      <c r="A18" s="60" t="str">
        <f t="shared" si="1"/>
        <v>128809-3-142</v>
      </c>
      <c r="B18" s="345">
        <v>128809</v>
      </c>
      <c r="C18" s="346">
        <v>3</v>
      </c>
      <c r="D18" s="347" t="s">
        <v>8</v>
      </c>
      <c r="E18" s="346">
        <v>142</v>
      </c>
      <c r="F18" s="352"/>
      <c r="G18" s="221"/>
      <c r="H18" s="352">
        <v>0</v>
      </c>
      <c r="I18" s="352">
        <v>0</v>
      </c>
      <c r="J18" s="221"/>
      <c r="K18" s="61">
        <f t="shared" si="0"/>
        <v>0</v>
      </c>
      <c r="L18" s="62"/>
      <c r="M18" s="62"/>
    </row>
    <row r="19" spans="1:19" x14ac:dyDescent="0.2">
      <c r="A19" s="60" t="str">
        <f t="shared" si="1"/>
        <v>165135-3-944</v>
      </c>
      <c r="B19" s="348">
        <v>165135</v>
      </c>
      <c r="C19" s="349">
        <v>3</v>
      </c>
      <c r="D19" s="350" t="s">
        <v>8</v>
      </c>
      <c r="E19" s="349">
        <v>944</v>
      </c>
      <c r="F19" s="353"/>
      <c r="G19" s="222"/>
      <c r="H19" s="353">
        <v>0</v>
      </c>
      <c r="I19" s="353">
        <v>0</v>
      </c>
      <c r="J19" s="222"/>
      <c r="K19" s="61">
        <f t="shared" si="0"/>
        <v>0</v>
      </c>
      <c r="L19" s="62"/>
      <c r="M19" s="62"/>
    </row>
    <row r="20" spans="1:19" x14ac:dyDescent="0.2">
      <c r="A20" s="60" t="str">
        <f t="shared" si="1"/>
        <v>165136-3-944</v>
      </c>
      <c r="B20" s="345">
        <v>165136</v>
      </c>
      <c r="C20" s="346">
        <v>3</v>
      </c>
      <c r="D20" s="347" t="s">
        <v>8</v>
      </c>
      <c r="E20" s="346">
        <v>944</v>
      </c>
      <c r="F20" s="352"/>
      <c r="G20" s="221"/>
      <c r="H20" s="352">
        <v>0</v>
      </c>
      <c r="I20" s="352">
        <v>0</v>
      </c>
      <c r="J20" s="221"/>
      <c r="K20" s="61">
        <f t="shared" si="0"/>
        <v>0</v>
      </c>
      <c r="L20" s="62"/>
      <c r="M20" s="62"/>
    </row>
    <row r="21" spans="1:19" x14ac:dyDescent="0.2">
      <c r="A21" s="60" t="str">
        <f t="shared" si="1"/>
        <v>165137-3-944</v>
      </c>
      <c r="B21" s="348">
        <v>165137</v>
      </c>
      <c r="C21" s="349">
        <v>3</v>
      </c>
      <c r="D21" s="350" t="s">
        <v>8</v>
      </c>
      <c r="E21" s="349">
        <v>944</v>
      </c>
      <c r="F21" s="353"/>
      <c r="G21" s="222"/>
      <c r="H21" s="353">
        <v>0</v>
      </c>
      <c r="I21" s="353">
        <v>0</v>
      </c>
      <c r="J21" s="222"/>
      <c r="K21" s="61">
        <f t="shared" si="0"/>
        <v>0</v>
      </c>
      <c r="L21" s="62"/>
      <c r="M21" s="150"/>
    </row>
    <row r="22" spans="1:19" x14ac:dyDescent="0.2">
      <c r="A22" s="60" t="str">
        <f t="shared" si="1"/>
        <v>165138-3-944</v>
      </c>
      <c r="B22" s="345">
        <v>165138</v>
      </c>
      <c r="C22" s="346">
        <v>3</v>
      </c>
      <c r="D22" s="347" t="s">
        <v>8</v>
      </c>
      <c r="E22" s="346">
        <v>944</v>
      </c>
      <c r="F22" s="352"/>
      <c r="G22" s="221"/>
      <c r="H22" s="352">
        <v>0</v>
      </c>
      <c r="I22" s="352">
        <v>0</v>
      </c>
      <c r="J22" s="221"/>
      <c r="K22" s="61">
        <f t="shared" si="0"/>
        <v>0</v>
      </c>
      <c r="L22" s="62"/>
      <c r="M22" s="62"/>
    </row>
    <row r="23" spans="1:19" x14ac:dyDescent="0.2">
      <c r="A23" s="60" t="str">
        <f t="shared" si="1"/>
        <v>166785-3-944</v>
      </c>
      <c r="B23" s="348">
        <v>166785</v>
      </c>
      <c r="C23" s="349">
        <v>3</v>
      </c>
      <c r="D23" s="350" t="s">
        <v>8</v>
      </c>
      <c r="E23" s="349">
        <v>944</v>
      </c>
      <c r="F23" s="353"/>
      <c r="G23" s="222"/>
      <c r="H23" s="353">
        <v>0</v>
      </c>
      <c r="I23" s="353">
        <v>0</v>
      </c>
      <c r="J23" s="222"/>
      <c r="K23" s="61">
        <f t="shared" si="0"/>
        <v>0</v>
      </c>
      <c r="L23" s="62"/>
      <c r="M23" s="151"/>
    </row>
    <row r="24" spans="1:19" x14ac:dyDescent="0.2">
      <c r="A24" s="60" t="str">
        <f t="shared" si="1"/>
        <v>166786-3-944</v>
      </c>
      <c r="B24" s="345">
        <v>166786</v>
      </c>
      <c r="C24" s="346">
        <v>3</v>
      </c>
      <c r="D24" s="347" t="s">
        <v>8</v>
      </c>
      <c r="E24" s="346">
        <v>944</v>
      </c>
      <c r="F24" s="352"/>
      <c r="G24" s="221"/>
      <c r="H24" s="352">
        <v>0</v>
      </c>
      <c r="I24" s="352">
        <v>0</v>
      </c>
      <c r="J24" s="221"/>
      <c r="K24" s="61">
        <f t="shared" si="0"/>
        <v>0</v>
      </c>
      <c r="L24" s="62"/>
      <c r="M24" s="158"/>
      <c r="N24" s="159"/>
      <c r="O24" s="159"/>
      <c r="P24" s="159"/>
      <c r="Q24" s="159"/>
      <c r="R24" s="159"/>
      <c r="S24" s="159"/>
    </row>
    <row r="25" spans="1:19" x14ac:dyDescent="0.2">
      <c r="A25" s="60" t="str">
        <f t="shared" si="1"/>
        <v>174223-3-144</v>
      </c>
      <c r="B25" s="348">
        <v>174223</v>
      </c>
      <c r="C25" s="349">
        <v>3</v>
      </c>
      <c r="D25" s="350" t="s">
        <v>8</v>
      </c>
      <c r="E25" s="349">
        <v>144</v>
      </c>
      <c r="F25" s="353"/>
      <c r="G25" s="222"/>
      <c r="H25" s="353">
        <v>0</v>
      </c>
      <c r="I25" s="353">
        <v>0</v>
      </c>
      <c r="J25" s="222"/>
      <c r="K25" s="61">
        <f t="shared" si="0"/>
        <v>0</v>
      </c>
      <c r="L25" s="62"/>
      <c r="M25" s="152"/>
    </row>
    <row r="26" spans="1:19" x14ac:dyDescent="0.2">
      <c r="A26" s="60" t="str">
        <f>CONCATENATE(B26,"-",C26,"-",E26)</f>
        <v>174224-3-144</v>
      </c>
      <c r="B26" s="345">
        <v>174224</v>
      </c>
      <c r="C26" s="346">
        <v>3</v>
      </c>
      <c r="D26" s="347" t="s">
        <v>8</v>
      </c>
      <c r="E26" s="346">
        <v>144</v>
      </c>
      <c r="F26" s="352"/>
      <c r="G26" s="221"/>
      <c r="H26" s="352">
        <v>0</v>
      </c>
      <c r="I26" s="352">
        <v>0</v>
      </c>
      <c r="J26" s="221"/>
      <c r="K26" s="61">
        <f t="shared" si="0"/>
        <v>0</v>
      </c>
      <c r="L26" s="62"/>
      <c r="M26" s="158"/>
      <c r="N26" s="159"/>
      <c r="O26" s="159"/>
      <c r="P26" s="159"/>
      <c r="Q26" s="159"/>
      <c r="R26" s="159"/>
      <c r="S26" s="159"/>
    </row>
    <row r="27" spans="1:19" x14ac:dyDescent="0.2">
      <c r="A27" s="60" t="str">
        <f>CONCATENATE(B27,"-",C27,"-",E27)</f>
        <v>174225-3-144</v>
      </c>
      <c r="B27" s="348">
        <v>174225</v>
      </c>
      <c r="C27" s="349">
        <v>3</v>
      </c>
      <c r="D27" s="350" t="s">
        <v>8</v>
      </c>
      <c r="E27" s="349">
        <v>144</v>
      </c>
      <c r="F27" s="353"/>
      <c r="G27" s="222"/>
      <c r="H27" s="353">
        <v>0</v>
      </c>
      <c r="I27" s="353">
        <v>0</v>
      </c>
      <c r="J27" s="222"/>
      <c r="K27" s="61">
        <f t="shared" si="0"/>
        <v>0</v>
      </c>
      <c r="L27" s="62"/>
      <c r="M27" s="152"/>
    </row>
    <row r="28" spans="1:19" x14ac:dyDescent="0.2">
      <c r="A28" s="60" t="str">
        <f>CONCATENATE(B28,"-",C28,"-",E28)</f>
        <v>174226-3-144</v>
      </c>
      <c r="B28" s="345">
        <v>174226</v>
      </c>
      <c r="C28" s="346">
        <v>3</v>
      </c>
      <c r="D28" s="347" t="s">
        <v>8</v>
      </c>
      <c r="E28" s="346">
        <v>144</v>
      </c>
      <c r="F28" s="352"/>
      <c r="G28" s="221"/>
      <c r="H28" s="352">
        <v>0</v>
      </c>
      <c r="I28" s="352">
        <v>0</v>
      </c>
      <c r="J28" s="221"/>
      <c r="K28" s="61">
        <f t="shared" ref="K28:K41" si="2">+J28+I28+H28+F28</f>
        <v>0</v>
      </c>
      <c r="L28" s="62"/>
      <c r="M28" s="158"/>
      <c r="N28" s="159"/>
      <c r="O28" s="159"/>
      <c r="P28" s="159"/>
      <c r="Q28" s="159"/>
      <c r="R28" s="159"/>
      <c r="S28" s="159"/>
    </row>
    <row r="29" spans="1:19" x14ac:dyDescent="0.2">
      <c r="A29" s="60" t="str">
        <f t="shared" ref="A29:A95" si="3">CONCATENATE(B29,"-",C29,"-",E29)</f>
        <v>174227-3-144</v>
      </c>
      <c r="B29" s="348">
        <v>174227</v>
      </c>
      <c r="C29" s="349">
        <v>3</v>
      </c>
      <c r="D29" s="350" t="s">
        <v>8</v>
      </c>
      <c r="E29" s="349">
        <v>144</v>
      </c>
      <c r="F29" s="353"/>
      <c r="G29" s="222"/>
      <c r="H29" s="353">
        <v>0</v>
      </c>
      <c r="I29" s="353">
        <v>0</v>
      </c>
      <c r="J29" s="222"/>
      <c r="K29" s="61">
        <f t="shared" si="2"/>
        <v>0</v>
      </c>
      <c r="L29" s="62"/>
      <c r="M29" s="158"/>
      <c r="N29" s="159"/>
      <c r="O29" s="159"/>
      <c r="P29" s="159"/>
      <c r="Q29" s="159"/>
      <c r="R29" s="159"/>
      <c r="S29" s="159"/>
    </row>
    <row r="30" spans="1:19" x14ac:dyDescent="0.2">
      <c r="A30" s="60" t="str">
        <f t="shared" si="3"/>
        <v>174228-3-142</v>
      </c>
      <c r="B30" s="345">
        <v>174228</v>
      </c>
      <c r="C30" s="346">
        <v>3</v>
      </c>
      <c r="D30" s="347" t="s">
        <v>8</v>
      </c>
      <c r="E30" s="346">
        <v>142</v>
      </c>
      <c r="F30" s="352">
        <v>0</v>
      </c>
      <c r="G30" s="221"/>
      <c r="H30" s="352">
        <v>0</v>
      </c>
      <c r="I30" s="352">
        <v>0</v>
      </c>
      <c r="J30" s="221"/>
      <c r="K30" s="61">
        <f t="shared" si="2"/>
        <v>0</v>
      </c>
    </row>
    <row r="31" spans="1:19" x14ac:dyDescent="0.2">
      <c r="A31" s="60" t="str">
        <f t="shared" si="3"/>
        <v>174229-3-142</v>
      </c>
      <c r="B31" s="348">
        <v>174229</v>
      </c>
      <c r="C31" s="349">
        <v>3</v>
      </c>
      <c r="D31" s="350" t="s">
        <v>8</v>
      </c>
      <c r="E31" s="349">
        <v>142</v>
      </c>
      <c r="F31" s="353"/>
      <c r="G31" s="222"/>
      <c r="H31" s="353">
        <v>0</v>
      </c>
      <c r="I31" s="353">
        <v>0</v>
      </c>
      <c r="J31" s="222"/>
      <c r="K31" s="61">
        <f t="shared" si="2"/>
        <v>0</v>
      </c>
    </row>
    <row r="32" spans="1:19" x14ac:dyDescent="0.2">
      <c r="A32" s="60" t="str">
        <f t="shared" si="3"/>
        <v>174230-3-142</v>
      </c>
      <c r="B32" s="345">
        <v>174230</v>
      </c>
      <c r="C32" s="346">
        <v>3</v>
      </c>
      <c r="D32" s="347" t="s">
        <v>8</v>
      </c>
      <c r="E32" s="346">
        <v>142</v>
      </c>
      <c r="F32" s="352"/>
      <c r="G32" s="221"/>
      <c r="H32" s="352">
        <v>0</v>
      </c>
      <c r="I32" s="352">
        <v>0</v>
      </c>
      <c r="J32" s="221"/>
      <c r="K32" s="61">
        <f t="shared" si="2"/>
        <v>0</v>
      </c>
    </row>
    <row r="33" spans="1:12" x14ac:dyDescent="0.2">
      <c r="A33" s="60" t="str">
        <f t="shared" si="3"/>
        <v>174230-4-142</v>
      </c>
      <c r="B33" s="348">
        <v>174230</v>
      </c>
      <c r="C33" s="349">
        <v>4</v>
      </c>
      <c r="D33" s="350" t="s">
        <v>7</v>
      </c>
      <c r="E33" s="349">
        <v>142</v>
      </c>
      <c r="F33" s="353"/>
      <c r="G33" s="222"/>
      <c r="H33" s="353">
        <v>0</v>
      </c>
      <c r="I33" s="353">
        <v>0</v>
      </c>
      <c r="J33" s="222"/>
      <c r="K33" s="61">
        <f t="shared" si="2"/>
        <v>0</v>
      </c>
    </row>
    <row r="34" spans="1:12" x14ac:dyDescent="0.2">
      <c r="A34" s="60" t="str">
        <f t="shared" si="3"/>
        <v>174231-3-142</v>
      </c>
      <c r="B34" s="345">
        <v>174231</v>
      </c>
      <c r="C34" s="346">
        <v>3</v>
      </c>
      <c r="D34" s="347" t="s">
        <v>8</v>
      </c>
      <c r="E34" s="346">
        <v>142</v>
      </c>
      <c r="F34" s="352"/>
      <c r="G34" s="221"/>
      <c r="H34" s="352">
        <v>0</v>
      </c>
      <c r="I34" s="352">
        <v>0</v>
      </c>
      <c r="J34" s="221"/>
      <c r="K34" s="61">
        <f t="shared" si="2"/>
        <v>0</v>
      </c>
    </row>
    <row r="35" spans="1:12" x14ac:dyDescent="0.2">
      <c r="A35" s="60" t="str">
        <f t="shared" si="3"/>
        <v>174231-4-142</v>
      </c>
      <c r="B35" s="348">
        <v>174231</v>
      </c>
      <c r="C35" s="349">
        <v>4</v>
      </c>
      <c r="D35" s="350" t="s">
        <v>7</v>
      </c>
      <c r="E35" s="349">
        <v>142</v>
      </c>
      <c r="F35" s="353"/>
      <c r="G35" s="222"/>
      <c r="H35" s="353">
        <v>0</v>
      </c>
      <c r="I35" s="353">
        <v>0</v>
      </c>
      <c r="J35" s="222"/>
      <c r="K35" s="61">
        <f t="shared" si="2"/>
        <v>0</v>
      </c>
    </row>
    <row r="36" spans="1:12" x14ac:dyDescent="0.2">
      <c r="A36" s="60" t="str">
        <f t="shared" si="3"/>
        <v>174232-3-100</v>
      </c>
      <c r="B36" s="345">
        <v>174232</v>
      </c>
      <c r="C36" s="346">
        <v>3</v>
      </c>
      <c r="D36" s="347" t="s">
        <v>8</v>
      </c>
      <c r="E36" s="346">
        <v>100</v>
      </c>
      <c r="F36" s="352"/>
      <c r="G36" s="221"/>
      <c r="H36" s="352">
        <v>0</v>
      </c>
      <c r="I36" s="352">
        <v>0</v>
      </c>
      <c r="J36" s="221"/>
      <c r="K36" s="61">
        <f t="shared" si="2"/>
        <v>0</v>
      </c>
    </row>
    <row r="37" spans="1:12" x14ac:dyDescent="0.2">
      <c r="A37" s="60" t="str">
        <f t="shared" si="3"/>
        <v>174232-3-142</v>
      </c>
      <c r="B37" s="348">
        <v>174232</v>
      </c>
      <c r="C37" s="349">
        <v>3</v>
      </c>
      <c r="D37" s="350" t="s">
        <v>8</v>
      </c>
      <c r="E37" s="349">
        <v>142</v>
      </c>
      <c r="F37" s="353"/>
      <c r="G37" s="222"/>
      <c r="H37" s="353">
        <v>0</v>
      </c>
      <c r="I37" s="353">
        <v>0</v>
      </c>
      <c r="J37" s="222"/>
      <c r="K37" s="61">
        <f t="shared" si="2"/>
        <v>0</v>
      </c>
    </row>
    <row r="38" spans="1:12" x14ac:dyDescent="0.2">
      <c r="A38" s="60" t="str">
        <f t="shared" si="3"/>
        <v>174232-4-142</v>
      </c>
      <c r="B38" s="345">
        <v>174232</v>
      </c>
      <c r="C38" s="346">
        <v>4</v>
      </c>
      <c r="D38" s="347" t="s">
        <v>7</v>
      </c>
      <c r="E38" s="346">
        <v>142</v>
      </c>
      <c r="F38" s="352"/>
      <c r="G38" s="221"/>
      <c r="H38" s="352">
        <v>0</v>
      </c>
      <c r="I38" s="352">
        <v>0</v>
      </c>
      <c r="J38" s="221"/>
      <c r="K38" s="61">
        <f t="shared" si="2"/>
        <v>0</v>
      </c>
    </row>
    <row r="39" spans="1:12" x14ac:dyDescent="0.2">
      <c r="A39" s="60" t="str">
        <f t="shared" si="3"/>
        <v>174232-3-144</v>
      </c>
      <c r="B39" s="348">
        <v>174232</v>
      </c>
      <c r="C39" s="349">
        <v>3</v>
      </c>
      <c r="D39" s="350" t="s">
        <v>8</v>
      </c>
      <c r="E39" s="349">
        <v>144</v>
      </c>
      <c r="F39" s="353"/>
      <c r="G39" s="222"/>
      <c r="H39" s="353">
        <v>0</v>
      </c>
      <c r="I39" s="353">
        <v>0</v>
      </c>
      <c r="J39" s="222"/>
      <c r="K39" s="61">
        <f t="shared" si="2"/>
        <v>0</v>
      </c>
    </row>
    <row r="40" spans="1:12" x14ac:dyDescent="0.2">
      <c r="A40" s="60" t="str">
        <f t="shared" si="3"/>
        <v>174232-4-263</v>
      </c>
      <c r="B40" s="345">
        <v>174232</v>
      </c>
      <c r="C40" s="346">
        <v>4</v>
      </c>
      <c r="D40" s="347" t="s">
        <v>7</v>
      </c>
      <c r="E40" s="346">
        <v>263</v>
      </c>
      <c r="F40" s="352"/>
      <c r="G40" s="221"/>
      <c r="H40" s="352">
        <v>0</v>
      </c>
      <c r="I40" s="352">
        <v>0</v>
      </c>
      <c r="J40" s="221"/>
      <c r="K40" s="61">
        <f t="shared" si="2"/>
        <v>0</v>
      </c>
    </row>
    <row r="41" spans="1:12" x14ac:dyDescent="0.2">
      <c r="A41" s="60" t="str">
        <f t="shared" si="3"/>
        <v>174233-3-142</v>
      </c>
      <c r="B41" s="348">
        <v>174233</v>
      </c>
      <c r="C41" s="349">
        <v>3</v>
      </c>
      <c r="D41" s="350" t="s">
        <v>8</v>
      </c>
      <c r="E41" s="349">
        <v>142</v>
      </c>
      <c r="F41" s="353"/>
      <c r="G41" s="222"/>
      <c r="H41" s="353">
        <v>0</v>
      </c>
      <c r="I41" s="353">
        <v>0</v>
      </c>
      <c r="J41" s="222"/>
      <c r="K41" s="61">
        <f t="shared" si="2"/>
        <v>0</v>
      </c>
    </row>
    <row r="42" spans="1:12" x14ac:dyDescent="0.2">
      <c r="A42" s="60" t="str">
        <f t="shared" si="3"/>
        <v>174234-3-142</v>
      </c>
      <c r="B42" s="345">
        <v>174234</v>
      </c>
      <c r="C42" s="346">
        <v>3</v>
      </c>
      <c r="D42" s="347" t="s">
        <v>8</v>
      </c>
      <c r="E42" s="346">
        <v>142</v>
      </c>
      <c r="F42" s="352"/>
      <c r="G42" s="221"/>
      <c r="H42" s="352">
        <v>0</v>
      </c>
      <c r="I42" s="352">
        <v>0</v>
      </c>
      <c r="J42" s="221"/>
      <c r="K42" s="61">
        <f>+J42+I42+H42+F42</f>
        <v>0</v>
      </c>
    </row>
    <row r="43" spans="1:12" x14ac:dyDescent="0.2">
      <c r="A43" s="60" t="str">
        <f t="shared" si="3"/>
        <v>174234-4-142</v>
      </c>
      <c r="B43" s="348">
        <v>174234</v>
      </c>
      <c r="C43" s="349">
        <v>4</v>
      </c>
      <c r="D43" s="350" t="s">
        <v>7</v>
      </c>
      <c r="E43" s="349">
        <v>142</v>
      </c>
      <c r="F43" s="353"/>
      <c r="G43" s="222"/>
      <c r="H43" s="353">
        <v>0</v>
      </c>
      <c r="I43" s="353">
        <v>0</v>
      </c>
      <c r="J43" s="222"/>
      <c r="K43" s="61">
        <f>+J43+I43+H43+F43</f>
        <v>0</v>
      </c>
      <c r="L43" s="62"/>
    </row>
    <row r="44" spans="1:12" x14ac:dyDescent="0.2">
      <c r="A44" s="60" t="str">
        <f t="shared" si="3"/>
        <v>174235-3-142</v>
      </c>
      <c r="B44" s="345">
        <v>174235</v>
      </c>
      <c r="C44" s="346">
        <v>3</v>
      </c>
      <c r="D44" s="347" t="s">
        <v>8</v>
      </c>
      <c r="E44" s="346">
        <v>142</v>
      </c>
      <c r="F44" s="352"/>
      <c r="G44" s="221"/>
      <c r="H44" s="352">
        <v>0</v>
      </c>
      <c r="I44" s="352">
        <v>0</v>
      </c>
      <c r="J44" s="221"/>
      <c r="K44" s="61">
        <f>+J44+I44+H44+F44</f>
        <v>0</v>
      </c>
    </row>
    <row r="45" spans="1:12" x14ac:dyDescent="0.2">
      <c r="A45" s="60" t="str">
        <f t="shared" si="3"/>
        <v>174235-4-142</v>
      </c>
      <c r="B45" s="348">
        <v>174235</v>
      </c>
      <c r="C45" s="349">
        <v>4</v>
      </c>
      <c r="D45" s="350" t="s">
        <v>7</v>
      </c>
      <c r="E45" s="349">
        <v>142</v>
      </c>
      <c r="F45" s="353"/>
      <c r="G45" s="222"/>
      <c r="H45" s="353">
        <v>0</v>
      </c>
      <c r="I45" s="353">
        <v>0</v>
      </c>
      <c r="J45" s="222"/>
      <c r="K45" s="61">
        <f t="shared" ref="K45:K93" si="4">+J45+I45+H45+F45</f>
        <v>0</v>
      </c>
    </row>
    <row r="46" spans="1:12" x14ac:dyDescent="0.2">
      <c r="A46" s="60" t="str">
        <f t="shared" si="3"/>
        <v>174235-3-280</v>
      </c>
      <c r="B46" s="345">
        <v>174235</v>
      </c>
      <c r="C46" s="346">
        <v>3</v>
      </c>
      <c r="D46" s="347" t="s">
        <v>8</v>
      </c>
      <c r="E46" s="346">
        <v>280</v>
      </c>
      <c r="F46" s="352"/>
      <c r="G46" s="221"/>
      <c r="H46" s="352">
        <v>0</v>
      </c>
      <c r="I46" s="352">
        <v>0</v>
      </c>
      <c r="J46" s="221"/>
      <c r="K46" s="61">
        <f>+J46+I46+H46+F46</f>
        <v>0</v>
      </c>
    </row>
    <row r="47" spans="1:12" x14ac:dyDescent="0.2">
      <c r="A47" s="60" t="str">
        <f t="shared" si="3"/>
        <v>174235-3-281</v>
      </c>
      <c r="B47" s="348">
        <v>174235</v>
      </c>
      <c r="C47" s="349">
        <v>3</v>
      </c>
      <c r="D47" s="350" t="s">
        <v>8</v>
      </c>
      <c r="E47" s="349">
        <v>281</v>
      </c>
      <c r="F47" s="353">
        <v>550000</v>
      </c>
      <c r="G47" s="222"/>
      <c r="H47" s="353">
        <v>0</v>
      </c>
      <c r="I47" s="353">
        <v>0</v>
      </c>
      <c r="J47" s="222"/>
      <c r="K47" s="61">
        <f t="shared" si="4"/>
        <v>550000</v>
      </c>
    </row>
    <row r="48" spans="1:12" x14ac:dyDescent="0.2">
      <c r="A48" s="60" t="str">
        <f t="shared" si="3"/>
        <v>174236-3-142</v>
      </c>
      <c r="B48" s="345">
        <v>174236</v>
      </c>
      <c r="C48" s="346">
        <v>3</v>
      </c>
      <c r="D48" s="347" t="s">
        <v>8</v>
      </c>
      <c r="E48" s="346">
        <v>142</v>
      </c>
      <c r="F48" s="352">
        <v>0</v>
      </c>
      <c r="G48" s="221"/>
      <c r="H48" s="352">
        <v>0</v>
      </c>
      <c r="I48" s="352">
        <v>0</v>
      </c>
      <c r="J48" s="221"/>
      <c r="K48" s="61">
        <f t="shared" si="4"/>
        <v>0</v>
      </c>
    </row>
    <row r="49" spans="1:11" x14ac:dyDescent="0.2">
      <c r="A49" s="60" t="str">
        <f t="shared" si="3"/>
        <v>174236-4-142</v>
      </c>
      <c r="B49" s="348">
        <v>174236</v>
      </c>
      <c r="C49" s="349">
        <v>4</v>
      </c>
      <c r="D49" s="350" t="s">
        <v>7</v>
      </c>
      <c r="E49" s="349">
        <v>142</v>
      </c>
      <c r="F49" s="353"/>
      <c r="G49" s="222"/>
      <c r="H49" s="353">
        <v>0</v>
      </c>
      <c r="I49" s="353">
        <v>0</v>
      </c>
      <c r="J49" s="222"/>
      <c r="K49" s="61">
        <f t="shared" si="4"/>
        <v>0</v>
      </c>
    </row>
    <row r="50" spans="1:11" x14ac:dyDescent="0.2">
      <c r="A50" s="60" t="str">
        <f t="shared" si="3"/>
        <v>174237-3-142</v>
      </c>
      <c r="B50" s="345">
        <v>174237</v>
      </c>
      <c r="C50" s="346">
        <v>3</v>
      </c>
      <c r="D50" s="347" t="s">
        <v>8</v>
      </c>
      <c r="E50" s="346">
        <v>142</v>
      </c>
      <c r="F50" s="352"/>
      <c r="G50" s="221"/>
      <c r="H50" s="352">
        <v>0</v>
      </c>
      <c r="I50" s="352">
        <v>0</v>
      </c>
      <c r="J50" s="221"/>
      <c r="K50" s="61">
        <f t="shared" si="4"/>
        <v>0</v>
      </c>
    </row>
    <row r="51" spans="1:11" x14ac:dyDescent="0.2">
      <c r="A51" s="60" t="str">
        <f t="shared" si="3"/>
        <v>174238-4-142</v>
      </c>
      <c r="B51" s="348">
        <v>174238</v>
      </c>
      <c r="C51" s="349">
        <v>4</v>
      </c>
      <c r="D51" s="350" t="s">
        <v>7</v>
      </c>
      <c r="E51" s="349">
        <v>142</v>
      </c>
      <c r="F51" s="353"/>
      <c r="G51" s="222"/>
      <c r="H51" s="353">
        <v>0</v>
      </c>
      <c r="I51" s="353">
        <v>0</v>
      </c>
      <c r="J51" s="222"/>
      <c r="K51" s="61">
        <f t="shared" si="4"/>
        <v>0</v>
      </c>
    </row>
    <row r="52" spans="1:11" x14ac:dyDescent="0.2">
      <c r="A52" s="60" t="str">
        <f t="shared" si="3"/>
        <v>174238-3-250</v>
      </c>
      <c r="B52" s="345">
        <v>174238</v>
      </c>
      <c r="C52" s="346">
        <v>3</v>
      </c>
      <c r="D52" s="347" t="s">
        <v>8</v>
      </c>
      <c r="E52" s="346">
        <v>250</v>
      </c>
      <c r="F52" s="352"/>
      <c r="G52" s="221"/>
      <c r="H52" s="352">
        <v>0</v>
      </c>
      <c r="I52" s="352">
        <v>0</v>
      </c>
      <c r="J52" s="221"/>
      <c r="K52" s="61">
        <f t="shared" si="4"/>
        <v>0</v>
      </c>
    </row>
    <row r="53" spans="1:11" x14ac:dyDescent="0.2">
      <c r="A53" s="60" t="str">
        <f t="shared" si="3"/>
        <v>174238-3-281</v>
      </c>
      <c r="B53" s="348">
        <v>174238</v>
      </c>
      <c r="C53" s="349">
        <v>3</v>
      </c>
      <c r="D53" s="350" t="s">
        <v>8</v>
      </c>
      <c r="E53" s="349">
        <v>281</v>
      </c>
      <c r="F53" s="353">
        <v>300000</v>
      </c>
      <c r="G53" s="222"/>
      <c r="H53" s="353">
        <v>0</v>
      </c>
      <c r="I53" s="353">
        <v>0</v>
      </c>
      <c r="J53" s="222"/>
      <c r="K53" s="61">
        <f t="shared" si="4"/>
        <v>300000</v>
      </c>
    </row>
    <row r="54" spans="1:11" x14ac:dyDescent="0.2">
      <c r="A54" s="60" t="str">
        <f t="shared" si="3"/>
        <v>174239-3-142</v>
      </c>
      <c r="B54" s="345">
        <v>174239</v>
      </c>
      <c r="C54" s="346">
        <v>3</v>
      </c>
      <c r="D54" s="347" t="s">
        <v>8</v>
      </c>
      <c r="E54" s="346">
        <v>142</v>
      </c>
      <c r="F54" s="352"/>
      <c r="G54" s="221"/>
      <c r="H54" s="352">
        <v>0</v>
      </c>
      <c r="I54" s="352">
        <v>0</v>
      </c>
      <c r="J54" s="221"/>
      <c r="K54" s="61">
        <f t="shared" si="4"/>
        <v>0</v>
      </c>
    </row>
    <row r="55" spans="1:11" x14ac:dyDescent="0.2">
      <c r="A55" s="60" t="str">
        <f t="shared" si="3"/>
        <v>174239-4-142</v>
      </c>
      <c r="B55" s="348">
        <v>174239</v>
      </c>
      <c r="C55" s="349">
        <v>4</v>
      </c>
      <c r="D55" s="350" t="s">
        <v>7</v>
      </c>
      <c r="E55" s="349">
        <v>142</v>
      </c>
      <c r="F55" s="353"/>
      <c r="G55" s="222"/>
      <c r="H55" s="353">
        <v>0</v>
      </c>
      <c r="I55" s="353">
        <v>0</v>
      </c>
      <c r="J55" s="222"/>
      <c r="K55" s="61">
        <f t="shared" si="4"/>
        <v>0</v>
      </c>
    </row>
    <row r="56" spans="1:11" x14ac:dyDescent="0.2">
      <c r="A56" s="60" t="str">
        <f t="shared" si="3"/>
        <v>174239-3-250</v>
      </c>
      <c r="B56" s="345">
        <v>174239</v>
      </c>
      <c r="C56" s="346">
        <v>3</v>
      </c>
      <c r="D56" s="347" t="s">
        <v>8</v>
      </c>
      <c r="E56" s="346">
        <v>250</v>
      </c>
      <c r="F56" s="352"/>
      <c r="G56" s="221"/>
      <c r="H56" s="352">
        <v>0</v>
      </c>
      <c r="I56" s="352">
        <v>0</v>
      </c>
      <c r="J56" s="221"/>
      <c r="K56" s="61">
        <f t="shared" si="4"/>
        <v>0</v>
      </c>
    </row>
    <row r="57" spans="1:11" x14ac:dyDescent="0.2">
      <c r="A57" s="60" t="str">
        <f t="shared" si="3"/>
        <v>174240-3-142</v>
      </c>
      <c r="B57" s="348">
        <v>174240</v>
      </c>
      <c r="C57" s="349">
        <v>3</v>
      </c>
      <c r="D57" s="350" t="s">
        <v>8</v>
      </c>
      <c r="E57" s="349">
        <v>142</v>
      </c>
      <c r="F57" s="353"/>
      <c r="G57" s="222"/>
      <c r="H57" s="353">
        <v>0</v>
      </c>
      <c r="I57" s="353">
        <v>0</v>
      </c>
      <c r="J57" s="222"/>
      <c r="K57" s="61">
        <f t="shared" si="4"/>
        <v>0</v>
      </c>
    </row>
    <row r="58" spans="1:11" x14ac:dyDescent="0.2">
      <c r="A58" s="60" t="str">
        <f t="shared" si="3"/>
        <v>174241-3-142</v>
      </c>
      <c r="B58" s="345">
        <v>174241</v>
      </c>
      <c r="C58" s="346">
        <v>3</v>
      </c>
      <c r="D58" s="347" t="s">
        <v>8</v>
      </c>
      <c r="E58" s="346">
        <v>142</v>
      </c>
      <c r="F58" s="352"/>
      <c r="G58" s="221"/>
      <c r="H58" s="352">
        <v>0</v>
      </c>
      <c r="I58" s="352">
        <v>0</v>
      </c>
      <c r="J58" s="221"/>
      <c r="K58" s="61">
        <f t="shared" si="4"/>
        <v>0</v>
      </c>
    </row>
    <row r="59" spans="1:11" x14ac:dyDescent="0.2">
      <c r="A59" s="60" t="str">
        <f t="shared" si="3"/>
        <v>174241-4-142</v>
      </c>
      <c r="B59" s="348">
        <v>174241</v>
      </c>
      <c r="C59" s="349">
        <v>4</v>
      </c>
      <c r="D59" s="350" t="s">
        <v>7</v>
      </c>
      <c r="E59" s="349">
        <v>142</v>
      </c>
      <c r="F59" s="353">
        <v>0</v>
      </c>
      <c r="G59" s="222"/>
      <c r="H59" s="353">
        <v>0</v>
      </c>
      <c r="I59" s="353">
        <v>0</v>
      </c>
      <c r="J59" s="222"/>
      <c r="K59" s="61">
        <f t="shared" si="4"/>
        <v>0</v>
      </c>
    </row>
    <row r="60" spans="1:11" x14ac:dyDescent="0.2">
      <c r="A60" s="60" t="str">
        <f t="shared" si="3"/>
        <v>174242-3-142</v>
      </c>
      <c r="B60" s="345">
        <v>174242</v>
      </c>
      <c r="C60" s="346">
        <v>3</v>
      </c>
      <c r="D60" s="347" t="s">
        <v>8</v>
      </c>
      <c r="E60" s="346">
        <v>142</v>
      </c>
      <c r="F60" s="352"/>
      <c r="G60" s="221"/>
      <c r="H60" s="352">
        <v>0</v>
      </c>
      <c r="I60" s="352">
        <v>0</v>
      </c>
      <c r="J60" s="221"/>
      <c r="K60" s="61">
        <f t="shared" si="4"/>
        <v>0</v>
      </c>
    </row>
    <row r="61" spans="1:11" x14ac:dyDescent="0.2">
      <c r="A61" s="60" t="str">
        <f t="shared" si="3"/>
        <v>174242-4-142</v>
      </c>
      <c r="B61" s="348">
        <v>174242</v>
      </c>
      <c r="C61" s="349">
        <v>4</v>
      </c>
      <c r="D61" s="350" t="s">
        <v>7</v>
      </c>
      <c r="E61" s="349">
        <v>142</v>
      </c>
      <c r="F61" s="353">
        <v>0</v>
      </c>
      <c r="G61" s="222"/>
      <c r="H61" s="353">
        <v>0</v>
      </c>
      <c r="I61" s="353">
        <v>0</v>
      </c>
      <c r="J61" s="222"/>
      <c r="K61" s="61">
        <f t="shared" si="4"/>
        <v>0</v>
      </c>
    </row>
    <row r="62" spans="1:11" x14ac:dyDescent="0.2">
      <c r="A62" s="60" t="str">
        <f t="shared" si="3"/>
        <v>174243-3-142</v>
      </c>
      <c r="B62" s="345">
        <v>174243</v>
      </c>
      <c r="C62" s="346">
        <v>3</v>
      </c>
      <c r="D62" s="347" t="s">
        <v>8</v>
      </c>
      <c r="E62" s="346">
        <v>142</v>
      </c>
      <c r="F62" s="352"/>
      <c r="G62" s="221"/>
      <c r="H62" s="352">
        <v>0</v>
      </c>
      <c r="I62" s="352">
        <v>0</v>
      </c>
      <c r="J62" s="221"/>
      <c r="K62" s="61">
        <f t="shared" si="4"/>
        <v>0</v>
      </c>
    </row>
    <row r="63" spans="1:11" x14ac:dyDescent="0.2">
      <c r="A63" s="60" t="str">
        <f t="shared" si="3"/>
        <v>174244-3-142</v>
      </c>
      <c r="B63" s="348">
        <v>174244</v>
      </c>
      <c r="C63" s="349">
        <v>3</v>
      </c>
      <c r="D63" s="350" t="s">
        <v>8</v>
      </c>
      <c r="E63" s="349">
        <v>142</v>
      </c>
      <c r="F63" s="353"/>
      <c r="G63" s="222"/>
      <c r="H63" s="353">
        <v>0</v>
      </c>
      <c r="I63" s="353">
        <v>0</v>
      </c>
      <c r="J63" s="222"/>
      <c r="K63" s="61">
        <f t="shared" si="4"/>
        <v>0</v>
      </c>
    </row>
    <row r="64" spans="1:11" x14ac:dyDescent="0.2">
      <c r="A64" s="60" t="str">
        <f t="shared" si="3"/>
        <v>174245-3-142</v>
      </c>
      <c r="B64" s="345">
        <v>174245</v>
      </c>
      <c r="C64" s="346">
        <v>3</v>
      </c>
      <c r="D64" s="347" t="s">
        <v>8</v>
      </c>
      <c r="E64" s="346">
        <v>142</v>
      </c>
      <c r="F64" s="352"/>
      <c r="G64" s="221"/>
      <c r="H64" s="352">
        <v>0</v>
      </c>
      <c r="I64" s="352">
        <v>0</v>
      </c>
      <c r="J64" s="221"/>
      <c r="K64" s="61">
        <f t="shared" si="4"/>
        <v>0</v>
      </c>
    </row>
    <row r="65" spans="1:11" x14ac:dyDescent="0.2">
      <c r="A65" s="60" t="str">
        <f t="shared" si="3"/>
        <v>174245-4-142</v>
      </c>
      <c r="B65" s="348">
        <v>174245</v>
      </c>
      <c r="C65" s="349">
        <v>4</v>
      </c>
      <c r="D65" s="350" t="s">
        <v>7</v>
      </c>
      <c r="E65" s="349">
        <v>142</v>
      </c>
      <c r="F65" s="353">
        <v>0</v>
      </c>
      <c r="G65" s="222"/>
      <c r="H65" s="353">
        <v>0</v>
      </c>
      <c r="I65" s="353">
        <v>0</v>
      </c>
      <c r="J65" s="222"/>
      <c r="K65" s="61">
        <f t="shared" si="4"/>
        <v>0</v>
      </c>
    </row>
    <row r="66" spans="1:11" x14ac:dyDescent="0.2">
      <c r="A66" s="60" t="str">
        <f t="shared" si="3"/>
        <v>174246-3-142</v>
      </c>
      <c r="B66" s="345">
        <v>174246</v>
      </c>
      <c r="C66" s="346">
        <v>3</v>
      </c>
      <c r="D66" s="347" t="s">
        <v>8</v>
      </c>
      <c r="E66" s="346">
        <v>142</v>
      </c>
      <c r="F66" s="352"/>
      <c r="G66" s="221"/>
      <c r="H66" s="352">
        <v>0</v>
      </c>
      <c r="I66" s="352">
        <v>0</v>
      </c>
      <c r="J66" s="221"/>
      <c r="K66" s="61">
        <f t="shared" si="4"/>
        <v>0</v>
      </c>
    </row>
    <row r="67" spans="1:11" x14ac:dyDescent="0.2">
      <c r="A67" s="60" t="str">
        <f t="shared" si="3"/>
        <v>174247-3-142</v>
      </c>
      <c r="B67" s="348">
        <v>174247</v>
      </c>
      <c r="C67" s="349">
        <v>3</v>
      </c>
      <c r="D67" s="350" t="s">
        <v>8</v>
      </c>
      <c r="E67" s="349">
        <v>142</v>
      </c>
      <c r="F67" s="353">
        <v>0</v>
      </c>
      <c r="G67" s="222"/>
      <c r="H67" s="353">
        <v>0</v>
      </c>
      <c r="I67" s="353">
        <v>0</v>
      </c>
      <c r="J67" s="222"/>
      <c r="K67" s="61">
        <f t="shared" si="4"/>
        <v>0</v>
      </c>
    </row>
    <row r="68" spans="1:11" x14ac:dyDescent="0.2">
      <c r="A68" s="60" t="str">
        <f t="shared" si="3"/>
        <v>174248-3-142</v>
      </c>
      <c r="B68" s="345">
        <v>174248</v>
      </c>
      <c r="C68" s="346">
        <v>3</v>
      </c>
      <c r="D68" s="347" t="s">
        <v>8</v>
      </c>
      <c r="E68" s="346">
        <v>142</v>
      </c>
      <c r="F68" s="352"/>
      <c r="G68" s="221"/>
      <c r="H68" s="352">
        <v>0</v>
      </c>
      <c r="I68" s="352">
        <v>0</v>
      </c>
      <c r="J68" s="221"/>
      <c r="K68" s="61">
        <f t="shared" si="4"/>
        <v>0</v>
      </c>
    </row>
    <row r="69" spans="1:11" x14ac:dyDescent="0.2">
      <c r="A69" s="60" t="str">
        <f t="shared" si="3"/>
        <v>174249-3-142</v>
      </c>
      <c r="B69" s="348">
        <v>174249</v>
      </c>
      <c r="C69" s="349">
        <v>3</v>
      </c>
      <c r="D69" s="350" t="s">
        <v>8</v>
      </c>
      <c r="E69" s="349">
        <v>142</v>
      </c>
      <c r="F69" s="353"/>
      <c r="G69" s="222"/>
      <c r="H69" s="353">
        <v>0</v>
      </c>
      <c r="I69" s="353">
        <v>0</v>
      </c>
      <c r="J69" s="222"/>
      <c r="K69" s="61">
        <f t="shared" si="4"/>
        <v>0</v>
      </c>
    </row>
    <row r="70" spans="1:11" x14ac:dyDescent="0.2">
      <c r="A70" s="60" t="str">
        <f t="shared" si="3"/>
        <v>174249-4-142</v>
      </c>
      <c r="B70" s="345">
        <v>174249</v>
      </c>
      <c r="C70" s="346">
        <v>4</v>
      </c>
      <c r="D70" s="347" t="s">
        <v>7</v>
      </c>
      <c r="E70" s="346">
        <v>142</v>
      </c>
      <c r="F70" s="352"/>
      <c r="G70" s="221"/>
      <c r="H70" s="352">
        <v>0</v>
      </c>
      <c r="I70" s="352">
        <v>0</v>
      </c>
      <c r="J70" s="221"/>
      <c r="K70" s="61">
        <f t="shared" si="4"/>
        <v>0</v>
      </c>
    </row>
    <row r="71" spans="1:11" x14ac:dyDescent="0.2">
      <c r="A71" s="60" t="str">
        <f t="shared" si="3"/>
        <v>174250-3-142</v>
      </c>
      <c r="B71" s="348">
        <v>174250</v>
      </c>
      <c r="C71" s="349">
        <v>3</v>
      </c>
      <c r="D71" s="350" t="s">
        <v>8</v>
      </c>
      <c r="E71" s="349">
        <v>142</v>
      </c>
      <c r="F71" s="353"/>
      <c r="G71" s="222"/>
      <c r="H71" s="353">
        <v>0</v>
      </c>
      <c r="I71" s="353">
        <v>0</v>
      </c>
      <c r="J71" s="222"/>
      <c r="K71" s="61">
        <f t="shared" si="4"/>
        <v>0</v>
      </c>
    </row>
    <row r="72" spans="1:11" x14ac:dyDescent="0.2">
      <c r="A72" s="60" t="str">
        <f t="shared" si="3"/>
        <v>174250-4-142</v>
      </c>
      <c r="B72" s="345">
        <v>174250</v>
      </c>
      <c r="C72" s="346">
        <v>4</v>
      </c>
      <c r="D72" s="347" t="s">
        <v>7</v>
      </c>
      <c r="E72" s="346">
        <v>142</v>
      </c>
      <c r="F72" s="352"/>
      <c r="G72" s="221"/>
      <c r="H72" s="352">
        <v>0</v>
      </c>
      <c r="I72" s="352">
        <v>0</v>
      </c>
      <c r="J72" s="221"/>
      <c r="K72" s="61">
        <f t="shared" si="4"/>
        <v>0</v>
      </c>
    </row>
    <row r="73" spans="1:11" x14ac:dyDescent="0.2">
      <c r="A73" s="60" t="str">
        <f t="shared" si="3"/>
        <v>174251-3-142</v>
      </c>
      <c r="B73" s="348">
        <v>174251</v>
      </c>
      <c r="C73" s="349">
        <v>3</v>
      </c>
      <c r="D73" s="350" t="s">
        <v>8</v>
      </c>
      <c r="E73" s="349">
        <v>142</v>
      </c>
      <c r="F73" s="353"/>
      <c r="G73" s="222"/>
      <c r="H73" s="353">
        <v>0</v>
      </c>
      <c r="I73" s="353">
        <v>0</v>
      </c>
      <c r="J73" s="222"/>
      <c r="K73" s="61">
        <f t="shared" si="4"/>
        <v>0</v>
      </c>
    </row>
    <row r="74" spans="1:11" x14ac:dyDescent="0.2">
      <c r="A74" s="60" t="str">
        <f t="shared" si="3"/>
        <v>174252-3-142</v>
      </c>
      <c r="B74" s="345">
        <v>174252</v>
      </c>
      <c r="C74" s="346">
        <v>3</v>
      </c>
      <c r="D74" s="347" t="s">
        <v>8</v>
      </c>
      <c r="E74" s="346">
        <v>142</v>
      </c>
      <c r="F74" s="352">
        <v>150000</v>
      </c>
      <c r="G74" s="221"/>
      <c r="H74" s="352">
        <v>0</v>
      </c>
      <c r="I74" s="352">
        <v>0</v>
      </c>
      <c r="J74" s="221"/>
      <c r="K74" s="61">
        <f t="shared" si="4"/>
        <v>150000</v>
      </c>
    </row>
    <row r="75" spans="1:11" x14ac:dyDescent="0.2">
      <c r="A75" s="60" t="str">
        <f t="shared" si="3"/>
        <v>174253-3-142</v>
      </c>
      <c r="B75" s="348">
        <v>174253</v>
      </c>
      <c r="C75" s="349">
        <v>3</v>
      </c>
      <c r="D75" s="350" t="s">
        <v>8</v>
      </c>
      <c r="E75" s="349">
        <v>142</v>
      </c>
      <c r="F75" s="353">
        <v>0</v>
      </c>
      <c r="G75" s="222"/>
      <c r="H75" s="353">
        <v>0</v>
      </c>
      <c r="I75" s="353">
        <v>0</v>
      </c>
      <c r="J75" s="222"/>
      <c r="K75" s="61">
        <f t="shared" si="4"/>
        <v>0</v>
      </c>
    </row>
    <row r="76" spans="1:11" x14ac:dyDescent="0.2">
      <c r="A76" s="60" t="str">
        <f t="shared" si="3"/>
        <v>174254-3-142</v>
      </c>
      <c r="B76" s="345">
        <v>174254</v>
      </c>
      <c r="C76" s="346">
        <v>3</v>
      </c>
      <c r="D76" s="347" t="s">
        <v>8</v>
      </c>
      <c r="E76" s="346">
        <v>142</v>
      </c>
      <c r="F76" s="352"/>
      <c r="G76" s="221"/>
      <c r="H76" s="352">
        <v>0</v>
      </c>
      <c r="I76" s="352">
        <v>0</v>
      </c>
      <c r="J76" s="221"/>
      <c r="K76" s="61">
        <f t="shared" si="4"/>
        <v>0</v>
      </c>
    </row>
    <row r="77" spans="1:11" x14ac:dyDescent="0.2">
      <c r="A77" s="60" t="str">
        <f t="shared" si="3"/>
        <v>174255-3-142</v>
      </c>
      <c r="B77" s="348">
        <v>174255</v>
      </c>
      <c r="C77" s="349">
        <v>3</v>
      </c>
      <c r="D77" s="350" t="s">
        <v>8</v>
      </c>
      <c r="E77" s="349">
        <v>142</v>
      </c>
      <c r="F77" s="353"/>
      <c r="G77" s="222"/>
      <c r="H77" s="353">
        <v>0</v>
      </c>
      <c r="I77" s="353">
        <v>0</v>
      </c>
      <c r="J77" s="222"/>
      <c r="K77" s="61">
        <f t="shared" si="4"/>
        <v>0</v>
      </c>
    </row>
    <row r="78" spans="1:11" x14ac:dyDescent="0.2">
      <c r="A78" s="60" t="str">
        <f t="shared" si="3"/>
        <v>174255-4-142</v>
      </c>
      <c r="B78" s="345">
        <v>174255</v>
      </c>
      <c r="C78" s="346">
        <v>4</v>
      </c>
      <c r="D78" s="347" t="s">
        <v>7</v>
      </c>
      <c r="E78" s="346">
        <v>142</v>
      </c>
      <c r="F78" s="352"/>
      <c r="G78" s="221"/>
      <c r="H78" s="352">
        <v>0</v>
      </c>
      <c r="I78" s="352">
        <v>0</v>
      </c>
      <c r="J78" s="221"/>
      <c r="K78" s="61">
        <f t="shared" si="4"/>
        <v>0</v>
      </c>
    </row>
    <row r="79" spans="1:11" x14ac:dyDescent="0.2">
      <c r="A79" s="60" t="str">
        <f t="shared" si="3"/>
        <v>174256-3-142</v>
      </c>
      <c r="B79" s="348">
        <v>174256</v>
      </c>
      <c r="C79" s="349">
        <v>3</v>
      </c>
      <c r="D79" s="350" t="s">
        <v>8</v>
      </c>
      <c r="E79" s="349">
        <v>142</v>
      </c>
      <c r="F79" s="353"/>
      <c r="G79" s="222"/>
      <c r="H79" s="353">
        <v>0</v>
      </c>
      <c r="I79" s="353">
        <v>0</v>
      </c>
      <c r="J79" s="222"/>
      <c r="K79" s="61">
        <f t="shared" si="4"/>
        <v>0</v>
      </c>
    </row>
    <row r="80" spans="1:11" x14ac:dyDescent="0.2">
      <c r="A80" s="60" t="str">
        <f t="shared" si="3"/>
        <v>174257-3-142</v>
      </c>
      <c r="B80" s="345">
        <v>174257</v>
      </c>
      <c r="C80" s="346">
        <v>3</v>
      </c>
      <c r="D80" s="347" t="s">
        <v>8</v>
      </c>
      <c r="E80" s="346">
        <v>142</v>
      </c>
      <c r="F80" s="352"/>
      <c r="G80" s="221"/>
      <c r="H80" s="352">
        <v>0</v>
      </c>
      <c r="I80" s="352">
        <v>0</v>
      </c>
      <c r="J80" s="221"/>
      <c r="K80" s="61">
        <f t="shared" si="4"/>
        <v>0</v>
      </c>
    </row>
    <row r="81" spans="1:11" x14ac:dyDescent="0.2">
      <c r="A81" s="60" t="str">
        <f t="shared" si="3"/>
        <v>174258-3-142</v>
      </c>
      <c r="B81" s="348">
        <v>174258</v>
      </c>
      <c r="C81" s="349">
        <v>3</v>
      </c>
      <c r="D81" s="350" t="s">
        <v>8</v>
      </c>
      <c r="E81" s="349">
        <v>142</v>
      </c>
      <c r="F81" s="353">
        <v>0</v>
      </c>
      <c r="G81" s="222"/>
      <c r="H81" s="353">
        <v>0</v>
      </c>
      <c r="I81" s="353">
        <v>0</v>
      </c>
      <c r="J81" s="222"/>
      <c r="K81" s="61">
        <f t="shared" si="4"/>
        <v>0</v>
      </c>
    </row>
    <row r="82" spans="1:11" x14ac:dyDescent="0.2">
      <c r="A82" s="60" t="str">
        <f t="shared" si="3"/>
        <v>174259-3-142</v>
      </c>
      <c r="B82" s="345">
        <v>174259</v>
      </c>
      <c r="C82" s="346">
        <v>3</v>
      </c>
      <c r="D82" s="347" t="s">
        <v>8</v>
      </c>
      <c r="E82" s="346">
        <v>142</v>
      </c>
      <c r="F82" s="352">
        <v>0</v>
      </c>
      <c r="G82" s="221"/>
      <c r="H82" s="352">
        <v>0</v>
      </c>
      <c r="I82" s="352">
        <v>0</v>
      </c>
      <c r="J82" s="221"/>
      <c r="K82" s="61">
        <f t="shared" si="4"/>
        <v>0</v>
      </c>
    </row>
    <row r="83" spans="1:11" x14ac:dyDescent="0.2">
      <c r="A83" s="60" t="str">
        <f t="shared" si="3"/>
        <v>174260-3-142</v>
      </c>
      <c r="B83" s="348">
        <v>174260</v>
      </c>
      <c r="C83" s="349">
        <v>3</v>
      </c>
      <c r="D83" s="350" t="s">
        <v>8</v>
      </c>
      <c r="E83" s="349">
        <v>142</v>
      </c>
      <c r="F83" s="353"/>
      <c r="G83" s="222"/>
      <c r="H83" s="353">
        <v>0</v>
      </c>
      <c r="I83" s="353">
        <v>0</v>
      </c>
      <c r="J83" s="222"/>
      <c r="K83" s="61">
        <f t="shared" si="4"/>
        <v>0</v>
      </c>
    </row>
    <row r="84" spans="1:11" x14ac:dyDescent="0.2">
      <c r="A84" s="60" t="str">
        <f t="shared" si="3"/>
        <v>174261-3-142</v>
      </c>
      <c r="B84" s="345">
        <v>174261</v>
      </c>
      <c r="C84" s="346">
        <v>3</v>
      </c>
      <c r="D84" s="347" t="s">
        <v>8</v>
      </c>
      <c r="E84" s="346">
        <v>142</v>
      </c>
      <c r="F84" s="352"/>
      <c r="G84" s="221"/>
      <c r="H84" s="352">
        <v>0</v>
      </c>
      <c r="I84" s="352">
        <v>0</v>
      </c>
      <c r="J84" s="221"/>
      <c r="K84" s="61">
        <f t="shared" si="4"/>
        <v>0</v>
      </c>
    </row>
    <row r="85" spans="1:11" x14ac:dyDescent="0.2">
      <c r="A85" s="60" t="str">
        <f t="shared" si="3"/>
        <v>174262-3-142</v>
      </c>
      <c r="B85" s="348">
        <v>174262</v>
      </c>
      <c r="C85" s="349">
        <v>3</v>
      </c>
      <c r="D85" s="350" t="s">
        <v>8</v>
      </c>
      <c r="E85" s="349">
        <v>142</v>
      </c>
      <c r="F85" s="353"/>
      <c r="G85" s="222"/>
      <c r="H85" s="353">
        <v>0</v>
      </c>
      <c r="I85" s="353">
        <v>0</v>
      </c>
      <c r="J85" s="222"/>
      <c r="K85" s="61">
        <f t="shared" si="4"/>
        <v>0</v>
      </c>
    </row>
    <row r="86" spans="1:11" x14ac:dyDescent="0.2">
      <c r="A86" s="60" t="str">
        <f t="shared" si="3"/>
        <v>174263-3-142</v>
      </c>
      <c r="B86" s="345">
        <v>174263</v>
      </c>
      <c r="C86" s="346">
        <v>3</v>
      </c>
      <c r="D86" s="347" t="s">
        <v>8</v>
      </c>
      <c r="E86" s="346">
        <v>142</v>
      </c>
      <c r="F86" s="352">
        <v>0</v>
      </c>
      <c r="G86" s="221"/>
      <c r="H86" s="352">
        <v>0</v>
      </c>
      <c r="I86" s="352">
        <v>0</v>
      </c>
      <c r="J86" s="221"/>
      <c r="K86" s="61">
        <f t="shared" si="4"/>
        <v>0</v>
      </c>
    </row>
    <row r="87" spans="1:11" x14ac:dyDescent="0.2">
      <c r="A87" s="60" t="str">
        <f t="shared" si="3"/>
        <v>174264-3-142</v>
      </c>
      <c r="B87" s="348">
        <v>174264</v>
      </c>
      <c r="C87" s="349">
        <v>3</v>
      </c>
      <c r="D87" s="350" t="s">
        <v>8</v>
      </c>
      <c r="E87" s="349">
        <v>142</v>
      </c>
      <c r="F87" s="353"/>
      <c r="G87" s="222"/>
      <c r="H87" s="353">
        <v>0</v>
      </c>
      <c r="I87" s="353">
        <v>0</v>
      </c>
      <c r="J87" s="222"/>
      <c r="K87" s="61">
        <f t="shared" si="4"/>
        <v>0</v>
      </c>
    </row>
    <row r="88" spans="1:11" x14ac:dyDescent="0.2">
      <c r="A88" s="60" t="str">
        <f t="shared" si="3"/>
        <v>174265-3-142</v>
      </c>
      <c r="B88" s="345">
        <v>174265</v>
      </c>
      <c r="C88" s="346">
        <v>3</v>
      </c>
      <c r="D88" s="347" t="s">
        <v>8</v>
      </c>
      <c r="E88" s="346">
        <v>142</v>
      </c>
      <c r="F88" s="352"/>
      <c r="G88" s="221"/>
      <c r="H88" s="352">
        <v>0</v>
      </c>
      <c r="I88" s="352">
        <v>0</v>
      </c>
      <c r="J88" s="221"/>
      <c r="K88" s="61">
        <f t="shared" si="4"/>
        <v>0</v>
      </c>
    </row>
    <row r="89" spans="1:11" x14ac:dyDescent="0.2">
      <c r="A89" s="60" t="str">
        <f t="shared" si="3"/>
        <v>174266-3-142</v>
      </c>
      <c r="B89" s="348">
        <v>174266</v>
      </c>
      <c r="C89" s="349">
        <v>3</v>
      </c>
      <c r="D89" s="350" t="s">
        <v>8</v>
      </c>
      <c r="E89" s="349">
        <v>142</v>
      </c>
      <c r="F89" s="353">
        <v>0</v>
      </c>
      <c r="G89" s="222"/>
      <c r="H89" s="353">
        <v>0</v>
      </c>
      <c r="I89" s="353">
        <v>0</v>
      </c>
      <c r="J89" s="222"/>
      <c r="K89" s="61">
        <f t="shared" si="4"/>
        <v>0</v>
      </c>
    </row>
    <row r="90" spans="1:11" x14ac:dyDescent="0.2">
      <c r="A90" s="60" t="str">
        <f t="shared" si="3"/>
        <v>174267-3-142</v>
      </c>
      <c r="B90" s="345">
        <v>174267</v>
      </c>
      <c r="C90" s="346">
        <v>3</v>
      </c>
      <c r="D90" s="347" t="s">
        <v>8</v>
      </c>
      <c r="E90" s="346">
        <v>142</v>
      </c>
      <c r="F90" s="352"/>
      <c r="G90" s="221"/>
      <c r="H90" s="352">
        <v>0</v>
      </c>
      <c r="I90" s="352">
        <v>0</v>
      </c>
      <c r="J90" s="221"/>
      <c r="K90" s="61">
        <f t="shared" si="4"/>
        <v>0</v>
      </c>
    </row>
    <row r="91" spans="1:11" x14ac:dyDescent="0.2">
      <c r="A91" s="60" t="str">
        <f t="shared" si="3"/>
        <v>174267-4-142</v>
      </c>
      <c r="B91" s="348">
        <v>174267</v>
      </c>
      <c r="C91" s="349">
        <v>4</v>
      </c>
      <c r="D91" s="350" t="s">
        <v>7</v>
      </c>
      <c r="E91" s="349">
        <v>142</v>
      </c>
      <c r="F91" s="353"/>
      <c r="G91" s="222"/>
      <c r="H91" s="353">
        <v>0</v>
      </c>
      <c r="I91" s="353">
        <v>0</v>
      </c>
      <c r="J91" s="222"/>
      <c r="K91" s="61">
        <f t="shared" si="4"/>
        <v>0</v>
      </c>
    </row>
    <row r="92" spans="1:11" x14ac:dyDescent="0.2">
      <c r="A92" s="60" t="str">
        <f t="shared" si="3"/>
        <v>174267-4-263</v>
      </c>
      <c r="B92" s="345">
        <v>174267</v>
      </c>
      <c r="C92" s="346">
        <v>4</v>
      </c>
      <c r="D92" s="347" t="s">
        <v>7</v>
      </c>
      <c r="E92" s="346">
        <v>263</v>
      </c>
      <c r="F92" s="352"/>
      <c r="G92" s="221"/>
      <c r="H92" s="352">
        <v>0</v>
      </c>
      <c r="I92" s="352">
        <v>0</v>
      </c>
      <c r="J92" s="221"/>
      <c r="K92" s="61">
        <f t="shared" si="4"/>
        <v>0</v>
      </c>
    </row>
    <row r="93" spans="1:11" x14ac:dyDescent="0.2">
      <c r="A93" s="60" t="str">
        <f t="shared" si="3"/>
        <v>174268-3-142</v>
      </c>
      <c r="B93" s="348">
        <v>174268</v>
      </c>
      <c r="C93" s="349">
        <v>3</v>
      </c>
      <c r="D93" s="350" t="s">
        <v>8</v>
      </c>
      <c r="E93" s="349">
        <v>142</v>
      </c>
      <c r="F93" s="353"/>
      <c r="G93" s="222"/>
      <c r="H93" s="353">
        <v>0</v>
      </c>
      <c r="I93" s="353">
        <v>0</v>
      </c>
      <c r="J93" s="222"/>
      <c r="K93" s="61">
        <f t="shared" si="4"/>
        <v>0</v>
      </c>
    </row>
    <row r="94" spans="1:11" x14ac:dyDescent="0.2">
      <c r="A94" s="60" t="str">
        <f t="shared" si="3"/>
        <v>174269-3-142</v>
      </c>
      <c r="B94" s="345">
        <v>174269</v>
      </c>
      <c r="C94" s="346">
        <v>3</v>
      </c>
      <c r="D94" s="347" t="s">
        <v>8</v>
      </c>
      <c r="E94" s="346">
        <v>142</v>
      </c>
      <c r="F94" s="352">
        <v>0</v>
      </c>
      <c r="G94" s="221"/>
      <c r="H94" s="352">
        <v>0</v>
      </c>
      <c r="I94" s="352">
        <v>0</v>
      </c>
      <c r="J94" s="221"/>
      <c r="K94" s="61">
        <f>+J94+I94+H94+F94</f>
        <v>0</v>
      </c>
    </row>
    <row r="95" spans="1:11" x14ac:dyDescent="0.2">
      <c r="A95" s="60" t="str">
        <f t="shared" si="3"/>
        <v>174269-3-250</v>
      </c>
      <c r="B95" s="348">
        <v>174269</v>
      </c>
      <c r="C95" s="349">
        <v>3</v>
      </c>
      <c r="D95" s="350" t="s">
        <v>8</v>
      </c>
      <c r="E95" s="349">
        <v>250</v>
      </c>
      <c r="F95" s="353"/>
      <c r="G95" s="222"/>
      <c r="H95" s="353">
        <v>0</v>
      </c>
      <c r="I95" s="353">
        <v>0</v>
      </c>
      <c r="J95" s="222"/>
      <c r="K95" s="61">
        <f t="shared" ref="K95:K101" si="5">+J95+I95+H95+F95</f>
        <v>0</v>
      </c>
    </row>
    <row r="96" spans="1:11" x14ac:dyDescent="0.2">
      <c r="A96" s="60" t="str">
        <f>CONCATENATE(B96,"-",C96,"-",E96)</f>
        <v>174269-4-250</v>
      </c>
      <c r="B96" s="345">
        <v>174269</v>
      </c>
      <c r="C96" s="346">
        <v>4</v>
      </c>
      <c r="D96" s="347" t="s">
        <v>7</v>
      </c>
      <c r="E96" s="346">
        <v>250</v>
      </c>
      <c r="F96" s="352"/>
      <c r="G96" s="221"/>
      <c r="H96" s="352">
        <v>0</v>
      </c>
      <c r="I96" s="352">
        <v>0</v>
      </c>
      <c r="J96" s="221"/>
      <c r="K96" s="61">
        <f t="shared" si="5"/>
        <v>0</v>
      </c>
    </row>
    <row r="97" spans="1:11" x14ac:dyDescent="0.2">
      <c r="A97" s="60" t="str">
        <f>CONCATENATE(B97,"-",C97,"-",E97)</f>
        <v>174270-3-142</v>
      </c>
      <c r="B97" s="348">
        <v>174270</v>
      </c>
      <c r="C97" s="349">
        <v>3</v>
      </c>
      <c r="D97" s="350" t="s">
        <v>8</v>
      </c>
      <c r="E97" s="349">
        <v>142</v>
      </c>
      <c r="F97" s="353"/>
      <c r="G97" s="222"/>
      <c r="H97" s="353">
        <v>0</v>
      </c>
      <c r="I97" s="353">
        <v>0</v>
      </c>
      <c r="J97" s="222"/>
      <c r="K97" s="61">
        <f t="shared" si="5"/>
        <v>0</v>
      </c>
    </row>
    <row r="98" spans="1:11" x14ac:dyDescent="0.2">
      <c r="A98" s="60" t="str">
        <f>CONCATENATE(B98,"-",C98,"-",E98)</f>
        <v>174271-3-142</v>
      </c>
      <c r="B98" s="345">
        <v>174271</v>
      </c>
      <c r="C98" s="346">
        <v>3</v>
      </c>
      <c r="D98" s="347" t="s">
        <v>8</v>
      </c>
      <c r="E98" s="346">
        <v>142</v>
      </c>
      <c r="F98" s="352"/>
      <c r="G98" s="221"/>
      <c r="H98" s="352">
        <v>0</v>
      </c>
      <c r="I98" s="352">
        <v>0</v>
      </c>
      <c r="J98" s="221"/>
      <c r="K98" s="61">
        <f t="shared" si="5"/>
        <v>0</v>
      </c>
    </row>
    <row r="99" spans="1:11" x14ac:dyDescent="0.2">
      <c r="A99" s="60" t="str">
        <f>CONCATENATE(B99,"-",C99,"-",E99)</f>
        <v>174272-3-142</v>
      </c>
      <c r="B99" s="348">
        <v>174272</v>
      </c>
      <c r="C99" s="349">
        <v>3</v>
      </c>
      <c r="D99" s="350" t="s">
        <v>8</v>
      </c>
      <c r="E99" s="349">
        <v>142</v>
      </c>
      <c r="F99" s="353"/>
      <c r="G99" s="222"/>
      <c r="H99" s="353">
        <v>0</v>
      </c>
      <c r="I99" s="353">
        <v>0</v>
      </c>
      <c r="J99" s="222"/>
      <c r="K99" s="61">
        <f t="shared" si="5"/>
        <v>0</v>
      </c>
    </row>
    <row r="100" spans="1:11" x14ac:dyDescent="0.2">
      <c r="A100" s="60" t="str">
        <f>CONCATENATE(B100,"-",C100,"-",E100)</f>
        <v>174273-3-142</v>
      </c>
      <c r="B100" s="345">
        <v>174273</v>
      </c>
      <c r="C100" s="346">
        <v>3</v>
      </c>
      <c r="D100" s="347" t="s">
        <v>8</v>
      </c>
      <c r="E100" s="346">
        <v>142</v>
      </c>
      <c r="F100" s="352"/>
      <c r="G100" s="221"/>
      <c r="H100" s="352">
        <v>0</v>
      </c>
      <c r="I100" s="352">
        <v>0</v>
      </c>
      <c r="J100" s="221"/>
      <c r="K100" s="61">
        <f t="shared" si="5"/>
        <v>0</v>
      </c>
    </row>
    <row r="101" spans="1:11" x14ac:dyDescent="0.2">
      <c r="A101" s="60"/>
      <c r="B101" s="351" t="s">
        <v>9</v>
      </c>
      <c r="C101" s="478" t="s">
        <v>10</v>
      </c>
      <c r="D101" s="478"/>
      <c r="E101" s="351" t="s">
        <v>10</v>
      </c>
      <c r="F101" s="354">
        <v>1000000</v>
      </c>
      <c r="G101" s="249"/>
      <c r="H101" s="354">
        <v>1308698</v>
      </c>
      <c r="I101" s="354">
        <v>0</v>
      </c>
      <c r="J101" s="223"/>
      <c r="K101" s="61">
        <f t="shared" si="5"/>
        <v>2308698</v>
      </c>
    </row>
  </sheetData>
  <mergeCells count="6">
    <mergeCell ref="C101:D101"/>
    <mergeCell ref="B1:K1"/>
    <mergeCell ref="B8:B11"/>
    <mergeCell ref="C8:D11"/>
    <mergeCell ref="F8:J8"/>
    <mergeCell ref="E9:E10"/>
  </mergeCells>
  <pageMargins left="0" right="0" top="0" bottom="0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567"/>
  <sheetViews>
    <sheetView showGridLines="0" topLeftCell="A11" workbookViewId="0">
      <selection activeCell="N15" sqref="N15"/>
    </sheetView>
  </sheetViews>
  <sheetFormatPr defaultRowHeight="12.75" outlineLevelCol="1" x14ac:dyDescent="0.2"/>
  <cols>
    <col min="1" max="1" width="1.140625" style="63" customWidth="1"/>
    <col min="2" max="2" width="41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 collapsed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 collapsed="1"/>
    <col min="10" max="10" width="13.5703125" style="69" hidden="1" customWidth="1"/>
    <col min="11" max="11" width="14.85546875" style="69" hidden="1" customWidth="1"/>
    <col min="12" max="12" width="15.42578125" style="69" hidden="1" customWidth="1"/>
    <col min="13" max="13" width="17.140625" style="69" customWidth="1"/>
    <col min="14" max="14" width="19.42578125" style="19" customWidth="1"/>
    <col min="15" max="15" width="16.5703125" style="19" customWidth="1"/>
    <col min="16" max="16" width="17.85546875" style="19" customWidth="1"/>
    <col min="17" max="17" width="15.85546875" style="19" customWidth="1"/>
    <col min="18" max="18" width="15.85546875" style="19" hidden="1" customWidth="1"/>
    <col min="19" max="19" width="15" style="19" customWidth="1"/>
    <col min="20" max="20" width="15" style="19" hidden="1" customWidth="1"/>
    <col min="21" max="21" width="15" style="19" customWidth="1"/>
    <col min="22" max="22" width="15" style="19" hidden="1" customWidth="1"/>
    <col min="23" max="23" width="15" style="19" customWidth="1"/>
    <col min="24" max="24" width="16.140625" customWidth="1"/>
  </cols>
  <sheetData>
    <row r="1" spans="1:34" s="19" customFormat="1" ht="33.950000000000003" customHeight="1" x14ac:dyDescent="0.2">
      <c r="A1" s="63"/>
      <c r="B1" s="64"/>
      <c r="C1" s="65"/>
      <c r="D1" s="66"/>
      <c r="E1" s="65"/>
      <c r="F1" s="67"/>
      <c r="G1" s="68"/>
      <c r="H1" s="69"/>
      <c r="I1" s="69"/>
      <c r="J1" s="69"/>
      <c r="K1" s="69"/>
      <c r="L1" s="69"/>
      <c r="M1" s="69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76"/>
      <c r="R3" s="7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76"/>
      <c r="R4" s="76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x14ac:dyDescent="0.2">
      <c r="B5" s="77" t="s">
        <v>107</v>
      </c>
      <c r="D5" s="73"/>
      <c r="F5" s="78"/>
      <c r="G5" s="79"/>
      <c r="I5" s="72"/>
      <c r="J5" s="72"/>
      <c r="K5" s="72"/>
      <c r="L5" s="80"/>
      <c r="M5" s="81"/>
      <c r="R5" s="83"/>
      <c r="T5" s="84"/>
      <c r="W5" s="82" t="s">
        <v>14</v>
      </c>
      <c r="X5" s="83">
        <f ca="1">TODAY()-1</f>
        <v>44745</v>
      </c>
      <c r="Y5" s="19"/>
      <c r="Z5" s="19"/>
      <c r="AA5" s="19"/>
      <c r="AB5" s="19"/>
      <c r="AC5" s="19"/>
      <c r="AD5" s="19"/>
      <c r="AE5" s="19"/>
      <c r="AF5" s="19"/>
    </row>
    <row r="6" spans="1:34" s="63" customFormat="1" ht="13.5" customHeight="1" thickBot="1" x14ac:dyDescent="0.25">
      <c r="B6" s="77"/>
      <c r="D6" s="73"/>
      <c r="F6" s="78"/>
      <c r="G6" s="79"/>
      <c r="I6" s="72"/>
      <c r="J6" s="72"/>
      <c r="K6" s="72"/>
      <c r="L6" s="80"/>
      <c r="M6" s="81"/>
      <c r="R6" s="83"/>
      <c r="T6" s="84"/>
      <c r="W6" s="82"/>
      <c r="X6" s="268">
        <v>1</v>
      </c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thickBot="1" x14ac:dyDescent="0.25">
      <c r="A7" s="63"/>
      <c r="B7" s="536" t="s">
        <v>108</v>
      </c>
      <c r="C7" s="203" t="s">
        <v>59</v>
      </c>
      <c r="D7" s="204" t="s">
        <v>0</v>
      </c>
      <c r="E7" s="203" t="s">
        <v>15</v>
      </c>
      <c r="F7" s="205" t="s">
        <v>16</v>
      </c>
      <c r="G7" s="203" t="s">
        <v>48</v>
      </c>
      <c r="H7" s="206" t="s">
        <v>185</v>
      </c>
      <c r="I7" s="206" t="s">
        <v>91</v>
      </c>
      <c r="J7" s="207" t="s">
        <v>92</v>
      </c>
      <c r="K7" s="539" t="s">
        <v>93</v>
      </c>
      <c r="L7" s="526" t="s">
        <v>125</v>
      </c>
      <c r="M7" s="541" t="s">
        <v>94</v>
      </c>
      <c r="N7" s="543" t="s">
        <v>186</v>
      </c>
      <c r="O7" s="541" t="s">
        <v>116</v>
      </c>
      <c r="P7" s="543" t="s">
        <v>105</v>
      </c>
      <c r="Q7" s="541" t="s">
        <v>95</v>
      </c>
      <c r="R7" s="543" t="s">
        <v>188</v>
      </c>
      <c r="S7" s="546" t="s">
        <v>187</v>
      </c>
      <c r="T7" s="543" t="s">
        <v>189</v>
      </c>
      <c r="U7" s="543" t="s">
        <v>190</v>
      </c>
      <c r="V7" s="543" t="s">
        <v>191</v>
      </c>
      <c r="W7" s="543" t="s">
        <v>192</v>
      </c>
      <c r="X7" s="548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thickTop="1" thickBot="1" x14ac:dyDescent="0.25">
      <c r="A8" s="63"/>
      <c r="B8" s="537"/>
      <c r="C8" s="208"/>
      <c r="D8" s="209"/>
      <c r="E8" s="208"/>
      <c r="F8" s="210"/>
      <c r="G8" s="208"/>
      <c r="H8" s="211"/>
      <c r="I8" s="211"/>
      <c r="J8" s="212"/>
      <c r="K8" s="540"/>
      <c r="L8" s="527"/>
      <c r="M8" s="542"/>
      <c r="N8" s="544"/>
      <c r="O8" s="542"/>
      <c r="P8" s="544"/>
      <c r="Q8" s="542"/>
      <c r="R8" s="544"/>
      <c r="S8" s="547"/>
      <c r="T8" s="544"/>
      <c r="U8" s="544"/>
      <c r="V8" s="544"/>
      <c r="W8" s="544"/>
      <c r="X8" s="548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thickTop="1" thickBot="1" x14ac:dyDescent="0.25">
      <c r="A9" s="63"/>
      <c r="B9" s="537"/>
      <c r="C9" s="208"/>
      <c r="D9" s="209"/>
      <c r="E9" s="208"/>
      <c r="F9" s="210"/>
      <c r="G9" s="208"/>
      <c r="H9" s="211"/>
      <c r="I9" s="211"/>
      <c r="J9" s="212"/>
      <c r="K9" s="540"/>
      <c r="L9" s="527"/>
      <c r="M9" s="542"/>
      <c r="N9" s="545"/>
      <c r="O9" s="542"/>
      <c r="P9" s="545"/>
      <c r="Q9" s="542"/>
      <c r="R9" s="545"/>
      <c r="S9" s="547"/>
      <c r="T9" s="545"/>
      <c r="U9" s="545"/>
      <c r="V9" s="545"/>
      <c r="W9" s="545"/>
      <c r="X9" s="548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Top="1" thickBot="1" x14ac:dyDescent="0.25">
      <c r="A10" s="63"/>
      <c r="B10" s="538"/>
      <c r="C10" s="213"/>
      <c r="D10" s="214"/>
      <c r="E10" s="213"/>
      <c r="F10" s="215"/>
      <c r="G10" s="213"/>
      <c r="H10" s="216"/>
      <c r="I10" s="216"/>
      <c r="J10" s="217"/>
      <c r="K10" s="199" t="s">
        <v>96</v>
      </c>
      <c r="L10" s="199" t="s">
        <v>97</v>
      </c>
      <c r="M10" s="200" t="s">
        <v>98</v>
      </c>
      <c r="N10" s="200" t="s">
        <v>99</v>
      </c>
      <c r="O10" s="200" t="s">
        <v>100</v>
      </c>
      <c r="P10" s="200" t="s">
        <v>101</v>
      </c>
      <c r="Q10" s="200" t="s">
        <v>102</v>
      </c>
      <c r="R10" s="201"/>
      <c r="S10" s="255" t="s">
        <v>112</v>
      </c>
      <c r="T10" s="252"/>
      <c r="U10" s="252"/>
      <c r="V10" s="252"/>
      <c r="W10" s="252"/>
      <c r="X10" s="54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Top="1" thickBot="1" x14ac:dyDescent="0.25">
      <c r="A11" s="63"/>
      <c r="B11" s="131" t="s">
        <v>36</v>
      </c>
      <c r="C11" s="132"/>
      <c r="D11" s="133"/>
      <c r="E11" s="132"/>
      <c r="F11" s="134"/>
      <c r="G11" s="132"/>
      <c r="H11" s="135"/>
      <c r="I11" s="135"/>
      <c r="J11" s="136"/>
      <c r="K11" s="137" t="e">
        <f>+'Execução Orçamentária'!#REF!</f>
        <v>#REF!</v>
      </c>
      <c r="L11" s="137" t="e">
        <f>+'Execução Orçamentária'!#REF!</f>
        <v>#REF!</v>
      </c>
      <c r="M11" s="137" t="e">
        <f>K11-L11</f>
        <v>#REF!</v>
      </c>
      <c r="N11" s="137" t="e">
        <f>+'Execução Orçamentária'!#REF!</f>
        <v>#REF!</v>
      </c>
      <c r="O11" s="137" t="e">
        <f t="shared" ref="O11:O17" si="0">M11-N11</f>
        <v>#REF!</v>
      </c>
      <c r="P11" s="137" t="e">
        <f>+'Execução Orçamentária'!#REF!</f>
        <v>#REF!</v>
      </c>
      <c r="Q11" s="167" t="e">
        <f>+O11-P11</f>
        <v>#REF!</v>
      </c>
      <c r="R11" s="167" t="e">
        <f>'Execução Orçamentária'!#REF!+'Execução Orçamentária'!#REF!</f>
        <v>#REF!</v>
      </c>
      <c r="S11" s="256" t="e">
        <f>R11/O11</f>
        <v>#REF!</v>
      </c>
      <c r="T11" s="257" t="e">
        <f>'Execução Orçamentária'!#REF!</f>
        <v>#REF!</v>
      </c>
      <c r="U11" s="258" t="e">
        <f t="shared" ref="U11:U17" si="1">T11/O11</f>
        <v>#REF!</v>
      </c>
      <c r="V11" s="100" t="e">
        <f>'Execução Orçamentária'!#REF!</f>
        <v>#REF!</v>
      </c>
      <c r="W11" s="256" t="e">
        <f>V11/O11</f>
        <v>#REF!</v>
      </c>
      <c r="X11" s="244" t="s">
        <v>181</v>
      </c>
      <c r="Y11" s="94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131" t="s">
        <v>42</v>
      </c>
      <c r="C12" s="138"/>
      <c r="D12" s="139"/>
      <c r="E12" s="138"/>
      <c r="F12" s="140"/>
      <c r="G12" s="138"/>
      <c r="H12" s="141"/>
      <c r="I12" s="141"/>
      <c r="J12" s="142"/>
      <c r="K12" s="142" t="e">
        <f>+'Execução Orçamentária'!#REF!</f>
        <v>#REF!</v>
      </c>
      <c r="L12" s="142" t="e">
        <f>+'Execução Orçamentária'!#REF!</f>
        <v>#REF!</v>
      </c>
      <c r="M12" s="142" t="e">
        <f t="shared" ref="M12:M17" si="2">K12-L12</f>
        <v>#REF!</v>
      </c>
      <c r="N12" s="142" t="e">
        <f>+'Execução Orçamentária'!#REF!</f>
        <v>#REF!</v>
      </c>
      <c r="O12" s="142" t="e">
        <f t="shared" si="0"/>
        <v>#REF!</v>
      </c>
      <c r="P12" s="142" t="e">
        <f>+'Execução Orçamentária'!#REF!</f>
        <v>#REF!</v>
      </c>
      <c r="Q12" s="124" t="e">
        <f>+O12-P12</f>
        <v>#REF!</v>
      </c>
      <c r="R12" s="124" t="e">
        <f>'Execução Orçamentária'!#REF!+'Execução Orçamentária'!#REF!</f>
        <v>#REF!</v>
      </c>
      <c r="S12" s="243" t="e">
        <f t="shared" ref="S12:S17" si="3">R12/O12</f>
        <v>#REF!</v>
      </c>
      <c r="T12" s="100" t="e">
        <f>'Execução Orçamentária'!#REF!</f>
        <v>#REF!</v>
      </c>
      <c r="U12" s="258" t="e">
        <f t="shared" si="1"/>
        <v>#REF!</v>
      </c>
      <c r="V12" s="100" t="e">
        <f>'Execução Orçamentária'!#REF!</f>
        <v>#REF!</v>
      </c>
      <c r="W12" s="264" t="e">
        <f t="shared" ref="W12:W17" si="4">V12/O12</f>
        <v>#REF!</v>
      </c>
      <c r="X12" s="244" t="s">
        <v>181</v>
      </c>
      <c r="Y12" s="19"/>
      <c r="Z12" s="94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131" t="s">
        <v>109</v>
      </c>
      <c r="C13" s="138"/>
      <c r="D13" s="139"/>
      <c r="E13" s="138"/>
      <c r="F13" s="140"/>
      <c r="G13" s="138"/>
      <c r="H13" s="141"/>
      <c r="I13" s="141"/>
      <c r="J13" s="142"/>
      <c r="K13" s="142" t="e">
        <f>+'Execução Orçamentária'!#REF!+'Execução Orçamentária'!#REF!</f>
        <v>#REF!</v>
      </c>
      <c r="L13" s="142" t="e">
        <f>+'Execução Orçamentária'!#REF!</f>
        <v>#REF!</v>
      </c>
      <c r="M13" s="142" t="e">
        <f t="shared" si="2"/>
        <v>#REF!</v>
      </c>
      <c r="N13" s="142" t="e">
        <f>+'Execução Orçamentária'!#REF!+'Execução Orçamentária'!#REF!</f>
        <v>#REF!</v>
      </c>
      <c r="O13" s="142" t="e">
        <f t="shared" si="0"/>
        <v>#REF!</v>
      </c>
      <c r="P13" s="142" t="e">
        <f>+'Execução Orçamentária'!#REF!</f>
        <v>#REF!</v>
      </c>
      <c r="Q13" s="124" t="e">
        <f t="shared" ref="Q13:Q18" si="5">+O13-P13</f>
        <v>#REF!</v>
      </c>
      <c r="R13" s="124" t="e">
        <f>'Execução Orçamentária'!#REF!+'Execução Orçamentária'!#REF!</f>
        <v>#REF!</v>
      </c>
      <c r="S13" s="243" t="e">
        <f t="shared" si="3"/>
        <v>#REF!</v>
      </c>
      <c r="T13" s="100" t="e">
        <f>'Execução Orçamentária'!#REF!+'Execução Orçamentária'!#REF!</f>
        <v>#REF!</v>
      </c>
      <c r="U13" s="253" t="e">
        <f t="shared" si="1"/>
        <v>#REF!</v>
      </c>
      <c r="V13" s="100" t="e">
        <f>'Execução Orçamentária'!#REF!+'Execução Orçamentária'!#REF!</f>
        <v>#REF!</v>
      </c>
      <c r="W13" s="264" t="e">
        <f t="shared" si="4"/>
        <v>#REF!</v>
      </c>
      <c r="X13" s="244" t="s">
        <v>181</v>
      </c>
      <c r="Y13" s="94"/>
      <c r="Z13" s="94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131" t="s">
        <v>110</v>
      </c>
      <c r="C14" s="138"/>
      <c r="D14" s="139"/>
      <c r="E14" s="138"/>
      <c r="F14" s="140"/>
      <c r="G14" s="138"/>
      <c r="H14" s="141"/>
      <c r="I14" s="141"/>
      <c r="J14" s="142"/>
      <c r="K14" s="142" t="e">
        <f>+'Execução Orçamentária'!#REF!+'Execução Orçamentária'!#REF!</f>
        <v>#REF!</v>
      </c>
      <c r="L14" s="142" t="e">
        <f>+'Execução Orçamentária'!#REF!</f>
        <v>#REF!</v>
      </c>
      <c r="M14" s="142" t="e">
        <f t="shared" si="2"/>
        <v>#REF!</v>
      </c>
      <c r="N14" s="142" t="e">
        <f>+'Execução Orçamentária'!#REF!+'Execução Orçamentária'!#REF!</f>
        <v>#REF!</v>
      </c>
      <c r="O14" s="142" t="e">
        <f t="shared" si="0"/>
        <v>#REF!</v>
      </c>
      <c r="P14" s="142" t="e">
        <f>+'Execução Orçamentária'!#REF!</f>
        <v>#REF!</v>
      </c>
      <c r="Q14" s="124" t="e">
        <f t="shared" si="5"/>
        <v>#REF!</v>
      </c>
      <c r="R14" s="124" t="e">
        <f>'Execução Orçamentária'!#REF!+'Execução Orçamentária'!#REF!</f>
        <v>#REF!</v>
      </c>
      <c r="S14" s="243" t="e">
        <f t="shared" si="3"/>
        <v>#REF!</v>
      </c>
      <c r="T14" s="100" t="e">
        <f>'Execução Orçamentária'!#REF!+'Execução Orçamentária'!#REF!</f>
        <v>#REF!</v>
      </c>
      <c r="U14" s="253" t="e">
        <f t="shared" si="1"/>
        <v>#REF!</v>
      </c>
      <c r="V14" s="100" t="e">
        <f>'Execução Orçamentária'!#REF!+'Execução Orçamentária'!#REF!</f>
        <v>#REF!</v>
      </c>
      <c r="W14" s="264" t="e">
        <f t="shared" si="4"/>
        <v>#REF!</v>
      </c>
      <c r="X14" s="244" t="s">
        <v>181</v>
      </c>
      <c r="Y14" s="94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131" t="s">
        <v>111</v>
      </c>
      <c r="C15" s="138"/>
      <c r="D15" s="139"/>
      <c r="E15" s="138"/>
      <c r="F15" s="140"/>
      <c r="G15" s="138"/>
      <c r="H15" s="141"/>
      <c r="I15" s="141"/>
      <c r="J15" s="142"/>
      <c r="K15" s="142" t="e">
        <f>+'Execução Orçamentária'!#REF!+'Execução Orçamentária'!#REF!</f>
        <v>#REF!</v>
      </c>
      <c r="L15" s="142" t="e">
        <f>+'Execução Orçamentária'!#REF!</f>
        <v>#REF!</v>
      </c>
      <c r="M15" s="142" t="e">
        <f t="shared" si="2"/>
        <v>#REF!</v>
      </c>
      <c r="N15" s="142" t="e">
        <f>+'Execução Orçamentária'!#REF!+'Execução Orçamentária'!#REF!</f>
        <v>#REF!</v>
      </c>
      <c r="O15" s="142" t="e">
        <f t="shared" si="0"/>
        <v>#REF!</v>
      </c>
      <c r="P15" s="142" t="e">
        <f>+'Execução Orçamentária'!#REF!</f>
        <v>#REF!</v>
      </c>
      <c r="Q15" s="124" t="e">
        <f t="shared" si="5"/>
        <v>#REF!</v>
      </c>
      <c r="R15" s="124" t="e">
        <f>'Execução Orçamentária'!#REF!+'Execução Orçamentária'!#REF!</f>
        <v>#REF!</v>
      </c>
      <c r="S15" s="243" t="e">
        <f t="shared" si="3"/>
        <v>#REF!</v>
      </c>
      <c r="T15" s="100" t="e">
        <f>'Execução Orçamentária'!#REF!+'Execução Orçamentária'!#REF!</f>
        <v>#REF!</v>
      </c>
      <c r="U15" s="253" t="e">
        <f t="shared" si="1"/>
        <v>#REF!</v>
      </c>
      <c r="V15" s="100" t="e">
        <f>'Execução Orçamentária'!#REF!+'Execução Orçamentária'!#REF!</f>
        <v>#REF!</v>
      </c>
      <c r="W15" s="264" t="e">
        <f t="shared" si="4"/>
        <v>#REF!</v>
      </c>
      <c r="X15" s="244" t="s">
        <v>181</v>
      </c>
      <c r="Y15" s="19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131" t="s">
        <v>43</v>
      </c>
      <c r="C16" s="138"/>
      <c r="D16" s="139"/>
      <c r="E16" s="138"/>
      <c r="F16" s="140"/>
      <c r="G16" s="138"/>
      <c r="H16" s="141"/>
      <c r="I16" s="141"/>
      <c r="J16" s="142"/>
      <c r="K16" s="142" t="e">
        <f>+'Execução Orçamentária'!#REF!</f>
        <v>#REF!</v>
      </c>
      <c r="L16" s="142" t="e">
        <f>+'Execução Orçamentária'!#REF!</f>
        <v>#REF!</v>
      </c>
      <c r="M16" s="142" t="e">
        <f t="shared" si="2"/>
        <v>#REF!</v>
      </c>
      <c r="N16" s="142" t="e">
        <f>+'Execução Orçamentária'!#REF!</f>
        <v>#REF!</v>
      </c>
      <c r="O16" s="142" t="e">
        <f t="shared" si="0"/>
        <v>#REF!</v>
      </c>
      <c r="P16" s="142" t="e">
        <f>+'Execução Orçamentária'!#REF!</f>
        <v>#REF!</v>
      </c>
      <c r="Q16" s="124" t="e">
        <f t="shared" si="5"/>
        <v>#REF!</v>
      </c>
      <c r="R16" s="124" t="e">
        <f>'Execução Orçamentária'!#REF!</f>
        <v>#REF!</v>
      </c>
      <c r="S16" s="243" t="e">
        <f t="shared" si="3"/>
        <v>#REF!</v>
      </c>
      <c r="T16" s="100" t="e">
        <f>'Execução Orçamentária'!#REF!</f>
        <v>#REF!</v>
      </c>
      <c r="U16" s="253" t="e">
        <f t="shared" si="1"/>
        <v>#REF!</v>
      </c>
      <c r="V16" s="259" t="e">
        <f>'Execução Orçamentária'!#REF!</f>
        <v>#REF!</v>
      </c>
      <c r="W16" s="264" t="e">
        <f t="shared" si="4"/>
        <v>#REF!</v>
      </c>
      <c r="X16" s="244" t="s">
        <v>181</v>
      </c>
      <c r="Y16" s="94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95" customFormat="1" ht="36.950000000000003" customHeight="1" thickBot="1" x14ac:dyDescent="0.25">
      <c r="A17" s="63"/>
      <c r="B17" s="131" t="s">
        <v>44</v>
      </c>
      <c r="C17" s="138"/>
      <c r="D17" s="139"/>
      <c r="E17" s="138"/>
      <c r="F17" s="140"/>
      <c r="G17" s="138"/>
      <c r="H17" s="141"/>
      <c r="I17" s="141"/>
      <c r="J17" s="142"/>
      <c r="K17" s="142" t="e">
        <f>+'Execução Orçamentária'!#REF!</f>
        <v>#REF!</v>
      </c>
      <c r="L17" s="142" t="e">
        <f>+'Execução Orçamentária'!#REF!</f>
        <v>#REF!</v>
      </c>
      <c r="M17" s="142" t="e">
        <f t="shared" si="2"/>
        <v>#REF!</v>
      </c>
      <c r="N17" s="142" t="e">
        <f>+'Execução Orçamentária'!#REF!</f>
        <v>#REF!</v>
      </c>
      <c r="O17" s="142" t="e">
        <f t="shared" si="0"/>
        <v>#REF!</v>
      </c>
      <c r="P17" s="142" t="e">
        <f>+'Execução Orçamentária'!#REF!</f>
        <v>#REF!</v>
      </c>
      <c r="Q17" s="124" t="e">
        <f t="shared" si="5"/>
        <v>#REF!</v>
      </c>
      <c r="R17" s="124" t="e">
        <f>'Execução Orçamentária'!#REF!</f>
        <v>#REF!</v>
      </c>
      <c r="S17" s="243" t="e">
        <f t="shared" si="3"/>
        <v>#REF!</v>
      </c>
      <c r="T17" s="100" t="e">
        <f>'Execução Orçamentária'!#REF!</f>
        <v>#REF!</v>
      </c>
      <c r="U17" s="261" t="e">
        <f t="shared" si="1"/>
        <v>#REF!</v>
      </c>
      <c r="V17" s="168" t="e">
        <f>'Execução Orçamentária'!#REF!</f>
        <v>#REF!</v>
      </c>
      <c r="W17" s="264" t="e">
        <f t="shared" si="4"/>
        <v>#REF!</v>
      </c>
      <c r="X17" s="244" t="s">
        <v>183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95" customFormat="1" ht="36.950000000000003" hidden="1" customHeight="1" thickBot="1" x14ac:dyDescent="0.25">
      <c r="A18" s="63"/>
      <c r="B18" s="143" t="s">
        <v>45</v>
      </c>
      <c r="C18" s="144"/>
      <c r="D18" s="145"/>
      <c r="E18" s="144"/>
      <c r="F18" s="146"/>
      <c r="G18" s="144"/>
      <c r="H18" s="147"/>
      <c r="I18" s="147"/>
      <c r="J18" s="148"/>
      <c r="K18" s="149" t="e">
        <f>+'Execução Orçamentária'!#REF!</f>
        <v>#REF!</v>
      </c>
      <c r="L18" s="149" t="e">
        <f>+'Execução Orçamentária'!#REF!</f>
        <v>#REF!</v>
      </c>
      <c r="M18" s="149" t="e">
        <f>+'Execução Orçamentária'!#REF!</f>
        <v>#REF!</v>
      </c>
      <c r="N18" s="149" t="e">
        <f>+'Execução Orçamentária'!#REF!</f>
        <v>#REF!</v>
      </c>
      <c r="O18" s="149" t="e">
        <f>+'Execução Orçamentária'!#REF!</f>
        <v>#REF!</v>
      </c>
      <c r="P18" s="149" t="e">
        <f>+'Execução Orçamentária'!#REF!</f>
        <v>#REF!</v>
      </c>
      <c r="Q18" s="124" t="e">
        <f t="shared" si="5"/>
        <v>#REF!</v>
      </c>
      <c r="R18" s="251"/>
      <c r="S18" s="246" t="e">
        <f>P18/O18</f>
        <v>#REF!</v>
      </c>
      <c r="T18" s="246"/>
      <c r="U18" s="260"/>
      <c r="V18" s="260"/>
      <c r="W18" s="246"/>
      <c r="X18" s="246" t="e">
        <f>Q18/P18</f>
        <v>#REF!</v>
      </c>
      <c r="Y18" s="94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95" customFormat="1" ht="45.75" customHeight="1" thickTop="1" thickBot="1" x14ac:dyDescent="0.25">
      <c r="A19" s="63"/>
      <c r="B19" s="160" t="s">
        <v>104</v>
      </c>
      <c r="C19" s="161"/>
      <c r="D19" s="162"/>
      <c r="E19" s="161"/>
      <c r="F19" s="163"/>
      <c r="G19" s="161"/>
      <c r="H19" s="164"/>
      <c r="I19" s="164"/>
      <c r="J19" s="165"/>
      <c r="K19" s="165" t="e">
        <f t="shared" ref="K19:Q19" si="6">SUM(K11:K18)</f>
        <v>#REF!</v>
      </c>
      <c r="L19" s="164" t="e">
        <f t="shared" si="6"/>
        <v>#REF!</v>
      </c>
      <c r="M19" s="164" t="e">
        <f t="shared" si="6"/>
        <v>#REF!</v>
      </c>
      <c r="N19" s="164" t="e">
        <f t="shared" si="6"/>
        <v>#REF!</v>
      </c>
      <c r="O19" s="218" t="e">
        <f t="shared" si="6"/>
        <v>#REF!</v>
      </c>
      <c r="P19" s="164" t="e">
        <f t="shared" si="6"/>
        <v>#REF!</v>
      </c>
      <c r="Q19" s="164" t="e">
        <f t="shared" si="6"/>
        <v>#REF!</v>
      </c>
      <c r="R19" s="164" t="e">
        <f>SUM(R11:R17)</f>
        <v>#REF!</v>
      </c>
      <c r="S19" s="166" t="e">
        <f>R19/O19</f>
        <v>#REF!</v>
      </c>
      <c r="T19" s="262" t="e">
        <f>SUM(T11:T17)</f>
        <v>#REF!</v>
      </c>
      <c r="U19" s="166" t="e">
        <f>T19/O19</f>
        <v>#REF!</v>
      </c>
      <c r="V19" s="262" t="e">
        <f>SUM(V11:V17)</f>
        <v>#REF!</v>
      </c>
      <c r="W19" s="263" t="e">
        <f>V19/O19</f>
        <v>#REF!</v>
      </c>
      <c r="X19" s="263"/>
      <c r="Y19" s="105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9" customFormat="1" ht="15.95" customHeight="1" thickTop="1" x14ac:dyDescent="0.2">
      <c r="A20" s="63"/>
      <c r="C20" s="68"/>
      <c r="D20" s="104"/>
      <c r="E20" s="68"/>
      <c r="F20" s="67"/>
      <c r="G20" s="68"/>
      <c r="H20" s="94"/>
      <c r="I20" s="94"/>
      <c r="J20" s="94"/>
      <c r="K20" s="94"/>
      <c r="L20" s="94"/>
      <c r="M20" s="94"/>
      <c r="Y20" s="105"/>
    </row>
    <row r="21" spans="1:34" x14ac:dyDescent="0.2">
      <c r="H21" s="94"/>
      <c r="I21" s="94"/>
      <c r="J21" s="94"/>
      <c r="K21" s="94"/>
      <c r="L21" s="94"/>
      <c r="M21" s="94"/>
      <c r="O21" s="94"/>
    </row>
    <row r="22" spans="1:34" x14ac:dyDescent="0.2">
      <c r="H22" s="94"/>
      <c r="I22" s="94"/>
      <c r="J22" s="94"/>
      <c r="K22" s="94"/>
      <c r="L22" s="94"/>
      <c r="M22" s="94"/>
    </row>
    <row r="23" spans="1:34" x14ac:dyDescent="0.2">
      <c r="H23" s="94"/>
      <c r="I23" s="94"/>
      <c r="J23" s="94"/>
      <c r="K23" s="94"/>
      <c r="L23" s="94"/>
      <c r="M23" s="94"/>
    </row>
    <row r="24" spans="1:34" x14ac:dyDescent="0.2">
      <c r="H24" s="94"/>
      <c r="I24" s="94"/>
      <c r="J24" s="94"/>
      <c r="K24" s="94"/>
      <c r="L24" s="94"/>
      <c r="M24" s="94"/>
    </row>
    <row r="25" spans="1:34" x14ac:dyDescent="0.2">
      <c r="H25" s="94"/>
      <c r="I25" s="94"/>
      <c r="J25" s="94"/>
      <c r="K25" s="94"/>
      <c r="L25" s="94"/>
      <c r="M25" s="94"/>
    </row>
    <row r="26" spans="1:34" x14ac:dyDescent="0.2">
      <c r="H26" s="94"/>
      <c r="I26" s="94"/>
      <c r="J26" s="94"/>
      <c r="K26" s="94"/>
      <c r="L26" s="94"/>
      <c r="M26" s="94"/>
    </row>
    <row r="27" spans="1:34" x14ac:dyDescent="0.2">
      <c r="H27" s="94"/>
      <c r="I27" s="94"/>
      <c r="J27" s="94"/>
      <c r="K27" s="94"/>
      <c r="L27" s="94"/>
      <c r="M27" s="94"/>
    </row>
    <row r="28" spans="1:34" x14ac:dyDescent="0.2">
      <c r="H28" s="94"/>
      <c r="I28" s="94"/>
      <c r="J28" s="94"/>
      <c r="K28" s="94"/>
      <c r="L28" s="94"/>
      <c r="M28" s="94"/>
    </row>
    <row r="29" spans="1:34" x14ac:dyDescent="0.2">
      <c r="H29" s="94"/>
      <c r="I29" s="94"/>
      <c r="J29" s="94"/>
      <c r="K29" s="94"/>
      <c r="L29" s="94"/>
      <c r="M29" s="94"/>
    </row>
    <row r="30" spans="1:34" x14ac:dyDescent="0.2">
      <c r="H30" s="94"/>
      <c r="I30" s="94"/>
      <c r="J30" s="94"/>
      <c r="K30" s="94"/>
      <c r="L30" s="94"/>
      <c r="M30" s="94"/>
    </row>
    <row r="31" spans="1:34" x14ac:dyDescent="0.2">
      <c r="H31" s="94"/>
      <c r="I31" s="94"/>
      <c r="J31" s="94"/>
      <c r="K31" s="94"/>
      <c r="L31" s="94"/>
      <c r="M31" s="94"/>
    </row>
    <row r="32" spans="1:34" x14ac:dyDescent="0.2">
      <c r="H32" s="94"/>
      <c r="I32" s="94"/>
      <c r="J32" s="94"/>
      <c r="K32" s="94"/>
      <c r="L32" s="94"/>
      <c r="M32" s="94"/>
    </row>
    <row r="33" spans="8:13" x14ac:dyDescent="0.2">
      <c r="H33" s="94"/>
      <c r="I33" s="94"/>
      <c r="J33" s="94"/>
      <c r="K33" s="94"/>
      <c r="L33" s="94"/>
      <c r="M33" s="94"/>
    </row>
    <row r="34" spans="8:13" x14ac:dyDescent="0.2">
      <c r="H34" s="94"/>
      <c r="I34" s="94"/>
      <c r="J34" s="94"/>
      <c r="K34" s="94"/>
      <c r="L34" s="94"/>
      <c r="M34" s="94"/>
    </row>
    <row r="35" spans="8:13" x14ac:dyDescent="0.2">
      <c r="H35" s="94"/>
      <c r="I35" s="94"/>
      <c r="J35" s="94"/>
      <c r="K35" s="94"/>
      <c r="L35" s="94"/>
      <c r="M35" s="94"/>
    </row>
    <row r="36" spans="8:13" x14ac:dyDescent="0.2">
      <c r="H36" s="94"/>
      <c r="I36" s="94"/>
      <c r="J36" s="94"/>
      <c r="K36" s="94"/>
      <c r="L36" s="94"/>
      <c r="M36" s="94"/>
    </row>
    <row r="37" spans="8:13" x14ac:dyDescent="0.2">
      <c r="H37" s="94"/>
      <c r="I37" s="94"/>
      <c r="J37" s="94"/>
      <c r="K37" s="94"/>
      <c r="L37" s="94"/>
      <c r="M37" s="94"/>
    </row>
    <row r="38" spans="8:13" x14ac:dyDescent="0.2">
      <c r="H38" s="94"/>
      <c r="I38" s="94"/>
      <c r="J38" s="94"/>
      <c r="K38" s="94"/>
      <c r="L38" s="94"/>
      <c r="M38" s="94"/>
    </row>
    <row r="39" spans="8:13" x14ac:dyDescent="0.2">
      <c r="H39" s="94"/>
      <c r="I39" s="94"/>
      <c r="J39" s="94"/>
      <c r="K39" s="94"/>
      <c r="L39" s="94"/>
      <c r="M39" s="94"/>
    </row>
    <row r="40" spans="8:13" x14ac:dyDescent="0.2">
      <c r="H40" s="94"/>
      <c r="I40" s="94"/>
      <c r="J40" s="94"/>
      <c r="K40" s="94"/>
      <c r="L40" s="94"/>
      <c r="M40" s="94"/>
    </row>
    <row r="41" spans="8:13" x14ac:dyDescent="0.2">
      <c r="H41" s="94"/>
      <c r="I41" s="94"/>
      <c r="J41" s="94"/>
      <c r="K41" s="94"/>
      <c r="L41" s="94"/>
      <c r="M41" s="94"/>
    </row>
    <row r="42" spans="8:13" x14ac:dyDescent="0.2">
      <c r="H42" s="94"/>
      <c r="I42" s="94"/>
      <c r="J42" s="94"/>
      <c r="K42" s="94"/>
      <c r="L42" s="94"/>
      <c r="M42" s="94"/>
    </row>
    <row r="43" spans="8:13" x14ac:dyDescent="0.2">
      <c r="H43" s="94"/>
      <c r="I43" s="94"/>
      <c r="J43" s="94"/>
      <c r="K43" s="94"/>
      <c r="L43" s="94"/>
      <c r="M43" s="94"/>
    </row>
    <row r="44" spans="8:13" x14ac:dyDescent="0.2">
      <c r="H44" s="94"/>
      <c r="I44" s="94"/>
      <c r="J44" s="94"/>
      <c r="K44" s="94"/>
      <c r="L44" s="94"/>
      <c r="M44" s="94"/>
    </row>
    <row r="45" spans="8:13" x14ac:dyDescent="0.2">
      <c r="H45" s="94"/>
      <c r="I45" s="94"/>
      <c r="J45" s="94"/>
      <c r="K45" s="94"/>
      <c r="L45" s="94"/>
      <c r="M45" s="94"/>
    </row>
    <row r="46" spans="8:13" x14ac:dyDescent="0.2">
      <c r="H46" s="94"/>
      <c r="I46" s="94"/>
      <c r="J46" s="94"/>
      <c r="K46" s="94"/>
      <c r="L46" s="94"/>
      <c r="M46" s="94"/>
    </row>
    <row r="47" spans="8:13" x14ac:dyDescent="0.2">
      <c r="H47" s="94"/>
      <c r="I47" s="94"/>
      <c r="J47" s="94"/>
      <c r="K47" s="94"/>
      <c r="L47" s="94"/>
      <c r="M47" s="94"/>
    </row>
    <row r="48" spans="8:13" x14ac:dyDescent="0.2">
      <c r="H48" s="94"/>
      <c r="I48" s="94"/>
      <c r="J48" s="94"/>
      <c r="K48" s="94"/>
      <c r="L48" s="94"/>
      <c r="M48" s="94"/>
    </row>
    <row r="49" spans="8:13" x14ac:dyDescent="0.2">
      <c r="H49" s="94"/>
      <c r="I49" s="94"/>
      <c r="J49" s="94"/>
      <c r="K49" s="94"/>
      <c r="L49" s="94"/>
      <c r="M49" s="94"/>
    </row>
    <row r="50" spans="8:13" x14ac:dyDescent="0.2">
      <c r="H50" s="94"/>
      <c r="I50" s="94"/>
      <c r="J50" s="94"/>
      <c r="K50" s="94"/>
      <c r="L50" s="94"/>
      <c r="M50" s="94"/>
    </row>
    <row r="51" spans="8:13" x14ac:dyDescent="0.2">
      <c r="H51" s="94"/>
      <c r="I51" s="94"/>
      <c r="J51" s="94"/>
      <c r="K51" s="94"/>
      <c r="L51" s="94"/>
      <c r="M51" s="94"/>
    </row>
    <row r="52" spans="8:13" x14ac:dyDescent="0.2">
      <c r="H52" s="94"/>
      <c r="I52" s="94"/>
      <c r="J52" s="94"/>
      <c r="K52" s="94"/>
      <c r="L52" s="94"/>
      <c r="M52" s="94"/>
    </row>
    <row r="53" spans="8:13" x14ac:dyDescent="0.2">
      <c r="H53" s="94"/>
      <c r="I53" s="94"/>
      <c r="J53" s="94"/>
      <c r="K53" s="94"/>
      <c r="L53" s="94"/>
      <c r="M53" s="94"/>
    </row>
    <row r="54" spans="8:13" x14ac:dyDescent="0.2">
      <c r="H54" s="94"/>
      <c r="I54" s="94"/>
      <c r="J54" s="94"/>
      <c r="K54" s="94"/>
      <c r="L54" s="94"/>
      <c r="M54" s="94"/>
    </row>
    <row r="55" spans="8:13" x14ac:dyDescent="0.2">
      <c r="H55" s="94"/>
      <c r="I55" s="94"/>
      <c r="J55" s="94"/>
      <c r="K55" s="94"/>
      <c r="L55" s="94"/>
      <c r="M55" s="94"/>
    </row>
    <row r="56" spans="8:13" x14ac:dyDescent="0.2">
      <c r="H56" s="94"/>
      <c r="I56" s="94"/>
      <c r="J56" s="94"/>
      <c r="K56" s="94"/>
      <c r="L56" s="94"/>
      <c r="M56" s="94"/>
    </row>
    <row r="57" spans="8:13" x14ac:dyDescent="0.2">
      <c r="H57" s="94"/>
      <c r="I57" s="94"/>
      <c r="J57" s="94"/>
      <c r="K57" s="94"/>
      <c r="L57" s="94"/>
      <c r="M57" s="94"/>
    </row>
    <row r="58" spans="8:13" x14ac:dyDescent="0.2">
      <c r="H58" s="94"/>
      <c r="I58" s="94"/>
      <c r="J58" s="94"/>
      <c r="K58" s="94"/>
      <c r="L58" s="94"/>
      <c r="M58" s="94"/>
    </row>
    <row r="59" spans="8:13" x14ac:dyDescent="0.2">
      <c r="H59" s="94"/>
      <c r="I59" s="94"/>
      <c r="J59" s="94"/>
      <c r="K59" s="94"/>
      <c r="L59" s="94"/>
      <c r="M59" s="94"/>
    </row>
    <row r="60" spans="8:13" x14ac:dyDescent="0.2">
      <c r="H60" s="94"/>
      <c r="I60" s="94"/>
      <c r="J60" s="94"/>
      <c r="K60" s="94"/>
      <c r="L60" s="94"/>
      <c r="M60" s="94"/>
    </row>
    <row r="61" spans="8:13" x14ac:dyDescent="0.2">
      <c r="H61" s="94"/>
      <c r="I61" s="94"/>
      <c r="J61" s="94"/>
      <c r="K61" s="94"/>
      <c r="L61" s="94"/>
      <c r="M61" s="94"/>
    </row>
    <row r="62" spans="8:13" x14ac:dyDescent="0.2">
      <c r="H62" s="94"/>
      <c r="I62" s="94"/>
      <c r="J62" s="94"/>
      <c r="K62" s="94"/>
      <c r="L62" s="94"/>
      <c r="M62" s="94"/>
    </row>
    <row r="63" spans="8:13" x14ac:dyDescent="0.2">
      <c r="H63" s="94"/>
      <c r="I63" s="94"/>
      <c r="J63" s="94"/>
      <c r="K63" s="94"/>
      <c r="L63" s="94"/>
      <c r="M63" s="94"/>
    </row>
    <row r="64" spans="8:13" x14ac:dyDescent="0.2">
      <c r="H64" s="121"/>
      <c r="I64" s="121"/>
      <c r="J64" s="121"/>
      <c r="K64" s="121"/>
      <c r="L64" s="121"/>
      <c r="M64" s="121"/>
    </row>
    <row r="65" spans="8:13" x14ac:dyDescent="0.2">
      <c r="H65" s="121"/>
      <c r="I65" s="121"/>
      <c r="J65" s="121"/>
      <c r="K65" s="121"/>
      <c r="L65" s="121"/>
      <c r="M65" s="121"/>
    </row>
    <row r="66" spans="8:13" x14ac:dyDescent="0.2">
      <c r="H66" s="121"/>
      <c r="I66" s="121"/>
      <c r="J66" s="121"/>
      <c r="K66" s="121"/>
      <c r="L66" s="121"/>
      <c r="M66" s="121"/>
    </row>
    <row r="67" spans="8:13" x14ac:dyDescent="0.2">
      <c r="H67" s="121"/>
      <c r="I67" s="121"/>
      <c r="J67" s="121"/>
      <c r="K67" s="121"/>
      <c r="L67" s="121"/>
      <c r="M67" s="121"/>
    </row>
    <row r="68" spans="8:13" x14ac:dyDescent="0.2">
      <c r="H68" s="121"/>
      <c r="I68" s="121"/>
      <c r="J68" s="121"/>
      <c r="K68" s="121"/>
      <c r="L68" s="121"/>
      <c r="M68" s="121"/>
    </row>
    <row r="69" spans="8:13" x14ac:dyDescent="0.2">
      <c r="H69" s="121"/>
      <c r="I69" s="121"/>
      <c r="J69" s="121"/>
      <c r="K69" s="121"/>
      <c r="L69" s="121"/>
      <c r="M69" s="121"/>
    </row>
    <row r="70" spans="8:13" x14ac:dyDescent="0.2">
      <c r="H70" s="121"/>
      <c r="I70" s="121"/>
      <c r="J70" s="121"/>
      <c r="K70" s="121"/>
      <c r="L70" s="121"/>
      <c r="M70" s="121"/>
    </row>
    <row r="71" spans="8:13" x14ac:dyDescent="0.2">
      <c r="H71" s="121"/>
      <c r="I71" s="121"/>
      <c r="J71" s="121"/>
      <c r="K71" s="121"/>
      <c r="L71" s="121"/>
      <c r="M71" s="121"/>
    </row>
    <row r="72" spans="8:13" x14ac:dyDescent="0.2">
      <c r="H72" s="121"/>
      <c r="I72" s="121"/>
      <c r="J72" s="121"/>
      <c r="K72" s="121"/>
      <c r="L72" s="121"/>
      <c r="M72" s="121"/>
    </row>
    <row r="73" spans="8:13" x14ac:dyDescent="0.2">
      <c r="H73" s="121"/>
      <c r="I73" s="121"/>
      <c r="J73" s="121"/>
      <c r="K73" s="121"/>
      <c r="L73" s="121"/>
      <c r="M73" s="121"/>
    </row>
    <row r="74" spans="8:13" x14ac:dyDescent="0.2">
      <c r="H74" s="121"/>
      <c r="I74" s="121"/>
      <c r="J74" s="121"/>
      <c r="K74" s="121"/>
      <c r="L74" s="121"/>
      <c r="M74" s="121"/>
    </row>
    <row r="75" spans="8:13" x14ac:dyDescent="0.2">
      <c r="H75" s="121"/>
      <c r="I75" s="121"/>
      <c r="J75" s="121"/>
      <c r="K75" s="121"/>
      <c r="L75" s="121"/>
      <c r="M75" s="121"/>
    </row>
    <row r="76" spans="8:13" x14ac:dyDescent="0.2">
      <c r="H76" s="121"/>
      <c r="I76" s="121"/>
      <c r="J76" s="121"/>
      <c r="K76" s="121"/>
      <c r="L76" s="121"/>
      <c r="M76" s="121"/>
    </row>
    <row r="77" spans="8:13" x14ac:dyDescent="0.2">
      <c r="H77" s="121"/>
      <c r="I77" s="121"/>
      <c r="J77" s="121"/>
      <c r="K77" s="121"/>
      <c r="L77" s="121"/>
      <c r="M77" s="121"/>
    </row>
    <row r="78" spans="8:13" x14ac:dyDescent="0.2">
      <c r="H78" s="121"/>
      <c r="I78" s="121"/>
      <c r="J78" s="121"/>
      <c r="K78" s="121"/>
      <c r="L78" s="121"/>
      <c r="M78" s="121"/>
    </row>
    <row r="79" spans="8:13" x14ac:dyDescent="0.2">
      <c r="H79" s="121"/>
      <c r="I79" s="121"/>
      <c r="J79" s="121"/>
      <c r="K79" s="121"/>
      <c r="L79" s="121"/>
      <c r="M79" s="121"/>
    </row>
    <row r="80" spans="8:13" x14ac:dyDescent="0.2">
      <c r="H80" s="121"/>
      <c r="I80" s="121"/>
      <c r="J80" s="121"/>
      <c r="K80" s="121"/>
      <c r="L80" s="121"/>
      <c r="M80" s="121"/>
    </row>
    <row r="81" spans="8:13" x14ac:dyDescent="0.2">
      <c r="H81" s="121"/>
      <c r="I81" s="121"/>
      <c r="J81" s="121"/>
      <c r="K81" s="121"/>
      <c r="L81" s="121"/>
      <c r="M81" s="121"/>
    </row>
    <row r="82" spans="8:13" x14ac:dyDescent="0.2">
      <c r="H82" s="121"/>
      <c r="I82" s="121"/>
      <c r="J82" s="121"/>
      <c r="K82" s="121"/>
      <c r="L82" s="121"/>
      <c r="M82" s="121"/>
    </row>
    <row r="83" spans="8:13" x14ac:dyDescent="0.2">
      <c r="H83" s="121"/>
      <c r="I83" s="121"/>
      <c r="J83" s="121"/>
      <c r="K83" s="121"/>
      <c r="L83" s="121"/>
      <c r="M83" s="121"/>
    </row>
    <row r="84" spans="8:13" x14ac:dyDescent="0.2">
      <c r="H84" s="121"/>
      <c r="I84" s="121"/>
      <c r="J84" s="121"/>
      <c r="K84" s="121"/>
      <c r="L84" s="121"/>
      <c r="M84" s="121"/>
    </row>
    <row r="85" spans="8:13" x14ac:dyDescent="0.2">
      <c r="H85" s="121"/>
      <c r="I85" s="121"/>
      <c r="J85" s="121"/>
      <c r="K85" s="121"/>
      <c r="L85" s="121"/>
      <c r="M85" s="121"/>
    </row>
    <row r="86" spans="8:13" x14ac:dyDescent="0.2">
      <c r="H86" s="121"/>
      <c r="I86" s="121"/>
      <c r="J86" s="121"/>
      <c r="K86" s="121"/>
      <c r="L86" s="121"/>
      <c r="M86" s="121"/>
    </row>
    <row r="87" spans="8:13" x14ac:dyDescent="0.2">
      <c r="H87" s="121"/>
      <c r="I87" s="121"/>
      <c r="J87" s="121"/>
      <c r="K87" s="121"/>
      <c r="L87" s="121"/>
      <c r="M87" s="121"/>
    </row>
    <row r="88" spans="8:13" x14ac:dyDescent="0.2">
      <c r="H88" s="121"/>
      <c r="I88" s="121"/>
      <c r="J88" s="121"/>
      <c r="K88" s="121"/>
      <c r="L88" s="121"/>
      <c r="M88" s="121"/>
    </row>
    <row r="89" spans="8:13" x14ac:dyDescent="0.2">
      <c r="H89" s="121"/>
      <c r="I89" s="121"/>
      <c r="J89" s="121"/>
      <c r="K89" s="121"/>
      <c r="L89" s="121"/>
      <c r="M89" s="121"/>
    </row>
    <row r="90" spans="8:13" x14ac:dyDescent="0.2">
      <c r="H90" s="121"/>
      <c r="I90" s="121"/>
      <c r="J90" s="121"/>
      <c r="K90" s="121"/>
      <c r="L90" s="121"/>
      <c r="M90" s="121"/>
    </row>
    <row r="91" spans="8:13" x14ac:dyDescent="0.2">
      <c r="H91" s="121"/>
      <c r="I91" s="121"/>
      <c r="J91" s="121"/>
      <c r="K91" s="121"/>
      <c r="L91" s="121"/>
      <c r="M91" s="121"/>
    </row>
    <row r="92" spans="8:13" x14ac:dyDescent="0.2">
      <c r="H92" s="121"/>
      <c r="I92" s="121"/>
      <c r="J92" s="121"/>
      <c r="K92" s="121"/>
      <c r="L92" s="121"/>
      <c r="M92" s="121"/>
    </row>
    <row r="93" spans="8:13" x14ac:dyDescent="0.2">
      <c r="H93" s="121"/>
      <c r="I93" s="121"/>
      <c r="J93" s="121"/>
      <c r="K93" s="121"/>
      <c r="L93" s="121"/>
      <c r="M93" s="121"/>
    </row>
    <row r="94" spans="8:13" x14ac:dyDescent="0.2">
      <c r="H94" s="121"/>
      <c r="I94" s="121"/>
      <c r="J94" s="121"/>
      <c r="K94" s="121"/>
      <c r="L94" s="121"/>
      <c r="M94" s="121"/>
    </row>
    <row r="95" spans="8:13" x14ac:dyDescent="0.2">
      <c r="H95" s="121"/>
      <c r="I95" s="121"/>
      <c r="J95" s="121"/>
      <c r="K95" s="121"/>
      <c r="L95" s="121"/>
      <c r="M95" s="121"/>
    </row>
    <row r="96" spans="8:13" x14ac:dyDescent="0.2">
      <c r="H96" s="121"/>
      <c r="I96" s="121"/>
      <c r="J96" s="121"/>
      <c r="K96" s="121"/>
      <c r="L96" s="121"/>
      <c r="M96" s="121"/>
    </row>
    <row r="97" spans="8:13" x14ac:dyDescent="0.2">
      <c r="H97" s="121"/>
      <c r="I97" s="121"/>
      <c r="J97" s="121"/>
      <c r="K97" s="121"/>
      <c r="L97" s="121"/>
      <c r="M97" s="121"/>
    </row>
    <row r="98" spans="8:13" x14ac:dyDescent="0.2">
      <c r="H98" s="121"/>
      <c r="I98" s="121"/>
      <c r="J98" s="121"/>
      <c r="K98" s="121"/>
      <c r="L98" s="121"/>
      <c r="M98" s="121"/>
    </row>
    <row r="99" spans="8:13" x14ac:dyDescent="0.2">
      <c r="H99" s="121"/>
      <c r="I99" s="121"/>
      <c r="J99" s="121"/>
      <c r="K99" s="121"/>
      <c r="L99" s="121"/>
      <c r="M99" s="121"/>
    </row>
    <row r="100" spans="8:13" x14ac:dyDescent="0.2">
      <c r="H100" s="121"/>
      <c r="I100" s="121"/>
      <c r="J100" s="121"/>
      <c r="K100" s="121"/>
      <c r="L100" s="121"/>
      <c r="M100" s="121"/>
    </row>
    <row r="101" spans="8:13" x14ac:dyDescent="0.2">
      <c r="H101" s="121"/>
      <c r="I101" s="121"/>
      <c r="J101" s="121"/>
      <c r="K101" s="121"/>
      <c r="L101" s="121"/>
      <c r="M101" s="121"/>
    </row>
    <row r="102" spans="8:13" x14ac:dyDescent="0.2">
      <c r="H102" s="121"/>
      <c r="I102" s="121"/>
      <c r="J102" s="121"/>
      <c r="K102" s="121"/>
      <c r="L102" s="121"/>
      <c r="M102" s="121"/>
    </row>
    <row r="103" spans="8:13" x14ac:dyDescent="0.2">
      <c r="H103" s="121"/>
      <c r="I103" s="121"/>
      <c r="J103" s="121"/>
      <c r="K103" s="121"/>
      <c r="L103" s="121"/>
      <c r="M103" s="121"/>
    </row>
    <row r="104" spans="8:13" x14ac:dyDescent="0.2">
      <c r="H104" s="121"/>
      <c r="I104" s="121"/>
      <c r="J104" s="121"/>
      <c r="K104" s="121"/>
      <c r="L104" s="121"/>
      <c r="M104" s="121"/>
    </row>
    <row r="105" spans="8:13" x14ac:dyDescent="0.2">
      <c r="H105" s="121"/>
      <c r="I105" s="121"/>
      <c r="J105" s="121"/>
      <c r="K105" s="121"/>
      <c r="L105" s="121"/>
      <c r="M105" s="121"/>
    </row>
    <row r="106" spans="8:13" x14ac:dyDescent="0.2">
      <c r="H106" s="121"/>
      <c r="I106" s="121"/>
      <c r="J106" s="121"/>
      <c r="K106" s="121"/>
      <c r="L106" s="121"/>
      <c r="M106" s="121"/>
    </row>
    <row r="107" spans="8:13" x14ac:dyDescent="0.2">
      <c r="H107" s="121"/>
      <c r="I107" s="121"/>
      <c r="J107" s="121"/>
      <c r="K107" s="121"/>
      <c r="L107" s="121"/>
      <c r="M107" s="121"/>
    </row>
    <row r="108" spans="8:13" x14ac:dyDescent="0.2">
      <c r="H108" s="121"/>
      <c r="I108" s="121"/>
      <c r="J108" s="121"/>
      <c r="K108" s="121"/>
      <c r="L108" s="121"/>
      <c r="M108" s="121"/>
    </row>
    <row r="109" spans="8:13" x14ac:dyDescent="0.2">
      <c r="H109" s="121"/>
      <c r="I109" s="121"/>
      <c r="J109" s="121"/>
      <c r="K109" s="121"/>
      <c r="L109" s="121"/>
      <c r="M109" s="121"/>
    </row>
    <row r="110" spans="8:13" x14ac:dyDescent="0.2">
      <c r="H110" s="121"/>
      <c r="I110" s="121"/>
      <c r="J110" s="121"/>
      <c r="K110" s="121"/>
      <c r="L110" s="121"/>
      <c r="M110" s="121"/>
    </row>
    <row r="111" spans="8:13" x14ac:dyDescent="0.2">
      <c r="H111" s="121"/>
      <c r="I111" s="121"/>
      <c r="J111" s="121"/>
      <c r="K111" s="121"/>
      <c r="L111" s="121"/>
      <c r="M111" s="121"/>
    </row>
    <row r="112" spans="8:13" x14ac:dyDescent="0.2">
      <c r="H112" s="121"/>
      <c r="I112" s="121"/>
      <c r="J112" s="121"/>
      <c r="K112" s="121"/>
      <c r="L112" s="121"/>
      <c r="M112" s="121"/>
    </row>
    <row r="113" spans="8:13" x14ac:dyDescent="0.2">
      <c r="H113" s="121"/>
      <c r="I113" s="121"/>
      <c r="J113" s="121"/>
      <c r="K113" s="121"/>
      <c r="L113" s="121"/>
      <c r="M113" s="121"/>
    </row>
    <row r="114" spans="8:13" x14ac:dyDescent="0.2">
      <c r="H114" s="121"/>
      <c r="I114" s="121"/>
      <c r="J114" s="121"/>
      <c r="K114" s="121"/>
      <c r="L114" s="121"/>
      <c r="M114" s="121"/>
    </row>
    <row r="115" spans="8:13" x14ac:dyDescent="0.2">
      <c r="H115" s="121"/>
      <c r="I115" s="121"/>
      <c r="J115" s="121"/>
      <c r="K115" s="121"/>
      <c r="L115" s="121"/>
      <c r="M115" s="121"/>
    </row>
    <row r="116" spans="8:13" x14ac:dyDescent="0.2">
      <c r="H116" s="121"/>
      <c r="I116" s="121"/>
      <c r="J116" s="121"/>
      <c r="K116" s="121"/>
      <c r="L116" s="121"/>
      <c r="M116" s="121"/>
    </row>
    <row r="117" spans="8:13" x14ac:dyDescent="0.2">
      <c r="H117" s="121"/>
      <c r="I117" s="121"/>
      <c r="J117" s="121"/>
      <c r="K117" s="121"/>
      <c r="L117" s="121"/>
      <c r="M117" s="121"/>
    </row>
    <row r="118" spans="8:13" x14ac:dyDescent="0.2">
      <c r="H118" s="121"/>
      <c r="I118" s="121"/>
      <c r="J118" s="121"/>
      <c r="K118" s="121"/>
      <c r="L118" s="121"/>
      <c r="M118" s="121"/>
    </row>
    <row r="119" spans="8:13" x14ac:dyDescent="0.2">
      <c r="H119" s="121"/>
      <c r="I119" s="121"/>
      <c r="J119" s="121"/>
      <c r="K119" s="121"/>
      <c r="L119" s="121"/>
      <c r="M119" s="121"/>
    </row>
    <row r="120" spans="8:13" x14ac:dyDescent="0.2">
      <c r="H120" s="121"/>
      <c r="I120" s="121"/>
      <c r="J120" s="121"/>
      <c r="K120" s="121"/>
      <c r="L120" s="121"/>
      <c r="M120" s="121"/>
    </row>
    <row r="121" spans="8:13" x14ac:dyDescent="0.2">
      <c r="H121" s="121"/>
      <c r="I121" s="121"/>
      <c r="J121" s="121"/>
      <c r="K121" s="121"/>
      <c r="L121" s="121"/>
      <c r="M121" s="121"/>
    </row>
    <row r="122" spans="8:13" x14ac:dyDescent="0.2">
      <c r="H122" s="121"/>
      <c r="I122" s="121"/>
      <c r="J122" s="121"/>
      <c r="K122" s="121"/>
      <c r="L122" s="121"/>
      <c r="M122" s="121"/>
    </row>
    <row r="123" spans="8:13" x14ac:dyDescent="0.2">
      <c r="H123" s="121"/>
      <c r="I123" s="121"/>
      <c r="J123" s="121"/>
      <c r="K123" s="121"/>
      <c r="L123" s="121"/>
      <c r="M123" s="121"/>
    </row>
    <row r="124" spans="8:13" x14ac:dyDescent="0.2">
      <c r="H124" s="121"/>
      <c r="I124" s="121"/>
      <c r="J124" s="121"/>
      <c r="K124" s="121"/>
      <c r="L124" s="121"/>
      <c r="M124" s="121"/>
    </row>
    <row r="125" spans="8:13" x14ac:dyDescent="0.2">
      <c r="H125" s="121"/>
      <c r="I125" s="121"/>
      <c r="J125" s="121"/>
      <c r="K125" s="121"/>
      <c r="L125" s="121"/>
      <c r="M125" s="121"/>
    </row>
    <row r="126" spans="8:13" x14ac:dyDescent="0.2">
      <c r="H126" s="121"/>
      <c r="I126" s="121"/>
      <c r="J126" s="121"/>
      <c r="K126" s="121"/>
      <c r="L126" s="121"/>
      <c r="M126" s="121"/>
    </row>
    <row r="127" spans="8:13" x14ac:dyDescent="0.2">
      <c r="H127" s="121"/>
      <c r="I127" s="121"/>
      <c r="J127" s="121"/>
      <c r="K127" s="121"/>
      <c r="L127" s="121"/>
      <c r="M127" s="121"/>
    </row>
    <row r="128" spans="8:13" x14ac:dyDescent="0.2">
      <c r="H128" s="121"/>
      <c r="I128" s="121"/>
      <c r="J128" s="121"/>
      <c r="K128" s="121"/>
      <c r="L128" s="121"/>
      <c r="M128" s="121"/>
    </row>
    <row r="129" spans="8:13" x14ac:dyDescent="0.2">
      <c r="H129" s="121"/>
      <c r="I129" s="121"/>
      <c r="J129" s="121"/>
      <c r="K129" s="121"/>
      <c r="L129" s="121"/>
      <c r="M129" s="121"/>
    </row>
    <row r="130" spans="8:13" x14ac:dyDescent="0.2">
      <c r="H130" s="121"/>
      <c r="I130" s="121"/>
      <c r="J130" s="121"/>
      <c r="K130" s="121"/>
      <c r="L130" s="121"/>
      <c r="M130" s="121"/>
    </row>
    <row r="131" spans="8:13" x14ac:dyDescent="0.2">
      <c r="H131" s="121"/>
      <c r="I131" s="121"/>
      <c r="J131" s="121"/>
      <c r="K131" s="121"/>
      <c r="L131" s="121"/>
      <c r="M131" s="121"/>
    </row>
    <row r="132" spans="8:13" x14ac:dyDescent="0.2">
      <c r="H132" s="121"/>
      <c r="I132" s="121"/>
      <c r="J132" s="121"/>
      <c r="K132" s="121"/>
      <c r="L132" s="121"/>
      <c r="M132" s="121"/>
    </row>
    <row r="133" spans="8:13" x14ac:dyDescent="0.2">
      <c r="H133" s="121"/>
      <c r="I133" s="121"/>
      <c r="J133" s="121"/>
      <c r="K133" s="121"/>
      <c r="L133" s="121"/>
      <c r="M133" s="121"/>
    </row>
    <row r="134" spans="8:13" x14ac:dyDescent="0.2">
      <c r="H134" s="121"/>
      <c r="I134" s="121"/>
      <c r="J134" s="121"/>
      <c r="K134" s="121"/>
      <c r="L134" s="121"/>
      <c r="M134" s="121"/>
    </row>
    <row r="135" spans="8:13" x14ac:dyDescent="0.2">
      <c r="H135" s="121"/>
      <c r="I135" s="121"/>
      <c r="J135" s="121"/>
      <c r="K135" s="121"/>
      <c r="L135" s="121"/>
      <c r="M135" s="121"/>
    </row>
    <row r="136" spans="8:13" x14ac:dyDescent="0.2">
      <c r="H136" s="121"/>
      <c r="I136" s="121"/>
      <c r="J136" s="121"/>
      <c r="K136" s="121"/>
      <c r="L136" s="121"/>
      <c r="M136" s="121"/>
    </row>
    <row r="137" spans="8:13" x14ac:dyDescent="0.2">
      <c r="H137" s="121"/>
      <c r="I137" s="121"/>
      <c r="J137" s="121"/>
      <c r="K137" s="121"/>
      <c r="L137" s="121"/>
      <c r="M137" s="121"/>
    </row>
    <row r="138" spans="8:13" x14ac:dyDescent="0.2">
      <c r="H138" s="121"/>
      <c r="I138" s="121"/>
      <c r="J138" s="121"/>
      <c r="K138" s="121"/>
      <c r="L138" s="121"/>
      <c r="M138" s="121"/>
    </row>
    <row r="139" spans="8:13" x14ac:dyDescent="0.2">
      <c r="H139" s="121"/>
      <c r="I139" s="121"/>
      <c r="J139" s="121"/>
      <c r="K139" s="121"/>
      <c r="L139" s="121"/>
      <c r="M139" s="121"/>
    </row>
    <row r="140" spans="8:13" x14ac:dyDescent="0.2">
      <c r="H140" s="121"/>
      <c r="I140" s="121"/>
      <c r="J140" s="121"/>
      <c r="K140" s="121"/>
      <c r="L140" s="121"/>
      <c r="M140" s="121"/>
    </row>
    <row r="141" spans="8:13" x14ac:dyDescent="0.2">
      <c r="H141" s="121"/>
      <c r="I141" s="121"/>
      <c r="J141" s="121"/>
      <c r="K141" s="121"/>
      <c r="L141" s="121"/>
      <c r="M141" s="121"/>
    </row>
    <row r="142" spans="8:13" x14ac:dyDescent="0.2">
      <c r="H142" s="121"/>
      <c r="I142" s="121"/>
      <c r="J142" s="121"/>
      <c r="K142" s="121"/>
      <c r="L142" s="121"/>
      <c r="M142" s="121"/>
    </row>
    <row r="143" spans="8:13" x14ac:dyDescent="0.2">
      <c r="H143" s="121"/>
      <c r="I143" s="121"/>
      <c r="J143" s="121"/>
      <c r="K143" s="121"/>
      <c r="L143" s="121"/>
      <c r="M143" s="121"/>
    </row>
    <row r="144" spans="8:13" x14ac:dyDescent="0.2">
      <c r="H144" s="121"/>
      <c r="I144" s="121"/>
      <c r="J144" s="121"/>
      <c r="K144" s="121"/>
      <c r="L144" s="121"/>
      <c r="M144" s="121"/>
    </row>
    <row r="145" spans="8:13" x14ac:dyDescent="0.2">
      <c r="H145" s="121"/>
      <c r="I145" s="121"/>
      <c r="J145" s="121"/>
      <c r="K145" s="121"/>
      <c r="L145" s="121"/>
      <c r="M145" s="121"/>
    </row>
    <row r="146" spans="8:13" x14ac:dyDescent="0.2">
      <c r="H146" s="121"/>
      <c r="I146" s="121"/>
      <c r="J146" s="121"/>
      <c r="K146" s="121"/>
      <c r="L146" s="121"/>
      <c r="M146" s="121"/>
    </row>
    <row r="147" spans="8:13" x14ac:dyDescent="0.2">
      <c r="H147" s="121"/>
      <c r="I147" s="121"/>
      <c r="J147" s="121"/>
      <c r="K147" s="121"/>
      <c r="L147" s="121"/>
      <c r="M147" s="121"/>
    </row>
    <row r="148" spans="8:13" x14ac:dyDescent="0.2">
      <c r="H148" s="121"/>
      <c r="I148" s="121"/>
      <c r="J148" s="121"/>
      <c r="K148" s="121"/>
      <c r="L148" s="121"/>
      <c r="M148" s="121"/>
    </row>
    <row r="149" spans="8:13" x14ac:dyDescent="0.2">
      <c r="H149" s="121"/>
      <c r="I149" s="121"/>
      <c r="J149" s="121"/>
      <c r="K149" s="121"/>
      <c r="L149" s="121"/>
      <c r="M149" s="121"/>
    </row>
    <row r="150" spans="8:13" x14ac:dyDescent="0.2">
      <c r="H150" s="121"/>
      <c r="I150" s="121"/>
      <c r="J150" s="121"/>
      <c r="K150" s="121"/>
      <c r="L150" s="121"/>
      <c r="M150" s="121"/>
    </row>
    <row r="151" spans="8:13" x14ac:dyDescent="0.2">
      <c r="H151" s="121"/>
      <c r="I151" s="121"/>
      <c r="J151" s="121"/>
      <c r="K151" s="121"/>
      <c r="L151" s="121"/>
      <c r="M151" s="121"/>
    </row>
    <row r="152" spans="8:13" x14ac:dyDescent="0.2">
      <c r="H152" s="121"/>
      <c r="I152" s="121"/>
      <c r="J152" s="121"/>
      <c r="K152" s="121"/>
      <c r="L152" s="121"/>
      <c r="M152" s="121"/>
    </row>
    <row r="153" spans="8:13" x14ac:dyDescent="0.2">
      <c r="H153" s="121"/>
      <c r="I153" s="121"/>
      <c r="J153" s="121"/>
      <c r="K153" s="121"/>
      <c r="L153" s="121"/>
      <c r="M153" s="121"/>
    </row>
    <row r="154" spans="8:13" x14ac:dyDescent="0.2">
      <c r="H154" s="121"/>
      <c r="I154" s="121"/>
      <c r="J154" s="121"/>
      <c r="K154" s="121"/>
      <c r="L154" s="121"/>
      <c r="M154" s="121"/>
    </row>
    <row r="155" spans="8:13" x14ac:dyDescent="0.2">
      <c r="H155" s="121"/>
      <c r="I155" s="121"/>
      <c r="J155" s="121"/>
      <c r="K155" s="121"/>
      <c r="L155" s="121"/>
      <c r="M155" s="121"/>
    </row>
    <row r="156" spans="8:13" x14ac:dyDescent="0.2">
      <c r="H156" s="121"/>
      <c r="I156" s="121"/>
      <c r="J156" s="121"/>
      <c r="K156" s="121"/>
      <c r="L156" s="121"/>
      <c r="M156" s="121"/>
    </row>
    <row r="157" spans="8:13" x14ac:dyDescent="0.2">
      <c r="H157" s="121"/>
      <c r="I157" s="121"/>
      <c r="J157" s="121"/>
      <c r="K157" s="121"/>
      <c r="L157" s="121"/>
      <c r="M157" s="121"/>
    </row>
    <row r="158" spans="8:13" x14ac:dyDescent="0.2">
      <c r="H158" s="121"/>
      <c r="I158" s="121"/>
      <c r="J158" s="121"/>
      <c r="K158" s="121"/>
      <c r="L158" s="121"/>
      <c r="M158" s="121"/>
    </row>
    <row r="159" spans="8:13" x14ac:dyDescent="0.2">
      <c r="H159" s="121"/>
      <c r="I159" s="121"/>
      <c r="J159" s="121"/>
      <c r="K159" s="121"/>
      <c r="L159" s="121"/>
      <c r="M159" s="121"/>
    </row>
    <row r="160" spans="8:13" x14ac:dyDescent="0.2">
      <c r="H160" s="121"/>
      <c r="I160" s="121"/>
      <c r="J160" s="121"/>
      <c r="K160" s="121"/>
      <c r="L160" s="121"/>
      <c r="M160" s="121"/>
    </row>
    <row r="161" spans="8:13" x14ac:dyDescent="0.2">
      <c r="H161" s="121"/>
      <c r="I161" s="121"/>
      <c r="J161" s="121"/>
      <c r="K161" s="121"/>
      <c r="L161" s="121"/>
      <c r="M161" s="121"/>
    </row>
    <row r="162" spans="8:13" x14ac:dyDescent="0.2">
      <c r="H162" s="121"/>
      <c r="I162" s="121"/>
      <c r="J162" s="121"/>
      <c r="K162" s="121"/>
      <c r="L162" s="121"/>
      <c r="M162" s="121"/>
    </row>
    <row r="163" spans="8:13" x14ac:dyDescent="0.2">
      <c r="H163" s="121"/>
      <c r="I163" s="121"/>
      <c r="J163" s="121"/>
      <c r="K163" s="121"/>
      <c r="L163" s="121"/>
      <c r="M163" s="121"/>
    </row>
    <row r="164" spans="8:13" x14ac:dyDescent="0.2">
      <c r="H164" s="121"/>
      <c r="I164" s="121"/>
      <c r="J164" s="121"/>
      <c r="K164" s="121"/>
      <c r="L164" s="121"/>
      <c r="M164" s="121"/>
    </row>
    <row r="165" spans="8:13" x14ac:dyDescent="0.2">
      <c r="H165" s="121"/>
      <c r="I165" s="121"/>
      <c r="J165" s="121"/>
      <c r="K165" s="121"/>
      <c r="L165" s="121"/>
      <c r="M165" s="121"/>
    </row>
    <row r="166" spans="8:13" x14ac:dyDescent="0.2">
      <c r="H166" s="121"/>
      <c r="I166" s="121"/>
      <c r="J166" s="121"/>
      <c r="K166" s="121"/>
      <c r="L166" s="121"/>
      <c r="M166" s="121"/>
    </row>
    <row r="167" spans="8:13" x14ac:dyDescent="0.2">
      <c r="H167" s="121"/>
      <c r="I167" s="121"/>
      <c r="J167" s="121"/>
      <c r="K167" s="121"/>
      <c r="L167" s="121"/>
      <c r="M167" s="121"/>
    </row>
    <row r="168" spans="8:13" x14ac:dyDescent="0.2">
      <c r="H168" s="121"/>
      <c r="I168" s="121"/>
      <c r="J168" s="121"/>
      <c r="K168" s="121"/>
      <c r="L168" s="121"/>
      <c r="M168" s="121"/>
    </row>
    <row r="169" spans="8:13" x14ac:dyDescent="0.2">
      <c r="H169" s="121"/>
      <c r="I169" s="121"/>
      <c r="J169" s="121"/>
      <c r="K169" s="121"/>
      <c r="L169" s="121"/>
      <c r="M169" s="121"/>
    </row>
    <row r="170" spans="8:13" x14ac:dyDescent="0.2">
      <c r="H170" s="121"/>
      <c r="I170" s="121"/>
      <c r="J170" s="121"/>
      <c r="K170" s="121"/>
      <c r="L170" s="121"/>
      <c r="M170" s="121"/>
    </row>
    <row r="171" spans="8:13" x14ac:dyDescent="0.2">
      <c r="H171" s="121"/>
      <c r="I171" s="121"/>
      <c r="J171" s="121"/>
      <c r="K171" s="121"/>
      <c r="L171" s="121"/>
      <c r="M171" s="121"/>
    </row>
    <row r="172" spans="8:13" x14ac:dyDescent="0.2">
      <c r="H172" s="121"/>
      <c r="I172" s="121"/>
      <c r="J172" s="121"/>
      <c r="K172" s="121"/>
      <c r="L172" s="121"/>
      <c r="M172" s="121"/>
    </row>
    <row r="173" spans="8:13" x14ac:dyDescent="0.2">
      <c r="H173" s="121"/>
      <c r="I173" s="121"/>
      <c r="J173" s="121"/>
      <c r="K173" s="121"/>
      <c r="L173" s="121"/>
      <c r="M173" s="121"/>
    </row>
    <row r="174" spans="8:13" x14ac:dyDescent="0.2">
      <c r="H174" s="121"/>
      <c r="I174" s="121"/>
      <c r="J174" s="121"/>
      <c r="K174" s="121"/>
      <c r="L174" s="121"/>
      <c r="M174" s="121"/>
    </row>
    <row r="175" spans="8:13" x14ac:dyDescent="0.2">
      <c r="H175" s="121"/>
      <c r="I175" s="121"/>
      <c r="J175" s="121"/>
      <c r="K175" s="121"/>
      <c r="L175" s="121"/>
      <c r="M175" s="121"/>
    </row>
    <row r="176" spans="8:13" x14ac:dyDescent="0.2">
      <c r="H176" s="121"/>
      <c r="I176" s="121"/>
      <c r="J176" s="121"/>
      <c r="K176" s="121"/>
      <c r="L176" s="121"/>
      <c r="M176" s="121"/>
    </row>
    <row r="177" spans="8:13" x14ac:dyDescent="0.2">
      <c r="H177" s="121"/>
      <c r="I177" s="121"/>
      <c r="J177" s="121"/>
      <c r="K177" s="121"/>
      <c r="L177" s="121"/>
      <c r="M177" s="121"/>
    </row>
    <row r="178" spans="8:13" x14ac:dyDescent="0.2">
      <c r="H178" s="121"/>
      <c r="I178" s="121"/>
      <c r="J178" s="121"/>
      <c r="K178" s="121"/>
      <c r="L178" s="121"/>
      <c r="M178" s="121"/>
    </row>
    <row r="179" spans="8:13" x14ac:dyDescent="0.2">
      <c r="H179" s="121"/>
      <c r="I179" s="121"/>
      <c r="J179" s="121"/>
      <c r="K179" s="121"/>
      <c r="L179" s="121"/>
      <c r="M179" s="121"/>
    </row>
    <row r="180" spans="8:13" x14ac:dyDescent="0.2">
      <c r="H180" s="121"/>
      <c r="I180" s="121"/>
      <c r="J180" s="121"/>
      <c r="K180" s="121"/>
      <c r="L180" s="121"/>
      <c r="M180" s="121"/>
    </row>
    <row r="181" spans="8:13" x14ac:dyDescent="0.2">
      <c r="H181" s="121"/>
      <c r="I181" s="121"/>
      <c r="J181" s="121"/>
      <c r="K181" s="121"/>
      <c r="L181" s="121"/>
      <c r="M181" s="121"/>
    </row>
    <row r="182" spans="8:13" x14ac:dyDescent="0.2">
      <c r="H182" s="121"/>
      <c r="I182" s="121"/>
      <c r="J182" s="121"/>
      <c r="K182" s="121"/>
      <c r="L182" s="121"/>
      <c r="M182" s="121"/>
    </row>
    <row r="183" spans="8:13" x14ac:dyDescent="0.2">
      <c r="H183" s="121"/>
      <c r="I183" s="121"/>
      <c r="J183" s="121"/>
      <c r="K183" s="121"/>
      <c r="L183" s="121"/>
      <c r="M183" s="121"/>
    </row>
    <row r="184" spans="8:13" x14ac:dyDescent="0.2">
      <c r="H184" s="121"/>
      <c r="I184" s="121"/>
      <c r="J184" s="121"/>
      <c r="K184" s="121"/>
      <c r="L184" s="121"/>
      <c r="M184" s="121"/>
    </row>
    <row r="185" spans="8:13" x14ac:dyDescent="0.2">
      <c r="H185" s="121"/>
      <c r="I185" s="121"/>
      <c r="J185" s="121"/>
      <c r="K185" s="121"/>
      <c r="L185" s="121"/>
      <c r="M185" s="121"/>
    </row>
    <row r="186" spans="8:13" x14ac:dyDescent="0.2">
      <c r="H186" s="121"/>
      <c r="I186" s="121"/>
      <c r="J186" s="121"/>
      <c r="K186" s="121"/>
      <c r="L186" s="121"/>
      <c r="M186" s="121"/>
    </row>
    <row r="187" spans="8:13" x14ac:dyDescent="0.2">
      <c r="H187" s="121"/>
      <c r="I187" s="121"/>
      <c r="J187" s="121"/>
      <c r="K187" s="121"/>
      <c r="L187" s="121"/>
      <c r="M187" s="121"/>
    </row>
    <row r="188" spans="8:13" x14ac:dyDescent="0.2">
      <c r="H188" s="121"/>
      <c r="I188" s="121"/>
      <c r="J188" s="121"/>
      <c r="K188" s="121"/>
      <c r="L188" s="121"/>
      <c r="M188" s="121"/>
    </row>
    <row r="189" spans="8:13" x14ac:dyDescent="0.2">
      <c r="H189" s="121"/>
      <c r="I189" s="121"/>
      <c r="J189" s="121"/>
      <c r="K189" s="121"/>
      <c r="L189" s="121"/>
      <c r="M189" s="121"/>
    </row>
    <row r="190" spans="8:13" x14ac:dyDescent="0.2">
      <c r="H190" s="121"/>
      <c r="I190" s="121"/>
      <c r="J190" s="121"/>
      <c r="K190" s="121"/>
      <c r="L190" s="121"/>
      <c r="M190" s="121"/>
    </row>
    <row r="191" spans="8:13" x14ac:dyDescent="0.2">
      <c r="H191" s="121"/>
      <c r="I191" s="121"/>
      <c r="J191" s="121"/>
      <c r="K191" s="121"/>
      <c r="L191" s="121"/>
      <c r="M191" s="121"/>
    </row>
    <row r="192" spans="8:13" x14ac:dyDescent="0.2">
      <c r="H192" s="121"/>
      <c r="I192" s="121"/>
      <c r="J192" s="121"/>
      <c r="K192" s="121"/>
      <c r="L192" s="121"/>
      <c r="M192" s="121"/>
    </row>
    <row r="193" spans="8:13" x14ac:dyDescent="0.2">
      <c r="H193" s="121"/>
      <c r="I193" s="121"/>
      <c r="J193" s="121"/>
      <c r="K193" s="121"/>
      <c r="L193" s="121"/>
      <c r="M193" s="121"/>
    </row>
    <row r="194" spans="8:13" x14ac:dyDescent="0.2">
      <c r="H194" s="121"/>
      <c r="I194" s="121"/>
      <c r="J194" s="121"/>
      <c r="K194" s="121"/>
      <c r="L194" s="121"/>
      <c r="M194" s="121"/>
    </row>
    <row r="195" spans="8:13" x14ac:dyDescent="0.2">
      <c r="H195" s="121"/>
      <c r="I195" s="121"/>
      <c r="J195" s="121"/>
      <c r="K195" s="121"/>
      <c r="L195" s="121"/>
      <c r="M195" s="121"/>
    </row>
    <row r="196" spans="8:13" x14ac:dyDescent="0.2">
      <c r="H196" s="121"/>
      <c r="I196" s="121"/>
      <c r="J196" s="121"/>
      <c r="K196" s="121"/>
      <c r="L196" s="121"/>
      <c r="M196" s="121"/>
    </row>
    <row r="197" spans="8:13" x14ac:dyDescent="0.2">
      <c r="H197" s="121"/>
      <c r="I197" s="121"/>
      <c r="J197" s="121"/>
      <c r="K197" s="121"/>
      <c r="L197" s="121"/>
      <c r="M197" s="121"/>
    </row>
    <row r="198" spans="8:13" x14ac:dyDescent="0.2">
      <c r="H198" s="121"/>
      <c r="I198" s="121"/>
      <c r="J198" s="121"/>
      <c r="K198" s="121"/>
      <c r="L198" s="121"/>
      <c r="M198" s="121"/>
    </row>
    <row r="199" spans="8:13" x14ac:dyDescent="0.2">
      <c r="H199" s="121"/>
      <c r="I199" s="121"/>
      <c r="J199" s="121"/>
      <c r="K199" s="121"/>
      <c r="L199" s="121"/>
      <c r="M199" s="121"/>
    </row>
    <row r="200" spans="8:13" x14ac:dyDescent="0.2">
      <c r="H200" s="121"/>
      <c r="I200" s="121"/>
      <c r="J200" s="121"/>
      <c r="K200" s="121"/>
      <c r="L200" s="121"/>
      <c r="M200" s="121"/>
    </row>
    <row r="201" spans="8:13" x14ac:dyDescent="0.2">
      <c r="H201" s="121"/>
      <c r="I201" s="121"/>
      <c r="J201" s="121"/>
      <c r="K201" s="121"/>
      <c r="L201" s="121"/>
      <c r="M201" s="121"/>
    </row>
    <row r="202" spans="8:13" x14ac:dyDescent="0.2">
      <c r="H202" s="121"/>
      <c r="I202" s="121"/>
      <c r="J202" s="121"/>
      <c r="K202" s="121"/>
      <c r="L202" s="121"/>
      <c r="M202" s="121"/>
    </row>
    <row r="203" spans="8:13" x14ac:dyDescent="0.2">
      <c r="H203" s="121"/>
      <c r="I203" s="121"/>
      <c r="J203" s="121"/>
      <c r="K203" s="121"/>
      <c r="L203" s="121"/>
      <c r="M203" s="121"/>
    </row>
    <row r="204" spans="8:13" x14ac:dyDescent="0.2">
      <c r="H204" s="121"/>
      <c r="I204" s="121"/>
      <c r="J204" s="121"/>
      <c r="K204" s="121"/>
      <c r="L204" s="121"/>
      <c r="M204" s="121"/>
    </row>
    <row r="205" spans="8:13" x14ac:dyDescent="0.2">
      <c r="H205" s="121"/>
      <c r="I205" s="121"/>
      <c r="J205" s="121"/>
      <c r="K205" s="121"/>
      <c r="L205" s="121"/>
      <c r="M205" s="121"/>
    </row>
    <row r="206" spans="8:13" x14ac:dyDescent="0.2">
      <c r="H206" s="121"/>
      <c r="I206" s="121"/>
      <c r="J206" s="121"/>
      <c r="K206" s="121"/>
      <c r="L206" s="121"/>
      <c r="M206" s="121"/>
    </row>
    <row r="207" spans="8:13" x14ac:dyDescent="0.2">
      <c r="H207" s="121"/>
      <c r="I207" s="121"/>
      <c r="J207" s="121"/>
      <c r="K207" s="121"/>
      <c r="L207" s="121"/>
      <c r="M207" s="121"/>
    </row>
    <row r="208" spans="8:13" x14ac:dyDescent="0.2">
      <c r="H208" s="121"/>
      <c r="I208" s="121"/>
      <c r="J208" s="121"/>
      <c r="K208" s="121"/>
      <c r="L208" s="121"/>
      <c r="M208" s="121"/>
    </row>
    <row r="209" spans="8:13" x14ac:dyDescent="0.2">
      <c r="H209" s="121"/>
      <c r="I209" s="121"/>
      <c r="J209" s="121"/>
      <c r="K209" s="121"/>
      <c r="L209" s="121"/>
      <c r="M209" s="121"/>
    </row>
    <row r="210" spans="8:13" x14ac:dyDescent="0.2">
      <c r="H210" s="121"/>
      <c r="I210" s="121"/>
      <c r="J210" s="121"/>
      <c r="K210" s="121"/>
      <c r="L210" s="121"/>
      <c r="M210" s="121"/>
    </row>
    <row r="211" spans="8:13" x14ac:dyDescent="0.2">
      <c r="H211" s="121"/>
      <c r="I211" s="121"/>
      <c r="J211" s="121"/>
      <c r="K211" s="121"/>
      <c r="L211" s="121"/>
      <c r="M211" s="121"/>
    </row>
    <row r="212" spans="8:13" x14ac:dyDescent="0.2">
      <c r="H212" s="121"/>
      <c r="I212" s="121"/>
      <c r="J212" s="121"/>
      <c r="K212" s="121"/>
      <c r="L212" s="121"/>
      <c r="M212" s="121"/>
    </row>
    <row r="213" spans="8:13" x14ac:dyDescent="0.2">
      <c r="H213" s="121"/>
      <c r="I213" s="121"/>
      <c r="J213" s="121"/>
      <c r="K213" s="121"/>
      <c r="L213" s="121"/>
      <c r="M213" s="121"/>
    </row>
    <row r="214" spans="8:13" x14ac:dyDescent="0.2">
      <c r="H214" s="121"/>
      <c r="I214" s="121"/>
      <c r="J214" s="121"/>
      <c r="K214" s="121"/>
      <c r="L214" s="121"/>
      <c r="M214" s="121"/>
    </row>
    <row r="215" spans="8:13" x14ac:dyDescent="0.2">
      <c r="H215" s="121"/>
      <c r="I215" s="121"/>
      <c r="J215" s="121"/>
      <c r="K215" s="121"/>
      <c r="L215" s="121"/>
      <c r="M215" s="121"/>
    </row>
    <row r="216" spans="8:13" x14ac:dyDescent="0.2">
      <c r="H216" s="121"/>
      <c r="I216" s="121"/>
      <c r="J216" s="121"/>
      <c r="K216" s="121"/>
      <c r="L216" s="121"/>
      <c r="M216" s="121"/>
    </row>
    <row r="217" spans="8:13" x14ac:dyDescent="0.2">
      <c r="H217" s="121"/>
      <c r="I217" s="121"/>
      <c r="J217" s="121"/>
      <c r="K217" s="121"/>
      <c r="L217" s="121"/>
      <c r="M217" s="121"/>
    </row>
    <row r="218" spans="8:13" x14ac:dyDescent="0.2">
      <c r="H218" s="121"/>
      <c r="I218" s="121"/>
      <c r="J218" s="121"/>
      <c r="K218" s="121"/>
      <c r="L218" s="121"/>
      <c r="M218" s="121"/>
    </row>
    <row r="219" spans="8:13" x14ac:dyDescent="0.2">
      <c r="H219" s="121"/>
      <c r="I219" s="121"/>
      <c r="J219" s="121"/>
      <c r="K219" s="121"/>
      <c r="L219" s="121"/>
      <c r="M219" s="121"/>
    </row>
    <row r="220" spans="8:13" x14ac:dyDescent="0.2">
      <c r="H220" s="121"/>
      <c r="I220" s="121"/>
      <c r="J220" s="121"/>
      <c r="K220" s="121"/>
      <c r="L220" s="121"/>
      <c r="M220" s="121"/>
    </row>
    <row r="221" spans="8:13" x14ac:dyDescent="0.2">
      <c r="H221" s="121"/>
      <c r="I221" s="121"/>
      <c r="J221" s="121"/>
      <c r="K221" s="121"/>
      <c r="L221" s="121"/>
      <c r="M221" s="121"/>
    </row>
    <row r="222" spans="8:13" x14ac:dyDescent="0.2">
      <c r="H222" s="121"/>
      <c r="I222" s="121"/>
      <c r="J222" s="121"/>
      <c r="K222" s="121"/>
      <c r="L222" s="121"/>
      <c r="M222" s="121"/>
    </row>
    <row r="223" spans="8:13" x14ac:dyDescent="0.2">
      <c r="H223" s="121"/>
      <c r="I223" s="121"/>
      <c r="J223" s="121"/>
      <c r="K223" s="121"/>
      <c r="L223" s="121"/>
      <c r="M223" s="121"/>
    </row>
    <row r="224" spans="8:13" x14ac:dyDescent="0.2">
      <c r="H224" s="121"/>
      <c r="I224" s="121"/>
      <c r="J224" s="121"/>
      <c r="K224" s="121"/>
      <c r="L224" s="121"/>
      <c r="M224" s="121"/>
    </row>
    <row r="225" spans="8:13" x14ac:dyDescent="0.2">
      <c r="H225" s="121"/>
      <c r="I225" s="121"/>
      <c r="J225" s="121"/>
      <c r="K225" s="121"/>
      <c r="L225" s="121"/>
      <c r="M225" s="121"/>
    </row>
    <row r="226" spans="8:13" x14ac:dyDescent="0.2">
      <c r="H226" s="121"/>
      <c r="I226" s="121"/>
      <c r="J226" s="121"/>
      <c r="K226" s="121"/>
      <c r="L226" s="121"/>
      <c r="M226" s="121"/>
    </row>
    <row r="227" spans="8:13" x14ac:dyDescent="0.2">
      <c r="H227" s="121"/>
      <c r="I227" s="121"/>
      <c r="J227" s="121"/>
      <c r="K227" s="121"/>
      <c r="L227" s="121"/>
      <c r="M227" s="121"/>
    </row>
    <row r="228" spans="8:13" x14ac:dyDescent="0.2">
      <c r="H228" s="121"/>
      <c r="I228" s="121"/>
      <c r="J228" s="121"/>
      <c r="K228" s="121"/>
      <c r="L228" s="121"/>
      <c r="M228" s="121"/>
    </row>
    <row r="229" spans="8:13" x14ac:dyDescent="0.2">
      <c r="H229" s="121"/>
      <c r="I229" s="121"/>
      <c r="J229" s="121"/>
      <c r="K229" s="121"/>
      <c r="L229" s="121"/>
      <c r="M229" s="121"/>
    </row>
    <row r="230" spans="8:13" x14ac:dyDescent="0.2">
      <c r="H230" s="121"/>
      <c r="I230" s="121"/>
      <c r="J230" s="121"/>
      <c r="K230" s="121"/>
      <c r="L230" s="121"/>
      <c r="M230" s="121"/>
    </row>
    <row r="231" spans="8:13" x14ac:dyDescent="0.2">
      <c r="H231" s="121"/>
      <c r="I231" s="121"/>
      <c r="J231" s="121"/>
      <c r="K231" s="121"/>
      <c r="L231" s="121"/>
      <c r="M231" s="121"/>
    </row>
    <row r="232" spans="8:13" x14ac:dyDescent="0.2">
      <c r="H232" s="121"/>
      <c r="I232" s="121"/>
      <c r="J232" s="121"/>
      <c r="K232" s="121"/>
      <c r="L232" s="121"/>
      <c r="M232" s="121"/>
    </row>
    <row r="233" spans="8:13" x14ac:dyDescent="0.2">
      <c r="H233" s="121"/>
      <c r="I233" s="121"/>
      <c r="J233" s="121"/>
      <c r="K233" s="121"/>
      <c r="L233" s="121"/>
      <c r="M233" s="121"/>
    </row>
    <row r="234" spans="8:13" x14ac:dyDescent="0.2">
      <c r="H234" s="121"/>
      <c r="I234" s="121"/>
      <c r="J234" s="121"/>
      <c r="K234" s="121"/>
      <c r="L234" s="121"/>
      <c r="M234" s="121"/>
    </row>
    <row r="235" spans="8:13" x14ac:dyDescent="0.2">
      <c r="H235" s="121"/>
      <c r="I235" s="121"/>
      <c r="J235" s="121"/>
      <c r="K235" s="121"/>
      <c r="L235" s="121"/>
      <c r="M235" s="121"/>
    </row>
    <row r="236" spans="8:13" x14ac:dyDescent="0.2">
      <c r="H236" s="121"/>
      <c r="I236" s="121"/>
      <c r="J236" s="121"/>
      <c r="K236" s="121"/>
      <c r="L236" s="121"/>
      <c r="M236" s="121"/>
    </row>
    <row r="237" spans="8:13" x14ac:dyDescent="0.2">
      <c r="H237" s="121"/>
      <c r="I237" s="121"/>
      <c r="J237" s="121"/>
      <c r="K237" s="121"/>
      <c r="L237" s="121"/>
      <c r="M237" s="121"/>
    </row>
    <row r="238" spans="8:13" x14ac:dyDescent="0.2">
      <c r="H238" s="121"/>
      <c r="I238" s="121"/>
      <c r="J238" s="121"/>
      <c r="K238" s="121"/>
      <c r="L238" s="121"/>
      <c r="M238" s="121"/>
    </row>
    <row r="239" spans="8:13" x14ac:dyDescent="0.2">
      <c r="H239" s="121"/>
      <c r="I239" s="121"/>
      <c r="J239" s="121"/>
      <c r="K239" s="121"/>
      <c r="L239" s="121"/>
      <c r="M239" s="121"/>
    </row>
    <row r="240" spans="8:13" x14ac:dyDescent="0.2">
      <c r="H240" s="121"/>
      <c r="I240" s="121"/>
      <c r="J240" s="121"/>
      <c r="K240" s="121"/>
      <c r="L240" s="121"/>
      <c r="M240" s="121"/>
    </row>
    <row r="241" spans="8:13" x14ac:dyDescent="0.2">
      <c r="H241" s="121"/>
      <c r="I241" s="121"/>
      <c r="J241" s="121"/>
      <c r="K241" s="121"/>
      <c r="L241" s="121"/>
      <c r="M241" s="121"/>
    </row>
    <row r="242" spans="8:13" x14ac:dyDescent="0.2">
      <c r="H242" s="121"/>
      <c r="I242" s="121"/>
      <c r="J242" s="121"/>
      <c r="K242" s="121"/>
      <c r="L242" s="121"/>
      <c r="M242" s="121"/>
    </row>
    <row r="243" spans="8:13" x14ac:dyDescent="0.2">
      <c r="H243" s="121"/>
      <c r="I243" s="121"/>
      <c r="J243" s="121"/>
      <c r="K243" s="121"/>
      <c r="L243" s="121"/>
      <c r="M243" s="121"/>
    </row>
    <row r="244" spans="8:13" x14ac:dyDescent="0.2">
      <c r="H244" s="121"/>
      <c r="I244" s="121"/>
      <c r="J244" s="121"/>
      <c r="K244" s="121"/>
      <c r="L244" s="121"/>
      <c r="M244" s="121"/>
    </row>
    <row r="245" spans="8:13" x14ac:dyDescent="0.2">
      <c r="H245" s="121"/>
      <c r="I245" s="121"/>
      <c r="J245" s="121"/>
      <c r="K245" s="121"/>
      <c r="L245" s="121"/>
      <c r="M245" s="121"/>
    </row>
    <row r="246" spans="8:13" x14ac:dyDescent="0.2">
      <c r="H246" s="121"/>
      <c r="I246" s="121"/>
      <c r="J246" s="121"/>
      <c r="K246" s="121"/>
      <c r="L246" s="121"/>
      <c r="M246" s="121"/>
    </row>
    <row r="247" spans="8:13" x14ac:dyDescent="0.2">
      <c r="H247" s="121"/>
      <c r="I247" s="121"/>
      <c r="J247" s="121"/>
      <c r="K247" s="121"/>
      <c r="L247" s="121"/>
      <c r="M247" s="121"/>
    </row>
    <row r="248" spans="8:13" x14ac:dyDescent="0.2">
      <c r="H248" s="121"/>
      <c r="I248" s="121"/>
      <c r="J248" s="121"/>
      <c r="K248" s="121"/>
      <c r="L248" s="121"/>
      <c r="M248" s="121"/>
    </row>
    <row r="249" spans="8:13" x14ac:dyDescent="0.2">
      <c r="H249" s="121"/>
      <c r="I249" s="121"/>
      <c r="J249" s="121"/>
      <c r="K249" s="121"/>
      <c r="L249" s="121"/>
      <c r="M249" s="121"/>
    </row>
    <row r="250" spans="8:13" x14ac:dyDescent="0.2">
      <c r="H250" s="121"/>
      <c r="I250" s="121"/>
      <c r="J250" s="121"/>
      <c r="K250" s="121"/>
      <c r="L250" s="121"/>
      <c r="M250" s="121"/>
    </row>
    <row r="251" spans="8:13" x14ac:dyDescent="0.2">
      <c r="H251" s="121"/>
      <c r="I251" s="121"/>
      <c r="J251" s="121"/>
      <c r="K251" s="121"/>
      <c r="L251" s="121"/>
      <c r="M251" s="121"/>
    </row>
    <row r="252" spans="8:13" x14ac:dyDescent="0.2">
      <c r="H252" s="121"/>
      <c r="I252" s="121"/>
      <c r="J252" s="121"/>
      <c r="K252" s="121"/>
      <c r="L252" s="121"/>
      <c r="M252" s="121"/>
    </row>
    <row r="253" spans="8:13" x14ac:dyDescent="0.2">
      <c r="H253" s="121"/>
      <c r="I253" s="121"/>
      <c r="J253" s="121"/>
      <c r="K253" s="121"/>
      <c r="L253" s="121"/>
      <c r="M253" s="121"/>
    </row>
    <row r="254" spans="8:13" x14ac:dyDescent="0.2">
      <c r="H254" s="121"/>
      <c r="I254" s="121"/>
      <c r="J254" s="121"/>
      <c r="K254" s="121"/>
      <c r="L254" s="121"/>
      <c r="M254" s="121"/>
    </row>
    <row r="255" spans="8:13" x14ac:dyDescent="0.2">
      <c r="H255" s="121"/>
      <c r="I255" s="121"/>
      <c r="J255" s="121"/>
      <c r="K255" s="121"/>
      <c r="L255" s="121"/>
      <c r="M255" s="121"/>
    </row>
    <row r="256" spans="8:13" x14ac:dyDescent="0.2">
      <c r="H256" s="121"/>
      <c r="I256" s="121"/>
      <c r="J256" s="121"/>
      <c r="K256" s="121"/>
      <c r="L256" s="121"/>
      <c r="M256" s="121"/>
    </row>
    <row r="257" spans="8:13" x14ac:dyDescent="0.2">
      <c r="H257" s="121"/>
      <c r="I257" s="121"/>
      <c r="J257" s="121"/>
      <c r="K257" s="121"/>
      <c r="L257" s="121"/>
      <c r="M257" s="121"/>
    </row>
    <row r="258" spans="8:13" x14ac:dyDescent="0.2">
      <c r="H258" s="121"/>
      <c r="I258" s="121"/>
      <c r="J258" s="121"/>
      <c r="K258" s="121"/>
      <c r="L258" s="121"/>
      <c r="M258" s="121"/>
    </row>
    <row r="259" spans="8:13" x14ac:dyDescent="0.2">
      <c r="H259" s="121"/>
      <c r="I259" s="121"/>
      <c r="J259" s="121"/>
      <c r="K259" s="121"/>
      <c r="L259" s="121"/>
      <c r="M259" s="121"/>
    </row>
    <row r="260" spans="8:13" x14ac:dyDescent="0.2">
      <c r="H260" s="121"/>
      <c r="I260" s="121"/>
      <c r="J260" s="121"/>
      <c r="K260" s="121"/>
      <c r="L260" s="121"/>
      <c r="M260" s="121"/>
    </row>
    <row r="261" spans="8:13" x14ac:dyDescent="0.2">
      <c r="H261" s="121"/>
      <c r="I261" s="121"/>
      <c r="J261" s="121"/>
      <c r="K261" s="121"/>
      <c r="L261" s="121"/>
      <c r="M261" s="121"/>
    </row>
    <row r="262" spans="8:13" x14ac:dyDescent="0.2">
      <c r="H262" s="121"/>
      <c r="I262" s="121"/>
      <c r="J262" s="121"/>
      <c r="K262" s="121"/>
      <c r="L262" s="121"/>
      <c r="M262" s="121"/>
    </row>
    <row r="263" spans="8:13" x14ac:dyDescent="0.2">
      <c r="H263" s="121"/>
      <c r="I263" s="121"/>
      <c r="J263" s="121"/>
      <c r="K263" s="121"/>
      <c r="L263" s="121"/>
      <c r="M263" s="121"/>
    </row>
    <row r="264" spans="8:13" x14ac:dyDescent="0.2">
      <c r="H264" s="121"/>
      <c r="I264" s="121"/>
      <c r="J264" s="121"/>
      <c r="K264" s="121"/>
      <c r="L264" s="121"/>
      <c r="M264" s="121"/>
    </row>
    <row r="265" spans="8:13" x14ac:dyDescent="0.2">
      <c r="H265" s="121"/>
      <c r="I265" s="121"/>
      <c r="J265" s="121"/>
      <c r="K265" s="121"/>
      <c r="L265" s="121"/>
      <c r="M265" s="121"/>
    </row>
    <row r="266" spans="8:13" x14ac:dyDescent="0.2">
      <c r="H266" s="121"/>
      <c r="I266" s="121"/>
      <c r="J266" s="121"/>
      <c r="K266" s="121"/>
      <c r="L266" s="121"/>
      <c r="M266" s="121"/>
    </row>
    <row r="267" spans="8:13" x14ac:dyDescent="0.2">
      <c r="H267" s="121"/>
      <c r="I267" s="121"/>
      <c r="J267" s="121"/>
      <c r="K267" s="121"/>
      <c r="L267" s="121"/>
      <c r="M267" s="121"/>
    </row>
    <row r="268" spans="8:13" x14ac:dyDescent="0.2">
      <c r="H268" s="121"/>
      <c r="I268" s="121"/>
      <c r="J268" s="121"/>
      <c r="K268" s="121"/>
      <c r="L268" s="121"/>
      <c r="M268" s="121"/>
    </row>
    <row r="269" spans="8:13" x14ac:dyDescent="0.2">
      <c r="H269" s="121"/>
      <c r="I269" s="121"/>
      <c r="J269" s="121"/>
      <c r="K269" s="121"/>
      <c r="L269" s="121"/>
      <c r="M269" s="121"/>
    </row>
    <row r="270" spans="8:13" x14ac:dyDescent="0.2">
      <c r="H270" s="121"/>
      <c r="I270" s="121"/>
      <c r="J270" s="121"/>
      <c r="K270" s="121"/>
      <c r="L270" s="121"/>
      <c r="M270" s="121"/>
    </row>
    <row r="271" spans="8:13" x14ac:dyDescent="0.2">
      <c r="H271" s="121"/>
      <c r="I271" s="121"/>
      <c r="J271" s="121"/>
      <c r="K271" s="121"/>
      <c r="L271" s="121"/>
      <c r="M271" s="121"/>
    </row>
    <row r="272" spans="8:13" x14ac:dyDescent="0.2">
      <c r="H272" s="121"/>
      <c r="I272" s="121"/>
      <c r="J272" s="121"/>
      <c r="K272" s="121"/>
      <c r="L272" s="121"/>
      <c r="M272" s="121"/>
    </row>
    <row r="273" spans="8:13" x14ac:dyDescent="0.2">
      <c r="H273" s="121"/>
      <c r="I273" s="121"/>
      <c r="J273" s="121"/>
      <c r="K273" s="121"/>
      <c r="L273" s="121"/>
      <c r="M273" s="121"/>
    </row>
    <row r="274" spans="8:13" x14ac:dyDescent="0.2">
      <c r="H274" s="121"/>
      <c r="I274" s="121"/>
      <c r="J274" s="121"/>
      <c r="K274" s="121"/>
      <c r="L274" s="121"/>
      <c r="M274" s="121"/>
    </row>
    <row r="275" spans="8:13" x14ac:dyDescent="0.2">
      <c r="H275" s="121"/>
      <c r="I275" s="121"/>
      <c r="J275" s="121"/>
      <c r="K275" s="121"/>
      <c r="L275" s="121"/>
      <c r="M275" s="121"/>
    </row>
    <row r="276" spans="8:13" x14ac:dyDescent="0.2">
      <c r="H276" s="121"/>
      <c r="I276" s="121"/>
      <c r="J276" s="121"/>
      <c r="K276" s="121"/>
      <c r="L276" s="121"/>
      <c r="M276" s="121"/>
    </row>
    <row r="277" spans="8:13" x14ac:dyDescent="0.2">
      <c r="H277" s="121"/>
      <c r="I277" s="121"/>
      <c r="J277" s="121"/>
      <c r="K277" s="121"/>
      <c r="L277" s="121"/>
      <c r="M277" s="121"/>
    </row>
    <row r="278" spans="8:13" x14ac:dyDescent="0.2">
      <c r="H278" s="121"/>
      <c r="I278" s="121"/>
      <c r="J278" s="121"/>
      <c r="K278" s="121"/>
      <c r="L278" s="121"/>
      <c r="M278" s="121"/>
    </row>
    <row r="279" spans="8:13" x14ac:dyDescent="0.2">
      <c r="H279" s="121"/>
      <c r="I279" s="121"/>
      <c r="J279" s="121"/>
      <c r="K279" s="121"/>
      <c r="L279" s="121"/>
      <c r="M279" s="121"/>
    </row>
    <row r="280" spans="8:13" x14ac:dyDescent="0.2">
      <c r="H280" s="121"/>
      <c r="I280" s="121"/>
      <c r="J280" s="121"/>
      <c r="K280" s="121"/>
      <c r="L280" s="121"/>
      <c r="M280" s="121"/>
    </row>
    <row r="281" spans="8:13" x14ac:dyDescent="0.2">
      <c r="H281" s="121"/>
      <c r="I281" s="121"/>
      <c r="J281" s="121"/>
      <c r="K281" s="121"/>
      <c r="L281" s="121"/>
      <c r="M281" s="121"/>
    </row>
    <row r="282" spans="8:13" x14ac:dyDescent="0.2">
      <c r="H282" s="121"/>
      <c r="I282" s="121"/>
      <c r="J282" s="121"/>
      <c r="K282" s="121"/>
      <c r="L282" s="121"/>
      <c r="M282" s="121"/>
    </row>
    <row r="283" spans="8:13" x14ac:dyDescent="0.2">
      <c r="H283" s="121"/>
      <c r="I283" s="121"/>
      <c r="J283" s="121"/>
      <c r="K283" s="121"/>
      <c r="L283" s="121"/>
      <c r="M283" s="121"/>
    </row>
    <row r="284" spans="8:13" x14ac:dyDescent="0.2">
      <c r="H284" s="121"/>
      <c r="I284" s="121"/>
      <c r="J284" s="121"/>
      <c r="K284" s="121"/>
      <c r="L284" s="121"/>
      <c r="M284" s="121"/>
    </row>
    <row r="285" spans="8:13" x14ac:dyDescent="0.2">
      <c r="H285" s="121"/>
      <c r="I285" s="121"/>
      <c r="J285" s="121"/>
      <c r="K285" s="121"/>
      <c r="L285" s="121"/>
      <c r="M285" s="121"/>
    </row>
    <row r="286" spans="8:13" x14ac:dyDescent="0.2">
      <c r="H286" s="121"/>
      <c r="I286" s="121"/>
      <c r="J286" s="121"/>
      <c r="K286" s="121"/>
      <c r="L286" s="121"/>
      <c r="M286" s="121"/>
    </row>
    <row r="287" spans="8:13" x14ac:dyDescent="0.2">
      <c r="H287" s="121"/>
      <c r="I287" s="121"/>
      <c r="J287" s="121"/>
      <c r="K287" s="121"/>
      <c r="L287" s="121"/>
      <c r="M287" s="121"/>
    </row>
    <row r="288" spans="8:13" x14ac:dyDescent="0.2">
      <c r="H288" s="121"/>
      <c r="I288" s="121"/>
      <c r="J288" s="121"/>
      <c r="K288" s="121"/>
      <c r="L288" s="121"/>
      <c r="M288" s="121"/>
    </row>
    <row r="289" spans="8:13" x14ac:dyDescent="0.2">
      <c r="H289" s="121"/>
      <c r="I289" s="121"/>
      <c r="J289" s="121"/>
      <c r="K289" s="121"/>
      <c r="L289" s="121"/>
      <c r="M289" s="121"/>
    </row>
    <row r="290" spans="8:13" x14ac:dyDescent="0.2">
      <c r="H290" s="121"/>
      <c r="I290" s="121"/>
      <c r="J290" s="121"/>
      <c r="K290" s="121"/>
      <c r="L290" s="121"/>
      <c r="M290" s="121"/>
    </row>
    <row r="291" spans="8:13" x14ac:dyDescent="0.2">
      <c r="H291" s="121"/>
      <c r="I291" s="121"/>
      <c r="J291" s="121"/>
      <c r="K291" s="121"/>
      <c r="L291" s="121"/>
      <c r="M291" s="121"/>
    </row>
    <row r="292" spans="8:13" x14ac:dyDescent="0.2">
      <c r="H292" s="121"/>
      <c r="I292" s="121"/>
      <c r="J292" s="121"/>
      <c r="K292" s="121"/>
      <c r="L292" s="121"/>
      <c r="M292" s="121"/>
    </row>
    <row r="293" spans="8:13" x14ac:dyDescent="0.2">
      <c r="H293" s="121"/>
      <c r="I293" s="121"/>
      <c r="J293" s="121"/>
      <c r="K293" s="121"/>
      <c r="L293" s="121"/>
      <c r="M293" s="121"/>
    </row>
    <row r="294" spans="8:13" x14ac:dyDescent="0.2">
      <c r="H294" s="121"/>
      <c r="I294" s="121"/>
      <c r="J294" s="121"/>
      <c r="K294" s="121"/>
      <c r="L294" s="121"/>
      <c r="M294" s="121"/>
    </row>
    <row r="295" spans="8:13" x14ac:dyDescent="0.2">
      <c r="H295" s="121"/>
      <c r="I295" s="121"/>
      <c r="J295" s="121"/>
      <c r="K295" s="121"/>
      <c r="L295" s="121"/>
      <c r="M295" s="121"/>
    </row>
    <row r="296" spans="8:13" x14ac:dyDescent="0.2">
      <c r="H296" s="121"/>
      <c r="I296" s="121"/>
      <c r="J296" s="121"/>
      <c r="K296" s="121"/>
      <c r="L296" s="121"/>
      <c r="M296" s="121"/>
    </row>
    <row r="297" spans="8:13" x14ac:dyDescent="0.2">
      <c r="H297" s="121"/>
      <c r="I297" s="121"/>
      <c r="J297" s="121"/>
      <c r="K297" s="121"/>
      <c r="L297" s="121"/>
      <c r="M297" s="121"/>
    </row>
    <row r="298" spans="8:13" x14ac:dyDescent="0.2">
      <c r="H298" s="121"/>
      <c r="I298" s="121"/>
      <c r="J298" s="121"/>
      <c r="K298" s="121"/>
      <c r="L298" s="121"/>
      <c r="M298" s="121"/>
    </row>
    <row r="299" spans="8:13" x14ac:dyDescent="0.2">
      <c r="H299" s="121"/>
      <c r="I299" s="121"/>
      <c r="J299" s="121"/>
      <c r="K299" s="121"/>
      <c r="L299" s="121"/>
      <c r="M299" s="121"/>
    </row>
    <row r="300" spans="8:13" x14ac:dyDescent="0.2">
      <c r="H300" s="121"/>
      <c r="I300" s="121"/>
      <c r="J300" s="121"/>
      <c r="K300" s="121"/>
      <c r="L300" s="121"/>
      <c r="M300" s="121"/>
    </row>
    <row r="301" spans="8:13" x14ac:dyDescent="0.2">
      <c r="H301" s="121"/>
      <c r="I301" s="121"/>
      <c r="J301" s="121"/>
      <c r="K301" s="121"/>
      <c r="L301" s="121"/>
      <c r="M301" s="121"/>
    </row>
    <row r="302" spans="8:13" x14ac:dyDescent="0.2">
      <c r="H302" s="121"/>
      <c r="I302" s="121"/>
      <c r="J302" s="121"/>
      <c r="K302" s="121"/>
      <c r="L302" s="121"/>
      <c r="M302" s="121"/>
    </row>
    <row r="303" spans="8:13" x14ac:dyDescent="0.2">
      <c r="H303" s="121"/>
      <c r="I303" s="121"/>
      <c r="J303" s="121"/>
      <c r="K303" s="121"/>
      <c r="L303" s="121"/>
      <c r="M303" s="121"/>
    </row>
    <row r="304" spans="8:13" x14ac:dyDescent="0.2">
      <c r="H304" s="121"/>
      <c r="I304" s="121"/>
      <c r="J304" s="121"/>
      <c r="K304" s="121"/>
      <c r="L304" s="121"/>
      <c r="M304" s="121"/>
    </row>
    <row r="305" spans="8:13" x14ac:dyDescent="0.2">
      <c r="H305" s="121"/>
      <c r="I305" s="121"/>
      <c r="J305" s="121"/>
      <c r="K305" s="121"/>
      <c r="L305" s="121"/>
      <c r="M305" s="121"/>
    </row>
    <row r="306" spans="8:13" x14ac:dyDescent="0.2">
      <c r="H306" s="121"/>
      <c r="I306" s="121"/>
      <c r="J306" s="121"/>
      <c r="K306" s="121"/>
      <c r="L306" s="121"/>
      <c r="M306" s="121"/>
    </row>
    <row r="307" spans="8:13" x14ac:dyDescent="0.2">
      <c r="H307" s="121"/>
      <c r="I307" s="121"/>
      <c r="J307" s="121"/>
      <c r="K307" s="121"/>
      <c r="L307" s="121"/>
      <c r="M307" s="121"/>
    </row>
    <row r="308" spans="8:13" x14ac:dyDescent="0.2">
      <c r="H308" s="121"/>
      <c r="I308" s="121"/>
      <c r="J308" s="121"/>
      <c r="K308" s="121"/>
      <c r="L308" s="121"/>
      <c r="M308" s="121"/>
    </row>
    <row r="309" spans="8:13" x14ac:dyDescent="0.2">
      <c r="H309" s="121"/>
      <c r="I309" s="121"/>
      <c r="J309" s="121"/>
      <c r="K309" s="121"/>
      <c r="L309" s="121"/>
      <c r="M309" s="121"/>
    </row>
    <row r="310" spans="8:13" x14ac:dyDescent="0.2">
      <c r="H310" s="121"/>
      <c r="I310" s="121"/>
      <c r="J310" s="121"/>
      <c r="K310" s="121"/>
      <c r="L310" s="121"/>
      <c r="M310" s="121"/>
    </row>
    <row r="311" spans="8:13" x14ac:dyDescent="0.2">
      <c r="H311" s="121"/>
      <c r="I311" s="121"/>
      <c r="J311" s="121"/>
      <c r="K311" s="121"/>
      <c r="L311" s="121"/>
      <c r="M311" s="121"/>
    </row>
    <row r="312" spans="8:13" x14ac:dyDescent="0.2">
      <c r="H312" s="121"/>
      <c r="I312" s="121"/>
      <c r="J312" s="121"/>
      <c r="K312" s="121"/>
      <c r="L312" s="121"/>
      <c r="M312" s="121"/>
    </row>
    <row r="313" spans="8:13" x14ac:dyDescent="0.2">
      <c r="H313" s="121"/>
      <c r="I313" s="121"/>
      <c r="J313" s="121"/>
      <c r="K313" s="121"/>
      <c r="L313" s="121"/>
      <c r="M313" s="121"/>
    </row>
    <row r="314" spans="8:13" x14ac:dyDescent="0.2">
      <c r="H314" s="121"/>
      <c r="I314" s="121"/>
      <c r="J314" s="121"/>
      <c r="K314" s="121"/>
      <c r="L314" s="121"/>
      <c r="M314" s="121"/>
    </row>
    <row r="315" spans="8:13" x14ac:dyDescent="0.2">
      <c r="H315" s="121"/>
      <c r="I315" s="121"/>
      <c r="J315" s="121"/>
      <c r="K315" s="121"/>
      <c r="L315" s="121"/>
      <c r="M315" s="121"/>
    </row>
    <row r="316" spans="8:13" x14ac:dyDescent="0.2">
      <c r="H316" s="121"/>
      <c r="I316" s="121"/>
      <c r="J316" s="121"/>
      <c r="K316" s="121"/>
      <c r="L316" s="121"/>
      <c r="M316" s="121"/>
    </row>
    <row r="317" spans="8:13" x14ac:dyDescent="0.2">
      <c r="H317" s="121"/>
      <c r="I317" s="121"/>
      <c r="J317" s="121"/>
      <c r="K317" s="121"/>
      <c r="L317" s="121"/>
      <c r="M317" s="121"/>
    </row>
    <row r="318" spans="8:13" x14ac:dyDescent="0.2">
      <c r="H318" s="121"/>
      <c r="I318" s="121"/>
      <c r="J318" s="121"/>
      <c r="K318" s="121"/>
      <c r="L318" s="121"/>
      <c r="M318" s="121"/>
    </row>
    <row r="319" spans="8:13" x14ac:dyDescent="0.2">
      <c r="H319" s="121"/>
      <c r="I319" s="121"/>
      <c r="J319" s="121"/>
      <c r="K319" s="121"/>
      <c r="L319" s="121"/>
      <c r="M319" s="121"/>
    </row>
    <row r="320" spans="8:13" x14ac:dyDescent="0.2">
      <c r="H320" s="121"/>
      <c r="I320" s="121"/>
      <c r="J320" s="121"/>
      <c r="K320" s="121"/>
      <c r="L320" s="121"/>
      <c r="M320" s="121"/>
    </row>
    <row r="321" spans="8:13" x14ac:dyDescent="0.2">
      <c r="H321" s="121"/>
      <c r="I321" s="121"/>
      <c r="J321" s="121"/>
      <c r="K321" s="121"/>
      <c r="L321" s="121"/>
      <c r="M321" s="121"/>
    </row>
    <row r="322" spans="8:13" x14ac:dyDescent="0.2">
      <c r="H322" s="121"/>
      <c r="I322" s="121"/>
      <c r="J322" s="121"/>
      <c r="K322" s="121"/>
      <c r="L322" s="121"/>
      <c r="M322" s="121"/>
    </row>
    <row r="323" spans="8:13" x14ac:dyDescent="0.2">
      <c r="H323" s="121"/>
      <c r="I323" s="121"/>
      <c r="J323" s="121"/>
      <c r="K323" s="121"/>
      <c r="L323" s="121"/>
      <c r="M323" s="121"/>
    </row>
    <row r="324" spans="8:13" x14ac:dyDescent="0.2">
      <c r="H324" s="121"/>
      <c r="I324" s="121"/>
      <c r="J324" s="121"/>
      <c r="K324" s="121"/>
      <c r="L324" s="121"/>
      <c r="M324" s="121"/>
    </row>
    <row r="325" spans="8:13" x14ac:dyDescent="0.2">
      <c r="H325" s="121"/>
      <c r="I325" s="121"/>
      <c r="J325" s="121"/>
      <c r="K325" s="121"/>
      <c r="L325" s="121"/>
      <c r="M325" s="121"/>
    </row>
    <row r="326" spans="8:13" x14ac:dyDescent="0.2">
      <c r="H326" s="121"/>
      <c r="I326" s="121"/>
      <c r="J326" s="121"/>
      <c r="K326" s="121"/>
      <c r="L326" s="121"/>
      <c r="M326" s="121"/>
    </row>
    <row r="327" spans="8:13" x14ac:dyDescent="0.2">
      <c r="H327" s="121"/>
      <c r="I327" s="121"/>
      <c r="J327" s="121"/>
      <c r="K327" s="121"/>
      <c r="L327" s="121"/>
      <c r="M327" s="121"/>
    </row>
    <row r="328" spans="8:13" x14ac:dyDescent="0.2">
      <c r="H328" s="121"/>
      <c r="I328" s="121"/>
      <c r="J328" s="121"/>
      <c r="K328" s="121"/>
      <c r="L328" s="121"/>
      <c r="M328" s="121"/>
    </row>
    <row r="329" spans="8:13" x14ac:dyDescent="0.2">
      <c r="H329" s="121"/>
      <c r="I329" s="121"/>
      <c r="J329" s="121"/>
      <c r="K329" s="121"/>
      <c r="L329" s="121"/>
      <c r="M329" s="121"/>
    </row>
    <row r="330" spans="8:13" x14ac:dyDescent="0.2">
      <c r="H330" s="121"/>
      <c r="I330" s="121"/>
      <c r="J330" s="121"/>
      <c r="K330" s="121"/>
      <c r="L330" s="121"/>
      <c r="M330" s="121"/>
    </row>
    <row r="331" spans="8:13" x14ac:dyDescent="0.2">
      <c r="H331" s="121"/>
      <c r="I331" s="121"/>
      <c r="J331" s="121"/>
      <c r="K331" s="121"/>
      <c r="L331" s="121"/>
      <c r="M331" s="121"/>
    </row>
    <row r="332" spans="8:13" x14ac:dyDescent="0.2">
      <c r="H332" s="121"/>
      <c r="I332" s="121"/>
      <c r="J332" s="121"/>
      <c r="K332" s="121"/>
      <c r="L332" s="121"/>
      <c r="M332" s="121"/>
    </row>
    <row r="333" spans="8:13" x14ac:dyDescent="0.2">
      <c r="H333" s="121"/>
      <c r="I333" s="121"/>
      <c r="J333" s="121"/>
      <c r="K333" s="121"/>
      <c r="L333" s="121"/>
      <c r="M333" s="121"/>
    </row>
    <row r="334" spans="8:13" x14ac:dyDescent="0.2">
      <c r="H334" s="121"/>
      <c r="I334" s="121"/>
      <c r="J334" s="121"/>
      <c r="K334" s="121"/>
      <c r="L334" s="121"/>
      <c r="M334" s="121"/>
    </row>
    <row r="335" spans="8:13" x14ac:dyDescent="0.2">
      <c r="H335" s="121"/>
      <c r="I335" s="121"/>
      <c r="J335" s="121"/>
      <c r="K335" s="121"/>
      <c r="L335" s="121"/>
      <c r="M335" s="121"/>
    </row>
    <row r="336" spans="8:13" x14ac:dyDescent="0.2">
      <c r="H336" s="121"/>
      <c r="I336" s="121"/>
      <c r="J336" s="121"/>
      <c r="K336" s="121"/>
      <c r="L336" s="121"/>
      <c r="M336" s="121"/>
    </row>
    <row r="337" spans="8:13" x14ac:dyDescent="0.2">
      <c r="H337" s="121"/>
      <c r="I337" s="121"/>
      <c r="J337" s="121"/>
      <c r="K337" s="121"/>
      <c r="L337" s="121"/>
      <c r="M337" s="121"/>
    </row>
    <row r="338" spans="8:13" x14ac:dyDescent="0.2">
      <c r="H338" s="121"/>
      <c r="I338" s="121"/>
      <c r="J338" s="121"/>
      <c r="K338" s="121"/>
      <c r="L338" s="121"/>
      <c r="M338" s="121"/>
    </row>
    <row r="339" spans="8:13" x14ac:dyDescent="0.2">
      <c r="H339" s="121"/>
      <c r="I339" s="121"/>
      <c r="J339" s="121"/>
      <c r="K339" s="121"/>
      <c r="L339" s="121"/>
      <c r="M339" s="121"/>
    </row>
    <row r="340" spans="8:13" x14ac:dyDescent="0.2">
      <c r="H340" s="121"/>
      <c r="I340" s="121"/>
      <c r="J340" s="121"/>
      <c r="K340" s="121"/>
      <c r="L340" s="121"/>
      <c r="M340" s="121"/>
    </row>
    <row r="341" spans="8:13" x14ac:dyDescent="0.2">
      <c r="H341" s="121"/>
      <c r="I341" s="121"/>
      <c r="J341" s="121"/>
      <c r="K341" s="121"/>
      <c r="L341" s="121"/>
      <c r="M341" s="121"/>
    </row>
    <row r="342" spans="8:13" x14ac:dyDescent="0.2">
      <c r="H342" s="121"/>
      <c r="I342" s="121"/>
      <c r="J342" s="121"/>
      <c r="K342" s="121"/>
      <c r="L342" s="121"/>
      <c r="M342" s="121"/>
    </row>
    <row r="343" spans="8:13" x14ac:dyDescent="0.2">
      <c r="H343" s="121"/>
      <c r="I343" s="121"/>
      <c r="J343" s="121"/>
      <c r="K343" s="121"/>
      <c r="L343" s="121"/>
      <c r="M343" s="121"/>
    </row>
    <row r="344" spans="8:13" x14ac:dyDescent="0.2">
      <c r="H344" s="121"/>
      <c r="I344" s="121"/>
      <c r="J344" s="121"/>
      <c r="K344" s="121"/>
      <c r="L344" s="121"/>
      <c r="M344" s="121"/>
    </row>
    <row r="345" spans="8:13" x14ac:dyDescent="0.2">
      <c r="H345" s="121"/>
      <c r="I345" s="121"/>
      <c r="J345" s="121"/>
      <c r="K345" s="121"/>
      <c r="L345" s="121"/>
      <c r="M345" s="121"/>
    </row>
    <row r="346" spans="8:13" x14ac:dyDescent="0.2">
      <c r="H346" s="121"/>
      <c r="I346" s="121"/>
      <c r="J346" s="121"/>
      <c r="K346" s="121"/>
      <c r="L346" s="121"/>
      <c r="M346" s="121"/>
    </row>
    <row r="347" spans="8:13" x14ac:dyDescent="0.2">
      <c r="H347" s="121"/>
      <c r="I347" s="121"/>
      <c r="J347" s="121"/>
      <c r="K347" s="121"/>
      <c r="L347" s="121"/>
      <c r="M347" s="121"/>
    </row>
    <row r="348" spans="8:13" x14ac:dyDescent="0.2">
      <c r="H348" s="121"/>
      <c r="I348" s="121"/>
      <c r="J348" s="121"/>
      <c r="K348" s="121"/>
      <c r="L348" s="121"/>
      <c r="M348" s="121"/>
    </row>
    <row r="349" spans="8:13" x14ac:dyDescent="0.2">
      <c r="H349" s="121"/>
      <c r="I349" s="121"/>
      <c r="J349" s="121"/>
      <c r="K349" s="121"/>
      <c r="L349" s="121"/>
      <c r="M349" s="121"/>
    </row>
    <row r="350" spans="8:13" x14ac:dyDescent="0.2">
      <c r="H350" s="121"/>
      <c r="I350" s="121"/>
      <c r="J350" s="121"/>
      <c r="K350" s="121"/>
      <c r="L350" s="121"/>
      <c r="M350" s="121"/>
    </row>
    <row r="351" spans="8:13" x14ac:dyDescent="0.2">
      <c r="H351" s="121"/>
      <c r="I351" s="121"/>
      <c r="J351" s="121"/>
      <c r="K351" s="121"/>
      <c r="L351" s="121"/>
      <c r="M351" s="121"/>
    </row>
    <row r="352" spans="8:13" x14ac:dyDescent="0.2">
      <c r="H352" s="121"/>
      <c r="I352" s="121"/>
      <c r="J352" s="121"/>
      <c r="K352" s="121"/>
      <c r="L352" s="121"/>
      <c r="M352" s="121"/>
    </row>
    <row r="353" spans="8:13" x14ac:dyDescent="0.2">
      <c r="H353" s="121"/>
      <c r="I353" s="121"/>
      <c r="J353" s="121"/>
      <c r="K353" s="121"/>
      <c r="L353" s="121"/>
      <c r="M353" s="121"/>
    </row>
    <row r="354" spans="8:13" x14ac:dyDescent="0.2">
      <c r="H354" s="121"/>
      <c r="I354" s="121"/>
      <c r="J354" s="121"/>
      <c r="K354" s="121"/>
      <c r="L354" s="121"/>
      <c r="M354" s="121"/>
    </row>
    <row r="355" spans="8:13" x14ac:dyDescent="0.2">
      <c r="H355" s="121"/>
      <c r="I355" s="121"/>
      <c r="J355" s="121"/>
      <c r="K355" s="121"/>
      <c r="L355" s="121"/>
      <c r="M355" s="121"/>
    </row>
    <row r="356" spans="8:13" x14ac:dyDescent="0.2">
      <c r="H356" s="121"/>
      <c r="I356" s="121"/>
      <c r="J356" s="121"/>
      <c r="K356" s="121"/>
      <c r="L356" s="121"/>
      <c r="M356" s="121"/>
    </row>
    <row r="357" spans="8:13" x14ac:dyDescent="0.2">
      <c r="H357" s="121"/>
      <c r="I357" s="121"/>
      <c r="J357" s="121"/>
      <c r="K357" s="121"/>
      <c r="L357" s="121"/>
      <c r="M357" s="121"/>
    </row>
    <row r="358" spans="8:13" x14ac:dyDescent="0.2">
      <c r="H358" s="121"/>
      <c r="I358" s="121"/>
      <c r="J358" s="121"/>
      <c r="K358" s="121"/>
      <c r="L358" s="121"/>
      <c r="M358" s="121"/>
    </row>
    <row r="359" spans="8:13" x14ac:dyDescent="0.2">
      <c r="H359" s="121"/>
      <c r="I359" s="121"/>
      <c r="J359" s="121"/>
      <c r="K359" s="121"/>
      <c r="L359" s="121"/>
      <c r="M359" s="121"/>
    </row>
    <row r="360" spans="8:13" x14ac:dyDescent="0.2">
      <c r="H360" s="121"/>
      <c r="I360" s="121"/>
      <c r="J360" s="121"/>
      <c r="K360" s="121"/>
      <c r="L360" s="121"/>
      <c r="M360" s="121"/>
    </row>
    <row r="361" spans="8:13" x14ac:dyDescent="0.2">
      <c r="H361" s="121"/>
      <c r="I361" s="121"/>
      <c r="J361" s="121"/>
      <c r="K361" s="121"/>
      <c r="L361" s="121"/>
      <c r="M361" s="121"/>
    </row>
    <row r="362" spans="8:13" x14ac:dyDescent="0.2">
      <c r="H362" s="121"/>
      <c r="I362" s="121"/>
      <c r="J362" s="121"/>
      <c r="K362" s="121"/>
      <c r="L362" s="121"/>
      <c r="M362" s="121"/>
    </row>
    <row r="363" spans="8:13" x14ac:dyDescent="0.2">
      <c r="H363" s="121"/>
      <c r="I363" s="121"/>
      <c r="J363" s="121"/>
      <c r="K363" s="121"/>
      <c r="L363" s="121"/>
      <c r="M363" s="121"/>
    </row>
    <row r="364" spans="8:13" x14ac:dyDescent="0.2">
      <c r="H364" s="121"/>
      <c r="I364" s="121"/>
      <c r="J364" s="121"/>
      <c r="K364" s="121"/>
      <c r="L364" s="121"/>
      <c r="M364" s="121"/>
    </row>
    <row r="365" spans="8:13" x14ac:dyDescent="0.2">
      <c r="H365" s="121"/>
      <c r="I365" s="121"/>
      <c r="J365" s="121"/>
      <c r="K365" s="121"/>
      <c r="L365" s="121"/>
      <c r="M365" s="121"/>
    </row>
    <row r="366" spans="8:13" x14ac:dyDescent="0.2">
      <c r="H366" s="121"/>
      <c r="I366" s="121"/>
      <c r="J366" s="121"/>
      <c r="K366" s="121"/>
      <c r="L366" s="121"/>
      <c r="M366" s="121"/>
    </row>
    <row r="367" spans="8:13" x14ac:dyDescent="0.2">
      <c r="H367" s="121"/>
      <c r="I367" s="121"/>
      <c r="J367" s="121"/>
      <c r="K367" s="121"/>
      <c r="L367" s="121"/>
      <c r="M367" s="121"/>
    </row>
    <row r="368" spans="8:13" x14ac:dyDescent="0.2">
      <c r="H368" s="121"/>
      <c r="I368" s="121"/>
      <c r="J368" s="121"/>
      <c r="K368" s="121"/>
      <c r="L368" s="121"/>
      <c r="M368" s="121"/>
    </row>
    <row r="369" spans="8:13" x14ac:dyDescent="0.2">
      <c r="H369" s="121"/>
      <c r="I369" s="121"/>
      <c r="J369" s="121"/>
      <c r="K369" s="121"/>
      <c r="L369" s="121"/>
      <c r="M369" s="121"/>
    </row>
    <row r="370" spans="8:13" x14ac:dyDescent="0.2">
      <c r="H370" s="121"/>
      <c r="I370" s="121"/>
      <c r="J370" s="121"/>
      <c r="K370" s="121"/>
      <c r="L370" s="121"/>
      <c r="M370" s="121"/>
    </row>
    <row r="371" spans="8:13" x14ac:dyDescent="0.2">
      <c r="H371" s="121"/>
      <c r="I371" s="121"/>
      <c r="J371" s="121"/>
      <c r="K371" s="121"/>
      <c r="L371" s="121"/>
      <c r="M371" s="121"/>
    </row>
    <row r="372" spans="8:13" x14ac:dyDescent="0.2">
      <c r="H372" s="121"/>
      <c r="I372" s="121"/>
      <c r="J372" s="121"/>
      <c r="K372" s="121"/>
      <c r="L372" s="121"/>
      <c r="M372" s="121"/>
    </row>
    <row r="530" spans="3:5" x14ac:dyDescent="0.2">
      <c r="C530" s="122"/>
      <c r="D530" s="123"/>
      <c r="E530" s="122"/>
    </row>
    <row r="531" spans="3:5" x14ac:dyDescent="0.2">
      <c r="C531" s="122"/>
      <c r="D531" s="123"/>
      <c r="E531" s="122"/>
    </row>
    <row r="532" spans="3:5" x14ac:dyDescent="0.2">
      <c r="C532" s="122"/>
      <c r="D532" s="123"/>
      <c r="E532" s="122"/>
    </row>
    <row r="533" spans="3:5" x14ac:dyDescent="0.2">
      <c r="C533" s="122"/>
      <c r="D533" s="123"/>
      <c r="E533" s="122"/>
    </row>
    <row r="534" spans="3:5" x14ac:dyDescent="0.2">
      <c r="C534" s="122"/>
      <c r="D534" s="123"/>
      <c r="E534" s="122"/>
    </row>
    <row r="535" spans="3:5" x14ac:dyDescent="0.2">
      <c r="C535" s="122"/>
      <c r="D535" s="123"/>
      <c r="E535" s="122"/>
    </row>
    <row r="536" spans="3:5" x14ac:dyDescent="0.2">
      <c r="C536" s="122"/>
      <c r="D536" s="123"/>
      <c r="E536" s="122"/>
    </row>
    <row r="537" spans="3:5" x14ac:dyDescent="0.2">
      <c r="C537" s="122"/>
      <c r="D537" s="123"/>
      <c r="E537" s="122"/>
    </row>
    <row r="538" spans="3:5" x14ac:dyDescent="0.2">
      <c r="C538" s="122"/>
      <c r="D538" s="123"/>
      <c r="E538" s="122"/>
    </row>
    <row r="539" spans="3:5" x14ac:dyDescent="0.2">
      <c r="C539" s="122"/>
      <c r="D539" s="123"/>
      <c r="E539" s="122"/>
    </row>
    <row r="540" spans="3:5" x14ac:dyDescent="0.2">
      <c r="C540" s="122"/>
      <c r="D540" s="123"/>
      <c r="E540" s="122"/>
    </row>
    <row r="541" spans="3:5" x14ac:dyDescent="0.2">
      <c r="C541" s="122"/>
      <c r="D541" s="123"/>
      <c r="E541" s="122"/>
    </row>
    <row r="542" spans="3:5" x14ac:dyDescent="0.2">
      <c r="C542" s="122"/>
      <c r="D542" s="123"/>
      <c r="E542" s="122"/>
    </row>
    <row r="543" spans="3:5" x14ac:dyDescent="0.2">
      <c r="C543" s="122"/>
      <c r="D543" s="123"/>
      <c r="E543" s="122"/>
    </row>
    <row r="544" spans="3:5" x14ac:dyDescent="0.2">
      <c r="C544" s="122"/>
      <c r="D544" s="123"/>
      <c r="E544" s="122"/>
    </row>
    <row r="545" spans="3:5" x14ac:dyDescent="0.2">
      <c r="C545" s="122"/>
      <c r="D545" s="123"/>
      <c r="E545" s="122"/>
    </row>
    <row r="546" spans="3:5" x14ac:dyDescent="0.2">
      <c r="C546" s="122"/>
      <c r="D546" s="123"/>
      <c r="E546" s="122"/>
    </row>
    <row r="547" spans="3:5" x14ac:dyDescent="0.2">
      <c r="C547" s="122"/>
      <c r="D547" s="123"/>
      <c r="E547" s="122"/>
    </row>
    <row r="548" spans="3:5" x14ac:dyDescent="0.2">
      <c r="C548" s="122"/>
      <c r="D548" s="123"/>
      <c r="E548" s="122"/>
    </row>
    <row r="549" spans="3:5" x14ac:dyDescent="0.2">
      <c r="C549" s="122"/>
      <c r="D549" s="123"/>
      <c r="E549" s="122"/>
    </row>
    <row r="550" spans="3:5" x14ac:dyDescent="0.2">
      <c r="C550" s="122"/>
      <c r="D550" s="123"/>
      <c r="E550" s="122"/>
    </row>
    <row r="551" spans="3:5" x14ac:dyDescent="0.2">
      <c r="C551" s="122"/>
      <c r="D551" s="123"/>
      <c r="E551" s="122"/>
    </row>
    <row r="552" spans="3:5" x14ac:dyDescent="0.2">
      <c r="C552" s="122"/>
      <c r="D552" s="123"/>
      <c r="E552" s="122"/>
    </row>
    <row r="553" spans="3:5" x14ac:dyDescent="0.2">
      <c r="C553" s="122"/>
      <c r="D553" s="123"/>
      <c r="E553" s="122"/>
    </row>
    <row r="554" spans="3:5" x14ac:dyDescent="0.2">
      <c r="C554" s="122"/>
      <c r="D554" s="123"/>
      <c r="E554" s="122"/>
    </row>
    <row r="555" spans="3:5" x14ac:dyDescent="0.2">
      <c r="C555" s="122"/>
      <c r="D555" s="123"/>
      <c r="E555" s="122"/>
    </row>
    <row r="556" spans="3:5" x14ac:dyDescent="0.2">
      <c r="C556" s="122"/>
      <c r="D556" s="123"/>
      <c r="E556" s="122"/>
    </row>
    <row r="557" spans="3:5" x14ac:dyDescent="0.2">
      <c r="C557" s="122"/>
      <c r="D557" s="123"/>
      <c r="E557" s="122"/>
    </row>
    <row r="558" spans="3:5" x14ac:dyDescent="0.2">
      <c r="C558" s="122"/>
      <c r="D558" s="123"/>
      <c r="E558" s="122"/>
    </row>
    <row r="559" spans="3:5" x14ac:dyDescent="0.2">
      <c r="C559" s="122"/>
      <c r="D559" s="123"/>
      <c r="E559" s="122"/>
    </row>
    <row r="560" spans="3:5" x14ac:dyDescent="0.2">
      <c r="C560" s="122"/>
      <c r="D560" s="123"/>
      <c r="E560" s="122"/>
    </row>
    <row r="561" spans="3:5" x14ac:dyDescent="0.2">
      <c r="C561" s="122"/>
      <c r="D561" s="123"/>
      <c r="E561" s="122"/>
    </row>
    <row r="562" spans="3:5" x14ac:dyDescent="0.2">
      <c r="C562" s="122"/>
      <c r="D562" s="123"/>
      <c r="E562" s="122"/>
    </row>
    <row r="563" spans="3:5" x14ac:dyDescent="0.2">
      <c r="C563" s="122"/>
      <c r="D563" s="123"/>
      <c r="E563" s="122"/>
    </row>
    <row r="564" spans="3:5" x14ac:dyDescent="0.2">
      <c r="C564" s="122"/>
      <c r="D564" s="123"/>
      <c r="E564" s="122"/>
    </row>
    <row r="565" spans="3:5" x14ac:dyDescent="0.2">
      <c r="C565" s="122"/>
      <c r="D565" s="123"/>
      <c r="E565" s="122"/>
    </row>
    <row r="566" spans="3:5" x14ac:dyDescent="0.2">
      <c r="C566" s="122"/>
      <c r="D566" s="123"/>
      <c r="E566" s="122"/>
    </row>
    <row r="567" spans="3:5" x14ac:dyDescent="0.2">
      <c r="C567" s="122"/>
      <c r="D567" s="123"/>
      <c r="E567" s="122"/>
    </row>
    <row r="568" spans="3:5" x14ac:dyDescent="0.2">
      <c r="C568" s="122"/>
      <c r="D568" s="123"/>
      <c r="E568" s="122"/>
    </row>
    <row r="569" spans="3:5" x14ac:dyDescent="0.2">
      <c r="C569" s="122"/>
      <c r="D569" s="123"/>
      <c r="E569" s="122"/>
    </row>
    <row r="570" spans="3:5" x14ac:dyDescent="0.2">
      <c r="C570" s="122"/>
      <c r="D570" s="123"/>
      <c r="E570" s="122"/>
    </row>
    <row r="571" spans="3:5" x14ac:dyDescent="0.2">
      <c r="C571" s="122"/>
      <c r="D571" s="123"/>
      <c r="E571" s="122"/>
    </row>
    <row r="572" spans="3:5" x14ac:dyDescent="0.2">
      <c r="C572" s="122"/>
      <c r="D572" s="123"/>
      <c r="E572" s="122"/>
    </row>
    <row r="573" spans="3:5" x14ac:dyDescent="0.2">
      <c r="C573" s="122"/>
      <c r="D573" s="123"/>
      <c r="E573" s="122"/>
    </row>
    <row r="574" spans="3:5" x14ac:dyDescent="0.2">
      <c r="C574" s="122"/>
      <c r="D574" s="123"/>
      <c r="E574" s="122"/>
    </row>
    <row r="575" spans="3:5" x14ac:dyDescent="0.2">
      <c r="C575" s="122"/>
      <c r="D575" s="123"/>
      <c r="E575" s="122"/>
    </row>
    <row r="576" spans="3:5" x14ac:dyDescent="0.2">
      <c r="C576" s="122"/>
      <c r="D576" s="123"/>
      <c r="E576" s="122"/>
    </row>
    <row r="577" spans="3:5" x14ac:dyDescent="0.2">
      <c r="C577" s="122"/>
      <c r="D577" s="123"/>
      <c r="E577" s="122"/>
    </row>
    <row r="578" spans="3:5" x14ac:dyDescent="0.2">
      <c r="C578" s="122"/>
      <c r="D578" s="123"/>
      <c r="E578" s="122"/>
    </row>
    <row r="579" spans="3:5" x14ac:dyDescent="0.2">
      <c r="C579" s="122"/>
      <c r="D579" s="123"/>
      <c r="E579" s="122"/>
    </row>
    <row r="580" spans="3:5" x14ac:dyDescent="0.2">
      <c r="C580" s="122"/>
      <c r="D580" s="123"/>
      <c r="E580" s="122"/>
    </row>
    <row r="581" spans="3:5" x14ac:dyDescent="0.2">
      <c r="C581" s="122"/>
      <c r="D581" s="123"/>
      <c r="E581" s="122"/>
    </row>
    <row r="582" spans="3:5" x14ac:dyDescent="0.2">
      <c r="C582" s="122"/>
      <c r="D582" s="123"/>
      <c r="E582" s="122"/>
    </row>
    <row r="583" spans="3:5" x14ac:dyDescent="0.2">
      <c r="C583" s="122"/>
      <c r="D583" s="123"/>
      <c r="E583" s="122"/>
    </row>
    <row r="584" spans="3:5" x14ac:dyDescent="0.2">
      <c r="C584" s="122"/>
      <c r="D584" s="123"/>
      <c r="E584" s="122"/>
    </row>
    <row r="585" spans="3:5" x14ac:dyDescent="0.2">
      <c r="C585" s="122"/>
      <c r="D585" s="123"/>
      <c r="E585" s="122"/>
    </row>
    <row r="586" spans="3:5" x14ac:dyDescent="0.2">
      <c r="C586" s="122"/>
      <c r="D586" s="123"/>
      <c r="E586" s="122"/>
    </row>
    <row r="587" spans="3:5" x14ac:dyDescent="0.2">
      <c r="C587" s="122"/>
      <c r="D587" s="123"/>
      <c r="E587" s="122"/>
    </row>
    <row r="588" spans="3:5" x14ac:dyDescent="0.2">
      <c r="C588" s="122"/>
      <c r="D588" s="123"/>
      <c r="E588" s="122"/>
    </row>
    <row r="589" spans="3:5" x14ac:dyDescent="0.2">
      <c r="C589" s="122"/>
      <c r="D589" s="123"/>
      <c r="E589" s="122"/>
    </row>
    <row r="590" spans="3:5" x14ac:dyDescent="0.2">
      <c r="C590" s="122"/>
      <c r="D590" s="123"/>
      <c r="E590" s="122"/>
    </row>
    <row r="591" spans="3:5" x14ac:dyDescent="0.2">
      <c r="C591" s="122"/>
      <c r="D591" s="123"/>
      <c r="E591" s="122"/>
    </row>
    <row r="592" spans="3:5" x14ac:dyDescent="0.2">
      <c r="C592" s="122"/>
      <c r="D592" s="123"/>
      <c r="E592" s="122"/>
    </row>
    <row r="593" spans="3:5" x14ac:dyDescent="0.2">
      <c r="C593" s="122"/>
      <c r="D593" s="123"/>
      <c r="E593" s="122"/>
    </row>
    <row r="594" spans="3:5" x14ac:dyDescent="0.2">
      <c r="C594" s="122"/>
      <c r="D594" s="123"/>
      <c r="E594" s="122"/>
    </row>
    <row r="595" spans="3:5" x14ac:dyDescent="0.2">
      <c r="C595" s="122"/>
      <c r="D595" s="123"/>
      <c r="E595" s="122"/>
    </row>
    <row r="596" spans="3:5" x14ac:dyDescent="0.2">
      <c r="C596" s="122"/>
      <c r="D596" s="123"/>
      <c r="E596" s="122"/>
    </row>
    <row r="597" spans="3:5" x14ac:dyDescent="0.2">
      <c r="C597" s="122"/>
      <c r="D597" s="123"/>
      <c r="E597" s="122"/>
    </row>
    <row r="598" spans="3:5" x14ac:dyDescent="0.2">
      <c r="C598" s="122"/>
      <c r="D598" s="123"/>
      <c r="E598" s="122"/>
    </row>
    <row r="599" spans="3:5" x14ac:dyDescent="0.2">
      <c r="C599" s="122"/>
      <c r="D599" s="123"/>
      <c r="E599" s="122"/>
    </row>
    <row r="600" spans="3:5" x14ac:dyDescent="0.2">
      <c r="C600" s="122"/>
      <c r="D600" s="123"/>
      <c r="E600" s="122"/>
    </row>
    <row r="601" spans="3:5" x14ac:dyDescent="0.2">
      <c r="C601" s="122"/>
      <c r="D601" s="123"/>
      <c r="E601" s="122"/>
    </row>
    <row r="602" spans="3:5" x14ac:dyDescent="0.2">
      <c r="C602" s="122"/>
      <c r="D602" s="123"/>
      <c r="E602" s="122"/>
    </row>
    <row r="603" spans="3:5" x14ac:dyDescent="0.2">
      <c r="C603" s="122"/>
      <c r="D603" s="123"/>
      <c r="E603" s="122"/>
    </row>
    <row r="604" spans="3:5" x14ac:dyDescent="0.2">
      <c r="C604" s="122"/>
      <c r="D604" s="123"/>
      <c r="E604" s="122"/>
    </row>
    <row r="605" spans="3:5" x14ac:dyDescent="0.2">
      <c r="C605" s="122"/>
      <c r="D605" s="123"/>
      <c r="E605" s="122"/>
    </row>
    <row r="606" spans="3:5" x14ac:dyDescent="0.2">
      <c r="C606" s="122"/>
      <c r="D606" s="123"/>
      <c r="E606" s="122"/>
    </row>
    <row r="607" spans="3:5" x14ac:dyDescent="0.2">
      <c r="C607" s="122"/>
      <c r="D607" s="123"/>
      <c r="E607" s="122"/>
    </row>
    <row r="608" spans="3:5" x14ac:dyDescent="0.2">
      <c r="C608" s="122"/>
      <c r="D608" s="123"/>
      <c r="E608" s="122"/>
    </row>
    <row r="609" spans="3:5" x14ac:dyDescent="0.2">
      <c r="C609" s="122"/>
      <c r="D609" s="123"/>
      <c r="E609" s="122"/>
    </row>
    <row r="610" spans="3:5" x14ac:dyDescent="0.2">
      <c r="C610" s="122"/>
      <c r="D610" s="123"/>
      <c r="E610" s="122"/>
    </row>
    <row r="611" spans="3:5" x14ac:dyDescent="0.2">
      <c r="C611" s="122"/>
      <c r="D611" s="123"/>
      <c r="E611" s="122"/>
    </row>
    <row r="612" spans="3:5" x14ac:dyDescent="0.2">
      <c r="C612" s="122"/>
      <c r="D612" s="123"/>
      <c r="E612" s="122"/>
    </row>
    <row r="613" spans="3:5" x14ac:dyDescent="0.2">
      <c r="C613" s="122"/>
      <c r="D613" s="123"/>
      <c r="E613" s="122"/>
    </row>
    <row r="614" spans="3:5" x14ac:dyDescent="0.2">
      <c r="C614" s="122"/>
      <c r="D614" s="123"/>
      <c r="E614" s="122"/>
    </row>
    <row r="615" spans="3:5" x14ac:dyDescent="0.2">
      <c r="C615" s="122"/>
      <c r="D615" s="123"/>
      <c r="E615" s="122"/>
    </row>
    <row r="616" spans="3:5" x14ac:dyDescent="0.2">
      <c r="C616" s="122"/>
      <c r="D616" s="123"/>
      <c r="E616" s="122"/>
    </row>
    <row r="617" spans="3:5" x14ac:dyDescent="0.2">
      <c r="C617" s="122"/>
      <c r="D617" s="123"/>
      <c r="E617" s="122"/>
    </row>
    <row r="618" spans="3:5" x14ac:dyDescent="0.2">
      <c r="C618" s="122"/>
      <c r="D618" s="123"/>
      <c r="E618" s="122"/>
    </row>
    <row r="619" spans="3:5" x14ac:dyDescent="0.2">
      <c r="C619" s="122"/>
      <c r="D619" s="123"/>
      <c r="E619" s="122"/>
    </row>
    <row r="620" spans="3:5" x14ac:dyDescent="0.2">
      <c r="C620" s="122"/>
      <c r="D620" s="123"/>
      <c r="E620" s="122"/>
    </row>
    <row r="621" spans="3:5" x14ac:dyDescent="0.2">
      <c r="C621" s="122"/>
      <c r="D621" s="123"/>
      <c r="E621" s="122"/>
    </row>
    <row r="622" spans="3:5" x14ac:dyDescent="0.2">
      <c r="C622" s="122"/>
      <c r="D622" s="123"/>
      <c r="E622" s="122"/>
    </row>
    <row r="623" spans="3:5" x14ac:dyDescent="0.2">
      <c r="C623" s="122"/>
      <c r="D623" s="123"/>
      <c r="E623" s="122"/>
    </row>
    <row r="624" spans="3:5" x14ac:dyDescent="0.2">
      <c r="C624" s="122"/>
      <c r="D624" s="123"/>
      <c r="E624" s="122"/>
    </row>
    <row r="625" spans="3:5" x14ac:dyDescent="0.2">
      <c r="C625" s="122"/>
      <c r="D625" s="123"/>
      <c r="E625" s="122"/>
    </row>
    <row r="626" spans="3:5" x14ac:dyDescent="0.2">
      <c r="C626" s="122"/>
      <c r="D626" s="123"/>
      <c r="E626" s="122"/>
    </row>
    <row r="627" spans="3:5" x14ac:dyDescent="0.2">
      <c r="C627" s="122"/>
      <c r="D627" s="123"/>
      <c r="E627" s="122"/>
    </row>
    <row r="628" spans="3:5" x14ac:dyDescent="0.2">
      <c r="C628" s="122"/>
      <c r="D628" s="123"/>
      <c r="E628" s="122"/>
    </row>
    <row r="629" spans="3:5" x14ac:dyDescent="0.2">
      <c r="C629" s="122"/>
      <c r="D629" s="123"/>
      <c r="E629" s="122"/>
    </row>
    <row r="630" spans="3:5" x14ac:dyDescent="0.2">
      <c r="C630" s="122"/>
      <c r="D630" s="123"/>
      <c r="E630" s="122"/>
    </row>
    <row r="631" spans="3:5" x14ac:dyDescent="0.2">
      <c r="C631" s="122"/>
      <c r="D631" s="123"/>
      <c r="E631" s="122"/>
    </row>
    <row r="632" spans="3:5" x14ac:dyDescent="0.2">
      <c r="C632" s="122"/>
      <c r="D632" s="123"/>
      <c r="E632" s="122"/>
    </row>
    <row r="633" spans="3:5" x14ac:dyDescent="0.2">
      <c r="C633" s="122"/>
      <c r="D633" s="123"/>
      <c r="E633" s="122"/>
    </row>
    <row r="634" spans="3:5" x14ac:dyDescent="0.2">
      <c r="C634" s="122"/>
      <c r="D634" s="123"/>
      <c r="E634" s="122"/>
    </row>
    <row r="635" spans="3:5" x14ac:dyDescent="0.2">
      <c r="C635" s="122"/>
      <c r="D635" s="123"/>
      <c r="E635" s="122"/>
    </row>
    <row r="636" spans="3:5" x14ac:dyDescent="0.2">
      <c r="C636" s="122"/>
      <c r="D636" s="123"/>
      <c r="E636" s="122"/>
    </row>
    <row r="637" spans="3:5" x14ac:dyDescent="0.2">
      <c r="C637" s="122"/>
      <c r="D637" s="123"/>
      <c r="E637" s="122"/>
    </row>
    <row r="638" spans="3:5" x14ac:dyDescent="0.2">
      <c r="C638" s="122"/>
      <c r="D638" s="123"/>
      <c r="E638" s="122"/>
    </row>
    <row r="639" spans="3:5" x14ac:dyDescent="0.2">
      <c r="C639" s="122"/>
      <c r="D639" s="123"/>
      <c r="E639" s="122"/>
    </row>
    <row r="640" spans="3:5" x14ac:dyDescent="0.2">
      <c r="C640" s="122"/>
      <c r="D640" s="123"/>
      <c r="E640" s="122"/>
    </row>
    <row r="641" spans="3:5" x14ac:dyDescent="0.2">
      <c r="C641" s="122"/>
      <c r="D641" s="123"/>
      <c r="E641" s="122"/>
    </row>
    <row r="642" spans="3:5" x14ac:dyDescent="0.2">
      <c r="C642" s="122"/>
      <c r="D642" s="123"/>
      <c r="E642" s="122"/>
    </row>
    <row r="643" spans="3:5" x14ac:dyDescent="0.2">
      <c r="C643" s="122"/>
      <c r="D643" s="123"/>
      <c r="E643" s="122"/>
    </row>
    <row r="644" spans="3:5" x14ac:dyDescent="0.2">
      <c r="C644" s="122"/>
      <c r="D644" s="123"/>
      <c r="E644" s="122"/>
    </row>
    <row r="645" spans="3:5" x14ac:dyDescent="0.2">
      <c r="C645" s="122"/>
      <c r="D645" s="123"/>
      <c r="E645" s="122"/>
    </row>
    <row r="646" spans="3:5" x14ac:dyDescent="0.2">
      <c r="C646" s="122"/>
      <c r="D646" s="123"/>
      <c r="E646" s="122"/>
    </row>
    <row r="647" spans="3:5" x14ac:dyDescent="0.2">
      <c r="C647" s="122"/>
      <c r="D647" s="123"/>
      <c r="E647" s="122"/>
    </row>
    <row r="648" spans="3:5" x14ac:dyDescent="0.2">
      <c r="C648" s="122"/>
      <c r="D648" s="123"/>
      <c r="E648" s="122"/>
    </row>
    <row r="649" spans="3:5" x14ac:dyDescent="0.2">
      <c r="C649" s="122"/>
      <c r="D649" s="123"/>
      <c r="E649" s="122"/>
    </row>
    <row r="650" spans="3:5" x14ac:dyDescent="0.2">
      <c r="C650" s="122"/>
      <c r="D650" s="123"/>
      <c r="E650" s="122"/>
    </row>
    <row r="651" spans="3:5" x14ac:dyDescent="0.2">
      <c r="C651" s="122"/>
      <c r="D651" s="123"/>
      <c r="E651" s="122"/>
    </row>
    <row r="652" spans="3:5" x14ac:dyDescent="0.2">
      <c r="C652" s="122"/>
      <c r="D652" s="123"/>
      <c r="E652" s="122"/>
    </row>
    <row r="653" spans="3:5" x14ac:dyDescent="0.2">
      <c r="C653" s="122"/>
      <c r="D653" s="123"/>
      <c r="E653" s="122"/>
    </row>
    <row r="654" spans="3:5" x14ac:dyDescent="0.2">
      <c r="C654" s="122"/>
      <c r="D654" s="123"/>
      <c r="E654" s="122"/>
    </row>
    <row r="655" spans="3:5" x14ac:dyDescent="0.2">
      <c r="C655" s="122"/>
      <c r="D655" s="123"/>
      <c r="E655" s="122"/>
    </row>
    <row r="656" spans="3:5" x14ac:dyDescent="0.2">
      <c r="C656" s="122"/>
      <c r="D656" s="123"/>
      <c r="E656" s="122"/>
    </row>
    <row r="657" spans="3:5" x14ac:dyDescent="0.2">
      <c r="C657" s="122"/>
      <c r="D657" s="123"/>
      <c r="E657" s="122"/>
    </row>
    <row r="658" spans="3:5" x14ac:dyDescent="0.2">
      <c r="C658" s="122"/>
      <c r="D658" s="123"/>
      <c r="E658" s="122"/>
    </row>
    <row r="659" spans="3:5" x14ac:dyDescent="0.2">
      <c r="C659" s="122"/>
      <c r="D659" s="123"/>
      <c r="E659" s="122"/>
    </row>
    <row r="660" spans="3:5" x14ac:dyDescent="0.2">
      <c r="C660" s="122"/>
      <c r="D660" s="123"/>
      <c r="E660" s="122"/>
    </row>
    <row r="661" spans="3:5" x14ac:dyDescent="0.2">
      <c r="C661" s="122"/>
      <c r="D661" s="123"/>
      <c r="E661" s="122"/>
    </row>
    <row r="662" spans="3:5" x14ac:dyDescent="0.2">
      <c r="C662" s="122"/>
      <c r="D662" s="123"/>
      <c r="E662" s="122"/>
    </row>
    <row r="663" spans="3:5" x14ac:dyDescent="0.2">
      <c r="C663" s="122"/>
      <c r="D663" s="123"/>
      <c r="E663" s="122"/>
    </row>
    <row r="664" spans="3:5" x14ac:dyDescent="0.2">
      <c r="C664" s="122"/>
      <c r="D664" s="123"/>
      <c r="E664" s="122"/>
    </row>
    <row r="665" spans="3:5" x14ac:dyDescent="0.2">
      <c r="C665" s="122"/>
      <c r="D665" s="123"/>
      <c r="E665" s="122"/>
    </row>
    <row r="666" spans="3:5" x14ac:dyDescent="0.2">
      <c r="C666" s="122"/>
      <c r="D666" s="123"/>
      <c r="E666" s="122"/>
    </row>
    <row r="667" spans="3:5" x14ac:dyDescent="0.2">
      <c r="C667" s="122"/>
      <c r="D667" s="123"/>
      <c r="E667" s="122"/>
    </row>
    <row r="668" spans="3:5" x14ac:dyDescent="0.2">
      <c r="C668" s="122"/>
      <c r="D668" s="123"/>
      <c r="E668" s="122"/>
    </row>
    <row r="669" spans="3:5" x14ac:dyDescent="0.2">
      <c r="C669" s="122"/>
      <c r="D669" s="123"/>
      <c r="E669" s="122"/>
    </row>
    <row r="670" spans="3:5" x14ac:dyDescent="0.2">
      <c r="C670" s="122"/>
      <c r="D670" s="123"/>
      <c r="E670" s="122"/>
    </row>
    <row r="671" spans="3:5" x14ac:dyDescent="0.2">
      <c r="C671" s="122"/>
      <c r="D671" s="123"/>
      <c r="E671" s="122"/>
    </row>
    <row r="672" spans="3:5" x14ac:dyDescent="0.2">
      <c r="C672" s="122"/>
      <c r="D672" s="123"/>
      <c r="E672" s="122"/>
    </row>
    <row r="673" spans="3:5" x14ac:dyDescent="0.2">
      <c r="C673" s="122"/>
      <c r="D673" s="123"/>
      <c r="E673" s="122"/>
    </row>
    <row r="674" spans="3:5" x14ac:dyDescent="0.2">
      <c r="C674" s="122"/>
      <c r="D674" s="123"/>
      <c r="E674" s="122"/>
    </row>
    <row r="675" spans="3:5" x14ac:dyDescent="0.2">
      <c r="C675" s="122"/>
      <c r="D675" s="123"/>
      <c r="E675" s="122"/>
    </row>
    <row r="676" spans="3:5" x14ac:dyDescent="0.2">
      <c r="C676" s="122"/>
      <c r="D676" s="123"/>
      <c r="E676" s="122"/>
    </row>
    <row r="677" spans="3:5" x14ac:dyDescent="0.2">
      <c r="C677" s="122"/>
      <c r="D677" s="123"/>
      <c r="E677" s="122"/>
    </row>
    <row r="678" spans="3:5" x14ac:dyDescent="0.2">
      <c r="C678" s="122"/>
      <c r="D678" s="123"/>
      <c r="E678" s="122"/>
    </row>
    <row r="679" spans="3:5" x14ac:dyDescent="0.2">
      <c r="C679" s="122"/>
      <c r="D679" s="123"/>
      <c r="E679" s="122"/>
    </row>
    <row r="680" spans="3:5" x14ac:dyDescent="0.2">
      <c r="C680" s="122"/>
      <c r="D680" s="123"/>
      <c r="E680" s="122"/>
    </row>
    <row r="681" spans="3:5" x14ac:dyDescent="0.2">
      <c r="C681" s="122"/>
      <c r="D681" s="123"/>
      <c r="E681" s="122"/>
    </row>
    <row r="682" spans="3:5" x14ac:dyDescent="0.2">
      <c r="C682" s="122"/>
      <c r="D682" s="123"/>
      <c r="E682" s="122"/>
    </row>
    <row r="683" spans="3:5" x14ac:dyDescent="0.2">
      <c r="C683" s="122"/>
      <c r="D683" s="123"/>
      <c r="E683" s="122"/>
    </row>
    <row r="684" spans="3:5" x14ac:dyDescent="0.2">
      <c r="C684" s="122"/>
      <c r="D684" s="123"/>
      <c r="E684" s="122"/>
    </row>
    <row r="685" spans="3:5" x14ac:dyDescent="0.2">
      <c r="C685" s="122"/>
      <c r="D685" s="123"/>
      <c r="E685" s="122"/>
    </row>
    <row r="686" spans="3:5" x14ac:dyDescent="0.2">
      <c r="C686" s="122"/>
      <c r="D686" s="123"/>
      <c r="E686" s="122"/>
    </row>
    <row r="687" spans="3:5" x14ac:dyDescent="0.2">
      <c r="C687" s="122"/>
      <c r="D687" s="123"/>
      <c r="E687" s="122"/>
    </row>
    <row r="688" spans="3:5" x14ac:dyDescent="0.2">
      <c r="C688" s="122"/>
      <c r="D688" s="123"/>
      <c r="E688" s="122"/>
    </row>
    <row r="689" spans="3:5" x14ac:dyDescent="0.2">
      <c r="C689" s="122"/>
      <c r="D689" s="123"/>
      <c r="E689" s="122"/>
    </row>
    <row r="690" spans="3:5" x14ac:dyDescent="0.2">
      <c r="C690" s="122"/>
      <c r="D690" s="123"/>
      <c r="E690" s="122"/>
    </row>
    <row r="691" spans="3:5" x14ac:dyDescent="0.2">
      <c r="C691" s="122"/>
      <c r="D691" s="123"/>
      <c r="E691" s="122"/>
    </row>
    <row r="692" spans="3:5" x14ac:dyDescent="0.2">
      <c r="C692" s="122"/>
      <c r="D692" s="123"/>
      <c r="E692" s="122"/>
    </row>
    <row r="693" spans="3:5" x14ac:dyDescent="0.2">
      <c r="C693" s="122"/>
      <c r="D693" s="123"/>
      <c r="E693" s="122"/>
    </row>
    <row r="694" spans="3:5" x14ac:dyDescent="0.2">
      <c r="C694" s="122"/>
      <c r="D694" s="123"/>
      <c r="E694" s="122"/>
    </row>
    <row r="695" spans="3:5" x14ac:dyDescent="0.2">
      <c r="C695" s="122"/>
      <c r="D695" s="123"/>
      <c r="E695" s="122"/>
    </row>
    <row r="696" spans="3:5" x14ac:dyDescent="0.2">
      <c r="C696" s="122"/>
      <c r="D696" s="123"/>
      <c r="E696" s="122"/>
    </row>
    <row r="697" spans="3:5" x14ac:dyDescent="0.2">
      <c r="C697" s="122"/>
      <c r="D697" s="123"/>
      <c r="E697" s="122"/>
    </row>
    <row r="698" spans="3:5" x14ac:dyDescent="0.2">
      <c r="C698" s="122"/>
      <c r="D698" s="123"/>
      <c r="E698" s="122"/>
    </row>
    <row r="699" spans="3:5" x14ac:dyDescent="0.2">
      <c r="C699" s="122"/>
      <c r="D699" s="123"/>
      <c r="E699" s="122"/>
    </row>
    <row r="700" spans="3:5" x14ac:dyDescent="0.2">
      <c r="C700" s="122"/>
      <c r="D700" s="123"/>
      <c r="E700" s="122"/>
    </row>
    <row r="701" spans="3:5" x14ac:dyDescent="0.2">
      <c r="C701" s="122"/>
      <c r="D701" s="123"/>
      <c r="E701" s="122"/>
    </row>
    <row r="702" spans="3:5" x14ac:dyDescent="0.2">
      <c r="C702" s="122"/>
      <c r="D702" s="123"/>
      <c r="E702" s="122"/>
    </row>
    <row r="703" spans="3:5" x14ac:dyDescent="0.2">
      <c r="C703" s="122"/>
      <c r="D703" s="123"/>
      <c r="E703" s="122"/>
    </row>
    <row r="704" spans="3:5" x14ac:dyDescent="0.2">
      <c r="C704" s="122"/>
      <c r="D704" s="123"/>
      <c r="E704" s="122"/>
    </row>
    <row r="705" spans="3:5" x14ac:dyDescent="0.2">
      <c r="C705" s="122"/>
      <c r="D705" s="123"/>
      <c r="E705" s="122"/>
    </row>
    <row r="706" spans="3:5" x14ac:dyDescent="0.2">
      <c r="C706" s="122"/>
      <c r="D706" s="123"/>
      <c r="E706" s="122"/>
    </row>
    <row r="707" spans="3:5" x14ac:dyDescent="0.2">
      <c r="C707" s="122"/>
      <c r="D707" s="123"/>
      <c r="E707" s="122"/>
    </row>
    <row r="708" spans="3:5" x14ac:dyDescent="0.2">
      <c r="C708" s="122"/>
      <c r="D708" s="123"/>
      <c r="E708" s="122"/>
    </row>
    <row r="709" spans="3:5" x14ac:dyDescent="0.2">
      <c r="C709" s="122"/>
      <c r="D709" s="123"/>
      <c r="E709" s="122"/>
    </row>
    <row r="710" spans="3:5" x14ac:dyDescent="0.2">
      <c r="C710" s="122"/>
      <c r="D710" s="123"/>
      <c r="E710" s="122"/>
    </row>
    <row r="711" spans="3:5" x14ac:dyDescent="0.2">
      <c r="C711" s="122"/>
      <c r="D711" s="123"/>
      <c r="E711" s="122"/>
    </row>
    <row r="712" spans="3:5" x14ac:dyDescent="0.2">
      <c r="C712" s="122"/>
      <c r="D712" s="123"/>
      <c r="E712" s="122"/>
    </row>
    <row r="713" spans="3:5" x14ac:dyDescent="0.2">
      <c r="C713" s="122"/>
      <c r="D713" s="123"/>
      <c r="E713" s="122"/>
    </row>
    <row r="714" spans="3:5" x14ac:dyDescent="0.2">
      <c r="C714" s="122"/>
      <c r="D714" s="123"/>
      <c r="E714" s="122"/>
    </row>
    <row r="715" spans="3:5" x14ac:dyDescent="0.2">
      <c r="C715" s="122"/>
      <c r="D715" s="123"/>
      <c r="E715" s="122"/>
    </row>
    <row r="716" spans="3:5" x14ac:dyDescent="0.2">
      <c r="C716" s="122"/>
      <c r="D716" s="123"/>
      <c r="E716" s="122"/>
    </row>
    <row r="717" spans="3:5" x14ac:dyDescent="0.2">
      <c r="C717" s="122"/>
      <c r="D717" s="123"/>
      <c r="E717" s="122"/>
    </row>
    <row r="718" spans="3:5" x14ac:dyDescent="0.2">
      <c r="C718" s="122"/>
      <c r="D718" s="123"/>
      <c r="E718" s="122"/>
    </row>
    <row r="719" spans="3:5" x14ac:dyDescent="0.2">
      <c r="C719" s="122"/>
      <c r="D719" s="123"/>
      <c r="E719" s="122"/>
    </row>
    <row r="720" spans="3:5" x14ac:dyDescent="0.2">
      <c r="C720" s="122"/>
      <c r="D720" s="123"/>
      <c r="E720" s="122"/>
    </row>
    <row r="721" spans="3:5" x14ac:dyDescent="0.2">
      <c r="C721" s="122"/>
      <c r="D721" s="123"/>
      <c r="E721" s="122"/>
    </row>
    <row r="722" spans="3:5" x14ac:dyDescent="0.2">
      <c r="C722" s="122"/>
      <c r="D722" s="123"/>
      <c r="E722" s="122"/>
    </row>
    <row r="723" spans="3:5" x14ac:dyDescent="0.2">
      <c r="C723" s="122"/>
      <c r="D723" s="123"/>
      <c r="E723" s="122"/>
    </row>
    <row r="724" spans="3:5" x14ac:dyDescent="0.2">
      <c r="C724" s="122"/>
      <c r="D724" s="123"/>
      <c r="E724" s="122"/>
    </row>
    <row r="725" spans="3:5" x14ac:dyDescent="0.2">
      <c r="C725" s="122"/>
      <c r="D725" s="123"/>
      <c r="E725" s="122"/>
    </row>
    <row r="726" spans="3:5" x14ac:dyDescent="0.2">
      <c r="C726" s="122"/>
      <c r="D726" s="123"/>
      <c r="E726" s="122"/>
    </row>
    <row r="727" spans="3:5" x14ac:dyDescent="0.2">
      <c r="C727" s="122"/>
      <c r="D727" s="123"/>
      <c r="E727" s="122"/>
    </row>
    <row r="728" spans="3:5" x14ac:dyDescent="0.2">
      <c r="C728" s="122"/>
      <c r="D728" s="123"/>
      <c r="E728" s="122"/>
    </row>
    <row r="729" spans="3:5" x14ac:dyDescent="0.2">
      <c r="C729" s="122"/>
      <c r="D729" s="123"/>
      <c r="E729" s="122"/>
    </row>
    <row r="730" spans="3:5" x14ac:dyDescent="0.2">
      <c r="C730" s="122"/>
      <c r="D730" s="123"/>
      <c r="E730" s="122"/>
    </row>
    <row r="731" spans="3:5" x14ac:dyDescent="0.2">
      <c r="C731" s="122"/>
      <c r="D731" s="123"/>
      <c r="E731" s="122"/>
    </row>
    <row r="732" spans="3:5" x14ac:dyDescent="0.2">
      <c r="C732" s="122"/>
      <c r="D732" s="123"/>
      <c r="E732" s="122"/>
    </row>
    <row r="733" spans="3:5" x14ac:dyDescent="0.2">
      <c r="C733" s="122"/>
      <c r="D733" s="123"/>
      <c r="E733" s="122"/>
    </row>
    <row r="734" spans="3:5" x14ac:dyDescent="0.2">
      <c r="C734" s="122"/>
      <c r="D734" s="123"/>
      <c r="E734" s="122"/>
    </row>
    <row r="735" spans="3:5" x14ac:dyDescent="0.2">
      <c r="C735" s="122"/>
      <c r="D735" s="123"/>
      <c r="E735" s="122"/>
    </row>
    <row r="736" spans="3:5" x14ac:dyDescent="0.2">
      <c r="C736" s="122"/>
      <c r="D736" s="123"/>
      <c r="E736" s="122"/>
    </row>
    <row r="737" spans="3:5" x14ac:dyDescent="0.2">
      <c r="C737" s="122"/>
      <c r="D737" s="123"/>
      <c r="E737" s="122"/>
    </row>
    <row r="738" spans="3:5" x14ac:dyDescent="0.2">
      <c r="C738" s="122"/>
      <c r="D738" s="123"/>
      <c r="E738" s="122"/>
    </row>
    <row r="739" spans="3:5" x14ac:dyDescent="0.2">
      <c r="C739" s="122"/>
      <c r="D739" s="123"/>
      <c r="E739" s="122"/>
    </row>
    <row r="740" spans="3:5" x14ac:dyDescent="0.2">
      <c r="C740" s="122"/>
      <c r="D740" s="123"/>
      <c r="E740" s="122"/>
    </row>
    <row r="741" spans="3:5" x14ac:dyDescent="0.2">
      <c r="C741" s="122"/>
      <c r="D741" s="123"/>
      <c r="E741" s="122"/>
    </row>
    <row r="742" spans="3:5" x14ac:dyDescent="0.2">
      <c r="C742" s="122"/>
      <c r="D742" s="123"/>
      <c r="E742" s="122"/>
    </row>
    <row r="743" spans="3:5" x14ac:dyDescent="0.2">
      <c r="C743" s="122"/>
      <c r="D743" s="123"/>
      <c r="E743" s="122"/>
    </row>
    <row r="744" spans="3:5" x14ac:dyDescent="0.2">
      <c r="C744" s="122"/>
      <c r="D744" s="123"/>
      <c r="E744" s="122"/>
    </row>
    <row r="745" spans="3:5" x14ac:dyDescent="0.2">
      <c r="C745" s="122"/>
      <c r="D745" s="123"/>
      <c r="E745" s="122"/>
    </row>
    <row r="746" spans="3:5" x14ac:dyDescent="0.2">
      <c r="C746" s="122"/>
      <c r="D746" s="123"/>
      <c r="E746" s="122"/>
    </row>
    <row r="747" spans="3:5" x14ac:dyDescent="0.2">
      <c r="C747" s="122"/>
      <c r="D747" s="123"/>
      <c r="E747" s="122"/>
    </row>
    <row r="748" spans="3:5" x14ac:dyDescent="0.2">
      <c r="C748" s="122"/>
      <c r="D748" s="123"/>
      <c r="E748" s="122"/>
    </row>
    <row r="749" spans="3:5" x14ac:dyDescent="0.2">
      <c r="C749" s="122"/>
      <c r="D749" s="123"/>
      <c r="E749" s="122"/>
    </row>
    <row r="750" spans="3:5" x14ac:dyDescent="0.2">
      <c r="C750" s="122"/>
      <c r="D750" s="123"/>
      <c r="E750" s="122"/>
    </row>
    <row r="751" spans="3:5" x14ac:dyDescent="0.2">
      <c r="C751" s="122"/>
      <c r="D751" s="123"/>
      <c r="E751" s="122"/>
    </row>
    <row r="752" spans="3:5" x14ac:dyDescent="0.2">
      <c r="C752" s="122"/>
      <c r="D752" s="123"/>
      <c r="E752" s="122"/>
    </row>
    <row r="753" spans="3:5" x14ac:dyDescent="0.2">
      <c r="C753" s="122"/>
      <c r="D753" s="123"/>
      <c r="E753" s="122"/>
    </row>
    <row r="754" spans="3:5" x14ac:dyDescent="0.2">
      <c r="C754" s="122"/>
      <c r="D754" s="123"/>
      <c r="E754" s="122"/>
    </row>
    <row r="755" spans="3:5" x14ac:dyDescent="0.2">
      <c r="C755" s="122"/>
      <c r="D755" s="123"/>
      <c r="E755" s="122"/>
    </row>
    <row r="756" spans="3:5" x14ac:dyDescent="0.2">
      <c r="C756" s="122"/>
      <c r="D756" s="123"/>
      <c r="E756" s="122"/>
    </row>
    <row r="757" spans="3:5" x14ac:dyDescent="0.2">
      <c r="C757" s="122"/>
      <c r="D757" s="123"/>
      <c r="E757" s="122"/>
    </row>
    <row r="758" spans="3:5" x14ac:dyDescent="0.2">
      <c r="C758" s="122"/>
      <c r="D758" s="123"/>
      <c r="E758" s="122"/>
    </row>
    <row r="759" spans="3:5" x14ac:dyDescent="0.2">
      <c r="C759" s="122"/>
      <c r="D759" s="123"/>
      <c r="E759" s="122"/>
    </row>
    <row r="760" spans="3:5" x14ac:dyDescent="0.2">
      <c r="C760" s="122"/>
      <c r="D760" s="123"/>
      <c r="E760" s="122"/>
    </row>
    <row r="761" spans="3:5" x14ac:dyDescent="0.2">
      <c r="C761" s="122"/>
      <c r="D761" s="123"/>
      <c r="E761" s="122"/>
    </row>
    <row r="762" spans="3:5" x14ac:dyDescent="0.2">
      <c r="C762" s="122"/>
      <c r="D762" s="123"/>
      <c r="E762" s="122"/>
    </row>
    <row r="763" spans="3:5" x14ac:dyDescent="0.2">
      <c r="C763" s="122"/>
      <c r="D763" s="123"/>
      <c r="E763" s="122"/>
    </row>
    <row r="764" spans="3:5" x14ac:dyDescent="0.2">
      <c r="C764" s="122"/>
      <c r="D764" s="123"/>
      <c r="E764" s="122"/>
    </row>
    <row r="765" spans="3:5" x14ac:dyDescent="0.2">
      <c r="C765" s="122"/>
      <c r="D765" s="123"/>
      <c r="E765" s="122"/>
    </row>
    <row r="766" spans="3:5" x14ac:dyDescent="0.2">
      <c r="C766" s="122"/>
      <c r="D766" s="123"/>
      <c r="E766" s="122"/>
    </row>
    <row r="767" spans="3:5" x14ac:dyDescent="0.2">
      <c r="C767" s="122"/>
      <c r="D767" s="123"/>
      <c r="E767" s="122"/>
    </row>
    <row r="768" spans="3:5" x14ac:dyDescent="0.2">
      <c r="C768" s="122"/>
      <c r="D768" s="123"/>
      <c r="E768" s="122"/>
    </row>
    <row r="769" spans="3:5" x14ac:dyDescent="0.2">
      <c r="C769" s="122"/>
      <c r="D769" s="123"/>
      <c r="E769" s="122"/>
    </row>
    <row r="770" spans="3:5" x14ac:dyDescent="0.2">
      <c r="C770" s="122"/>
      <c r="D770" s="123"/>
      <c r="E770" s="122"/>
    </row>
    <row r="771" spans="3:5" x14ac:dyDescent="0.2">
      <c r="C771" s="122"/>
      <c r="D771" s="123"/>
      <c r="E771" s="122"/>
    </row>
    <row r="772" spans="3:5" x14ac:dyDescent="0.2">
      <c r="C772" s="122"/>
      <c r="D772" s="123"/>
      <c r="E772" s="122"/>
    </row>
    <row r="773" spans="3:5" x14ac:dyDescent="0.2">
      <c r="C773" s="122"/>
      <c r="D773" s="123"/>
      <c r="E773" s="122"/>
    </row>
    <row r="774" spans="3:5" x14ac:dyDescent="0.2">
      <c r="C774" s="122"/>
      <c r="D774" s="123"/>
      <c r="E774" s="122"/>
    </row>
    <row r="775" spans="3:5" x14ac:dyDescent="0.2">
      <c r="C775" s="122"/>
      <c r="D775" s="123"/>
      <c r="E775" s="122"/>
    </row>
    <row r="776" spans="3:5" x14ac:dyDescent="0.2">
      <c r="C776" s="122"/>
      <c r="D776" s="123"/>
      <c r="E776" s="122"/>
    </row>
    <row r="777" spans="3:5" x14ac:dyDescent="0.2">
      <c r="C777" s="122"/>
      <c r="D777" s="123"/>
      <c r="E777" s="122"/>
    </row>
    <row r="778" spans="3:5" x14ac:dyDescent="0.2">
      <c r="C778" s="122"/>
      <c r="D778" s="123"/>
      <c r="E778" s="122"/>
    </row>
    <row r="779" spans="3:5" x14ac:dyDescent="0.2">
      <c r="C779" s="122"/>
      <c r="D779" s="123"/>
      <c r="E779" s="122"/>
    </row>
    <row r="780" spans="3:5" x14ac:dyDescent="0.2">
      <c r="C780" s="122"/>
      <c r="D780" s="123"/>
      <c r="E780" s="122"/>
    </row>
    <row r="781" spans="3:5" x14ac:dyDescent="0.2">
      <c r="C781" s="122"/>
      <c r="D781" s="123"/>
      <c r="E781" s="122"/>
    </row>
    <row r="782" spans="3:5" x14ac:dyDescent="0.2">
      <c r="C782" s="122"/>
      <c r="D782" s="123"/>
      <c r="E782" s="122"/>
    </row>
    <row r="783" spans="3:5" x14ac:dyDescent="0.2">
      <c r="C783" s="122"/>
      <c r="D783" s="123"/>
      <c r="E783" s="122"/>
    </row>
    <row r="784" spans="3:5" x14ac:dyDescent="0.2">
      <c r="C784" s="122"/>
      <c r="D784" s="123"/>
      <c r="E784" s="122"/>
    </row>
    <row r="785" spans="3:5" x14ac:dyDescent="0.2">
      <c r="C785" s="122"/>
      <c r="D785" s="123"/>
      <c r="E785" s="122"/>
    </row>
    <row r="786" spans="3:5" x14ac:dyDescent="0.2">
      <c r="C786" s="122"/>
      <c r="D786" s="123"/>
      <c r="E786" s="122"/>
    </row>
    <row r="787" spans="3:5" x14ac:dyDescent="0.2">
      <c r="C787" s="122"/>
      <c r="D787" s="123"/>
      <c r="E787" s="122"/>
    </row>
    <row r="788" spans="3:5" x14ac:dyDescent="0.2">
      <c r="C788" s="122"/>
      <c r="D788" s="123"/>
      <c r="E788" s="122"/>
    </row>
    <row r="789" spans="3:5" x14ac:dyDescent="0.2">
      <c r="C789" s="122"/>
      <c r="D789" s="123"/>
      <c r="E789" s="122"/>
    </row>
    <row r="790" spans="3:5" x14ac:dyDescent="0.2">
      <c r="C790" s="122"/>
      <c r="D790" s="123"/>
      <c r="E790" s="122"/>
    </row>
    <row r="791" spans="3:5" x14ac:dyDescent="0.2">
      <c r="C791" s="122"/>
      <c r="D791" s="123"/>
      <c r="E791" s="122"/>
    </row>
    <row r="792" spans="3:5" x14ac:dyDescent="0.2">
      <c r="C792" s="122"/>
      <c r="D792" s="123"/>
      <c r="E792" s="122"/>
    </row>
    <row r="793" spans="3:5" x14ac:dyDescent="0.2">
      <c r="C793" s="122"/>
      <c r="D793" s="123"/>
      <c r="E793" s="122"/>
    </row>
    <row r="794" spans="3:5" x14ac:dyDescent="0.2">
      <c r="C794" s="122"/>
      <c r="D794" s="123"/>
      <c r="E794" s="122"/>
    </row>
    <row r="795" spans="3:5" x14ac:dyDescent="0.2">
      <c r="C795" s="122"/>
      <c r="D795" s="123"/>
      <c r="E795" s="122"/>
    </row>
    <row r="796" spans="3:5" x14ac:dyDescent="0.2">
      <c r="C796" s="122"/>
      <c r="D796" s="123"/>
      <c r="E796" s="122"/>
    </row>
    <row r="797" spans="3:5" x14ac:dyDescent="0.2">
      <c r="C797" s="122"/>
      <c r="D797" s="123"/>
      <c r="E797" s="122"/>
    </row>
    <row r="798" spans="3:5" x14ac:dyDescent="0.2">
      <c r="C798" s="122"/>
      <c r="D798" s="123"/>
      <c r="E798" s="122"/>
    </row>
    <row r="799" spans="3:5" x14ac:dyDescent="0.2">
      <c r="C799" s="122"/>
      <c r="D799" s="123"/>
      <c r="E799" s="122"/>
    </row>
    <row r="800" spans="3:5" x14ac:dyDescent="0.2">
      <c r="C800" s="122"/>
      <c r="D800" s="123"/>
      <c r="E800" s="122"/>
    </row>
    <row r="801" spans="3:5" x14ac:dyDescent="0.2">
      <c r="C801" s="122"/>
      <c r="D801" s="123"/>
      <c r="E801" s="122"/>
    </row>
    <row r="802" spans="3:5" x14ac:dyDescent="0.2">
      <c r="C802" s="122"/>
      <c r="D802" s="123"/>
      <c r="E802" s="122"/>
    </row>
    <row r="803" spans="3:5" x14ac:dyDescent="0.2">
      <c r="C803" s="122"/>
      <c r="D803" s="123"/>
      <c r="E803" s="122"/>
    </row>
    <row r="804" spans="3:5" x14ac:dyDescent="0.2">
      <c r="C804" s="122"/>
      <c r="D804" s="123"/>
      <c r="E804" s="122"/>
    </row>
    <row r="805" spans="3:5" x14ac:dyDescent="0.2">
      <c r="C805" s="122"/>
      <c r="D805" s="123"/>
      <c r="E805" s="122"/>
    </row>
    <row r="806" spans="3:5" x14ac:dyDescent="0.2">
      <c r="C806" s="122"/>
      <c r="D806" s="123"/>
      <c r="E806" s="122"/>
    </row>
    <row r="807" spans="3:5" x14ac:dyDescent="0.2">
      <c r="C807" s="122"/>
      <c r="D807" s="123"/>
      <c r="E807" s="122"/>
    </row>
    <row r="808" spans="3:5" x14ac:dyDescent="0.2">
      <c r="C808" s="122"/>
      <c r="D808" s="123"/>
      <c r="E808" s="122"/>
    </row>
    <row r="809" spans="3:5" x14ac:dyDescent="0.2">
      <c r="C809" s="122"/>
      <c r="D809" s="123"/>
      <c r="E809" s="122"/>
    </row>
    <row r="810" spans="3:5" x14ac:dyDescent="0.2">
      <c r="C810" s="122"/>
      <c r="D810" s="123"/>
      <c r="E810" s="122"/>
    </row>
    <row r="811" spans="3:5" x14ac:dyDescent="0.2">
      <c r="C811" s="122"/>
      <c r="D811" s="123"/>
      <c r="E811" s="122"/>
    </row>
    <row r="812" spans="3:5" x14ac:dyDescent="0.2">
      <c r="C812" s="122"/>
      <c r="D812" s="123"/>
      <c r="E812" s="122"/>
    </row>
    <row r="813" spans="3:5" x14ac:dyDescent="0.2">
      <c r="C813" s="122"/>
      <c r="D813" s="123"/>
      <c r="E813" s="122"/>
    </row>
    <row r="814" spans="3:5" x14ac:dyDescent="0.2">
      <c r="C814" s="122"/>
      <c r="D814" s="123"/>
      <c r="E814" s="122"/>
    </row>
    <row r="815" spans="3:5" x14ac:dyDescent="0.2">
      <c r="C815" s="122"/>
      <c r="D815" s="123"/>
      <c r="E815" s="122"/>
    </row>
    <row r="816" spans="3:5" x14ac:dyDescent="0.2">
      <c r="C816" s="122"/>
      <c r="D816" s="123"/>
      <c r="E816" s="122"/>
    </row>
    <row r="817" spans="3:5" x14ac:dyDescent="0.2">
      <c r="C817" s="122"/>
      <c r="D817" s="123"/>
      <c r="E817" s="122"/>
    </row>
    <row r="818" spans="3:5" x14ac:dyDescent="0.2">
      <c r="C818" s="122"/>
      <c r="D818" s="123"/>
      <c r="E818" s="122"/>
    </row>
    <row r="819" spans="3:5" x14ac:dyDescent="0.2">
      <c r="C819" s="122"/>
      <c r="D819" s="123"/>
      <c r="E819" s="122"/>
    </row>
    <row r="820" spans="3:5" x14ac:dyDescent="0.2">
      <c r="C820" s="122"/>
      <c r="D820" s="123"/>
      <c r="E820" s="122"/>
    </row>
    <row r="821" spans="3:5" x14ac:dyDescent="0.2">
      <c r="C821" s="122"/>
      <c r="D821" s="123"/>
      <c r="E821" s="122"/>
    </row>
    <row r="822" spans="3:5" x14ac:dyDescent="0.2">
      <c r="C822" s="122"/>
      <c r="D822" s="123"/>
      <c r="E822" s="122"/>
    </row>
    <row r="823" spans="3:5" x14ac:dyDescent="0.2">
      <c r="C823" s="122"/>
      <c r="D823" s="123"/>
      <c r="E823" s="122"/>
    </row>
    <row r="824" spans="3:5" x14ac:dyDescent="0.2">
      <c r="C824" s="122"/>
      <c r="D824" s="123"/>
      <c r="E824" s="122"/>
    </row>
    <row r="825" spans="3:5" x14ac:dyDescent="0.2">
      <c r="C825" s="122"/>
      <c r="D825" s="123"/>
      <c r="E825" s="122"/>
    </row>
    <row r="826" spans="3:5" x14ac:dyDescent="0.2">
      <c r="C826" s="122"/>
      <c r="D826" s="123"/>
      <c r="E826" s="122"/>
    </row>
    <row r="827" spans="3:5" x14ac:dyDescent="0.2">
      <c r="C827" s="122"/>
      <c r="D827" s="123"/>
      <c r="E827" s="122"/>
    </row>
    <row r="828" spans="3:5" x14ac:dyDescent="0.2">
      <c r="C828" s="122"/>
      <c r="D828" s="123"/>
      <c r="E828" s="122"/>
    </row>
    <row r="829" spans="3:5" x14ac:dyDescent="0.2">
      <c r="C829" s="122"/>
      <c r="D829" s="123"/>
      <c r="E829" s="122"/>
    </row>
    <row r="830" spans="3:5" x14ac:dyDescent="0.2">
      <c r="C830" s="122"/>
      <c r="D830" s="123"/>
      <c r="E830" s="122"/>
    </row>
    <row r="831" spans="3:5" x14ac:dyDescent="0.2">
      <c r="C831" s="122"/>
      <c r="D831" s="123"/>
      <c r="E831" s="122"/>
    </row>
    <row r="832" spans="3:5" x14ac:dyDescent="0.2">
      <c r="C832" s="122"/>
      <c r="D832" s="123"/>
      <c r="E832" s="122"/>
    </row>
    <row r="833" spans="3:5" x14ac:dyDescent="0.2">
      <c r="C833" s="122"/>
      <c r="D833" s="123"/>
      <c r="E833" s="122"/>
    </row>
    <row r="834" spans="3:5" x14ac:dyDescent="0.2">
      <c r="C834" s="122"/>
      <c r="D834" s="123"/>
      <c r="E834" s="122"/>
    </row>
    <row r="835" spans="3:5" x14ac:dyDescent="0.2">
      <c r="C835" s="122"/>
      <c r="D835" s="123"/>
      <c r="E835" s="122"/>
    </row>
    <row r="836" spans="3:5" x14ac:dyDescent="0.2">
      <c r="C836" s="122"/>
      <c r="D836" s="123"/>
      <c r="E836" s="122"/>
    </row>
    <row r="837" spans="3:5" x14ac:dyDescent="0.2">
      <c r="C837" s="122"/>
      <c r="D837" s="123"/>
      <c r="E837" s="122"/>
    </row>
    <row r="838" spans="3:5" x14ac:dyDescent="0.2">
      <c r="C838" s="122"/>
      <c r="D838" s="123"/>
      <c r="E838" s="122"/>
    </row>
    <row r="839" spans="3:5" x14ac:dyDescent="0.2">
      <c r="C839" s="122"/>
      <c r="D839" s="123"/>
      <c r="E839" s="122"/>
    </row>
    <row r="840" spans="3:5" x14ac:dyDescent="0.2">
      <c r="C840" s="122"/>
      <c r="D840" s="123"/>
      <c r="E840" s="122"/>
    </row>
    <row r="841" spans="3:5" x14ac:dyDescent="0.2">
      <c r="C841" s="122"/>
      <c r="D841" s="123"/>
      <c r="E841" s="122"/>
    </row>
    <row r="842" spans="3:5" x14ac:dyDescent="0.2">
      <c r="C842" s="122"/>
      <c r="D842" s="123"/>
      <c r="E842" s="122"/>
    </row>
    <row r="843" spans="3:5" x14ac:dyDescent="0.2">
      <c r="C843" s="122"/>
      <c r="D843" s="123"/>
      <c r="E843" s="122"/>
    </row>
    <row r="844" spans="3:5" x14ac:dyDescent="0.2">
      <c r="C844" s="122"/>
      <c r="D844" s="123"/>
      <c r="E844" s="122"/>
    </row>
    <row r="845" spans="3:5" x14ac:dyDescent="0.2">
      <c r="C845" s="122"/>
      <c r="D845" s="123"/>
      <c r="E845" s="122"/>
    </row>
    <row r="846" spans="3:5" x14ac:dyDescent="0.2">
      <c r="C846" s="122"/>
      <c r="D846" s="123"/>
      <c r="E846" s="122"/>
    </row>
    <row r="847" spans="3:5" x14ac:dyDescent="0.2">
      <c r="C847" s="122"/>
      <c r="D847" s="123"/>
      <c r="E847" s="122"/>
    </row>
    <row r="848" spans="3:5" x14ac:dyDescent="0.2">
      <c r="C848" s="122"/>
      <c r="D848" s="123"/>
      <c r="E848" s="122"/>
    </row>
    <row r="849" spans="3:5" x14ac:dyDescent="0.2">
      <c r="C849" s="122"/>
      <c r="D849" s="123"/>
      <c r="E849" s="122"/>
    </row>
    <row r="850" spans="3:5" x14ac:dyDescent="0.2">
      <c r="C850" s="122"/>
      <c r="D850" s="123"/>
      <c r="E850" s="122"/>
    </row>
    <row r="851" spans="3:5" x14ac:dyDescent="0.2">
      <c r="C851" s="122"/>
      <c r="D851" s="123"/>
      <c r="E851" s="122"/>
    </row>
    <row r="852" spans="3:5" x14ac:dyDescent="0.2">
      <c r="C852" s="122"/>
      <c r="D852" s="123"/>
      <c r="E852" s="122"/>
    </row>
    <row r="853" spans="3:5" x14ac:dyDescent="0.2">
      <c r="C853" s="122"/>
      <c r="D853" s="123"/>
      <c r="E853" s="122"/>
    </row>
    <row r="854" spans="3:5" x14ac:dyDescent="0.2">
      <c r="C854" s="122"/>
      <c r="D854" s="123"/>
      <c r="E854" s="122"/>
    </row>
    <row r="855" spans="3:5" x14ac:dyDescent="0.2">
      <c r="C855" s="122"/>
      <c r="D855" s="123"/>
      <c r="E855" s="122"/>
    </row>
    <row r="856" spans="3:5" x14ac:dyDescent="0.2">
      <c r="C856" s="122"/>
      <c r="D856" s="123"/>
      <c r="E856" s="122"/>
    </row>
    <row r="857" spans="3:5" x14ac:dyDescent="0.2">
      <c r="C857" s="122"/>
      <c r="D857" s="123"/>
      <c r="E857" s="122"/>
    </row>
    <row r="858" spans="3:5" x14ac:dyDescent="0.2">
      <c r="C858" s="122"/>
      <c r="D858" s="123"/>
      <c r="E858" s="122"/>
    </row>
    <row r="859" spans="3:5" x14ac:dyDescent="0.2">
      <c r="C859" s="122"/>
      <c r="D859" s="123"/>
      <c r="E859" s="122"/>
    </row>
    <row r="860" spans="3:5" x14ac:dyDescent="0.2">
      <c r="C860" s="122"/>
      <c r="D860" s="123"/>
      <c r="E860" s="122"/>
    </row>
    <row r="861" spans="3:5" x14ac:dyDescent="0.2">
      <c r="C861" s="122"/>
      <c r="D861" s="123"/>
      <c r="E861" s="122"/>
    </row>
    <row r="862" spans="3:5" x14ac:dyDescent="0.2">
      <c r="C862" s="122"/>
      <c r="D862" s="123"/>
      <c r="E862" s="122"/>
    </row>
    <row r="863" spans="3:5" x14ac:dyDescent="0.2">
      <c r="C863" s="122"/>
      <c r="D863" s="123"/>
      <c r="E863" s="122"/>
    </row>
    <row r="864" spans="3:5" x14ac:dyDescent="0.2">
      <c r="C864" s="122"/>
      <c r="D864" s="123"/>
      <c r="E864" s="122"/>
    </row>
    <row r="865" spans="3:5" x14ac:dyDescent="0.2">
      <c r="C865" s="122"/>
      <c r="D865" s="123"/>
      <c r="E865" s="122"/>
    </row>
    <row r="866" spans="3:5" x14ac:dyDescent="0.2">
      <c r="C866" s="122"/>
      <c r="D866" s="123"/>
      <c r="E866" s="122"/>
    </row>
    <row r="867" spans="3:5" x14ac:dyDescent="0.2">
      <c r="C867" s="122"/>
      <c r="D867" s="123"/>
      <c r="E867" s="122"/>
    </row>
    <row r="868" spans="3:5" x14ac:dyDescent="0.2">
      <c r="C868" s="122"/>
      <c r="D868" s="123"/>
      <c r="E868" s="122"/>
    </row>
    <row r="869" spans="3:5" x14ac:dyDescent="0.2">
      <c r="C869" s="122"/>
      <c r="D869" s="123"/>
      <c r="E869" s="122"/>
    </row>
    <row r="870" spans="3:5" x14ac:dyDescent="0.2">
      <c r="C870" s="122"/>
      <c r="D870" s="123"/>
      <c r="E870" s="122"/>
    </row>
    <row r="871" spans="3:5" x14ac:dyDescent="0.2">
      <c r="C871" s="122"/>
      <c r="D871" s="123"/>
      <c r="E871" s="122"/>
    </row>
    <row r="872" spans="3:5" x14ac:dyDescent="0.2">
      <c r="C872" s="122"/>
      <c r="D872" s="123"/>
      <c r="E872" s="122"/>
    </row>
    <row r="873" spans="3:5" x14ac:dyDescent="0.2">
      <c r="C873" s="122"/>
      <c r="D873" s="123"/>
      <c r="E873" s="122"/>
    </row>
    <row r="874" spans="3:5" x14ac:dyDescent="0.2">
      <c r="C874" s="122"/>
      <c r="D874" s="123"/>
      <c r="E874" s="122"/>
    </row>
    <row r="875" spans="3:5" x14ac:dyDescent="0.2">
      <c r="C875" s="122"/>
      <c r="D875" s="123"/>
      <c r="E875" s="122"/>
    </row>
    <row r="876" spans="3:5" x14ac:dyDescent="0.2">
      <c r="C876" s="122"/>
      <c r="D876" s="123"/>
      <c r="E876" s="122"/>
    </row>
    <row r="877" spans="3:5" x14ac:dyDescent="0.2">
      <c r="C877" s="122"/>
      <c r="D877" s="123"/>
      <c r="E877" s="122"/>
    </row>
    <row r="878" spans="3:5" x14ac:dyDescent="0.2">
      <c r="C878" s="122"/>
      <c r="D878" s="123"/>
      <c r="E878" s="122"/>
    </row>
    <row r="879" spans="3:5" x14ac:dyDescent="0.2">
      <c r="C879" s="122"/>
      <c r="D879" s="123"/>
      <c r="E879" s="122"/>
    </row>
    <row r="880" spans="3:5" x14ac:dyDescent="0.2">
      <c r="C880" s="122"/>
      <c r="D880" s="123"/>
      <c r="E880" s="122"/>
    </row>
    <row r="881" spans="3:5" x14ac:dyDescent="0.2">
      <c r="C881" s="122"/>
      <c r="D881" s="123"/>
      <c r="E881" s="122"/>
    </row>
    <row r="882" spans="3:5" x14ac:dyDescent="0.2">
      <c r="C882" s="122"/>
      <c r="D882" s="123"/>
      <c r="E882" s="122"/>
    </row>
    <row r="883" spans="3:5" x14ac:dyDescent="0.2">
      <c r="C883" s="122"/>
      <c r="D883" s="123"/>
      <c r="E883" s="122"/>
    </row>
    <row r="884" spans="3:5" x14ac:dyDescent="0.2">
      <c r="C884" s="122"/>
      <c r="D884" s="123"/>
      <c r="E884" s="122"/>
    </row>
    <row r="885" spans="3:5" x14ac:dyDescent="0.2">
      <c r="C885" s="122"/>
      <c r="D885" s="123"/>
      <c r="E885" s="122"/>
    </row>
    <row r="886" spans="3:5" x14ac:dyDescent="0.2">
      <c r="C886" s="122"/>
      <c r="D886" s="123"/>
      <c r="E886" s="122"/>
    </row>
    <row r="887" spans="3:5" x14ac:dyDescent="0.2">
      <c r="C887" s="122"/>
      <c r="D887" s="123"/>
      <c r="E887" s="122"/>
    </row>
    <row r="888" spans="3:5" x14ac:dyDescent="0.2">
      <c r="C888" s="122"/>
      <c r="D888" s="123"/>
      <c r="E888" s="122"/>
    </row>
    <row r="889" spans="3:5" x14ac:dyDescent="0.2">
      <c r="C889" s="122"/>
      <c r="D889" s="123"/>
      <c r="E889" s="122"/>
    </row>
    <row r="890" spans="3:5" x14ac:dyDescent="0.2">
      <c r="C890" s="122"/>
      <c r="D890" s="123"/>
      <c r="E890" s="122"/>
    </row>
    <row r="891" spans="3:5" x14ac:dyDescent="0.2">
      <c r="C891" s="122"/>
      <c r="D891" s="123"/>
      <c r="E891" s="122"/>
    </row>
    <row r="892" spans="3:5" x14ac:dyDescent="0.2">
      <c r="C892" s="122"/>
      <c r="D892" s="123"/>
      <c r="E892" s="122"/>
    </row>
    <row r="893" spans="3:5" x14ac:dyDescent="0.2">
      <c r="C893" s="122"/>
      <c r="D893" s="123"/>
      <c r="E893" s="122"/>
    </row>
    <row r="894" spans="3:5" x14ac:dyDescent="0.2">
      <c r="C894" s="122"/>
      <c r="D894" s="123"/>
      <c r="E894" s="122"/>
    </row>
    <row r="895" spans="3:5" x14ac:dyDescent="0.2">
      <c r="C895" s="122"/>
      <c r="D895" s="123"/>
      <c r="E895" s="122"/>
    </row>
    <row r="896" spans="3:5" x14ac:dyDescent="0.2">
      <c r="C896" s="122"/>
      <c r="D896" s="123"/>
      <c r="E896" s="122"/>
    </row>
    <row r="897" spans="3:5" x14ac:dyDescent="0.2">
      <c r="C897" s="122"/>
      <c r="D897" s="123"/>
      <c r="E897" s="122"/>
    </row>
    <row r="898" spans="3:5" x14ac:dyDescent="0.2">
      <c r="C898" s="122"/>
      <c r="D898" s="123"/>
      <c r="E898" s="122"/>
    </row>
    <row r="899" spans="3:5" x14ac:dyDescent="0.2">
      <c r="C899" s="122"/>
      <c r="D899" s="123"/>
      <c r="E899" s="122"/>
    </row>
    <row r="900" spans="3:5" x14ac:dyDescent="0.2">
      <c r="C900" s="122"/>
      <c r="D900" s="123"/>
      <c r="E900" s="122"/>
    </row>
    <row r="901" spans="3:5" x14ac:dyDescent="0.2">
      <c r="C901" s="122"/>
      <c r="D901" s="123"/>
      <c r="E901" s="122"/>
    </row>
    <row r="902" spans="3:5" x14ac:dyDescent="0.2">
      <c r="C902" s="122"/>
      <c r="D902" s="123"/>
      <c r="E902" s="122"/>
    </row>
    <row r="903" spans="3:5" x14ac:dyDescent="0.2">
      <c r="C903" s="122"/>
      <c r="D903" s="123"/>
      <c r="E903" s="122"/>
    </row>
    <row r="904" spans="3:5" x14ac:dyDescent="0.2">
      <c r="C904" s="122"/>
      <c r="D904" s="123"/>
      <c r="E904" s="122"/>
    </row>
    <row r="905" spans="3:5" x14ac:dyDescent="0.2">
      <c r="C905" s="122"/>
      <c r="D905" s="123"/>
      <c r="E905" s="122"/>
    </row>
    <row r="906" spans="3:5" x14ac:dyDescent="0.2">
      <c r="C906" s="122"/>
      <c r="D906" s="123"/>
      <c r="E906" s="122"/>
    </row>
    <row r="907" spans="3:5" x14ac:dyDescent="0.2">
      <c r="C907" s="122"/>
      <c r="D907" s="123"/>
      <c r="E907" s="122"/>
    </row>
    <row r="908" spans="3:5" x14ac:dyDescent="0.2">
      <c r="C908" s="122"/>
      <c r="D908" s="123"/>
      <c r="E908" s="122"/>
    </row>
    <row r="909" spans="3:5" x14ac:dyDescent="0.2">
      <c r="C909" s="122"/>
      <c r="D909" s="123"/>
      <c r="E909" s="122"/>
    </row>
    <row r="910" spans="3:5" x14ac:dyDescent="0.2">
      <c r="C910" s="122"/>
      <c r="D910" s="123"/>
      <c r="E910" s="122"/>
    </row>
    <row r="911" spans="3:5" x14ac:dyDescent="0.2">
      <c r="C911" s="122"/>
      <c r="D911" s="123"/>
      <c r="E911" s="122"/>
    </row>
    <row r="912" spans="3:5" x14ac:dyDescent="0.2">
      <c r="C912" s="122"/>
      <c r="D912" s="123"/>
      <c r="E912" s="122"/>
    </row>
    <row r="913" spans="3:5" x14ac:dyDescent="0.2">
      <c r="C913" s="122"/>
      <c r="D913" s="123"/>
      <c r="E913" s="122"/>
    </row>
    <row r="914" spans="3:5" x14ac:dyDescent="0.2">
      <c r="C914" s="122"/>
      <c r="D914" s="123"/>
      <c r="E914" s="122"/>
    </row>
    <row r="915" spans="3:5" x14ac:dyDescent="0.2">
      <c r="C915" s="122"/>
      <c r="D915" s="123"/>
      <c r="E915" s="122"/>
    </row>
    <row r="916" spans="3:5" x14ac:dyDescent="0.2">
      <c r="C916" s="122"/>
      <c r="D916" s="123"/>
      <c r="E916" s="122"/>
    </row>
    <row r="917" spans="3:5" x14ac:dyDescent="0.2">
      <c r="C917" s="122"/>
      <c r="D917" s="123"/>
      <c r="E917" s="122"/>
    </row>
    <row r="918" spans="3:5" x14ac:dyDescent="0.2">
      <c r="C918" s="122"/>
      <c r="D918" s="123"/>
      <c r="E918" s="122"/>
    </row>
    <row r="919" spans="3:5" x14ac:dyDescent="0.2">
      <c r="C919" s="122"/>
      <c r="D919" s="123"/>
      <c r="E919" s="122"/>
    </row>
    <row r="920" spans="3:5" x14ac:dyDescent="0.2">
      <c r="C920" s="122"/>
      <c r="D920" s="123"/>
      <c r="E920" s="122"/>
    </row>
    <row r="921" spans="3:5" x14ac:dyDescent="0.2">
      <c r="C921" s="122"/>
      <c r="D921" s="123"/>
      <c r="E921" s="122"/>
    </row>
    <row r="922" spans="3:5" x14ac:dyDescent="0.2">
      <c r="C922" s="122"/>
      <c r="D922" s="123"/>
      <c r="E922" s="122"/>
    </row>
    <row r="923" spans="3:5" x14ac:dyDescent="0.2">
      <c r="C923" s="122"/>
      <c r="D923" s="123"/>
      <c r="E923" s="122"/>
    </row>
    <row r="924" spans="3:5" x14ac:dyDescent="0.2">
      <c r="C924" s="122"/>
      <c r="D924" s="123"/>
      <c r="E924" s="122"/>
    </row>
    <row r="925" spans="3:5" x14ac:dyDescent="0.2">
      <c r="C925" s="122"/>
      <c r="D925" s="123"/>
      <c r="E925" s="122"/>
    </row>
    <row r="926" spans="3:5" x14ac:dyDescent="0.2">
      <c r="C926" s="122"/>
      <c r="D926" s="123"/>
      <c r="E926" s="122"/>
    </row>
    <row r="927" spans="3:5" x14ac:dyDescent="0.2">
      <c r="C927" s="122"/>
      <c r="D927" s="123"/>
      <c r="E927" s="122"/>
    </row>
    <row r="928" spans="3:5" x14ac:dyDescent="0.2">
      <c r="C928" s="122"/>
      <c r="D928" s="123"/>
      <c r="E928" s="122"/>
    </row>
    <row r="929" spans="3:5" x14ac:dyDescent="0.2">
      <c r="C929" s="122"/>
      <c r="D929" s="123"/>
      <c r="E929" s="122"/>
    </row>
    <row r="930" spans="3:5" x14ac:dyDescent="0.2">
      <c r="C930" s="122"/>
      <c r="D930" s="123"/>
      <c r="E930" s="122"/>
    </row>
    <row r="931" spans="3:5" x14ac:dyDescent="0.2">
      <c r="C931" s="122"/>
      <c r="D931" s="123"/>
      <c r="E931" s="122"/>
    </row>
    <row r="932" spans="3:5" x14ac:dyDescent="0.2">
      <c r="C932" s="122"/>
      <c r="D932" s="123"/>
      <c r="E932" s="122"/>
    </row>
    <row r="933" spans="3:5" x14ac:dyDescent="0.2">
      <c r="C933" s="122"/>
      <c r="D933" s="123"/>
      <c r="E933" s="122"/>
    </row>
    <row r="934" spans="3:5" x14ac:dyDescent="0.2">
      <c r="C934" s="122"/>
      <c r="D934" s="123"/>
      <c r="E934" s="122"/>
    </row>
    <row r="935" spans="3:5" x14ac:dyDescent="0.2">
      <c r="C935" s="122"/>
      <c r="D935" s="123"/>
      <c r="E935" s="122"/>
    </row>
    <row r="936" spans="3:5" x14ac:dyDescent="0.2">
      <c r="C936" s="122"/>
      <c r="D936" s="123"/>
      <c r="E936" s="122"/>
    </row>
    <row r="937" spans="3:5" x14ac:dyDescent="0.2">
      <c r="C937" s="122"/>
      <c r="D937" s="123"/>
      <c r="E937" s="122"/>
    </row>
    <row r="938" spans="3:5" x14ac:dyDescent="0.2">
      <c r="C938" s="122"/>
      <c r="D938" s="123"/>
      <c r="E938" s="122"/>
    </row>
    <row r="939" spans="3:5" x14ac:dyDescent="0.2">
      <c r="C939" s="122"/>
      <c r="D939" s="123"/>
      <c r="E939" s="122"/>
    </row>
    <row r="940" spans="3:5" x14ac:dyDescent="0.2">
      <c r="C940" s="122"/>
      <c r="D940" s="123"/>
      <c r="E940" s="122"/>
    </row>
    <row r="941" spans="3:5" x14ac:dyDescent="0.2">
      <c r="C941" s="122"/>
      <c r="D941" s="123"/>
      <c r="E941" s="122"/>
    </row>
    <row r="942" spans="3:5" x14ac:dyDescent="0.2">
      <c r="C942" s="122"/>
      <c r="D942" s="123"/>
      <c r="E942" s="122"/>
    </row>
    <row r="943" spans="3:5" x14ac:dyDescent="0.2">
      <c r="C943" s="122"/>
      <c r="D943" s="123"/>
      <c r="E943" s="122"/>
    </row>
    <row r="944" spans="3:5" x14ac:dyDescent="0.2">
      <c r="C944" s="122"/>
      <c r="D944" s="123"/>
      <c r="E944" s="122"/>
    </row>
    <row r="945" spans="3:5" x14ac:dyDescent="0.2">
      <c r="C945" s="122"/>
      <c r="D945" s="123"/>
      <c r="E945" s="122"/>
    </row>
    <row r="946" spans="3:5" x14ac:dyDescent="0.2">
      <c r="C946" s="122"/>
      <c r="D946" s="123"/>
      <c r="E946" s="122"/>
    </row>
    <row r="947" spans="3:5" x14ac:dyDescent="0.2">
      <c r="C947" s="122"/>
      <c r="D947" s="123"/>
      <c r="E947" s="122"/>
    </row>
    <row r="948" spans="3:5" x14ac:dyDescent="0.2">
      <c r="C948" s="122"/>
      <c r="D948" s="123"/>
      <c r="E948" s="122"/>
    </row>
    <row r="949" spans="3:5" x14ac:dyDescent="0.2">
      <c r="C949" s="122"/>
      <c r="D949" s="123"/>
      <c r="E949" s="122"/>
    </row>
    <row r="950" spans="3:5" x14ac:dyDescent="0.2">
      <c r="C950" s="122"/>
      <c r="D950" s="123"/>
      <c r="E950" s="122"/>
    </row>
    <row r="951" spans="3:5" x14ac:dyDescent="0.2">
      <c r="C951" s="122"/>
      <c r="D951" s="123"/>
      <c r="E951" s="122"/>
    </row>
    <row r="952" spans="3:5" x14ac:dyDescent="0.2">
      <c r="C952" s="122"/>
      <c r="D952" s="123"/>
      <c r="E952" s="122"/>
    </row>
    <row r="953" spans="3:5" x14ac:dyDescent="0.2">
      <c r="C953" s="122"/>
      <c r="D953" s="123"/>
      <c r="E953" s="122"/>
    </row>
    <row r="954" spans="3:5" x14ac:dyDescent="0.2">
      <c r="C954" s="122"/>
      <c r="D954" s="123"/>
      <c r="E954" s="122"/>
    </row>
    <row r="955" spans="3:5" x14ac:dyDescent="0.2">
      <c r="C955" s="122"/>
      <c r="D955" s="123"/>
      <c r="E955" s="122"/>
    </row>
    <row r="956" spans="3:5" x14ac:dyDescent="0.2">
      <c r="C956" s="122"/>
      <c r="D956" s="123"/>
      <c r="E956" s="122"/>
    </row>
    <row r="957" spans="3:5" x14ac:dyDescent="0.2">
      <c r="C957" s="122"/>
      <c r="D957" s="123"/>
      <c r="E957" s="122"/>
    </row>
    <row r="958" spans="3:5" x14ac:dyDescent="0.2">
      <c r="C958" s="122"/>
      <c r="D958" s="123"/>
      <c r="E958" s="122"/>
    </row>
    <row r="959" spans="3:5" x14ac:dyDescent="0.2">
      <c r="C959" s="122"/>
      <c r="D959" s="123"/>
      <c r="E959" s="122"/>
    </row>
    <row r="960" spans="3:5" x14ac:dyDescent="0.2">
      <c r="C960" s="122"/>
      <c r="D960" s="123"/>
      <c r="E960" s="122"/>
    </row>
    <row r="961" spans="3:5" x14ac:dyDescent="0.2">
      <c r="C961" s="122"/>
      <c r="D961" s="123"/>
      <c r="E961" s="122"/>
    </row>
    <row r="962" spans="3:5" x14ac:dyDescent="0.2">
      <c r="C962" s="122"/>
      <c r="D962" s="123"/>
      <c r="E962" s="122"/>
    </row>
    <row r="963" spans="3:5" x14ac:dyDescent="0.2">
      <c r="C963" s="122"/>
      <c r="D963" s="123"/>
      <c r="E963" s="122"/>
    </row>
    <row r="964" spans="3:5" x14ac:dyDescent="0.2">
      <c r="C964" s="122"/>
      <c r="D964" s="123"/>
      <c r="E964" s="122"/>
    </row>
    <row r="965" spans="3:5" x14ac:dyDescent="0.2">
      <c r="C965" s="122"/>
      <c r="D965" s="123"/>
      <c r="E965" s="122"/>
    </row>
    <row r="966" spans="3:5" x14ac:dyDescent="0.2">
      <c r="C966" s="122"/>
      <c r="D966" s="123"/>
      <c r="E966" s="122"/>
    </row>
    <row r="967" spans="3:5" x14ac:dyDescent="0.2">
      <c r="C967" s="122"/>
      <c r="D967" s="123"/>
      <c r="E967" s="122"/>
    </row>
    <row r="968" spans="3:5" x14ac:dyDescent="0.2">
      <c r="C968" s="122"/>
      <c r="D968" s="123"/>
      <c r="E968" s="122"/>
    </row>
    <row r="969" spans="3:5" x14ac:dyDescent="0.2">
      <c r="C969" s="122"/>
      <c r="D969" s="123"/>
      <c r="E969" s="122"/>
    </row>
    <row r="970" spans="3:5" x14ac:dyDescent="0.2">
      <c r="C970" s="122"/>
      <c r="D970" s="123"/>
      <c r="E970" s="122"/>
    </row>
    <row r="971" spans="3:5" x14ac:dyDescent="0.2">
      <c r="C971" s="122"/>
      <c r="D971" s="123"/>
      <c r="E971" s="122"/>
    </row>
    <row r="972" spans="3:5" x14ac:dyDescent="0.2">
      <c r="C972" s="122"/>
      <c r="D972" s="123"/>
      <c r="E972" s="122"/>
    </row>
    <row r="973" spans="3:5" x14ac:dyDescent="0.2">
      <c r="C973" s="122"/>
      <c r="D973" s="123"/>
      <c r="E973" s="122"/>
    </row>
    <row r="974" spans="3:5" x14ac:dyDescent="0.2">
      <c r="C974" s="122"/>
      <c r="D974" s="123"/>
      <c r="E974" s="122"/>
    </row>
    <row r="975" spans="3:5" x14ac:dyDescent="0.2">
      <c r="C975" s="122"/>
      <c r="D975" s="123"/>
      <c r="E975" s="122"/>
    </row>
    <row r="976" spans="3:5" x14ac:dyDescent="0.2">
      <c r="C976" s="122"/>
      <c r="D976" s="123"/>
      <c r="E976" s="122"/>
    </row>
    <row r="977" spans="3:5" x14ac:dyDescent="0.2">
      <c r="C977" s="122"/>
      <c r="D977" s="123"/>
      <c r="E977" s="122"/>
    </row>
    <row r="978" spans="3:5" x14ac:dyDescent="0.2">
      <c r="C978" s="122"/>
      <c r="D978" s="123"/>
      <c r="E978" s="122"/>
    </row>
    <row r="979" spans="3:5" x14ac:dyDescent="0.2">
      <c r="C979" s="122"/>
      <c r="D979" s="123"/>
      <c r="E979" s="122"/>
    </row>
    <row r="980" spans="3:5" x14ac:dyDescent="0.2">
      <c r="C980" s="122"/>
      <c r="D980" s="123"/>
      <c r="E980" s="122"/>
    </row>
    <row r="981" spans="3:5" x14ac:dyDescent="0.2">
      <c r="C981" s="122"/>
      <c r="D981" s="123"/>
      <c r="E981" s="122"/>
    </row>
    <row r="982" spans="3:5" x14ac:dyDescent="0.2">
      <c r="C982" s="122"/>
      <c r="D982" s="123"/>
      <c r="E982" s="122"/>
    </row>
    <row r="983" spans="3:5" x14ac:dyDescent="0.2">
      <c r="C983" s="122"/>
      <c r="D983" s="123"/>
      <c r="E983" s="122"/>
    </row>
    <row r="984" spans="3:5" x14ac:dyDescent="0.2">
      <c r="C984" s="122"/>
      <c r="D984" s="123"/>
      <c r="E984" s="122"/>
    </row>
    <row r="985" spans="3:5" x14ac:dyDescent="0.2">
      <c r="C985" s="122"/>
      <c r="D985" s="123"/>
      <c r="E985" s="122"/>
    </row>
    <row r="986" spans="3:5" x14ac:dyDescent="0.2">
      <c r="C986" s="122"/>
      <c r="D986" s="123"/>
      <c r="E986" s="122"/>
    </row>
    <row r="987" spans="3:5" x14ac:dyDescent="0.2">
      <c r="C987" s="122"/>
      <c r="D987" s="123"/>
      <c r="E987" s="122"/>
    </row>
    <row r="988" spans="3:5" x14ac:dyDescent="0.2">
      <c r="C988" s="122"/>
      <c r="D988" s="123"/>
      <c r="E988" s="122"/>
    </row>
    <row r="989" spans="3:5" x14ac:dyDescent="0.2">
      <c r="C989" s="122"/>
      <c r="D989" s="123"/>
      <c r="E989" s="122"/>
    </row>
    <row r="990" spans="3:5" x14ac:dyDescent="0.2">
      <c r="C990" s="122"/>
      <c r="D990" s="123"/>
      <c r="E990" s="122"/>
    </row>
    <row r="991" spans="3:5" x14ac:dyDescent="0.2">
      <c r="C991" s="122"/>
      <c r="D991" s="123"/>
      <c r="E991" s="122"/>
    </row>
    <row r="992" spans="3:5" x14ac:dyDescent="0.2">
      <c r="C992" s="122"/>
      <c r="D992" s="123"/>
      <c r="E992" s="122"/>
    </row>
    <row r="993" spans="3:5" x14ac:dyDescent="0.2">
      <c r="C993" s="122"/>
      <c r="D993" s="123"/>
      <c r="E993" s="122"/>
    </row>
    <row r="994" spans="3:5" x14ac:dyDescent="0.2">
      <c r="C994" s="122"/>
      <c r="D994" s="123"/>
      <c r="E994" s="122"/>
    </row>
    <row r="995" spans="3:5" x14ac:dyDescent="0.2">
      <c r="C995" s="122"/>
      <c r="D995" s="123"/>
      <c r="E995" s="122"/>
    </row>
    <row r="996" spans="3:5" x14ac:dyDescent="0.2">
      <c r="C996" s="122"/>
      <c r="D996" s="123"/>
      <c r="E996" s="122"/>
    </row>
    <row r="997" spans="3:5" x14ac:dyDescent="0.2">
      <c r="C997" s="122"/>
      <c r="D997" s="123"/>
      <c r="E997" s="122"/>
    </row>
    <row r="998" spans="3:5" x14ac:dyDescent="0.2">
      <c r="C998" s="122"/>
      <c r="D998" s="123"/>
      <c r="E998" s="122"/>
    </row>
    <row r="999" spans="3:5" x14ac:dyDescent="0.2">
      <c r="C999" s="122"/>
      <c r="D999" s="123"/>
      <c r="E999" s="122"/>
    </row>
    <row r="1000" spans="3:5" x14ac:dyDescent="0.2">
      <c r="C1000" s="122"/>
      <c r="D1000" s="123"/>
      <c r="E1000" s="122"/>
    </row>
    <row r="1001" spans="3:5" x14ac:dyDescent="0.2">
      <c r="C1001" s="122"/>
      <c r="D1001" s="123"/>
      <c r="E1001" s="122"/>
    </row>
    <row r="1002" spans="3:5" x14ac:dyDescent="0.2">
      <c r="C1002" s="122"/>
      <c r="D1002" s="123"/>
      <c r="E1002" s="122"/>
    </row>
    <row r="1003" spans="3:5" x14ac:dyDescent="0.2">
      <c r="C1003" s="122"/>
      <c r="D1003" s="123"/>
      <c r="E1003" s="122"/>
    </row>
    <row r="1004" spans="3:5" x14ac:dyDescent="0.2">
      <c r="C1004" s="122"/>
      <c r="D1004" s="123"/>
      <c r="E1004" s="122"/>
    </row>
    <row r="1005" spans="3:5" x14ac:dyDescent="0.2">
      <c r="C1005" s="122"/>
      <c r="D1005" s="123"/>
      <c r="E1005" s="122"/>
    </row>
    <row r="1006" spans="3:5" x14ac:dyDescent="0.2">
      <c r="C1006" s="122"/>
      <c r="D1006" s="123"/>
      <c r="E1006" s="122"/>
    </row>
    <row r="1007" spans="3:5" x14ac:dyDescent="0.2">
      <c r="C1007" s="122"/>
      <c r="D1007" s="123"/>
      <c r="E1007" s="122"/>
    </row>
    <row r="1008" spans="3:5" x14ac:dyDescent="0.2">
      <c r="C1008" s="122"/>
      <c r="D1008" s="123"/>
      <c r="E1008" s="122"/>
    </row>
    <row r="1009" spans="3:5" x14ac:dyDescent="0.2">
      <c r="C1009" s="122"/>
      <c r="D1009" s="123"/>
      <c r="E1009" s="122"/>
    </row>
    <row r="1010" spans="3:5" x14ac:dyDescent="0.2">
      <c r="C1010" s="122"/>
      <c r="D1010" s="123"/>
      <c r="E1010" s="122"/>
    </row>
    <row r="1011" spans="3:5" x14ac:dyDescent="0.2">
      <c r="C1011" s="122"/>
      <c r="D1011" s="123"/>
      <c r="E1011" s="122"/>
    </row>
    <row r="1012" spans="3:5" x14ac:dyDescent="0.2">
      <c r="C1012" s="122"/>
      <c r="D1012" s="123"/>
      <c r="E1012" s="122"/>
    </row>
    <row r="1013" spans="3:5" x14ac:dyDescent="0.2">
      <c r="C1013" s="122"/>
      <c r="D1013" s="123"/>
      <c r="E1013" s="122"/>
    </row>
    <row r="1014" spans="3:5" x14ac:dyDescent="0.2">
      <c r="C1014" s="122"/>
      <c r="D1014" s="123"/>
      <c r="E1014" s="122"/>
    </row>
    <row r="1015" spans="3:5" x14ac:dyDescent="0.2">
      <c r="C1015" s="122"/>
      <c r="D1015" s="123"/>
      <c r="E1015" s="122"/>
    </row>
    <row r="1016" spans="3:5" x14ac:dyDescent="0.2">
      <c r="C1016" s="122"/>
      <c r="D1016" s="123"/>
      <c r="E1016" s="122"/>
    </row>
    <row r="1017" spans="3:5" x14ac:dyDescent="0.2">
      <c r="C1017" s="122"/>
      <c r="D1017" s="123"/>
      <c r="E1017" s="122"/>
    </row>
    <row r="1018" spans="3:5" x14ac:dyDescent="0.2">
      <c r="C1018" s="122"/>
      <c r="D1018" s="123"/>
      <c r="E1018" s="122"/>
    </row>
    <row r="1019" spans="3:5" x14ac:dyDescent="0.2">
      <c r="C1019" s="122"/>
      <c r="D1019" s="123"/>
      <c r="E1019" s="122"/>
    </row>
    <row r="1020" spans="3:5" x14ac:dyDescent="0.2">
      <c r="C1020" s="122"/>
      <c r="D1020" s="123"/>
      <c r="E1020" s="122"/>
    </row>
    <row r="1021" spans="3:5" x14ac:dyDescent="0.2">
      <c r="C1021" s="122"/>
      <c r="D1021" s="123"/>
      <c r="E1021" s="122"/>
    </row>
    <row r="1022" spans="3:5" x14ac:dyDescent="0.2">
      <c r="C1022" s="122"/>
      <c r="D1022" s="123"/>
      <c r="E1022" s="122"/>
    </row>
    <row r="1023" spans="3:5" x14ac:dyDescent="0.2">
      <c r="C1023" s="122"/>
      <c r="D1023" s="123"/>
      <c r="E1023" s="122"/>
    </row>
    <row r="1024" spans="3:5" x14ac:dyDescent="0.2">
      <c r="C1024" s="122"/>
      <c r="D1024" s="123"/>
      <c r="E1024" s="122"/>
    </row>
    <row r="1025" spans="3:5" x14ac:dyDescent="0.2">
      <c r="C1025" s="122"/>
      <c r="D1025" s="123"/>
      <c r="E1025" s="122"/>
    </row>
    <row r="1026" spans="3:5" x14ac:dyDescent="0.2">
      <c r="C1026" s="122"/>
      <c r="D1026" s="123"/>
      <c r="E1026" s="122"/>
    </row>
    <row r="1027" spans="3:5" x14ac:dyDescent="0.2">
      <c r="C1027" s="122"/>
      <c r="D1027" s="123"/>
      <c r="E1027" s="122"/>
    </row>
    <row r="1028" spans="3:5" x14ac:dyDescent="0.2">
      <c r="C1028" s="122"/>
      <c r="D1028" s="123"/>
      <c r="E1028" s="122"/>
    </row>
    <row r="1029" spans="3:5" x14ac:dyDescent="0.2">
      <c r="C1029" s="122"/>
      <c r="D1029" s="123"/>
      <c r="E1029" s="122"/>
    </row>
    <row r="1030" spans="3:5" x14ac:dyDescent="0.2">
      <c r="C1030" s="122"/>
      <c r="D1030" s="123"/>
      <c r="E1030" s="122"/>
    </row>
    <row r="1031" spans="3:5" x14ac:dyDescent="0.2">
      <c r="C1031" s="122"/>
      <c r="D1031" s="123"/>
      <c r="E1031" s="122"/>
    </row>
    <row r="1032" spans="3:5" x14ac:dyDescent="0.2">
      <c r="C1032" s="122"/>
      <c r="D1032" s="123"/>
      <c r="E1032" s="122"/>
    </row>
    <row r="1033" spans="3:5" x14ac:dyDescent="0.2">
      <c r="C1033" s="122"/>
      <c r="D1033" s="123"/>
      <c r="E1033" s="122"/>
    </row>
    <row r="1034" spans="3:5" x14ac:dyDescent="0.2">
      <c r="C1034" s="122"/>
      <c r="D1034" s="123"/>
      <c r="E1034" s="122"/>
    </row>
    <row r="1035" spans="3:5" x14ac:dyDescent="0.2">
      <c r="C1035" s="122"/>
      <c r="D1035" s="123"/>
      <c r="E1035" s="122"/>
    </row>
    <row r="1036" spans="3:5" x14ac:dyDescent="0.2">
      <c r="C1036" s="122"/>
      <c r="D1036" s="123"/>
      <c r="E1036" s="122"/>
    </row>
    <row r="1037" spans="3:5" x14ac:dyDescent="0.2">
      <c r="C1037" s="122"/>
      <c r="D1037" s="123"/>
      <c r="E1037" s="122"/>
    </row>
    <row r="1038" spans="3:5" x14ac:dyDescent="0.2">
      <c r="C1038" s="122"/>
      <c r="D1038" s="123"/>
      <c r="E1038" s="122"/>
    </row>
    <row r="1039" spans="3:5" x14ac:dyDescent="0.2">
      <c r="C1039" s="122"/>
      <c r="D1039" s="123"/>
      <c r="E1039" s="122"/>
    </row>
    <row r="1040" spans="3:5" x14ac:dyDescent="0.2">
      <c r="C1040" s="122"/>
      <c r="D1040" s="123"/>
      <c r="E1040" s="122"/>
    </row>
    <row r="1041" spans="3:5" x14ac:dyDescent="0.2">
      <c r="C1041" s="122"/>
      <c r="D1041" s="123"/>
      <c r="E1041" s="122"/>
    </row>
    <row r="1042" spans="3:5" x14ac:dyDescent="0.2">
      <c r="C1042" s="122"/>
      <c r="D1042" s="123"/>
      <c r="E1042" s="122"/>
    </row>
    <row r="1043" spans="3:5" x14ac:dyDescent="0.2">
      <c r="C1043" s="122"/>
      <c r="D1043" s="123"/>
      <c r="E1043" s="122"/>
    </row>
    <row r="1044" spans="3:5" x14ac:dyDescent="0.2">
      <c r="C1044" s="122"/>
      <c r="D1044" s="123"/>
      <c r="E1044" s="122"/>
    </row>
    <row r="1045" spans="3:5" x14ac:dyDescent="0.2">
      <c r="C1045" s="122"/>
      <c r="D1045" s="123"/>
      <c r="E1045" s="122"/>
    </row>
    <row r="1046" spans="3:5" x14ac:dyDescent="0.2">
      <c r="C1046" s="122"/>
      <c r="D1046" s="123"/>
      <c r="E1046" s="122"/>
    </row>
    <row r="1047" spans="3:5" x14ac:dyDescent="0.2">
      <c r="C1047" s="122"/>
      <c r="D1047" s="123"/>
      <c r="E1047" s="122"/>
    </row>
    <row r="1048" spans="3:5" x14ac:dyDescent="0.2">
      <c r="C1048" s="122"/>
      <c r="D1048" s="123"/>
      <c r="E1048" s="122"/>
    </row>
    <row r="1049" spans="3:5" x14ac:dyDescent="0.2">
      <c r="C1049" s="122"/>
      <c r="D1049" s="123"/>
      <c r="E1049" s="122"/>
    </row>
    <row r="1050" spans="3:5" x14ac:dyDescent="0.2">
      <c r="C1050" s="122"/>
      <c r="D1050" s="123"/>
      <c r="E1050" s="122"/>
    </row>
    <row r="1051" spans="3:5" x14ac:dyDescent="0.2">
      <c r="C1051" s="122"/>
      <c r="D1051" s="123"/>
      <c r="E1051" s="122"/>
    </row>
    <row r="1052" spans="3:5" x14ac:dyDescent="0.2">
      <c r="C1052" s="122"/>
      <c r="D1052" s="123"/>
      <c r="E1052" s="122"/>
    </row>
    <row r="1053" spans="3:5" x14ac:dyDescent="0.2">
      <c r="C1053" s="122"/>
      <c r="D1053" s="123"/>
      <c r="E1053" s="122"/>
    </row>
    <row r="1054" spans="3:5" x14ac:dyDescent="0.2">
      <c r="C1054" s="122"/>
      <c r="D1054" s="123"/>
      <c r="E1054" s="122"/>
    </row>
    <row r="1055" spans="3:5" x14ac:dyDescent="0.2">
      <c r="C1055" s="122"/>
      <c r="D1055" s="123"/>
      <c r="E1055" s="122"/>
    </row>
    <row r="1056" spans="3:5" x14ac:dyDescent="0.2">
      <c r="C1056" s="122"/>
      <c r="D1056" s="123"/>
      <c r="E1056" s="122"/>
    </row>
    <row r="1057" spans="3:5" x14ac:dyDescent="0.2">
      <c r="C1057" s="122"/>
      <c r="D1057" s="123"/>
      <c r="E1057" s="122"/>
    </row>
    <row r="1058" spans="3:5" x14ac:dyDescent="0.2">
      <c r="C1058" s="122"/>
      <c r="D1058" s="123"/>
      <c r="E1058" s="122"/>
    </row>
    <row r="1059" spans="3:5" x14ac:dyDescent="0.2">
      <c r="C1059" s="122"/>
      <c r="D1059" s="123"/>
      <c r="E1059" s="122"/>
    </row>
    <row r="1060" spans="3:5" x14ac:dyDescent="0.2">
      <c r="C1060" s="122"/>
      <c r="D1060" s="123"/>
      <c r="E1060" s="122"/>
    </row>
    <row r="1061" spans="3:5" x14ac:dyDescent="0.2">
      <c r="C1061" s="122"/>
      <c r="D1061" s="123"/>
      <c r="E1061" s="122"/>
    </row>
    <row r="1062" spans="3:5" x14ac:dyDescent="0.2">
      <c r="C1062" s="122"/>
      <c r="D1062" s="123"/>
      <c r="E1062" s="122"/>
    </row>
    <row r="1063" spans="3:5" x14ac:dyDescent="0.2">
      <c r="C1063" s="122"/>
      <c r="D1063" s="123"/>
      <c r="E1063" s="122"/>
    </row>
    <row r="1064" spans="3:5" x14ac:dyDescent="0.2">
      <c r="C1064" s="122"/>
      <c r="D1064" s="123"/>
      <c r="E1064" s="122"/>
    </row>
    <row r="1065" spans="3:5" x14ac:dyDescent="0.2">
      <c r="C1065" s="122"/>
      <c r="D1065" s="123"/>
      <c r="E1065" s="122"/>
    </row>
    <row r="1066" spans="3:5" x14ac:dyDescent="0.2">
      <c r="C1066" s="122"/>
      <c r="D1066" s="123"/>
      <c r="E1066" s="122"/>
    </row>
    <row r="1067" spans="3:5" x14ac:dyDescent="0.2">
      <c r="C1067" s="122"/>
      <c r="D1067" s="123"/>
      <c r="E1067" s="122"/>
    </row>
    <row r="1068" spans="3:5" x14ac:dyDescent="0.2">
      <c r="C1068" s="122"/>
      <c r="D1068" s="123"/>
      <c r="E1068" s="122"/>
    </row>
    <row r="1069" spans="3:5" x14ac:dyDescent="0.2">
      <c r="C1069" s="122"/>
      <c r="D1069" s="123"/>
      <c r="E1069" s="122"/>
    </row>
    <row r="1070" spans="3:5" x14ac:dyDescent="0.2">
      <c r="C1070" s="122"/>
      <c r="D1070" s="123"/>
      <c r="E1070" s="122"/>
    </row>
    <row r="1071" spans="3:5" x14ac:dyDescent="0.2">
      <c r="C1071" s="122"/>
      <c r="D1071" s="123"/>
      <c r="E1071" s="122"/>
    </row>
    <row r="1072" spans="3:5" x14ac:dyDescent="0.2">
      <c r="C1072" s="122"/>
      <c r="D1072" s="123"/>
      <c r="E1072" s="122"/>
    </row>
    <row r="1073" spans="3:5" x14ac:dyDescent="0.2">
      <c r="C1073" s="122"/>
      <c r="D1073" s="123"/>
      <c r="E1073" s="122"/>
    </row>
    <row r="1074" spans="3:5" x14ac:dyDescent="0.2">
      <c r="C1074" s="122"/>
      <c r="D1074" s="123"/>
      <c r="E1074" s="122"/>
    </row>
    <row r="1075" spans="3:5" x14ac:dyDescent="0.2">
      <c r="C1075" s="122"/>
      <c r="D1075" s="123"/>
      <c r="E1075" s="122"/>
    </row>
    <row r="1076" spans="3:5" x14ac:dyDescent="0.2">
      <c r="C1076" s="122"/>
      <c r="D1076" s="123"/>
      <c r="E1076" s="122"/>
    </row>
    <row r="1077" spans="3:5" x14ac:dyDescent="0.2">
      <c r="C1077" s="122"/>
      <c r="D1077" s="123"/>
      <c r="E1077" s="122"/>
    </row>
    <row r="1078" spans="3:5" x14ac:dyDescent="0.2">
      <c r="C1078" s="122"/>
      <c r="D1078" s="123"/>
      <c r="E1078" s="122"/>
    </row>
    <row r="1079" spans="3:5" x14ac:dyDescent="0.2">
      <c r="C1079" s="122"/>
      <c r="D1079" s="123"/>
      <c r="E1079" s="122"/>
    </row>
    <row r="1080" spans="3:5" x14ac:dyDescent="0.2">
      <c r="C1080" s="122"/>
      <c r="D1080" s="123"/>
      <c r="E1080" s="122"/>
    </row>
    <row r="1081" spans="3:5" x14ac:dyDescent="0.2">
      <c r="C1081" s="122"/>
      <c r="D1081" s="123"/>
      <c r="E1081" s="122"/>
    </row>
    <row r="1082" spans="3:5" x14ac:dyDescent="0.2">
      <c r="C1082" s="122"/>
      <c r="D1082" s="123"/>
      <c r="E1082" s="122"/>
    </row>
    <row r="1083" spans="3:5" x14ac:dyDescent="0.2">
      <c r="C1083" s="122"/>
      <c r="D1083" s="123"/>
      <c r="E1083" s="122"/>
    </row>
    <row r="1084" spans="3:5" x14ac:dyDescent="0.2">
      <c r="C1084" s="122"/>
      <c r="D1084" s="123"/>
      <c r="E1084" s="122"/>
    </row>
    <row r="1085" spans="3:5" x14ac:dyDescent="0.2">
      <c r="C1085" s="122"/>
      <c r="D1085" s="123"/>
      <c r="E1085" s="122"/>
    </row>
    <row r="1086" spans="3:5" x14ac:dyDescent="0.2">
      <c r="C1086" s="122"/>
      <c r="D1086" s="123"/>
      <c r="E1086" s="122"/>
    </row>
    <row r="1087" spans="3:5" x14ac:dyDescent="0.2">
      <c r="C1087" s="122"/>
      <c r="D1087" s="123"/>
      <c r="E1087" s="122"/>
    </row>
    <row r="1088" spans="3:5" x14ac:dyDescent="0.2">
      <c r="C1088" s="122"/>
      <c r="D1088" s="123"/>
      <c r="E1088" s="122"/>
    </row>
    <row r="1089" spans="3:5" x14ac:dyDescent="0.2">
      <c r="C1089" s="122"/>
      <c r="D1089" s="123"/>
      <c r="E1089" s="122"/>
    </row>
    <row r="1090" spans="3:5" x14ac:dyDescent="0.2">
      <c r="C1090" s="122"/>
      <c r="D1090" s="123"/>
      <c r="E1090" s="122"/>
    </row>
    <row r="1091" spans="3:5" x14ac:dyDescent="0.2">
      <c r="C1091" s="122"/>
      <c r="D1091" s="123"/>
      <c r="E1091" s="122"/>
    </row>
    <row r="1092" spans="3:5" x14ac:dyDescent="0.2">
      <c r="C1092" s="122"/>
      <c r="D1092" s="123"/>
      <c r="E1092" s="122"/>
    </row>
    <row r="1093" spans="3:5" x14ac:dyDescent="0.2">
      <c r="C1093" s="122"/>
      <c r="D1093" s="123"/>
      <c r="E1093" s="122"/>
    </row>
    <row r="1094" spans="3:5" x14ac:dyDescent="0.2">
      <c r="C1094" s="122"/>
      <c r="D1094" s="123"/>
      <c r="E1094" s="122"/>
    </row>
    <row r="1095" spans="3:5" x14ac:dyDescent="0.2">
      <c r="C1095" s="122"/>
      <c r="D1095" s="123"/>
      <c r="E1095" s="122"/>
    </row>
    <row r="1096" spans="3:5" x14ac:dyDescent="0.2">
      <c r="C1096" s="122"/>
      <c r="D1096" s="123"/>
      <c r="E1096" s="122"/>
    </row>
    <row r="1097" spans="3:5" x14ac:dyDescent="0.2">
      <c r="C1097" s="122"/>
      <c r="D1097" s="123"/>
      <c r="E1097" s="122"/>
    </row>
    <row r="1098" spans="3:5" x14ac:dyDescent="0.2">
      <c r="C1098" s="122"/>
      <c r="D1098" s="123"/>
      <c r="E1098" s="122"/>
    </row>
    <row r="1099" spans="3:5" x14ac:dyDescent="0.2">
      <c r="C1099" s="122"/>
      <c r="D1099" s="123"/>
      <c r="E1099" s="122"/>
    </row>
    <row r="1100" spans="3:5" x14ac:dyDescent="0.2">
      <c r="C1100" s="122"/>
      <c r="D1100" s="123"/>
      <c r="E1100" s="122"/>
    </row>
    <row r="1101" spans="3:5" x14ac:dyDescent="0.2">
      <c r="C1101" s="122"/>
      <c r="D1101" s="123"/>
      <c r="E1101" s="122"/>
    </row>
    <row r="1102" spans="3:5" x14ac:dyDescent="0.2">
      <c r="C1102" s="122"/>
      <c r="D1102" s="123"/>
      <c r="E1102" s="122"/>
    </row>
    <row r="1103" spans="3:5" x14ac:dyDescent="0.2">
      <c r="C1103" s="122"/>
      <c r="D1103" s="123"/>
      <c r="E1103" s="122"/>
    </row>
    <row r="1104" spans="3:5" x14ac:dyDescent="0.2">
      <c r="C1104" s="122"/>
      <c r="D1104" s="123"/>
      <c r="E1104" s="122"/>
    </row>
    <row r="1105" spans="3:5" x14ac:dyDescent="0.2">
      <c r="C1105" s="122"/>
      <c r="D1105" s="123"/>
      <c r="E1105" s="122"/>
    </row>
    <row r="1106" spans="3:5" x14ac:dyDescent="0.2">
      <c r="C1106" s="122"/>
      <c r="D1106" s="123"/>
      <c r="E1106" s="122"/>
    </row>
    <row r="1107" spans="3:5" x14ac:dyDescent="0.2">
      <c r="C1107" s="122"/>
      <c r="D1107" s="123"/>
      <c r="E1107" s="122"/>
    </row>
    <row r="1108" spans="3:5" x14ac:dyDescent="0.2">
      <c r="C1108" s="122"/>
      <c r="D1108" s="123"/>
      <c r="E1108" s="122"/>
    </row>
    <row r="1109" spans="3:5" x14ac:dyDescent="0.2">
      <c r="C1109" s="122"/>
      <c r="D1109" s="123"/>
      <c r="E1109" s="122"/>
    </row>
    <row r="1110" spans="3:5" x14ac:dyDescent="0.2">
      <c r="C1110" s="122"/>
      <c r="D1110" s="123"/>
      <c r="E1110" s="122"/>
    </row>
    <row r="1111" spans="3:5" x14ac:dyDescent="0.2">
      <c r="C1111" s="122"/>
      <c r="D1111" s="123"/>
      <c r="E1111" s="122"/>
    </row>
    <row r="1112" spans="3:5" x14ac:dyDescent="0.2">
      <c r="C1112" s="122"/>
      <c r="D1112" s="123"/>
      <c r="E1112" s="122"/>
    </row>
    <row r="1113" spans="3:5" x14ac:dyDescent="0.2">
      <c r="C1113" s="122"/>
      <c r="D1113" s="123"/>
      <c r="E1113" s="122"/>
    </row>
    <row r="1114" spans="3:5" x14ac:dyDescent="0.2">
      <c r="C1114" s="122"/>
      <c r="D1114" s="123"/>
      <c r="E1114" s="122"/>
    </row>
    <row r="1115" spans="3:5" x14ac:dyDescent="0.2">
      <c r="C1115" s="122"/>
      <c r="D1115" s="123"/>
      <c r="E1115" s="122"/>
    </row>
    <row r="1116" spans="3:5" x14ac:dyDescent="0.2">
      <c r="C1116" s="122"/>
      <c r="D1116" s="123"/>
      <c r="E1116" s="122"/>
    </row>
    <row r="1117" spans="3:5" x14ac:dyDescent="0.2">
      <c r="C1117" s="122"/>
      <c r="D1117" s="123"/>
      <c r="E1117" s="122"/>
    </row>
    <row r="1118" spans="3:5" x14ac:dyDescent="0.2">
      <c r="C1118" s="122"/>
      <c r="D1118" s="123"/>
      <c r="E1118" s="122"/>
    </row>
    <row r="1119" spans="3:5" x14ac:dyDescent="0.2">
      <c r="C1119" s="122"/>
      <c r="D1119" s="123"/>
      <c r="E1119" s="122"/>
    </row>
    <row r="1120" spans="3:5" x14ac:dyDescent="0.2">
      <c r="C1120" s="122"/>
      <c r="D1120" s="123"/>
      <c r="E1120" s="122"/>
    </row>
    <row r="1121" spans="3:5" x14ac:dyDescent="0.2">
      <c r="C1121" s="122"/>
      <c r="D1121" s="123"/>
      <c r="E1121" s="122"/>
    </row>
    <row r="1122" spans="3:5" x14ac:dyDescent="0.2">
      <c r="C1122" s="122"/>
      <c r="D1122" s="123"/>
      <c r="E1122" s="122"/>
    </row>
    <row r="1123" spans="3:5" x14ac:dyDescent="0.2">
      <c r="C1123" s="122"/>
      <c r="D1123" s="123"/>
      <c r="E1123" s="122"/>
    </row>
    <row r="1124" spans="3:5" x14ac:dyDescent="0.2">
      <c r="C1124" s="122"/>
      <c r="D1124" s="123"/>
      <c r="E1124" s="122"/>
    </row>
    <row r="1125" spans="3:5" x14ac:dyDescent="0.2">
      <c r="C1125" s="122"/>
      <c r="D1125" s="123"/>
      <c r="E1125" s="122"/>
    </row>
    <row r="1126" spans="3:5" x14ac:dyDescent="0.2">
      <c r="C1126" s="122"/>
      <c r="D1126" s="123"/>
      <c r="E1126" s="122"/>
    </row>
    <row r="1127" spans="3:5" x14ac:dyDescent="0.2">
      <c r="C1127" s="122"/>
      <c r="D1127" s="123"/>
      <c r="E1127" s="122"/>
    </row>
    <row r="1128" spans="3:5" x14ac:dyDescent="0.2">
      <c r="C1128" s="122"/>
      <c r="D1128" s="123"/>
      <c r="E1128" s="122"/>
    </row>
    <row r="1129" spans="3:5" x14ac:dyDescent="0.2">
      <c r="C1129" s="122"/>
      <c r="D1129" s="123"/>
      <c r="E1129" s="122"/>
    </row>
    <row r="1130" spans="3:5" x14ac:dyDescent="0.2">
      <c r="C1130" s="122"/>
      <c r="D1130" s="123"/>
      <c r="E1130" s="122"/>
    </row>
    <row r="1131" spans="3:5" x14ac:dyDescent="0.2">
      <c r="C1131" s="122"/>
      <c r="D1131" s="123"/>
      <c r="E1131" s="122"/>
    </row>
    <row r="1132" spans="3:5" x14ac:dyDescent="0.2">
      <c r="C1132" s="122"/>
      <c r="D1132" s="123"/>
      <c r="E1132" s="122"/>
    </row>
    <row r="1133" spans="3:5" x14ac:dyDescent="0.2">
      <c r="C1133" s="122"/>
      <c r="D1133" s="123"/>
      <c r="E1133" s="122"/>
    </row>
    <row r="1134" spans="3:5" x14ac:dyDescent="0.2">
      <c r="C1134" s="122"/>
      <c r="D1134" s="123"/>
      <c r="E1134" s="122"/>
    </row>
    <row r="1135" spans="3:5" x14ac:dyDescent="0.2">
      <c r="C1135" s="122"/>
      <c r="D1135" s="123"/>
      <c r="E1135" s="122"/>
    </row>
    <row r="1136" spans="3:5" x14ac:dyDescent="0.2">
      <c r="C1136" s="122"/>
      <c r="D1136" s="123"/>
      <c r="E1136" s="122"/>
    </row>
    <row r="1137" spans="3:5" x14ac:dyDescent="0.2">
      <c r="C1137" s="122"/>
      <c r="D1137" s="123"/>
      <c r="E1137" s="122"/>
    </row>
    <row r="1138" spans="3:5" x14ac:dyDescent="0.2">
      <c r="C1138" s="122"/>
      <c r="D1138" s="123"/>
      <c r="E1138" s="122"/>
    </row>
    <row r="1139" spans="3:5" x14ac:dyDescent="0.2">
      <c r="C1139" s="122"/>
      <c r="D1139" s="123"/>
      <c r="E1139" s="122"/>
    </row>
    <row r="1140" spans="3:5" x14ac:dyDescent="0.2">
      <c r="C1140" s="122"/>
      <c r="D1140" s="123"/>
      <c r="E1140" s="122"/>
    </row>
    <row r="1141" spans="3:5" x14ac:dyDescent="0.2">
      <c r="C1141" s="122"/>
      <c r="D1141" s="123"/>
      <c r="E1141" s="122"/>
    </row>
    <row r="1142" spans="3:5" x14ac:dyDescent="0.2">
      <c r="C1142" s="122"/>
      <c r="D1142" s="123"/>
      <c r="E1142" s="122"/>
    </row>
    <row r="1143" spans="3:5" x14ac:dyDescent="0.2">
      <c r="C1143" s="122"/>
      <c r="D1143" s="123"/>
      <c r="E1143" s="122"/>
    </row>
    <row r="1144" spans="3:5" x14ac:dyDescent="0.2">
      <c r="C1144" s="122"/>
      <c r="D1144" s="123"/>
      <c r="E1144" s="122"/>
    </row>
    <row r="1145" spans="3:5" x14ac:dyDescent="0.2">
      <c r="C1145" s="122"/>
      <c r="D1145" s="123"/>
      <c r="E1145" s="122"/>
    </row>
    <row r="1146" spans="3:5" x14ac:dyDescent="0.2">
      <c r="C1146" s="122"/>
      <c r="D1146" s="123"/>
      <c r="E1146" s="122"/>
    </row>
    <row r="1147" spans="3:5" x14ac:dyDescent="0.2">
      <c r="C1147" s="122"/>
      <c r="D1147" s="123"/>
      <c r="E1147" s="122"/>
    </row>
    <row r="1148" spans="3:5" x14ac:dyDescent="0.2">
      <c r="C1148" s="122"/>
      <c r="D1148" s="123"/>
      <c r="E1148" s="122"/>
    </row>
    <row r="1149" spans="3:5" x14ac:dyDescent="0.2">
      <c r="C1149" s="122"/>
      <c r="D1149" s="123"/>
      <c r="E1149" s="122"/>
    </row>
    <row r="1150" spans="3:5" x14ac:dyDescent="0.2">
      <c r="C1150" s="122"/>
      <c r="D1150" s="123"/>
      <c r="E1150" s="122"/>
    </row>
    <row r="1151" spans="3:5" x14ac:dyDescent="0.2">
      <c r="C1151" s="122"/>
      <c r="D1151" s="123"/>
      <c r="E1151" s="122"/>
    </row>
    <row r="1152" spans="3:5" x14ac:dyDescent="0.2">
      <c r="C1152" s="122"/>
      <c r="D1152" s="123"/>
      <c r="E1152" s="122"/>
    </row>
    <row r="1153" spans="3:5" x14ac:dyDescent="0.2">
      <c r="C1153" s="122"/>
      <c r="D1153" s="123"/>
      <c r="E1153" s="122"/>
    </row>
    <row r="1154" spans="3:5" x14ac:dyDescent="0.2">
      <c r="C1154" s="122"/>
      <c r="D1154" s="123"/>
      <c r="E1154" s="122"/>
    </row>
    <row r="1155" spans="3:5" x14ac:dyDescent="0.2">
      <c r="C1155" s="122"/>
      <c r="D1155" s="123"/>
      <c r="E1155" s="122"/>
    </row>
    <row r="1156" spans="3:5" x14ac:dyDescent="0.2">
      <c r="C1156" s="122"/>
      <c r="D1156" s="123"/>
      <c r="E1156" s="122"/>
    </row>
    <row r="1157" spans="3:5" x14ac:dyDescent="0.2">
      <c r="C1157" s="122"/>
      <c r="D1157" s="123"/>
      <c r="E1157" s="122"/>
    </row>
    <row r="1158" spans="3:5" x14ac:dyDescent="0.2">
      <c r="C1158" s="122"/>
      <c r="D1158" s="123"/>
      <c r="E1158" s="122"/>
    </row>
    <row r="1159" spans="3:5" x14ac:dyDescent="0.2">
      <c r="C1159" s="122"/>
      <c r="D1159" s="123"/>
      <c r="E1159" s="122"/>
    </row>
    <row r="1160" spans="3:5" x14ac:dyDescent="0.2">
      <c r="C1160" s="122"/>
      <c r="D1160" s="123"/>
      <c r="E1160" s="122"/>
    </row>
    <row r="1161" spans="3:5" x14ac:dyDescent="0.2">
      <c r="C1161" s="122"/>
      <c r="D1161" s="123"/>
      <c r="E1161" s="122"/>
    </row>
    <row r="1162" spans="3:5" x14ac:dyDescent="0.2">
      <c r="C1162" s="122"/>
      <c r="D1162" s="123"/>
      <c r="E1162" s="122"/>
    </row>
    <row r="1163" spans="3:5" x14ac:dyDescent="0.2">
      <c r="C1163" s="122"/>
      <c r="D1163" s="123"/>
      <c r="E1163" s="122"/>
    </row>
    <row r="1164" spans="3:5" x14ac:dyDescent="0.2">
      <c r="C1164" s="122"/>
      <c r="D1164" s="123"/>
      <c r="E1164" s="122"/>
    </row>
    <row r="1165" spans="3:5" x14ac:dyDescent="0.2">
      <c r="C1165" s="122"/>
      <c r="D1165" s="123"/>
      <c r="E1165" s="122"/>
    </row>
    <row r="1166" spans="3:5" x14ac:dyDescent="0.2">
      <c r="C1166" s="122"/>
      <c r="D1166" s="123"/>
      <c r="E1166" s="122"/>
    </row>
    <row r="1167" spans="3:5" x14ac:dyDescent="0.2">
      <c r="C1167" s="122"/>
      <c r="D1167" s="123"/>
      <c r="E1167" s="122"/>
    </row>
    <row r="1168" spans="3:5" x14ac:dyDescent="0.2">
      <c r="C1168" s="122"/>
      <c r="D1168" s="123"/>
      <c r="E1168" s="122"/>
    </row>
    <row r="1169" spans="3:5" x14ac:dyDescent="0.2">
      <c r="C1169" s="122"/>
      <c r="D1169" s="123"/>
      <c r="E1169" s="122"/>
    </row>
    <row r="1170" spans="3:5" x14ac:dyDescent="0.2">
      <c r="C1170" s="122"/>
      <c r="D1170" s="123"/>
      <c r="E1170" s="122"/>
    </row>
    <row r="1171" spans="3:5" x14ac:dyDescent="0.2">
      <c r="C1171" s="122"/>
      <c r="D1171" s="123"/>
      <c r="E1171" s="122"/>
    </row>
    <row r="1172" spans="3:5" x14ac:dyDescent="0.2">
      <c r="C1172" s="122"/>
      <c r="D1172" s="123"/>
      <c r="E1172" s="122"/>
    </row>
    <row r="1173" spans="3:5" x14ac:dyDescent="0.2">
      <c r="C1173" s="122"/>
      <c r="D1173" s="123"/>
      <c r="E1173" s="122"/>
    </row>
    <row r="1174" spans="3:5" x14ac:dyDescent="0.2">
      <c r="C1174" s="122"/>
      <c r="D1174" s="123"/>
      <c r="E1174" s="122"/>
    </row>
    <row r="1175" spans="3:5" x14ac:dyDescent="0.2">
      <c r="C1175" s="122"/>
      <c r="D1175" s="123"/>
      <c r="E1175" s="122"/>
    </row>
    <row r="1176" spans="3:5" x14ac:dyDescent="0.2">
      <c r="C1176" s="122"/>
      <c r="D1176" s="123"/>
      <c r="E1176" s="122"/>
    </row>
    <row r="1177" spans="3:5" x14ac:dyDescent="0.2">
      <c r="C1177" s="122"/>
      <c r="D1177" s="123"/>
      <c r="E1177" s="122"/>
    </row>
    <row r="1178" spans="3:5" x14ac:dyDescent="0.2">
      <c r="C1178" s="122"/>
      <c r="D1178" s="123"/>
      <c r="E1178" s="122"/>
    </row>
    <row r="1179" spans="3:5" x14ac:dyDescent="0.2">
      <c r="C1179" s="122"/>
      <c r="D1179" s="123"/>
      <c r="E1179" s="122"/>
    </row>
    <row r="1180" spans="3:5" x14ac:dyDescent="0.2">
      <c r="C1180" s="122"/>
      <c r="D1180" s="123"/>
      <c r="E1180" s="122"/>
    </row>
    <row r="1181" spans="3:5" x14ac:dyDescent="0.2">
      <c r="C1181" s="122"/>
      <c r="D1181" s="123"/>
      <c r="E1181" s="122"/>
    </row>
    <row r="1182" spans="3:5" x14ac:dyDescent="0.2">
      <c r="C1182" s="122"/>
      <c r="D1182" s="123"/>
      <c r="E1182" s="122"/>
    </row>
    <row r="1183" spans="3:5" x14ac:dyDescent="0.2">
      <c r="C1183" s="122"/>
      <c r="D1183" s="123"/>
      <c r="E1183" s="122"/>
    </row>
    <row r="1184" spans="3:5" x14ac:dyDescent="0.2">
      <c r="C1184" s="122"/>
      <c r="D1184" s="123"/>
      <c r="E1184" s="122"/>
    </row>
    <row r="1185" spans="3:5" x14ac:dyDescent="0.2">
      <c r="C1185" s="122"/>
      <c r="D1185" s="123"/>
      <c r="E1185" s="122"/>
    </row>
    <row r="1186" spans="3:5" x14ac:dyDescent="0.2">
      <c r="C1186" s="122"/>
      <c r="D1186" s="123"/>
      <c r="E1186" s="122"/>
    </row>
    <row r="1187" spans="3:5" x14ac:dyDescent="0.2">
      <c r="C1187" s="122"/>
      <c r="D1187" s="123"/>
      <c r="E1187" s="122"/>
    </row>
    <row r="1188" spans="3:5" x14ac:dyDescent="0.2">
      <c r="C1188" s="122"/>
      <c r="D1188" s="123"/>
      <c r="E1188" s="122"/>
    </row>
    <row r="1189" spans="3:5" x14ac:dyDescent="0.2">
      <c r="C1189" s="122"/>
      <c r="D1189" s="123"/>
      <c r="E1189" s="122"/>
    </row>
    <row r="1190" spans="3:5" x14ac:dyDescent="0.2">
      <c r="C1190" s="122"/>
      <c r="D1190" s="123"/>
      <c r="E1190" s="122"/>
    </row>
    <row r="1191" spans="3:5" x14ac:dyDescent="0.2">
      <c r="C1191" s="122"/>
      <c r="D1191" s="123"/>
      <c r="E1191" s="122"/>
    </row>
    <row r="1192" spans="3:5" x14ac:dyDescent="0.2">
      <c r="C1192" s="122"/>
      <c r="D1192" s="123"/>
      <c r="E1192" s="122"/>
    </row>
    <row r="1193" spans="3:5" x14ac:dyDescent="0.2">
      <c r="C1193" s="122"/>
      <c r="D1193" s="123"/>
      <c r="E1193" s="122"/>
    </row>
    <row r="1194" spans="3:5" x14ac:dyDescent="0.2">
      <c r="C1194" s="122"/>
      <c r="D1194" s="123"/>
      <c r="E1194" s="122"/>
    </row>
    <row r="1195" spans="3:5" x14ac:dyDescent="0.2">
      <c r="C1195" s="122"/>
      <c r="D1195" s="123"/>
      <c r="E1195" s="122"/>
    </row>
    <row r="1196" spans="3:5" x14ac:dyDescent="0.2">
      <c r="C1196" s="122"/>
      <c r="D1196" s="123"/>
      <c r="E1196" s="122"/>
    </row>
    <row r="1197" spans="3:5" x14ac:dyDescent="0.2">
      <c r="C1197" s="122"/>
      <c r="D1197" s="123"/>
      <c r="E1197" s="122"/>
    </row>
    <row r="1198" spans="3:5" x14ac:dyDescent="0.2">
      <c r="C1198" s="122"/>
      <c r="D1198" s="123"/>
      <c r="E1198" s="122"/>
    </row>
    <row r="1199" spans="3:5" x14ac:dyDescent="0.2">
      <c r="C1199" s="122"/>
      <c r="D1199" s="123"/>
      <c r="E1199" s="122"/>
    </row>
    <row r="1200" spans="3:5" x14ac:dyDescent="0.2">
      <c r="C1200" s="122"/>
      <c r="D1200" s="123"/>
      <c r="E1200" s="122"/>
    </row>
    <row r="1201" spans="3:5" x14ac:dyDescent="0.2">
      <c r="C1201" s="122"/>
      <c r="D1201" s="123"/>
      <c r="E1201" s="122"/>
    </row>
    <row r="1202" spans="3:5" x14ac:dyDescent="0.2">
      <c r="C1202" s="122"/>
      <c r="D1202" s="123"/>
      <c r="E1202" s="122"/>
    </row>
    <row r="1203" spans="3:5" x14ac:dyDescent="0.2">
      <c r="C1203" s="122"/>
      <c r="D1203" s="123"/>
      <c r="E1203" s="122"/>
    </row>
    <row r="1204" spans="3:5" x14ac:dyDescent="0.2">
      <c r="C1204" s="122"/>
      <c r="D1204" s="123"/>
      <c r="E1204" s="122"/>
    </row>
    <row r="1205" spans="3:5" x14ac:dyDescent="0.2">
      <c r="C1205" s="122"/>
      <c r="D1205" s="123"/>
      <c r="E1205" s="122"/>
    </row>
    <row r="1206" spans="3:5" x14ac:dyDescent="0.2">
      <c r="C1206" s="122"/>
      <c r="D1206" s="123"/>
      <c r="E1206" s="122"/>
    </row>
    <row r="1207" spans="3:5" x14ac:dyDescent="0.2">
      <c r="C1207" s="122"/>
      <c r="D1207" s="123"/>
      <c r="E1207" s="122"/>
    </row>
    <row r="1208" spans="3:5" x14ac:dyDescent="0.2">
      <c r="C1208" s="122"/>
      <c r="D1208" s="123"/>
      <c r="E1208" s="122"/>
    </row>
    <row r="1209" spans="3:5" x14ac:dyDescent="0.2">
      <c r="C1209" s="122"/>
      <c r="D1209" s="123"/>
      <c r="E1209" s="122"/>
    </row>
    <row r="1210" spans="3:5" x14ac:dyDescent="0.2">
      <c r="C1210" s="122"/>
      <c r="D1210" s="123"/>
      <c r="E1210" s="122"/>
    </row>
    <row r="1211" spans="3:5" x14ac:dyDescent="0.2">
      <c r="C1211" s="122"/>
      <c r="D1211" s="123"/>
      <c r="E1211" s="122"/>
    </row>
    <row r="1212" spans="3:5" x14ac:dyDescent="0.2">
      <c r="C1212" s="122"/>
      <c r="D1212" s="123"/>
      <c r="E1212" s="122"/>
    </row>
    <row r="1213" spans="3:5" x14ac:dyDescent="0.2">
      <c r="C1213" s="122"/>
      <c r="D1213" s="123"/>
      <c r="E1213" s="122"/>
    </row>
    <row r="1214" spans="3:5" x14ac:dyDescent="0.2">
      <c r="C1214" s="122"/>
      <c r="D1214" s="123"/>
      <c r="E1214" s="122"/>
    </row>
    <row r="1215" spans="3:5" x14ac:dyDescent="0.2">
      <c r="C1215" s="122"/>
      <c r="D1215" s="123"/>
      <c r="E1215" s="122"/>
    </row>
    <row r="1216" spans="3:5" x14ac:dyDescent="0.2">
      <c r="C1216" s="122"/>
      <c r="D1216" s="123"/>
      <c r="E1216" s="122"/>
    </row>
    <row r="1217" spans="3:5" x14ac:dyDescent="0.2">
      <c r="C1217" s="122"/>
      <c r="D1217" s="123"/>
      <c r="E1217" s="122"/>
    </row>
    <row r="1218" spans="3:5" x14ac:dyDescent="0.2">
      <c r="C1218" s="122"/>
      <c r="D1218" s="123"/>
      <c r="E1218" s="122"/>
    </row>
    <row r="1219" spans="3:5" x14ac:dyDescent="0.2">
      <c r="C1219" s="122"/>
      <c r="D1219" s="123"/>
      <c r="E1219" s="122"/>
    </row>
    <row r="1220" spans="3:5" x14ac:dyDescent="0.2">
      <c r="C1220" s="122"/>
      <c r="D1220" s="123"/>
      <c r="E1220" s="122"/>
    </row>
    <row r="1221" spans="3:5" x14ac:dyDescent="0.2">
      <c r="C1221" s="122"/>
      <c r="D1221" s="123"/>
      <c r="E1221" s="122"/>
    </row>
    <row r="1222" spans="3:5" x14ac:dyDescent="0.2">
      <c r="C1222" s="122"/>
      <c r="D1222" s="123"/>
      <c r="E1222" s="122"/>
    </row>
    <row r="1223" spans="3:5" x14ac:dyDescent="0.2">
      <c r="C1223" s="122"/>
      <c r="D1223" s="123"/>
      <c r="E1223" s="122"/>
    </row>
    <row r="1224" spans="3:5" x14ac:dyDescent="0.2">
      <c r="C1224" s="122"/>
      <c r="D1224" s="123"/>
      <c r="E1224" s="122"/>
    </row>
    <row r="1225" spans="3:5" x14ac:dyDescent="0.2">
      <c r="C1225" s="122"/>
      <c r="D1225" s="123"/>
      <c r="E1225" s="122"/>
    </row>
    <row r="1226" spans="3:5" x14ac:dyDescent="0.2">
      <c r="C1226" s="122"/>
      <c r="D1226" s="123"/>
      <c r="E1226" s="122"/>
    </row>
    <row r="1227" spans="3:5" x14ac:dyDescent="0.2">
      <c r="C1227" s="122"/>
      <c r="D1227" s="123"/>
      <c r="E1227" s="122"/>
    </row>
    <row r="1228" spans="3:5" x14ac:dyDescent="0.2">
      <c r="C1228" s="122"/>
      <c r="D1228" s="123"/>
      <c r="E1228" s="122"/>
    </row>
    <row r="1229" spans="3:5" x14ac:dyDescent="0.2">
      <c r="C1229" s="122"/>
      <c r="D1229" s="123"/>
      <c r="E1229" s="122"/>
    </row>
    <row r="1230" spans="3:5" x14ac:dyDescent="0.2">
      <c r="C1230" s="122"/>
      <c r="D1230" s="123"/>
      <c r="E1230" s="122"/>
    </row>
    <row r="1231" spans="3:5" x14ac:dyDescent="0.2">
      <c r="C1231" s="122"/>
      <c r="D1231" s="123"/>
      <c r="E1231" s="122"/>
    </row>
    <row r="1232" spans="3:5" x14ac:dyDescent="0.2">
      <c r="C1232" s="122"/>
      <c r="D1232" s="123"/>
      <c r="E1232" s="122"/>
    </row>
    <row r="1233" spans="3:5" x14ac:dyDescent="0.2">
      <c r="C1233" s="122"/>
      <c r="D1233" s="123"/>
      <c r="E1233" s="122"/>
    </row>
    <row r="1234" spans="3:5" x14ac:dyDescent="0.2">
      <c r="C1234" s="122"/>
      <c r="D1234" s="123"/>
      <c r="E1234" s="122"/>
    </row>
    <row r="1235" spans="3:5" x14ac:dyDescent="0.2">
      <c r="C1235" s="122"/>
      <c r="D1235" s="123"/>
      <c r="E1235" s="122"/>
    </row>
    <row r="1236" spans="3:5" x14ac:dyDescent="0.2">
      <c r="C1236" s="122"/>
      <c r="D1236" s="123"/>
      <c r="E1236" s="122"/>
    </row>
    <row r="1237" spans="3:5" x14ac:dyDescent="0.2">
      <c r="C1237" s="122"/>
      <c r="D1237" s="123"/>
      <c r="E1237" s="122"/>
    </row>
    <row r="1238" spans="3:5" x14ac:dyDescent="0.2">
      <c r="C1238" s="122"/>
      <c r="D1238" s="123"/>
      <c r="E1238" s="122"/>
    </row>
    <row r="1239" spans="3:5" x14ac:dyDescent="0.2">
      <c r="C1239" s="122"/>
      <c r="D1239" s="123"/>
      <c r="E1239" s="122"/>
    </row>
    <row r="1240" spans="3:5" x14ac:dyDescent="0.2">
      <c r="C1240" s="122"/>
      <c r="D1240" s="123"/>
      <c r="E1240" s="122"/>
    </row>
    <row r="1241" spans="3:5" x14ac:dyDescent="0.2">
      <c r="C1241" s="122"/>
      <c r="D1241" s="123"/>
      <c r="E1241" s="122"/>
    </row>
    <row r="1242" spans="3:5" x14ac:dyDescent="0.2">
      <c r="C1242" s="122"/>
      <c r="D1242" s="123"/>
      <c r="E1242" s="122"/>
    </row>
    <row r="1243" spans="3:5" x14ac:dyDescent="0.2">
      <c r="C1243" s="122"/>
      <c r="D1243" s="123"/>
      <c r="E1243" s="122"/>
    </row>
    <row r="1244" spans="3:5" x14ac:dyDescent="0.2">
      <c r="C1244" s="122"/>
      <c r="D1244" s="123"/>
      <c r="E1244" s="122"/>
    </row>
    <row r="1245" spans="3:5" x14ac:dyDescent="0.2">
      <c r="C1245" s="122"/>
      <c r="D1245" s="123"/>
      <c r="E1245" s="122"/>
    </row>
    <row r="1246" spans="3:5" x14ac:dyDescent="0.2">
      <c r="C1246" s="122"/>
      <c r="D1246" s="123"/>
      <c r="E1246" s="122"/>
    </row>
    <row r="1247" spans="3:5" x14ac:dyDescent="0.2">
      <c r="C1247" s="122"/>
      <c r="D1247" s="123"/>
      <c r="E1247" s="122"/>
    </row>
    <row r="1248" spans="3:5" x14ac:dyDescent="0.2">
      <c r="C1248" s="122"/>
      <c r="D1248" s="123"/>
      <c r="E1248" s="122"/>
    </row>
    <row r="1249" spans="3:5" x14ac:dyDescent="0.2">
      <c r="C1249" s="122"/>
      <c r="D1249" s="123"/>
      <c r="E1249" s="122"/>
    </row>
    <row r="1250" spans="3:5" x14ac:dyDescent="0.2">
      <c r="C1250" s="122"/>
      <c r="D1250" s="123"/>
      <c r="E1250" s="122"/>
    </row>
    <row r="1251" spans="3:5" x14ac:dyDescent="0.2">
      <c r="C1251" s="122"/>
      <c r="D1251" s="123"/>
      <c r="E1251" s="122"/>
    </row>
    <row r="1252" spans="3:5" x14ac:dyDescent="0.2">
      <c r="C1252" s="122"/>
      <c r="D1252" s="123"/>
      <c r="E1252" s="122"/>
    </row>
    <row r="1253" spans="3:5" x14ac:dyDescent="0.2">
      <c r="C1253" s="122"/>
      <c r="D1253" s="123"/>
      <c r="E1253" s="122"/>
    </row>
    <row r="1254" spans="3:5" x14ac:dyDescent="0.2">
      <c r="C1254" s="122"/>
      <c r="D1254" s="123"/>
      <c r="E1254" s="122"/>
    </row>
    <row r="1255" spans="3:5" x14ac:dyDescent="0.2">
      <c r="C1255" s="122"/>
      <c r="D1255" s="123"/>
      <c r="E1255" s="122"/>
    </row>
    <row r="1256" spans="3:5" x14ac:dyDescent="0.2">
      <c r="C1256" s="122"/>
      <c r="D1256" s="123"/>
      <c r="E1256" s="122"/>
    </row>
    <row r="1257" spans="3:5" x14ac:dyDescent="0.2">
      <c r="C1257" s="122"/>
      <c r="D1257" s="123"/>
      <c r="E1257" s="122"/>
    </row>
    <row r="1258" spans="3:5" x14ac:dyDescent="0.2">
      <c r="C1258" s="122"/>
      <c r="D1258" s="123"/>
      <c r="E1258" s="122"/>
    </row>
    <row r="1259" spans="3:5" x14ac:dyDescent="0.2">
      <c r="C1259" s="122"/>
      <c r="D1259" s="123"/>
      <c r="E1259" s="122"/>
    </row>
    <row r="1260" spans="3:5" x14ac:dyDescent="0.2">
      <c r="C1260" s="122"/>
      <c r="D1260" s="123"/>
      <c r="E1260" s="122"/>
    </row>
    <row r="1261" spans="3:5" x14ac:dyDescent="0.2">
      <c r="C1261" s="122"/>
      <c r="D1261" s="123"/>
      <c r="E1261" s="122"/>
    </row>
    <row r="1262" spans="3:5" x14ac:dyDescent="0.2">
      <c r="C1262" s="122"/>
      <c r="D1262" s="123"/>
      <c r="E1262" s="122"/>
    </row>
    <row r="1263" spans="3:5" x14ac:dyDescent="0.2">
      <c r="C1263" s="122"/>
      <c r="D1263" s="123"/>
      <c r="E1263" s="122"/>
    </row>
    <row r="1264" spans="3:5" x14ac:dyDescent="0.2">
      <c r="C1264" s="122"/>
      <c r="D1264" s="123"/>
      <c r="E1264" s="122"/>
    </row>
    <row r="1265" spans="3:5" x14ac:dyDescent="0.2">
      <c r="C1265" s="122"/>
      <c r="D1265" s="123"/>
      <c r="E1265" s="122"/>
    </row>
    <row r="1266" spans="3:5" x14ac:dyDescent="0.2">
      <c r="C1266" s="122"/>
      <c r="D1266" s="123"/>
      <c r="E1266" s="122"/>
    </row>
    <row r="1267" spans="3:5" x14ac:dyDescent="0.2">
      <c r="C1267" s="122"/>
      <c r="D1267" s="123"/>
      <c r="E1267" s="122"/>
    </row>
    <row r="1268" spans="3:5" x14ac:dyDescent="0.2">
      <c r="C1268" s="122"/>
      <c r="D1268" s="123"/>
      <c r="E1268" s="122"/>
    </row>
    <row r="1269" spans="3:5" x14ac:dyDescent="0.2">
      <c r="C1269" s="122"/>
      <c r="D1269" s="123"/>
      <c r="E1269" s="122"/>
    </row>
    <row r="1270" spans="3:5" x14ac:dyDescent="0.2">
      <c r="C1270" s="122"/>
      <c r="D1270" s="123"/>
      <c r="E1270" s="122"/>
    </row>
    <row r="1271" spans="3:5" x14ac:dyDescent="0.2">
      <c r="C1271" s="122"/>
      <c r="D1271" s="123"/>
      <c r="E1271" s="122"/>
    </row>
    <row r="1272" spans="3:5" x14ac:dyDescent="0.2">
      <c r="C1272" s="122"/>
      <c r="D1272" s="123"/>
      <c r="E1272" s="122"/>
    </row>
    <row r="1273" spans="3:5" x14ac:dyDescent="0.2">
      <c r="C1273" s="122"/>
      <c r="D1273" s="123"/>
      <c r="E1273" s="122"/>
    </row>
    <row r="1274" spans="3:5" x14ac:dyDescent="0.2">
      <c r="C1274" s="122"/>
      <c r="D1274" s="123"/>
      <c r="E1274" s="122"/>
    </row>
    <row r="1275" spans="3:5" x14ac:dyDescent="0.2">
      <c r="C1275" s="122"/>
      <c r="D1275" s="123"/>
      <c r="E1275" s="122"/>
    </row>
    <row r="1276" spans="3:5" x14ac:dyDescent="0.2">
      <c r="C1276" s="122"/>
      <c r="D1276" s="123"/>
      <c r="E1276" s="122"/>
    </row>
    <row r="1277" spans="3:5" x14ac:dyDescent="0.2">
      <c r="C1277" s="122"/>
      <c r="D1277" s="123"/>
      <c r="E1277" s="122"/>
    </row>
    <row r="1278" spans="3:5" x14ac:dyDescent="0.2">
      <c r="C1278" s="122"/>
      <c r="D1278" s="123"/>
      <c r="E1278" s="122"/>
    </row>
    <row r="1279" spans="3:5" x14ac:dyDescent="0.2">
      <c r="C1279" s="122"/>
      <c r="D1279" s="123"/>
      <c r="E1279" s="122"/>
    </row>
    <row r="1280" spans="3:5" x14ac:dyDescent="0.2">
      <c r="C1280" s="122"/>
      <c r="D1280" s="123"/>
      <c r="E1280" s="122"/>
    </row>
    <row r="1281" spans="3:5" x14ac:dyDescent="0.2">
      <c r="C1281" s="122"/>
      <c r="D1281" s="123"/>
      <c r="E1281" s="122"/>
    </row>
    <row r="1282" spans="3:5" x14ac:dyDescent="0.2">
      <c r="C1282" s="122"/>
      <c r="D1282" s="123"/>
      <c r="E1282" s="122"/>
    </row>
    <row r="1283" spans="3:5" x14ac:dyDescent="0.2">
      <c r="C1283" s="122"/>
      <c r="D1283" s="123"/>
      <c r="E1283" s="122"/>
    </row>
    <row r="1284" spans="3:5" x14ac:dyDescent="0.2">
      <c r="C1284" s="122"/>
      <c r="D1284" s="123"/>
      <c r="E1284" s="122"/>
    </row>
    <row r="1285" spans="3:5" x14ac:dyDescent="0.2">
      <c r="C1285" s="122"/>
      <c r="D1285" s="123"/>
      <c r="E1285" s="122"/>
    </row>
    <row r="1286" spans="3:5" x14ac:dyDescent="0.2">
      <c r="C1286" s="122"/>
      <c r="D1286" s="123"/>
      <c r="E1286" s="122"/>
    </row>
    <row r="1287" spans="3:5" x14ac:dyDescent="0.2">
      <c r="C1287" s="122"/>
      <c r="D1287" s="123"/>
      <c r="E1287" s="122"/>
    </row>
    <row r="1288" spans="3:5" x14ac:dyDescent="0.2">
      <c r="C1288" s="122"/>
      <c r="D1288" s="123"/>
      <c r="E1288" s="122"/>
    </row>
    <row r="1289" spans="3:5" x14ac:dyDescent="0.2">
      <c r="C1289" s="122"/>
      <c r="D1289" s="123"/>
      <c r="E1289" s="122"/>
    </row>
    <row r="1290" spans="3:5" x14ac:dyDescent="0.2">
      <c r="C1290" s="122"/>
      <c r="D1290" s="123"/>
      <c r="E1290" s="122"/>
    </row>
    <row r="1291" spans="3:5" x14ac:dyDescent="0.2">
      <c r="C1291" s="122"/>
      <c r="D1291" s="123"/>
      <c r="E1291" s="122"/>
    </row>
    <row r="1292" spans="3:5" x14ac:dyDescent="0.2">
      <c r="C1292" s="122"/>
      <c r="D1292" s="123"/>
      <c r="E1292" s="122"/>
    </row>
    <row r="1293" spans="3:5" x14ac:dyDescent="0.2">
      <c r="C1293" s="122"/>
      <c r="D1293" s="123"/>
      <c r="E1293" s="122"/>
    </row>
    <row r="1294" spans="3:5" x14ac:dyDescent="0.2">
      <c r="C1294" s="122"/>
      <c r="D1294" s="123"/>
      <c r="E1294" s="122"/>
    </row>
    <row r="1295" spans="3:5" x14ac:dyDescent="0.2">
      <c r="C1295" s="122"/>
      <c r="D1295" s="123"/>
      <c r="E1295" s="122"/>
    </row>
    <row r="1296" spans="3:5" x14ac:dyDescent="0.2">
      <c r="C1296" s="122"/>
      <c r="D1296" s="123"/>
      <c r="E1296" s="122"/>
    </row>
    <row r="1297" spans="3:5" x14ac:dyDescent="0.2">
      <c r="C1297" s="122"/>
      <c r="D1297" s="123"/>
      <c r="E1297" s="122"/>
    </row>
    <row r="1298" spans="3:5" x14ac:dyDescent="0.2">
      <c r="C1298" s="122"/>
      <c r="D1298" s="123"/>
      <c r="E1298" s="122"/>
    </row>
    <row r="1299" spans="3:5" x14ac:dyDescent="0.2">
      <c r="C1299" s="122"/>
      <c r="D1299" s="123"/>
      <c r="E1299" s="122"/>
    </row>
    <row r="1300" spans="3:5" x14ac:dyDescent="0.2">
      <c r="C1300" s="122"/>
      <c r="D1300" s="123"/>
      <c r="E1300" s="122"/>
    </row>
    <row r="1301" spans="3:5" x14ac:dyDescent="0.2">
      <c r="C1301" s="122"/>
      <c r="D1301" s="123"/>
      <c r="E1301" s="122"/>
    </row>
    <row r="1302" spans="3:5" x14ac:dyDescent="0.2">
      <c r="C1302" s="122"/>
      <c r="D1302" s="123"/>
      <c r="E1302" s="122"/>
    </row>
    <row r="1303" spans="3:5" x14ac:dyDescent="0.2">
      <c r="C1303" s="122"/>
      <c r="D1303" s="123"/>
      <c r="E1303" s="122"/>
    </row>
    <row r="1304" spans="3:5" x14ac:dyDescent="0.2">
      <c r="C1304" s="122"/>
      <c r="D1304" s="123"/>
      <c r="E1304" s="122"/>
    </row>
    <row r="1305" spans="3:5" x14ac:dyDescent="0.2">
      <c r="C1305" s="122"/>
      <c r="D1305" s="123"/>
      <c r="E1305" s="122"/>
    </row>
    <row r="1306" spans="3:5" x14ac:dyDescent="0.2">
      <c r="C1306" s="122"/>
      <c r="D1306" s="123"/>
      <c r="E1306" s="122"/>
    </row>
    <row r="1307" spans="3:5" x14ac:dyDescent="0.2">
      <c r="C1307" s="122"/>
      <c r="D1307" s="123"/>
      <c r="E1307" s="122"/>
    </row>
    <row r="1308" spans="3:5" x14ac:dyDescent="0.2">
      <c r="C1308" s="122"/>
      <c r="D1308" s="123"/>
      <c r="E1308" s="122"/>
    </row>
    <row r="1309" spans="3:5" x14ac:dyDescent="0.2">
      <c r="C1309" s="122"/>
      <c r="D1309" s="123"/>
      <c r="E1309" s="122"/>
    </row>
    <row r="1310" spans="3:5" x14ac:dyDescent="0.2">
      <c r="C1310" s="122"/>
      <c r="D1310" s="123"/>
      <c r="E1310" s="122"/>
    </row>
    <row r="1311" spans="3:5" x14ac:dyDescent="0.2">
      <c r="C1311" s="122"/>
      <c r="D1311" s="123"/>
      <c r="E1311" s="122"/>
    </row>
    <row r="1312" spans="3:5" x14ac:dyDescent="0.2">
      <c r="C1312" s="122"/>
      <c r="D1312" s="123"/>
      <c r="E1312" s="122"/>
    </row>
    <row r="1313" spans="3:5" x14ac:dyDescent="0.2">
      <c r="C1313" s="122"/>
      <c r="D1313" s="123"/>
      <c r="E1313" s="122"/>
    </row>
    <row r="1314" spans="3:5" x14ac:dyDescent="0.2">
      <c r="C1314" s="122"/>
      <c r="D1314" s="123"/>
      <c r="E1314" s="122"/>
    </row>
    <row r="1315" spans="3:5" x14ac:dyDescent="0.2">
      <c r="C1315" s="122"/>
      <c r="D1315" s="123"/>
      <c r="E1315" s="122"/>
    </row>
    <row r="1316" spans="3:5" x14ac:dyDescent="0.2">
      <c r="C1316" s="122"/>
      <c r="D1316" s="123"/>
      <c r="E1316" s="122"/>
    </row>
    <row r="1317" spans="3:5" x14ac:dyDescent="0.2">
      <c r="C1317" s="122"/>
      <c r="D1317" s="123"/>
      <c r="E1317" s="122"/>
    </row>
    <row r="1318" spans="3:5" x14ac:dyDescent="0.2">
      <c r="C1318" s="122"/>
      <c r="D1318" s="123"/>
      <c r="E1318" s="122"/>
    </row>
    <row r="1319" spans="3:5" x14ac:dyDescent="0.2">
      <c r="C1319" s="122"/>
      <c r="D1319" s="123"/>
      <c r="E1319" s="122"/>
    </row>
    <row r="1320" spans="3:5" x14ac:dyDescent="0.2">
      <c r="C1320" s="122"/>
      <c r="D1320" s="123"/>
      <c r="E1320" s="122"/>
    </row>
    <row r="1321" spans="3:5" x14ac:dyDescent="0.2">
      <c r="C1321" s="122"/>
      <c r="D1321" s="123"/>
      <c r="E1321" s="122"/>
    </row>
    <row r="1322" spans="3:5" x14ac:dyDescent="0.2">
      <c r="C1322" s="122"/>
      <c r="D1322" s="123"/>
      <c r="E1322" s="122"/>
    </row>
    <row r="1323" spans="3:5" x14ac:dyDescent="0.2">
      <c r="C1323" s="122"/>
      <c r="D1323" s="123"/>
      <c r="E1323" s="122"/>
    </row>
    <row r="1324" spans="3:5" x14ac:dyDescent="0.2">
      <c r="C1324" s="122"/>
      <c r="D1324" s="123"/>
      <c r="E1324" s="122"/>
    </row>
    <row r="1325" spans="3:5" x14ac:dyDescent="0.2">
      <c r="C1325" s="122"/>
      <c r="D1325" s="123"/>
      <c r="E1325" s="122"/>
    </row>
    <row r="1326" spans="3:5" x14ac:dyDescent="0.2">
      <c r="C1326" s="122"/>
      <c r="D1326" s="123"/>
      <c r="E1326" s="122"/>
    </row>
    <row r="1327" spans="3:5" x14ac:dyDescent="0.2">
      <c r="C1327" s="122"/>
      <c r="D1327" s="123"/>
      <c r="E1327" s="122"/>
    </row>
    <row r="1328" spans="3:5" x14ac:dyDescent="0.2">
      <c r="C1328" s="122"/>
      <c r="D1328" s="123"/>
      <c r="E1328" s="122"/>
    </row>
    <row r="1329" spans="3:5" x14ac:dyDescent="0.2">
      <c r="C1329" s="122"/>
      <c r="D1329" s="123"/>
      <c r="E1329" s="122"/>
    </row>
    <row r="1330" spans="3:5" x14ac:dyDescent="0.2">
      <c r="C1330" s="122"/>
      <c r="D1330" s="123"/>
      <c r="E1330" s="122"/>
    </row>
    <row r="1331" spans="3:5" x14ac:dyDescent="0.2">
      <c r="C1331" s="122"/>
      <c r="D1331" s="123"/>
      <c r="E1331" s="122"/>
    </row>
    <row r="1332" spans="3:5" x14ac:dyDescent="0.2">
      <c r="C1332" s="122"/>
      <c r="D1332" s="123"/>
      <c r="E1332" s="122"/>
    </row>
    <row r="1333" spans="3:5" x14ac:dyDescent="0.2">
      <c r="C1333" s="122"/>
      <c r="D1333" s="123"/>
      <c r="E1333" s="122"/>
    </row>
    <row r="1334" spans="3:5" x14ac:dyDescent="0.2">
      <c r="C1334" s="122"/>
      <c r="D1334" s="123"/>
      <c r="E1334" s="122"/>
    </row>
    <row r="1335" spans="3:5" x14ac:dyDescent="0.2">
      <c r="C1335" s="122"/>
      <c r="D1335" s="123"/>
      <c r="E1335" s="122"/>
    </row>
    <row r="1336" spans="3:5" x14ac:dyDescent="0.2">
      <c r="C1336" s="122"/>
      <c r="D1336" s="123"/>
      <c r="E1336" s="122"/>
    </row>
    <row r="1337" spans="3:5" x14ac:dyDescent="0.2">
      <c r="C1337" s="122"/>
      <c r="D1337" s="123"/>
      <c r="E1337" s="122"/>
    </row>
    <row r="1338" spans="3:5" x14ac:dyDescent="0.2">
      <c r="C1338" s="122"/>
      <c r="D1338" s="123"/>
      <c r="E1338" s="122"/>
    </row>
    <row r="1339" spans="3:5" x14ac:dyDescent="0.2">
      <c r="C1339" s="122"/>
      <c r="D1339" s="123"/>
      <c r="E1339" s="122"/>
    </row>
    <row r="1340" spans="3:5" x14ac:dyDescent="0.2">
      <c r="C1340" s="122"/>
      <c r="D1340" s="123"/>
      <c r="E1340" s="122"/>
    </row>
    <row r="1341" spans="3:5" x14ac:dyDescent="0.2">
      <c r="C1341" s="122"/>
      <c r="D1341" s="123"/>
      <c r="E1341" s="122"/>
    </row>
    <row r="1342" spans="3:5" x14ac:dyDescent="0.2">
      <c r="C1342" s="122"/>
      <c r="D1342" s="123"/>
      <c r="E1342" s="122"/>
    </row>
    <row r="1343" spans="3:5" x14ac:dyDescent="0.2">
      <c r="C1343" s="122"/>
      <c r="D1343" s="123"/>
      <c r="E1343" s="122"/>
    </row>
    <row r="1344" spans="3:5" x14ac:dyDescent="0.2">
      <c r="C1344" s="122"/>
      <c r="D1344" s="123"/>
      <c r="E1344" s="122"/>
    </row>
    <row r="1345" spans="3:5" x14ac:dyDescent="0.2">
      <c r="C1345" s="122"/>
      <c r="D1345" s="123"/>
      <c r="E1345" s="122"/>
    </row>
    <row r="1346" spans="3:5" x14ac:dyDescent="0.2">
      <c r="C1346" s="122"/>
      <c r="D1346" s="123"/>
      <c r="E1346" s="122"/>
    </row>
    <row r="1347" spans="3:5" x14ac:dyDescent="0.2">
      <c r="C1347" s="122"/>
      <c r="D1347" s="123"/>
      <c r="E1347" s="122"/>
    </row>
    <row r="1348" spans="3:5" x14ac:dyDescent="0.2">
      <c r="C1348" s="122"/>
      <c r="D1348" s="123"/>
      <c r="E1348" s="122"/>
    </row>
    <row r="1349" spans="3:5" x14ac:dyDescent="0.2">
      <c r="C1349" s="122"/>
      <c r="D1349" s="123"/>
      <c r="E1349" s="122"/>
    </row>
    <row r="1350" spans="3:5" x14ac:dyDescent="0.2">
      <c r="C1350" s="122"/>
      <c r="D1350" s="123"/>
      <c r="E1350" s="122"/>
    </row>
    <row r="1351" spans="3:5" x14ac:dyDescent="0.2">
      <c r="C1351" s="122"/>
      <c r="D1351" s="123"/>
      <c r="E1351" s="122"/>
    </row>
    <row r="1352" spans="3:5" x14ac:dyDescent="0.2">
      <c r="C1352" s="122"/>
      <c r="D1352" s="123"/>
      <c r="E1352" s="122"/>
    </row>
    <row r="1353" spans="3:5" x14ac:dyDescent="0.2">
      <c r="C1353" s="122"/>
      <c r="D1353" s="123"/>
      <c r="E1353" s="122"/>
    </row>
    <row r="1354" spans="3:5" x14ac:dyDescent="0.2">
      <c r="C1354" s="122"/>
      <c r="D1354" s="123"/>
      <c r="E1354" s="122"/>
    </row>
    <row r="1355" spans="3:5" x14ac:dyDescent="0.2">
      <c r="C1355" s="122"/>
      <c r="D1355" s="123"/>
      <c r="E1355" s="122"/>
    </row>
    <row r="1356" spans="3:5" x14ac:dyDescent="0.2">
      <c r="C1356" s="122"/>
      <c r="D1356" s="123"/>
      <c r="E1356" s="122"/>
    </row>
    <row r="1357" spans="3:5" x14ac:dyDescent="0.2">
      <c r="C1357" s="122"/>
      <c r="D1357" s="123"/>
      <c r="E1357" s="122"/>
    </row>
    <row r="1358" spans="3:5" x14ac:dyDescent="0.2">
      <c r="C1358" s="122"/>
      <c r="D1358" s="123"/>
      <c r="E1358" s="122"/>
    </row>
    <row r="1359" spans="3:5" x14ac:dyDescent="0.2">
      <c r="C1359" s="122"/>
      <c r="D1359" s="123"/>
      <c r="E1359" s="122"/>
    </row>
    <row r="1360" spans="3:5" x14ac:dyDescent="0.2">
      <c r="C1360" s="122"/>
      <c r="D1360" s="123"/>
      <c r="E1360" s="122"/>
    </row>
    <row r="1361" spans="3:5" x14ac:dyDescent="0.2">
      <c r="C1361" s="122"/>
      <c r="D1361" s="123"/>
      <c r="E1361" s="122"/>
    </row>
    <row r="1362" spans="3:5" x14ac:dyDescent="0.2">
      <c r="C1362" s="122"/>
      <c r="D1362" s="123"/>
      <c r="E1362" s="122"/>
    </row>
    <row r="1363" spans="3:5" x14ac:dyDescent="0.2">
      <c r="C1363" s="122"/>
      <c r="D1363" s="123"/>
      <c r="E1363" s="122"/>
    </row>
    <row r="1364" spans="3:5" x14ac:dyDescent="0.2">
      <c r="C1364" s="122"/>
      <c r="D1364" s="123"/>
      <c r="E1364" s="122"/>
    </row>
    <row r="1365" spans="3:5" x14ac:dyDescent="0.2">
      <c r="C1365" s="122"/>
      <c r="D1365" s="123"/>
      <c r="E1365" s="122"/>
    </row>
    <row r="1366" spans="3:5" x14ac:dyDescent="0.2">
      <c r="C1366" s="122"/>
      <c r="D1366" s="123"/>
      <c r="E1366" s="122"/>
    </row>
    <row r="1367" spans="3:5" x14ac:dyDescent="0.2">
      <c r="C1367" s="122"/>
      <c r="D1367" s="123"/>
      <c r="E1367" s="122"/>
    </row>
    <row r="1368" spans="3:5" x14ac:dyDescent="0.2">
      <c r="C1368" s="122"/>
      <c r="D1368" s="123"/>
      <c r="E1368" s="122"/>
    </row>
    <row r="1369" spans="3:5" x14ac:dyDescent="0.2">
      <c r="C1369" s="122"/>
      <c r="D1369" s="123"/>
      <c r="E1369" s="122"/>
    </row>
    <row r="64567" spans="2:2" x14ac:dyDescent="0.2">
      <c r="B64567" s="68"/>
    </row>
  </sheetData>
  <mergeCells count="15">
    <mergeCell ref="O7:O9"/>
    <mergeCell ref="P7:P9"/>
    <mergeCell ref="Q7:Q9"/>
    <mergeCell ref="S7:S9"/>
    <mergeCell ref="X7:X10"/>
    <mergeCell ref="R7:R9"/>
    <mergeCell ref="T7:T9"/>
    <mergeCell ref="U7:U9"/>
    <mergeCell ref="V7:V9"/>
    <mergeCell ref="W7:W9"/>
    <mergeCell ref="B7:B10"/>
    <mergeCell ref="K7:K9"/>
    <mergeCell ref="L7:L9"/>
    <mergeCell ref="M7:M9"/>
    <mergeCell ref="N7:N9"/>
  </mergeCells>
  <pageMargins left="0" right="0" top="0.78740157480314965" bottom="0.78740157480314965" header="0.31496062992125984" footer="0.31496062992125984"/>
  <pageSetup paperSize="9" scale="80" orientation="landscape" r:id="rId1"/>
  <ignoredErrors>
    <ignoredError sqref="N11:N12 S19 U19 N16:N17 N13:N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>
      <pane ySplit="4" topLeftCell="A65" activePane="bottomLeft" state="frozen"/>
      <selection pane="bottomLeft" activeCell="J4" sqref="J4"/>
    </sheetView>
  </sheetViews>
  <sheetFormatPr defaultRowHeight="12.75" x14ac:dyDescent="0.2"/>
  <cols>
    <col min="1" max="1" width="10.5703125" bestFit="1" customWidth="1"/>
    <col min="2" max="2" width="7.140625" customWidth="1"/>
    <col min="3" max="3" width="3.42578125" customWidth="1"/>
    <col min="4" max="4" width="24.85546875" customWidth="1"/>
    <col min="5" max="5" width="8" customWidth="1"/>
    <col min="6" max="6" width="16.7109375" bestFit="1" customWidth="1"/>
  </cols>
  <sheetData>
    <row r="1" spans="1:7" ht="15" x14ac:dyDescent="0.2">
      <c r="B1" s="45"/>
      <c r="C1" s="46"/>
      <c r="D1" s="46"/>
      <c r="E1" s="46"/>
      <c r="F1" s="46"/>
    </row>
    <row r="2" spans="1:7" ht="22.5" x14ac:dyDescent="0.2">
      <c r="A2" s="270"/>
      <c r="B2" s="271"/>
    </row>
    <row r="3" spans="1:7" x14ac:dyDescent="0.2">
      <c r="A3" s="270">
        <v>1</v>
      </c>
      <c r="B3" s="270">
        <v>2</v>
      </c>
      <c r="C3">
        <v>3</v>
      </c>
      <c r="D3">
        <v>4</v>
      </c>
      <c r="E3">
        <v>5</v>
      </c>
      <c r="F3">
        <v>6</v>
      </c>
    </row>
    <row r="4" spans="1:7" ht="45" customHeight="1" x14ac:dyDescent="0.2">
      <c r="A4" s="359" t="s">
        <v>49</v>
      </c>
      <c r="B4" s="360" t="s">
        <v>62</v>
      </c>
      <c r="C4" s="361"/>
      <c r="D4" s="360" t="s">
        <v>63</v>
      </c>
      <c r="E4" s="360" t="s">
        <v>64</v>
      </c>
      <c r="F4" s="362" t="s">
        <v>343</v>
      </c>
    </row>
    <row r="5" spans="1:7" ht="12.75" customHeight="1" x14ac:dyDescent="0.2">
      <c r="A5" s="363" t="str">
        <f t="shared" ref="A5:A68" si="0">CONCATENATE(B5,"-",C5,"-",E5)</f>
        <v>174222-1-100</v>
      </c>
      <c r="B5" s="429">
        <v>174222</v>
      </c>
      <c r="C5" s="430">
        <v>1</v>
      </c>
      <c r="D5" s="431" t="s">
        <v>11</v>
      </c>
      <c r="E5" s="430">
        <v>100</v>
      </c>
      <c r="F5" s="437">
        <v>92358.39</v>
      </c>
    </row>
    <row r="6" spans="1:7" ht="12.75" customHeight="1" x14ac:dyDescent="0.2">
      <c r="A6" s="363" t="str">
        <f t="shared" si="0"/>
        <v>174222-1-188</v>
      </c>
      <c r="B6" s="432">
        <v>174222</v>
      </c>
      <c r="C6" s="433">
        <v>1</v>
      </c>
      <c r="D6" s="434" t="s">
        <v>11</v>
      </c>
      <c r="E6" s="433">
        <v>188</v>
      </c>
      <c r="F6" s="438">
        <v>7089935.5300000003</v>
      </c>
    </row>
    <row r="7" spans="1:7" ht="12.75" customHeight="1" x14ac:dyDescent="0.2">
      <c r="A7" s="363" t="str">
        <f t="shared" si="0"/>
        <v>174224-3-151</v>
      </c>
      <c r="B7" s="429">
        <v>174224</v>
      </c>
      <c r="C7" s="430">
        <v>3</v>
      </c>
      <c r="D7" s="431" t="s">
        <v>8</v>
      </c>
      <c r="E7" s="430">
        <v>151</v>
      </c>
      <c r="F7" s="437">
        <v>414523.13</v>
      </c>
      <c r="G7" s="355"/>
    </row>
    <row r="8" spans="1:7" ht="12.75" customHeight="1" x14ac:dyDescent="0.2">
      <c r="A8" s="363" t="str">
        <f t="shared" si="0"/>
        <v>174225-3-151</v>
      </c>
      <c r="B8" s="432">
        <v>174225</v>
      </c>
      <c r="C8" s="433">
        <v>3</v>
      </c>
      <c r="D8" s="434" t="s">
        <v>8</v>
      </c>
      <c r="E8" s="433">
        <v>151</v>
      </c>
      <c r="F8" s="438">
        <v>94479.24</v>
      </c>
    </row>
    <row r="9" spans="1:7" ht="12.75" customHeight="1" x14ac:dyDescent="0.2">
      <c r="A9" s="363" t="str">
        <f t="shared" si="0"/>
        <v>174230-3-142</v>
      </c>
      <c r="B9" s="429">
        <v>174230</v>
      </c>
      <c r="C9" s="430">
        <v>3</v>
      </c>
      <c r="D9" s="431" t="s">
        <v>8</v>
      </c>
      <c r="E9" s="430">
        <v>142</v>
      </c>
      <c r="F9" s="437">
        <v>8858.5</v>
      </c>
    </row>
    <row r="10" spans="1:7" ht="12.75" customHeight="1" x14ac:dyDescent="0.2">
      <c r="A10" s="363" t="str">
        <f t="shared" si="0"/>
        <v>174231-3-142</v>
      </c>
      <c r="B10" s="432">
        <v>174231</v>
      </c>
      <c r="C10" s="433">
        <v>3</v>
      </c>
      <c r="D10" s="434" t="s">
        <v>8</v>
      </c>
      <c r="E10" s="433">
        <v>142</v>
      </c>
      <c r="F10" s="438">
        <v>118835.03</v>
      </c>
    </row>
    <row r="11" spans="1:7" ht="12.75" customHeight="1" x14ac:dyDescent="0.2">
      <c r="A11" s="363" t="str">
        <f t="shared" si="0"/>
        <v>174232-3-100</v>
      </c>
      <c r="B11" s="429">
        <v>174232</v>
      </c>
      <c r="C11" s="430">
        <v>3</v>
      </c>
      <c r="D11" s="431" t="s">
        <v>8</v>
      </c>
      <c r="E11" s="430">
        <v>100</v>
      </c>
      <c r="F11" s="437">
        <v>1021562.55</v>
      </c>
    </row>
    <row r="12" spans="1:7" ht="12.75" customHeight="1" x14ac:dyDescent="0.2">
      <c r="A12" s="363" t="str">
        <f t="shared" si="0"/>
        <v>174232-4-100</v>
      </c>
      <c r="B12" s="432">
        <v>174232</v>
      </c>
      <c r="C12" s="433">
        <v>4</v>
      </c>
      <c r="D12" s="434" t="s">
        <v>7</v>
      </c>
      <c r="E12" s="433">
        <v>100</v>
      </c>
      <c r="F12" s="438">
        <v>5561</v>
      </c>
    </row>
    <row r="13" spans="1:7" ht="12.75" customHeight="1" x14ac:dyDescent="0.2">
      <c r="A13" s="363" t="str">
        <f t="shared" si="0"/>
        <v>174232-3-142</v>
      </c>
      <c r="B13" s="429">
        <v>174232</v>
      </c>
      <c r="C13" s="430">
        <v>3</v>
      </c>
      <c r="D13" s="431" t="s">
        <v>8</v>
      </c>
      <c r="E13" s="430">
        <v>142</v>
      </c>
      <c r="F13" s="437">
        <v>2758097.56</v>
      </c>
    </row>
    <row r="14" spans="1:7" ht="12.75" customHeight="1" x14ac:dyDescent="0.2">
      <c r="A14" s="363" t="str">
        <f t="shared" si="0"/>
        <v>174232-4-142</v>
      </c>
      <c r="B14" s="432">
        <v>174232</v>
      </c>
      <c r="C14" s="433">
        <v>4</v>
      </c>
      <c r="D14" s="434" t="s">
        <v>7</v>
      </c>
      <c r="E14" s="433">
        <v>142</v>
      </c>
      <c r="F14" s="438">
        <v>1383999.77</v>
      </c>
    </row>
    <row r="15" spans="1:7" ht="12.75" customHeight="1" x14ac:dyDescent="0.2">
      <c r="A15" s="363" t="str">
        <f t="shared" si="0"/>
        <v>174233-3-142</v>
      </c>
      <c r="B15" s="429">
        <v>174233</v>
      </c>
      <c r="C15" s="430">
        <v>3</v>
      </c>
      <c r="D15" s="431" t="s">
        <v>8</v>
      </c>
      <c r="E15" s="430">
        <v>142</v>
      </c>
      <c r="F15" s="437">
        <v>144566.9</v>
      </c>
    </row>
    <row r="16" spans="1:7" ht="12.75" customHeight="1" x14ac:dyDescent="0.2">
      <c r="A16" s="363" t="str">
        <f t="shared" si="0"/>
        <v>174233-4-142</v>
      </c>
      <c r="B16" s="432">
        <v>174233</v>
      </c>
      <c r="C16" s="433">
        <v>4</v>
      </c>
      <c r="D16" s="434" t="s">
        <v>7</v>
      </c>
      <c r="E16" s="433">
        <v>142</v>
      </c>
      <c r="F16" s="438">
        <v>10500</v>
      </c>
    </row>
    <row r="17" spans="1:6" ht="12.75" customHeight="1" x14ac:dyDescent="0.2">
      <c r="A17" s="363" t="str">
        <f t="shared" si="0"/>
        <v>174234-3-142</v>
      </c>
      <c r="B17" s="429">
        <v>174234</v>
      </c>
      <c r="C17" s="430">
        <v>3</v>
      </c>
      <c r="D17" s="431" t="s">
        <v>8</v>
      </c>
      <c r="E17" s="430">
        <v>142</v>
      </c>
      <c r="F17" s="437">
        <v>411272.9</v>
      </c>
    </row>
    <row r="18" spans="1:6" ht="12.75" customHeight="1" x14ac:dyDescent="0.2">
      <c r="A18" s="363" t="str">
        <f t="shared" si="0"/>
        <v>174234-4-142</v>
      </c>
      <c r="B18" s="432">
        <v>174234</v>
      </c>
      <c r="C18" s="433">
        <v>4</v>
      </c>
      <c r="D18" s="434" t="s">
        <v>7</v>
      </c>
      <c r="E18" s="433">
        <v>142</v>
      </c>
      <c r="F18" s="438">
        <v>709697.56</v>
      </c>
    </row>
    <row r="19" spans="1:6" ht="12.75" customHeight="1" x14ac:dyDescent="0.2">
      <c r="A19" s="363" t="str">
        <f t="shared" si="0"/>
        <v>174235-3-142</v>
      </c>
      <c r="B19" s="429">
        <v>174235</v>
      </c>
      <c r="C19" s="430">
        <v>3</v>
      </c>
      <c r="D19" s="431" t="s">
        <v>8</v>
      </c>
      <c r="E19" s="430">
        <v>142</v>
      </c>
      <c r="F19" s="437">
        <v>250072.56</v>
      </c>
    </row>
    <row r="20" spans="1:6" ht="12.75" customHeight="1" x14ac:dyDescent="0.2">
      <c r="A20" s="363" t="str">
        <f t="shared" si="0"/>
        <v>174235-4-142</v>
      </c>
      <c r="B20" s="432">
        <v>174235</v>
      </c>
      <c r="C20" s="433">
        <v>4</v>
      </c>
      <c r="D20" s="434" t="s">
        <v>7</v>
      </c>
      <c r="E20" s="433">
        <v>142</v>
      </c>
      <c r="F20" s="438">
        <v>130000</v>
      </c>
    </row>
    <row r="21" spans="1:6" ht="12.75" customHeight="1" x14ac:dyDescent="0.2">
      <c r="A21" s="363" t="str">
        <f t="shared" si="0"/>
        <v>174235-3-181</v>
      </c>
      <c r="B21" s="429">
        <v>174235</v>
      </c>
      <c r="C21" s="430">
        <v>3</v>
      </c>
      <c r="D21" s="431" t="s">
        <v>8</v>
      </c>
      <c r="E21" s="430">
        <v>181</v>
      </c>
      <c r="F21" s="437">
        <v>52807</v>
      </c>
    </row>
    <row r="22" spans="1:6" ht="12.75" customHeight="1" x14ac:dyDescent="0.2">
      <c r="A22" s="363" t="str">
        <f t="shared" si="0"/>
        <v>174236-3-142</v>
      </c>
      <c r="B22" s="432">
        <v>174236</v>
      </c>
      <c r="C22" s="433">
        <v>3</v>
      </c>
      <c r="D22" s="434" t="s">
        <v>8</v>
      </c>
      <c r="E22" s="433">
        <v>142</v>
      </c>
      <c r="F22" s="438">
        <v>84440.06</v>
      </c>
    </row>
    <row r="23" spans="1:6" ht="12.75" customHeight="1" x14ac:dyDescent="0.2">
      <c r="A23" s="363" t="str">
        <f t="shared" si="0"/>
        <v>174236-4-142</v>
      </c>
      <c r="B23" s="429">
        <v>174236</v>
      </c>
      <c r="C23" s="430">
        <v>4</v>
      </c>
      <c r="D23" s="431" t="s">
        <v>7</v>
      </c>
      <c r="E23" s="430">
        <v>142</v>
      </c>
      <c r="F23" s="437">
        <v>30000</v>
      </c>
    </row>
    <row r="24" spans="1:6" ht="13.5" customHeight="1" x14ac:dyDescent="0.2">
      <c r="A24" s="363" t="str">
        <f t="shared" si="0"/>
        <v>174237-3-142</v>
      </c>
      <c r="B24" s="432">
        <v>174237</v>
      </c>
      <c r="C24" s="433">
        <v>3</v>
      </c>
      <c r="D24" s="434" t="s">
        <v>8</v>
      </c>
      <c r="E24" s="433">
        <v>142</v>
      </c>
      <c r="F24" s="438">
        <v>109101.68</v>
      </c>
    </row>
    <row r="25" spans="1:6" ht="12.75" customHeight="1" x14ac:dyDescent="0.2">
      <c r="A25" s="363" t="str">
        <f t="shared" si="0"/>
        <v>174238-3-142</v>
      </c>
      <c r="B25" s="429">
        <v>174238</v>
      </c>
      <c r="C25" s="430">
        <v>3</v>
      </c>
      <c r="D25" s="431" t="s">
        <v>8</v>
      </c>
      <c r="E25" s="430">
        <v>142</v>
      </c>
      <c r="F25" s="437">
        <v>66752.02</v>
      </c>
    </row>
    <row r="26" spans="1:6" ht="12.75" customHeight="1" x14ac:dyDescent="0.2">
      <c r="A26" s="363" t="str">
        <f t="shared" si="0"/>
        <v>174238-4-142</v>
      </c>
      <c r="B26" s="432">
        <v>174238</v>
      </c>
      <c r="C26" s="433">
        <v>4</v>
      </c>
      <c r="D26" s="434" t="s">
        <v>7</v>
      </c>
      <c r="E26" s="433">
        <v>142</v>
      </c>
      <c r="F26" s="438">
        <v>480912.13</v>
      </c>
    </row>
    <row r="27" spans="1:6" ht="15" customHeight="1" x14ac:dyDescent="0.2">
      <c r="A27" s="363" t="str">
        <f t="shared" si="0"/>
        <v>174238-3-181</v>
      </c>
      <c r="B27" s="429">
        <v>174238</v>
      </c>
      <c r="C27" s="430">
        <v>3</v>
      </c>
      <c r="D27" s="431" t="s">
        <v>8</v>
      </c>
      <c r="E27" s="430">
        <v>181</v>
      </c>
      <c r="F27" s="437">
        <v>136197.78</v>
      </c>
    </row>
    <row r="28" spans="1:6" ht="12.75" customHeight="1" x14ac:dyDescent="0.2">
      <c r="A28" s="363" t="str">
        <f t="shared" si="0"/>
        <v>174238-3-350</v>
      </c>
      <c r="B28" s="432">
        <v>174238</v>
      </c>
      <c r="C28" s="433">
        <v>3</v>
      </c>
      <c r="D28" s="434" t="s">
        <v>8</v>
      </c>
      <c r="E28" s="433">
        <v>350</v>
      </c>
      <c r="F28" s="438">
        <v>129671.89</v>
      </c>
    </row>
    <row r="29" spans="1:6" ht="12.75" customHeight="1" x14ac:dyDescent="0.2">
      <c r="A29" s="363" t="str">
        <f t="shared" si="0"/>
        <v>174238-4-350</v>
      </c>
      <c r="B29" s="429">
        <v>174238</v>
      </c>
      <c r="C29" s="430">
        <v>4</v>
      </c>
      <c r="D29" s="431" t="s">
        <v>7</v>
      </c>
      <c r="E29" s="430">
        <v>350</v>
      </c>
      <c r="F29" s="437">
        <v>80000</v>
      </c>
    </row>
    <row r="30" spans="1:6" ht="14.25" customHeight="1" x14ac:dyDescent="0.2">
      <c r="A30" s="363" t="str">
        <f t="shared" si="0"/>
        <v>174239-3-100</v>
      </c>
      <c r="B30" s="432">
        <v>174239</v>
      </c>
      <c r="C30" s="433">
        <v>3</v>
      </c>
      <c r="D30" s="434" t="s">
        <v>8</v>
      </c>
      <c r="E30" s="433">
        <v>100</v>
      </c>
      <c r="F30" s="438">
        <v>236800.3</v>
      </c>
    </row>
    <row r="31" spans="1:6" ht="12.75" customHeight="1" x14ac:dyDescent="0.2">
      <c r="A31" s="363" t="str">
        <f t="shared" si="0"/>
        <v>174239-3-142</v>
      </c>
      <c r="B31" s="429">
        <v>174239</v>
      </c>
      <c r="C31" s="430">
        <v>3</v>
      </c>
      <c r="D31" s="431" t="s">
        <v>8</v>
      </c>
      <c r="E31" s="430">
        <v>142</v>
      </c>
      <c r="F31" s="437">
        <v>670493.48</v>
      </c>
    </row>
    <row r="32" spans="1:6" ht="12.75" customHeight="1" x14ac:dyDescent="0.2">
      <c r="A32" s="363" t="str">
        <f t="shared" si="0"/>
        <v>174239-4-142</v>
      </c>
      <c r="B32" s="432">
        <v>174239</v>
      </c>
      <c r="C32" s="433">
        <v>4</v>
      </c>
      <c r="D32" s="434" t="s">
        <v>7</v>
      </c>
      <c r="E32" s="433">
        <v>142</v>
      </c>
      <c r="F32" s="438">
        <v>190095.52</v>
      </c>
    </row>
    <row r="33" spans="1:6" ht="12.75" customHeight="1" x14ac:dyDescent="0.2">
      <c r="A33" s="363" t="str">
        <f t="shared" si="0"/>
        <v>174239-3-150</v>
      </c>
      <c r="B33" s="429">
        <v>174239</v>
      </c>
      <c r="C33" s="430">
        <v>3</v>
      </c>
      <c r="D33" s="431" t="s">
        <v>8</v>
      </c>
      <c r="E33" s="430">
        <v>150</v>
      </c>
      <c r="F33" s="437">
        <v>813466.36</v>
      </c>
    </row>
    <row r="34" spans="1:6" ht="14.25" customHeight="1" x14ac:dyDescent="0.2">
      <c r="A34" s="363" t="str">
        <f t="shared" si="0"/>
        <v>174240-3-142</v>
      </c>
      <c r="B34" s="432">
        <v>174240</v>
      </c>
      <c r="C34" s="433">
        <v>3</v>
      </c>
      <c r="D34" s="434" t="s">
        <v>8</v>
      </c>
      <c r="E34" s="433">
        <v>142</v>
      </c>
      <c r="F34" s="438">
        <v>197522.47</v>
      </c>
    </row>
    <row r="35" spans="1:6" ht="15" customHeight="1" x14ac:dyDescent="0.2">
      <c r="A35" s="363" t="str">
        <f t="shared" si="0"/>
        <v>174240-4-142</v>
      </c>
      <c r="B35" s="429">
        <v>174240</v>
      </c>
      <c r="C35" s="430">
        <v>4</v>
      </c>
      <c r="D35" s="431" t="s">
        <v>7</v>
      </c>
      <c r="E35" s="430">
        <v>142</v>
      </c>
      <c r="F35" s="437">
        <v>382790.95</v>
      </c>
    </row>
    <row r="36" spans="1:6" ht="14.25" customHeight="1" x14ac:dyDescent="0.2">
      <c r="A36" s="363" t="str">
        <f t="shared" si="0"/>
        <v>174241-3-142</v>
      </c>
      <c r="B36" s="432">
        <v>174241</v>
      </c>
      <c r="C36" s="433">
        <v>3</v>
      </c>
      <c r="D36" s="434" t="s">
        <v>8</v>
      </c>
      <c r="E36" s="433">
        <v>142</v>
      </c>
      <c r="F36" s="438">
        <v>306677.84000000003</v>
      </c>
    </row>
    <row r="37" spans="1:6" ht="15" customHeight="1" x14ac:dyDescent="0.2">
      <c r="A37" s="363" t="str">
        <f t="shared" si="0"/>
        <v>174241-4-142</v>
      </c>
      <c r="B37" s="429">
        <v>174241</v>
      </c>
      <c r="C37" s="430">
        <v>4</v>
      </c>
      <c r="D37" s="431" t="s">
        <v>7</v>
      </c>
      <c r="E37" s="430">
        <v>142</v>
      </c>
      <c r="F37" s="437">
        <v>303807.45</v>
      </c>
    </row>
    <row r="38" spans="1:6" ht="15" customHeight="1" x14ac:dyDescent="0.2">
      <c r="A38" s="363" t="str">
        <f t="shared" si="0"/>
        <v>174242-3-142</v>
      </c>
      <c r="B38" s="432">
        <v>174242</v>
      </c>
      <c r="C38" s="433">
        <v>3</v>
      </c>
      <c r="D38" s="434" t="s">
        <v>8</v>
      </c>
      <c r="E38" s="433">
        <v>142</v>
      </c>
      <c r="F38" s="438">
        <v>80112.039999999994</v>
      </c>
    </row>
    <row r="39" spans="1:6" ht="12.75" customHeight="1" x14ac:dyDescent="0.2">
      <c r="A39" s="363" t="str">
        <f t="shared" si="0"/>
        <v>174243-3-142</v>
      </c>
      <c r="B39" s="429">
        <v>174243</v>
      </c>
      <c r="C39" s="430">
        <v>3</v>
      </c>
      <c r="D39" s="431" t="s">
        <v>8</v>
      </c>
      <c r="E39" s="430">
        <v>142</v>
      </c>
      <c r="F39" s="437">
        <v>299189.37</v>
      </c>
    </row>
    <row r="40" spans="1:6" ht="12.75" customHeight="1" x14ac:dyDescent="0.2">
      <c r="A40" s="363" t="str">
        <f t="shared" si="0"/>
        <v>174244-3-142</v>
      </c>
      <c r="B40" s="432">
        <v>174244</v>
      </c>
      <c r="C40" s="433">
        <v>3</v>
      </c>
      <c r="D40" s="434" t="s">
        <v>8</v>
      </c>
      <c r="E40" s="433">
        <v>142</v>
      </c>
      <c r="F40" s="438">
        <v>7277.48</v>
      </c>
    </row>
    <row r="41" spans="1:6" ht="12.75" customHeight="1" x14ac:dyDescent="0.2">
      <c r="A41" s="363" t="str">
        <f t="shared" si="0"/>
        <v>174245-3-142</v>
      </c>
      <c r="B41" s="429">
        <v>174245</v>
      </c>
      <c r="C41" s="430">
        <v>3</v>
      </c>
      <c r="D41" s="431" t="s">
        <v>8</v>
      </c>
      <c r="E41" s="430">
        <v>142</v>
      </c>
      <c r="F41" s="437">
        <v>214839.34</v>
      </c>
    </row>
    <row r="42" spans="1:6" ht="12.75" customHeight="1" x14ac:dyDescent="0.2">
      <c r="A42" s="363" t="str">
        <f t="shared" si="0"/>
        <v>174245-4-142</v>
      </c>
      <c r="B42" s="432">
        <v>174245</v>
      </c>
      <c r="C42" s="433">
        <v>4</v>
      </c>
      <c r="D42" s="434" t="s">
        <v>7</v>
      </c>
      <c r="E42" s="433">
        <v>142</v>
      </c>
      <c r="F42" s="438">
        <v>1067691.76</v>
      </c>
    </row>
    <row r="43" spans="1:6" ht="12.75" customHeight="1" x14ac:dyDescent="0.2">
      <c r="A43" s="363" t="str">
        <f t="shared" si="0"/>
        <v>174247-3-142</v>
      </c>
      <c r="B43" s="429">
        <v>174247</v>
      </c>
      <c r="C43" s="430">
        <v>3</v>
      </c>
      <c r="D43" s="431" t="s">
        <v>8</v>
      </c>
      <c r="E43" s="430">
        <v>142</v>
      </c>
      <c r="F43" s="437">
        <v>143299.6</v>
      </c>
    </row>
    <row r="44" spans="1:6" ht="12.75" customHeight="1" x14ac:dyDescent="0.2">
      <c r="A44" s="363" t="str">
        <f t="shared" si="0"/>
        <v>174249-3-142</v>
      </c>
      <c r="B44" s="432">
        <v>174249</v>
      </c>
      <c r="C44" s="433">
        <v>3</v>
      </c>
      <c r="D44" s="434" t="s">
        <v>8</v>
      </c>
      <c r="E44" s="433">
        <v>142</v>
      </c>
      <c r="F44" s="438">
        <v>431340.85</v>
      </c>
    </row>
    <row r="45" spans="1:6" ht="12" customHeight="1" x14ac:dyDescent="0.2">
      <c r="A45" s="363" t="str">
        <f t="shared" si="0"/>
        <v>174249-4-142</v>
      </c>
      <c r="B45" s="429">
        <v>174249</v>
      </c>
      <c r="C45" s="430">
        <v>4</v>
      </c>
      <c r="D45" s="431" t="s">
        <v>7</v>
      </c>
      <c r="E45" s="430">
        <v>142</v>
      </c>
      <c r="F45" s="437">
        <v>239275.29</v>
      </c>
    </row>
    <row r="46" spans="1:6" ht="12.75" customHeight="1" x14ac:dyDescent="0.2">
      <c r="A46" s="363" t="str">
        <f t="shared" si="0"/>
        <v>174250-3-100</v>
      </c>
      <c r="B46" s="432">
        <v>174250</v>
      </c>
      <c r="C46" s="433">
        <v>3</v>
      </c>
      <c r="D46" s="434" t="s">
        <v>8</v>
      </c>
      <c r="E46" s="433">
        <v>100</v>
      </c>
      <c r="F46" s="438">
        <v>156362.21</v>
      </c>
    </row>
    <row r="47" spans="1:6" ht="12" customHeight="1" x14ac:dyDescent="0.2">
      <c r="A47" s="363" t="str">
        <f t="shared" si="0"/>
        <v>174250-3-142</v>
      </c>
      <c r="B47" s="429">
        <v>174250</v>
      </c>
      <c r="C47" s="430">
        <v>3</v>
      </c>
      <c r="D47" s="431" t="s">
        <v>8</v>
      </c>
      <c r="E47" s="430">
        <v>142</v>
      </c>
      <c r="F47" s="437">
        <v>1200796.79</v>
      </c>
    </row>
    <row r="48" spans="1:6" ht="12.75" customHeight="1" x14ac:dyDescent="0.2">
      <c r="A48" s="363" t="str">
        <f t="shared" si="0"/>
        <v>174250-4-142</v>
      </c>
      <c r="B48" s="432">
        <v>174250</v>
      </c>
      <c r="C48" s="433">
        <v>4</v>
      </c>
      <c r="D48" s="434" t="s">
        <v>7</v>
      </c>
      <c r="E48" s="433">
        <v>142</v>
      </c>
      <c r="F48" s="438">
        <v>2184976.2599999998</v>
      </c>
    </row>
    <row r="49" spans="1:7" ht="12" customHeight="1" x14ac:dyDescent="0.2">
      <c r="A49" s="363" t="str">
        <f t="shared" si="0"/>
        <v>174250-3-350</v>
      </c>
      <c r="B49" s="429">
        <v>174250</v>
      </c>
      <c r="C49" s="430">
        <v>3</v>
      </c>
      <c r="D49" s="431" t="s">
        <v>8</v>
      </c>
      <c r="E49" s="430">
        <v>350</v>
      </c>
      <c r="F49" s="437">
        <v>351696.81</v>
      </c>
    </row>
    <row r="50" spans="1:7" ht="12.75" customHeight="1" x14ac:dyDescent="0.2">
      <c r="A50" s="363" t="str">
        <f t="shared" si="0"/>
        <v>174252-3-142</v>
      </c>
      <c r="B50" s="432">
        <v>174252</v>
      </c>
      <c r="C50" s="433">
        <v>3</v>
      </c>
      <c r="D50" s="434" t="s">
        <v>8</v>
      </c>
      <c r="E50" s="433">
        <v>142</v>
      </c>
      <c r="F50" s="438">
        <v>531145.18000000005</v>
      </c>
    </row>
    <row r="51" spans="1:7" ht="12" customHeight="1" x14ac:dyDescent="0.2">
      <c r="A51" s="363" t="str">
        <f t="shared" si="0"/>
        <v>174253-3-142</v>
      </c>
      <c r="B51" s="429">
        <v>174253</v>
      </c>
      <c r="C51" s="430">
        <v>3</v>
      </c>
      <c r="D51" s="431" t="s">
        <v>8</v>
      </c>
      <c r="E51" s="430">
        <v>142</v>
      </c>
      <c r="F51" s="437">
        <v>94484.52</v>
      </c>
      <c r="G51" s="355"/>
    </row>
    <row r="52" spans="1:7" ht="12.75" customHeight="1" x14ac:dyDescent="0.2">
      <c r="A52" s="363" t="str">
        <f t="shared" si="0"/>
        <v>174254-3-142</v>
      </c>
      <c r="B52" s="432">
        <v>174254</v>
      </c>
      <c r="C52" s="433">
        <v>3</v>
      </c>
      <c r="D52" s="434" t="s">
        <v>8</v>
      </c>
      <c r="E52" s="433">
        <v>142</v>
      </c>
      <c r="F52" s="438">
        <v>501934.61</v>
      </c>
    </row>
    <row r="53" spans="1:7" ht="12" customHeight="1" x14ac:dyDescent="0.2">
      <c r="A53" s="363" t="str">
        <f t="shared" si="0"/>
        <v>174255-3-142</v>
      </c>
      <c r="B53" s="429">
        <v>174255</v>
      </c>
      <c r="C53" s="430">
        <v>3</v>
      </c>
      <c r="D53" s="431" t="s">
        <v>8</v>
      </c>
      <c r="E53" s="430">
        <v>142</v>
      </c>
      <c r="F53" s="437">
        <v>230000</v>
      </c>
    </row>
    <row r="54" spans="1:7" ht="12.75" customHeight="1" x14ac:dyDescent="0.2">
      <c r="A54" s="363" t="str">
        <f t="shared" si="0"/>
        <v>174255-4-142</v>
      </c>
      <c r="B54" s="432">
        <v>174255</v>
      </c>
      <c r="C54" s="433">
        <v>4</v>
      </c>
      <c r="D54" s="434" t="s">
        <v>7</v>
      </c>
      <c r="E54" s="433">
        <v>142</v>
      </c>
      <c r="F54" s="438">
        <v>31149.360000000001</v>
      </c>
    </row>
    <row r="55" spans="1:7" ht="12" customHeight="1" x14ac:dyDescent="0.2">
      <c r="A55" s="363" t="str">
        <f t="shared" si="0"/>
        <v>174256-3-142</v>
      </c>
      <c r="B55" s="429">
        <v>174256</v>
      </c>
      <c r="C55" s="430">
        <v>3</v>
      </c>
      <c r="D55" s="431" t="s">
        <v>8</v>
      </c>
      <c r="E55" s="430">
        <v>142</v>
      </c>
      <c r="F55" s="437">
        <v>313349.56</v>
      </c>
    </row>
    <row r="56" spans="1:7" ht="12.75" customHeight="1" x14ac:dyDescent="0.2">
      <c r="A56" s="363" t="str">
        <f t="shared" si="0"/>
        <v>174257-3-142</v>
      </c>
      <c r="B56" s="432">
        <v>174257</v>
      </c>
      <c r="C56" s="433">
        <v>3</v>
      </c>
      <c r="D56" s="434" t="s">
        <v>8</v>
      </c>
      <c r="E56" s="433">
        <v>142</v>
      </c>
      <c r="F56" s="438">
        <v>404936.13</v>
      </c>
    </row>
    <row r="57" spans="1:7" ht="12" customHeight="1" x14ac:dyDescent="0.2">
      <c r="A57" s="363" t="str">
        <f t="shared" si="0"/>
        <v>174257-4-142</v>
      </c>
      <c r="B57" s="429">
        <v>174257</v>
      </c>
      <c r="C57" s="430">
        <v>4</v>
      </c>
      <c r="D57" s="431" t="s">
        <v>7</v>
      </c>
      <c r="E57" s="430">
        <v>142</v>
      </c>
      <c r="F57" s="437">
        <v>46760</v>
      </c>
    </row>
    <row r="58" spans="1:7" ht="12.75" customHeight="1" x14ac:dyDescent="0.2">
      <c r="A58" s="363" t="str">
        <f t="shared" si="0"/>
        <v>174258-3-142</v>
      </c>
      <c r="B58" s="432">
        <v>174258</v>
      </c>
      <c r="C58" s="433">
        <v>3</v>
      </c>
      <c r="D58" s="434" t="s">
        <v>8</v>
      </c>
      <c r="E58" s="433">
        <v>142</v>
      </c>
      <c r="F58" s="438">
        <v>89467.51</v>
      </c>
    </row>
    <row r="59" spans="1:7" ht="12" customHeight="1" x14ac:dyDescent="0.2">
      <c r="A59" s="363" t="str">
        <f t="shared" si="0"/>
        <v>174259-3-142</v>
      </c>
      <c r="B59" s="429">
        <v>174259</v>
      </c>
      <c r="C59" s="430">
        <v>3</v>
      </c>
      <c r="D59" s="431" t="s">
        <v>8</v>
      </c>
      <c r="E59" s="430">
        <v>142</v>
      </c>
      <c r="F59" s="437">
        <v>2354.0100000000002</v>
      </c>
    </row>
    <row r="60" spans="1:7" ht="12.75" customHeight="1" x14ac:dyDescent="0.2">
      <c r="A60" s="363" t="str">
        <f t="shared" si="0"/>
        <v>174260-3-142</v>
      </c>
      <c r="B60" s="432">
        <v>174260</v>
      </c>
      <c r="C60" s="433">
        <v>3</v>
      </c>
      <c r="D60" s="434" t="s">
        <v>8</v>
      </c>
      <c r="E60" s="433">
        <v>142</v>
      </c>
      <c r="F60" s="438">
        <v>881927.06</v>
      </c>
    </row>
    <row r="61" spans="1:7" ht="12" customHeight="1" x14ac:dyDescent="0.2">
      <c r="A61" s="363" t="str">
        <f t="shared" si="0"/>
        <v>174261-3-142</v>
      </c>
      <c r="B61" s="429">
        <v>174261</v>
      </c>
      <c r="C61" s="430">
        <v>3</v>
      </c>
      <c r="D61" s="431" t="s">
        <v>8</v>
      </c>
      <c r="E61" s="430">
        <v>142</v>
      </c>
      <c r="F61" s="437">
        <v>260000</v>
      </c>
    </row>
    <row r="62" spans="1:7" ht="12.75" customHeight="1" x14ac:dyDescent="0.2">
      <c r="A62" s="363" t="str">
        <f t="shared" si="0"/>
        <v>174262-3-142</v>
      </c>
      <c r="B62" s="432">
        <v>174262</v>
      </c>
      <c r="C62" s="433">
        <v>3</v>
      </c>
      <c r="D62" s="434" t="s">
        <v>8</v>
      </c>
      <c r="E62" s="433">
        <v>142</v>
      </c>
      <c r="F62" s="438">
        <v>413572.73</v>
      </c>
    </row>
    <row r="63" spans="1:7" ht="12" customHeight="1" x14ac:dyDescent="0.2">
      <c r="A63" s="363" t="str">
        <f t="shared" si="0"/>
        <v>174262-4-142</v>
      </c>
      <c r="B63" s="429">
        <v>174262</v>
      </c>
      <c r="C63" s="430">
        <v>4</v>
      </c>
      <c r="D63" s="431" t="s">
        <v>7</v>
      </c>
      <c r="E63" s="430">
        <v>142</v>
      </c>
      <c r="F63" s="437">
        <v>173397.22</v>
      </c>
    </row>
    <row r="64" spans="1:7" ht="12.75" customHeight="1" x14ac:dyDescent="0.2">
      <c r="A64" s="363" t="str">
        <f t="shared" si="0"/>
        <v>174263-3-142</v>
      </c>
      <c r="B64" s="432">
        <v>174263</v>
      </c>
      <c r="C64" s="433">
        <v>3</v>
      </c>
      <c r="D64" s="434" t="s">
        <v>8</v>
      </c>
      <c r="E64" s="433">
        <v>142</v>
      </c>
      <c r="F64" s="438">
        <v>115491.37</v>
      </c>
    </row>
    <row r="65" spans="1:6" ht="12" customHeight="1" x14ac:dyDescent="0.2">
      <c r="A65" s="363" t="str">
        <f t="shared" si="0"/>
        <v>174264-3-142</v>
      </c>
      <c r="B65" s="429">
        <v>174264</v>
      </c>
      <c r="C65" s="430">
        <v>3</v>
      </c>
      <c r="D65" s="431" t="s">
        <v>8</v>
      </c>
      <c r="E65" s="430">
        <v>142</v>
      </c>
      <c r="F65" s="437">
        <v>233688.78</v>
      </c>
    </row>
    <row r="66" spans="1:6" ht="12.75" customHeight="1" x14ac:dyDescent="0.2">
      <c r="A66" s="363" t="str">
        <f t="shared" si="0"/>
        <v>174265-3-142</v>
      </c>
      <c r="B66" s="432">
        <v>174265</v>
      </c>
      <c r="C66" s="433">
        <v>3</v>
      </c>
      <c r="D66" s="434" t="s">
        <v>8</v>
      </c>
      <c r="E66" s="433">
        <v>142</v>
      </c>
      <c r="F66" s="438">
        <v>214626.26</v>
      </c>
    </row>
    <row r="67" spans="1:6" ht="12" customHeight="1" x14ac:dyDescent="0.2">
      <c r="A67" s="363" t="str">
        <f t="shared" si="0"/>
        <v>174267-3-142</v>
      </c>
      <c r="B67" s="429">
        <v>174267</v>
      </c>
      <c r="C67" s="430">
        <v>3</v>
      </c>
      <c r="D67" s="431" t="s">
        <v>8</v>
      </c>
      <c r="E67" s="430">
        <v>142</v>
      </c>
      <c r="F67" s="437">
        <v>121266.45</v>
      </c>
    </row>
    <row r="68" spans="1:6" ht="12.75" customHeight="1" x14ac:dyDescent="0.2">
      <c r="A68" s="363" t="str">
        <f t="shared" si="0"/>
        <v>174267-4-142</v>
      </c>
      <c r="B68" s="432">
        <v>174267</v>
      </c>
      <c r="C68" s="433">
        <v>4</v>
      </c>
      <c r="D68" s="434" t="s">
        <v>7</v>
      </c>
      <c r="E68" s="433">
        <v>142</v>
      </c>
      <c r="F68" s="438">
        <v>436038.14</v>
      </c>
    </row>
    <row r="69" spans="1:6" ht="12" customHeight="1" x14ac:dyDescent="0.2">
      <c r="A69" s="363" t="str">
        <f t="shared" ref="A69:A80" si="1">CONCATENATE(B69,"-",C69,"-",E69)</f>
        <v>174268-3-142</v>
      </c>
      <c r="B69" s="429">
        <v>174268</v>
      </c>
      <c r="C69" s="430">
        <v>3</v>
      </c>
      <c r="D69" s="431" t="s">
        <v>8</v>
      </c>
      <c r="E69" s="430">
        <v>142</v>
      </c>
      <c r="F69" s="437">
        <v>104801.98</v>
      </c>
    </row>
    <row r="70" spans="1:6" ht="12.75" customHeight="1" x14ac:dyDescent="0.2">
      <c r="A70" s="363" t="str">
        <f t="shared" si="1"/>
        <v>174269-3-142</v>
      </c>
      <c r="B70" s="432">
        <v>174269</v>
      </c>
      <c r="C70" s="433">
        <v>3</v>
      </c>
      <c r="D70" s="434" t="s">
        <v>8</v>
      </c>
      <c r="E70" s="433">
        <v>142</v>
      </c>
      <c r="F70" s="438">
        <v>184083.43</v>
      </c>
    </row>
    <row r="71" spans="1:6" ht="12" customHeight="1" x14ac:dyDescent="0.2">
      <c r="A71" s="363" t="str">
        <f t="shared" si="1"/>
        <v>174269-3-150</v>
      </c>
      <c r="B71" s="429">
        <v>174269</v>
      </c>
      <c r="C71" s="430">
        <v>3</v>
      </c>
      <c r="D71" s="431" t="s">
        <v>8</v>
      </c>
      <c r="E71" s="430">
        <v>150</v>
      </c>
      <c r="F71" s="437">
        <v>82309.52</v>
      </c>
    </row>
    <row r="72" spans="1:6" ht="12.75" customHeight="1" x14ac:dyDescent="0.2">
      <c r="A72" s="363" t="str">
        <f t="shared" si="1"/>
        <v>174270-3-142</v>
      </c>
      <c r="B72" s="432">
        <v>174270</v>
      </c>
      <c r="C72" s="433">
        <v>3</v>
      </c>
      <c r="D72" s="434" t="s">
        <v>8</v>
      </c>
      <c r="E72" s="433">
        <v>142</v>
      </c>
      <c r="F72" s="438">
        <v>466756.62</v>
      </c>
    </row>
    <row r="73" spans="1:6" ht="12" customHeight="1" x14ac:dyDescent="0.2">
      <c r="A73" s="363" t="str">
        <f t="shared" si="1"/>
        <v>174271-3-142</v>
      </c>
      <c r="B73" s="429">
        <v>174271</v>
      </c>
      <c r="C73" s="430">
        <v>3</v>
      </c>
      <c r="D73" s="431" t="s">
        <v>8</v>
      </c>
      <c r="E73" s="430">
        <v>142</v>
      </c>
      <c r="F73" s="437">
        <v>50092.1</v>
      </c>
    </row>
    <row r="74" spans="1:6" ht="12.75" customHeight="1" x14ac:dyDescent="0.2">
      <c r="A74" s="363" t="str">
        <f t="shared" si="1"/>
        <v>174272-3-142</v>
      </c>
      <c r="B74" s="432">
        <v>174272</v>
      </c>
      <c r="C74" s="433">
        <v>3</v>
      </c>
      <c r="D74" s="434" t="s">
        <v>8</v>
      </c>
      <c r="E74" s="433">
        <v>142</v>
      </c>
      <c r="F74" s="438">
        <v>105837.63</v>
      </c>
    </row>
    <row r="75" spans="1:6" ht="12" customHeight="1" x14ac:dyDescent="0.2">
      <c r="A75" s="363" t="str">
        <f t="shared" si="1"/>
        <v>174273-3-142</v>
      </c>
      <c r="B75" s="429">
        <v>174273</v>
      </c>
      <c r="C75" s="430">
        <v>3</v>
      </c>
      <c r="D75" s="431" t="s">
        <v>8</v>
      </c>
      <c r="E75" s="430">
        <v>142</v>
      </c>
      <c r="F75" s="437">
        <v>374800</v>
      </c>
    </row>
    <row r="76" spans="1:6" ht="12.75" customHeight="1" x14ac:dyDescent="0.2">
      <c r="A76" s="363" t="str">
        <f t="shared" si="1"/>
        <v>195063-3-100</v>
      </c>
      <c r="B76" s="432">
        <v>195063</v>
      </c>
      <c r="C76" s="433">
        <v>3</v>
      </c>
      <c r="D76" s="434" t="s">
        <v>8</v>
      </c>
      <c r="E76" s="433">
        <v>100</v>
      </c>
      <c r="F76" s="438">
        <v>37539.68</v>
      </c>
    </row>
    <row r="77" spans="1:6" ht="12" customHeight="1" x14ac:dyDescent="0.2">
      <c r="A77" s="363" t="str">
        <f t="shared" si="1"/>
        <v>195063-3-188</v>
      </c>
      <c r="B77" s="429">
        <v>195063</v>
      </c>
      <c r="C77" s="430">
        <v>3</v>
      </c>
      <c r="D77" s="431" t="s">
        <v>8</v>
      </c>
      <c r="E77" s="430">
        <v>188</v>
      </c>
      <c r="F77" s="437">
        <v>56826</v>
      </c>
    </row>
    <row r="78" spans="1:6" ht="12.75" customHeight="1" x14ac:dyDescent="0.2">
      <c r="A78" s="363" t="str">
        <f t="shared" si="1"/>
        <v>195065-3-100</v>
      </c>
      <c r="B78" s="432">
        <v>195065</v>
      </c>
      <c r="C78" s="433">
        <v>3</v>
      </c>
      <c r="D78" s="434" t="s">
        <v>8</v>
      </c>
      <c r="E78" s="433">
        <v>100</v>
      </c>
      <c r="F78" s="438">
        <v>3960.14</v>
      </c>
    </row>
    <row r="79" spans="1:6" ht="12" customHeight="1" x14ac:dyDescent="0.2">
      <c r="A79" s="363" t="str">
        <f t="shared" si="1"/>
        <v>202067-3-100</v>
      </c>
      <c r="B79" s="429">
        <v>202067</v>
      </c>
      <c r="C79" s="430">
        <v>3</v>
      </c>
      <c r="D79" s="431" t="s">
        <v>8</v>
      </c>
      <c r="E79" s="430">
        <v>100</v>
      </c>
      <c r="F79" s="437">
        <v>127206.39</v>
      </c>
    </row>
    <row r="80" spans="1:6" ht="12.75" customHeight="1" x14ac:dyDescent="0.2">
      <c r="A80" s="363" t="str">
        <f t="shared" si="1"/>
        <v>202067-4-100</v>
      </c>
      <c r="B80" s="432">
        <v>202067</v>
      </c>
      <c r="C80" s="433">
        <v>4</v>
      </c>
      <c r="D80" s="434" t="s">
        <v>7</v>
      </c>
      <c r="E80" s="433">
        <v>100</v>
      </c>
      <c r="F80" s="438">
        <v>49499.6</v>
      </c>
    </row>
    <row r="81" spans="1:6" ht="12" customHeight="1" x14ac:dyDescent="0.2">
      <c r="A81" s="363"/>
      <c r="B81" s="435" t="s">
        <v>9</v>
      </c>
      <c r="C81" s="483"/>
      <c r="D81" s="483"/>
      <c r="E81" s="435"/>
      <c r="F81" s="436">
        <v>32032017.329999998</v>
      </c>
    </row>
  </sheetData>
  <mergeCells count="1">
    <mergeCell ref="C81:D8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98"/>
  <sheetViews>
    <sheetView showGridLines="0" zoomScale="80" zoomScaleNormal="80" workbookViewId="0">
      <pane xSplit="5" ySplit="4" topLeftCell="F65" activePane="bottomRight" state="frozen"/>
      <selection activeCell="B3" sqref="B3:B4"/>
      <selection pane="topRight" activeCell="B3" sqref="B3:B4"/>
      <selection pane="bottomLeft" activeCell="B3" sqref="B3:B4"/>
      <selection pane="bottomRight" activeCell="W100" sqref="W100"/>
    </sheetView>
  </sheetViews>
  <sheetFormatPr defaultColWidth="8.7109375" defaultRowHeight="17.100000000000001" customHeight="1" x14ac:dyDescent="0.2"/>
  <cols>
    <col min="1" max="1" width="11.28515625" style="410" bestFit="1" customWidth="1"/>
    <col min="2" max="2" width="7.140625" style="410" customWidth="1"/>
    <col min="3" max="3" width="3.42578125" style="410" customWidth="1"/>
    <col min="4" max="4" width="24.85546875" style="410" customWidth="1"/>
    <col min="5" max="5" width="8" style="410" customWidth="1"/>
    <col min="6" max="6" width="16.7109375" style="410" bestFit="1" customWidth="1"/>
    <col min="7" max="7" width="18.5703125" style="410" customWidth="1"/>
    <col min="8" max="8" width="18.85546875" style="410" bestFit="1" customWidth="1"/>
    <col min="9" max="9" width="16.42578125" style="410" customWidth="1"/>
    <col min="10" max="10" width="16.7109375" style="410" bestFit="1" customWidth="1"/>
    <col min="11" max="11" width="20" style="410" customWidth="1"/>
    <col min="12" max="12" width="17.28515625" style="410" bestFit="1" customWidth="1"/>
    <col min="13" max="14" width="16.7109375" style="410" bestFit="1" customWidth="1"/>
    <col min="15" max="15" width="15.5703125" style="410" customWidth="1"/>
    <col min="16" max="16" width="16.85546875" style="410" customWidth="1"/>
    <col min="17" max="16384" width="8.7109375" style="410"/>
  </cols>
  <sheetData>
    <row r="1" spans="1:17" ht="17.100000000000001" customHeight="1" x14ac:dyDescent="0.2">
      <c r="B1" s="439"/>
      <c r="C1" s="440"/>
      <c r="D1" s="440"/>
      <c r="E1" s="440"/>
      <c r="F1" s="440"/>
      <c r="G1" s="440"/>
      <c r="H1" s="440"/>
      <c r="I1" s="440"/>
      <c r="K1" s="441"/>
      <c r="L1" s="442"/>
      <c r="M1" s="442"/>
      <c r="N1" s="443"/>
      <c r="O1" s="443"/>
      <c r="P1" s="443"/>
    </row>
    <row r="2" spans="1:17" ht="17.100000000000001" customHeight="1" x14ac:dyDescent="0.2">
      <c r="A2" s="444">
        <v>1</v>
      </c>
      <c r="B2" s="444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  <c r="N2" s="410">
        <v>14</v>
      </c>
      <c r="O2" s="410">
        <v>15</v>
      </c>
      <c r="P2" s="410">
        <v>16</v>
      </c>
    </row>
    <row r="3" spans="1:17" ht="17.100000000000001" customHeight="1" x14ac:dyDescent="0.2">
      <c r="A3" s="487" t="s">
        <v>48</v>
      </c>
      <c r="B3" s="487" t="s">
        <v>62</v>
      </c>
      <c r="C3" s="487" t="s">
        <v>348</v>
      </c>
      <c r="D3" s="487"/>
      <c r="E3" s="487" t="s">
        <v>349</v>
      </c>
      <c r="F3" s="484" t="s">
        <v>86</v>
      </c>
      <c r="G3" s="484" t="s">
        <v>350</v>
      </c>
      <c r="H3" s="484" t="s">
        <v>87</v>
      </c>
      <c r="I3" s="484" t="s">
        <v>351</v>
      </c>
      <c r="J3" s="484" t="s">
        <v>2</v>
      </c>
      <c r="K3" s="484" t="s">
        <v>352</v>
      </c>
      <c r="L3" s="484" t="s">
        <v>88</v>
      </c>
      <c r="M3" s="484" t="s">
        <v>4</v>
      </c>
      <c r="N3" s="484" t="s">
        <v>5</v>
      </c>
      <c r="O3" s="484" t="s">
        <v>12</v>
      </c>
      <c r="P3" s="484" t="s">
        <v>3</v>
      </c>
    </row>
    <row r="4" spans="1:17" s="445" customFormat="1" ht="32.1" customHeight="1" x14ac:dyDescent="0.2">
      <c r="A4" s="488"/>
      <c r="B4" s="487"/>
      <c r="C4" s="487"/>
      <c r="D4" s="487"/>
      <c r="E4" s="487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5"/>
    </row>
    <row r="5" spans="1:17" ht="17.100000000000001" customHeight="1" x14ac:dyDescent="0.2">
      <c r="A5" s="446" t="str">
        <f t="shared" ref="A5:A41" si="0">CONCATENATE(B5,"-",C5,"-",E5)</f>
        <v>93045-1-100</v>
      </c>
      <c r="B5" s="465">
        <v>93045</v>
      </c>
      <c r="C5" s="466">
        <v>1</v>
      </c>
      <c r="D5" s="467" t="s">
        <v>11</v>
      </c>
      <c r="E5" s="466">
        <v>100</v>
      </c>
      <c r="F5" s="474">
        <v>500000</v>
      </c>
      <c r="G5" s="474">
        <v>0</v>
      </c>
      <c r="H5" s="474">
        <v>500000</v>
      </c>
      <c r="I5" s="474">
        <v>764597</v>
      </c>
      <c r="J5" s="474">
        <v>1264597</v>
      </c>
      <c r="K5" s="474">
        <v>0</v>
      </c>
      <c r="L5" s="474">
        <v>1264597</v>
      </c>
      <c r="M5" s="474">
        <v>0</v>
      </c>
      <c r="N5" s="474">
        <v>0</v>
      </c>
      <c r="O5" s="474"/>
      <c r="P5" s="447">
        <f>+L5-O5</f>
        <v>1264597</v>
      </c>
    </row>
    <row r="6" spans="1:17" ht="17.100000000000001" customHeight="1" x14ac:dyDescent="0.2">
      <c r="A6" s="446" t="str">
        <f t="shared" si="0"/>
        <v>93045-3-100</v>
      </c>
      <c r="B6" s="469">
        <v>93045</v>
      </c>
      <c r="C6" s="470">
        <v>3</v>
      </c>
      <c r="D6" s="471" t="s">
        <v>8</v>
      </c>
      <c r="E6" s="470">
        <v>100</v>
      </c>
      <c r="F6" s="475">
        <v>50000</v>
      </c>
      <c r="G6" s="475">
        <v>0</v>
      </c>
      <c r="H6" s="475">
        <v>50000</v>
      </c>
      <c r="I6" s="475">
        <v>240818</v>
      </c>
      <c r="J6" s="475">
        <v>290818</v>
      </c>
      <c r="K6" s="475">
        <v>0</v>
      </c>
      <c r="L6" s="475">
        <v>290818</v>
      </c>
      <c r="M6" s="475">
        <v>33962.639999999999</v>
      </c>
      <c r="N6" s="475">
        <v>33962.639999999999</v>
      </c>
      <c r="O6" s="475"/>
      <c r="P6" s="448">
        <f t="shared" ref="P6:P94" si="1">+L6-O6</f>
        <v>290818</v>
      </c>
    </row>
    <row r="7" spans="1:17" ht="17.100000000000001" customHeight="1" x14ac:dyDescent="0.2">
      <c r="A7" s="446" t="str">
        <f t="shared" si="0"/>
        <v>93048-1-100</v>
      </c>
      <c r="B7" s="465">
        <v>93048</v>
      </c>
      <c r="C7" s="466">
        <v>1</v>
      </c>
      <c r="D7" s="467" t="s">
        <v>11</v>
      </c>
      <c r="E7" s="466">
        <v>100</v>
      </c>
      <c r="F7" s="474">
        <v>300000</v>
      </c>
      <c r="G7" s="474">
        <v>0</v>
      </c>
      <c r="H7" s="474">
        <v>300000</v>
      </c>
      <c r="I7" s="474">
        <v>0</v>
      </c>
      <c r="J7" s="474">
        <v>300000</v>
      </c>
      <c r="K7" s="474">
        <v>0</v>
      </c>
      <c r="L7" s="474">
        <v>300000</v>
      </c>
      <c r="M7" s="474">
        <v>266296.65000000002</v>
      </c>
      <c r="N7" s="474">
        <v>266296.65000000002</v>
      </c>
      <c r="O7" s="474"/>
      <c r="P7" s="449">
        <f>+L7-O7</f>
        <v>300000</v>
      </c>
      <c r="Q7" s="450"/>
    </row>
    <row r="8" spans="1:17" ht="17.100000000000001" customHeight="1" x14ac:dyDescent="0.2">
      <c r="A8" s="446" t="str">
        <f t="shared" si="0"/>
        <v>93048-3-100</v>
      </c>
      <c r="B8" s="469">
        <v>93048</v>
      </c>
      <c r="C8" s="470">
        <v>3</v>
      </c>
      <c r="D8" s="471" t="s">
        <v>8</v>
      </c>
      <c r="E8" s="470">
        <v>100</v>
      </c>
      <c r="F8" s="475">
        <v>10000</v>
      </c>
      <c r="G8" s="475">
        <v>0</v>
      </c>
      <c r="H8" s="475">
        <v>10000</v>
      </c>
      <c r="I8" s="475">
        <v>0</v>
      </c>
      <c r="J8" s="475">
        <v>10000</v>
      </c>
      <c r="K8" s="475">
        <v>0</v>
      </c>
      <c r="L8" s="475">
        <v>10000</v>
      </c>
      <c r="M8" s="475">
        <v>10000</v>
      </c>
      <c r="N8" s="475">
        <v>10000</v>
      </c>
      <c r="O8" s="475"/>
      <c r="P8" s="448">
        <f t="shared" si="1"/>
        <v>10000</v>
      </c>
    </row>
    <row r="9" spans="1:17" ht="17.100000000000001" customHeight="1" x14ac:dyDescent="0.2">
      <c r="A9" s="446" t="str">
        <f t="shared" si="0"/>
        <v>107292-1-100</v>
      </c>
      <c r="B9" s="465">
        <v>107292</v>
      </c>
      <c r="C9" s="466">
        <v>1</v>
      </c>
      <c r="D9" s="467" t="s">
        <v>11</v>
      </c>
      <c r="E9" s="466">
        <v>100</v>
      </c>
      <c r="F9" s="474">
        <v>1000000</v>
      </c>
      <c r="G9" s="474">
        <v>0</v>
      </c>
      <c r="H9" s="474">
        <v>1000000</v>
      </c>
      <c r="I9" s="474">
        <v>-764597</v>
      </c>
      <c r="J9" s="474">
        <v>235403</v>
      </c>
      <c r="K9" s="474">
        <v>0</v>
      </c>
      <c r="L9" s="474">
        <v>235403</v>
      </c>
      <c r="M9" s="474">
        <v>235403</v>
      </c>
      <c r="N9" s="474">
        <v>0</v>
      </c>
      <c r="O9" s="474">
        <v>235403</v>
      </c>
      <c r="P9" s="449">
        <f>+L9-O9</f>
        <v>0</v>
      </c>
    </row>
    <row r="10" spans="1:17" ht="17.100000000000001" customHeight="1" x14ac:dyDescent="0.2">
      <c r="A10" s="446" t="str">
        <f t="shared" si="0"/>
        <v>107292-3-100</v>
      </c>
      <c r="B10" s="469">
        <v>107292</v>
      </c>
      <c r="C10" s="470">
        <v>3</v>
      </c>
      <c r="D10" s="471" t="s">
        <v>8</v>
      </c>
      <c r="E10" s="470">
        <v>100</v>
      </c>
      <c r="F10" s="475">
        <v>50000</v>
      </c>
      <c r="G10" s="475">
        <v>0</v>
      </c>
      <c r="H10" s="475">
        <v>50000</v>
      </c>
      <c r="I10" s="475">
        <v>0</v>
      </c>
      <c r="J10" s="475">
        <v>50000</v>
      </c>
      <c r="K10" s="475">
        <v>0</v>
      </c>
      <c r="L10" s="475">
        <v>50000</v>
      </c>
      <c r="M10" s="475">
        <v>50000</v>
      </c>
      <c r="N10" s="475">
        <v>0</v>
      </c>
      <c r="O10" s="475">
        <v>50000</v>
      </c>
      <c r="P10" s="448">
        <f t="shared" si="1"/>
        <v>0</v>
      </c>
    </row>
    <row r="11" spans="1:17" ht="17.100000000000001" customHeight="1" x14ac:dyDescent="0.2">
      <c r="A11" s="446" t="str">
        <f t="shared" si="0"/>
        <v>128803-3-142</v>
      </c>
      <c r="B11" s="465">
        <v>128803</v>
      </c>
      <c r="C11" s="466">
        <v>3</v>
      </c>
      <c r="D11" s="467" t="s">
        <v>8</v>
      </c>
      <c r="E11" s="466">
        <v>142</v>
      </c>
      <c r="F11" s="474">
        <v>60000</v>
      </c>
      <c r="G11" s="474">
        <v>0</v>
      </c>
      <c r="H11" s="474">
        <v>60000</v>
      </c>
      <c r="I11" s="474">
        <v>0</v>
      </c>
      <c r="J11" s="474">
        <v>60000</v>
      </c>
      <c r="K11" s="474">
        <v>0</v>
      </c>
      <c r="L11" s="474">
        <v>60000</v>
      </c>
      <c r="M11" s="474">
        <v>60000</v>
      </c>
      <c r="N11" s="474">
        <v>60000</v>
      </c>
      <c r="O11" s="474"/>
      <c r="P11" s="449">
        <f>+L11-O11</f>
        <v>60000</v>
      </c>
    </row>
    <row r="12" spans="1:17" ht="17.100000000000001" customHeight="1" x14ac:dyDescent="0.2">
      <c r="A12" s="446" t="str">
        <f t="shared" si="0"/>
        <v>128805-3-142</v>
      </c>
      <c r="B12" s="469">
        <v>128805</v>
      </c>
      <c r="C12" s="470">
        <v>3</v>
      </c>
      <c r="D12" s="471" t="s">
        <v>8</v>
      </c>
      <c r="E12" s="470">
        <v>142</v>
      </c>
      <c r="F12" s="475">
        <v>30000</v>
      </c>
      <c r="G12" s="475">
        <v>0</v>
      </c>
      <c r="H12" s="475">
        <v>30000</v>
      </c>
      <c r="I12" s="475">
        <v>0</v>
      </c>
      <c r="J12" s="475">
        <v>30000</v>
      </c>
      <c r="K12" s="475">
        <v>0</v>
      </c>
      <c r="L12" s="475">
        <v>30000</v>
      </c>
      <c r="M12" s="475">
        <v>2873.19</v>
      </c>
      <c r="N12" s="475">
        <v>2873.19</v>
      </c>
      <c r="O12" s="475"/>
      <c r="P12" s="448">
        <f t="shared" si="1"/>
        <v>30000</v>
      </c>
    </row>
    <row r="13" spans="1:17" ht="17.100000000000001" customHeight="1" x14ac:dyDescent="0.2">
      <c r="A13" s="446" t="str">
        <f t="shared" si="0"/>
        <v>128807-3-142</v>
      </c>
      <c r="B13" s="465">
        <v>128807</v>
      </c>
      <c r="C13" s="466">
        <v>3</v>
      </c>
      <c r="D13" s="467" t="s">
        <v>8</v>
      </c>
      <c r="E13" s="466">
        <v>142</v>
      </c>
      <c r="F13" s="474">
        <v>25000</v>
      </c>
      <c r="G13" s="474">
        <v>0</v>
      </c>
      <c r="H13" s="474">
        <v>25000</v>
      </c>
      <c r="I13" s="474">
        <v>0</v>
      </c>
      <c r="J13" s="474">
        <v>25000</v>
      </c>
      <c r="K13" s="474">
        <v>0</v>
      </c>
      <c r="L13" s="474">
        <v>25000</v>
      </c>
      <c r="M13" s="474">
        <v>25000</v>
      </c>
      <c r="N13" s="474">
        <v>25000</v>
      </c>
      <c r="O13" s="474"/>
      <c r="P13" s="449">
        <f>+L13-O13</f>
        <v>25000</v>
      </c>
    </row>
    <row r="14" spans="1:17" ht="17.100000000000001" customHeight="1" x14ac:dyDescent="0.2">
      <c r="A14" s="446" t="str">
        <f t="shared" si="0"/>
        <v>128809-3-142</v>
      </c>
      <c r="B14" s="469">
        <v>128809</v>
      </c>
      <c r="C14" s="470">
        <v>3</v>
      </c>
      <c r="D14" s="471" t="s">
        <v>8</v>
      </c>
      <c r="E14" s="470">
        <v>142</v>
      </c>
      <c r="F14" s="475">
        <v>50000</v>
      </c>
      <c r="G14" s="475">
        <v>0</v>
      </c>
      <c r="H14" s="475">
        <v>50000</v>
      </c>
      <c r="I14" s="475">
        <v>0</v>
      </c>
      <c r="J14" s="475">
        <v>50000</v>
      </c>
      <c r="K14" s="475">
        <v>0</v>
      </c>
      <c r="L14" s="475">
        <v>50000</v>
      </c>
      <c r="M14" s="475">
        <v>24442.13</v>
      </c>
      <c r="N14" s="475">
        <v>24442.13</v>
      </c>
      <c r="O14" s="475"/>
      <c r="P14" s="448">
        <f t="shared" si="1"/>
        <v>50000</v>
      </c>
    </row>
    <row r="15" spans="1:17" ht="17.100000000000001" customHeight="1" x14ac:dyDescent="0.2">
      <c r="A15" s="446" t="str">
        <f t="shared" si="0"/>
        <v>128811-3-142</v>
      </c>
      <c r="B15" s="465">
        <v>128811</v>
      </c>
      <c r="C15" s="466">
        <v>3</v>
      </c>
      <c r="D15" s="467" t="s">
        <v>8</v>
      </c>
      <c r="E15" s="466">
        <v>142</v>
      </c>
      <c r="F15" s="474">
        <v>70000</v>
      </c>
      <c r="G15" s="474">
        <v>0</v>
      </c>
      <c r="H15" s="474">
        <v>70000</v>
      </c>
      <c r="I15" s="474">
        <v>0</v>
      </c>
      <c r="J15" s="474">
        <v>70000</v>
      </c>
      <c r="K15" s="474">
        <v>0</v>
      </c>
      <c r="L15" s="474">
        <v>70000</v>
      </c>
      <c r="M15" s="474">
        <v>119.919999999998</v>
      </c>
      <c r="N15" s="474">
        <v>119.92</v>
      </c>
      <c r="O15" s="474"/>
      <c r="P15" s="449">
        <f>+L15-O15</f>
        <v>70000</v>
      </c>
    </row>
    <row r="16" spans="1:17" ht="17.100000000000001" customHeight="1" x14ac:dyDescent="0.2">
      <c r="A16" s="446" t="str">
        <f t="shared" si="0"/>
        <v>139605-3-151</v>
      </c>
      <c r="B16" s="469">
        <v>139605</v>
      </c>
      <c r="C16" s="470">
        <v>3</v>
      </c>
      <c r="D16" s="471" t="s">
        <v>8</v>
      </c>
      <c r="E16" s="470">
        <v>151</v>
      </c>
      <c r="F16" s="475">
        <v>322868</v>
      </c>
      <c r="G16" s="475">
        <v>0</v>
      </c>
      <c r="H16" s="475">
        <v>322868</v>
      </c>
      <c r="I16" s="475">
        <v>30000</v>
      </c>
      <c r="J16" s="475">
        <v>352868</v>
      </c>
      <c r="K16" s="475">
        <v>0</v>
      </c>
      <c r="L16" s="475">
        <v>352868</v>
      </c>
      <c r="M16" s="475">
        <v>191793.57</v>
      </c>
      <c r="N16" s="475">
        <v>191793.57</v>
      </c>
      <c r="O16" s="475"/>
      <c r="P16" s="448">
        <f t="shared" si="1"/>
        <v>352868</v>
      </c>
    </row>
    <row r="17" spans="1:16" ht="17.100000000000001" customHeight="1" x14ac:dyDescent="0.2">
      <c r="A17" s="446" t="str">
        <f t="shared" si="0"/>
        <v>174222-1-100</v>
      </c>
      <c r="B17" s="465">
        <v>174222</v>
      </c>
      <c r="C17" s="466">
        <v>1</v>
      </c>
      <c r="D17" s="467" t="s">
        <v>11</v>
      </c>
      <c r="E17" s="466">
        <v>100</v>
      </c>
      <c r="F17" s="474">
        <v>343663503</v>
      </c>
      <c r="G17" s="474">
        <v>-3436635</v>
      </c>
      <c r="H17" s="474">
        <v>340226868</v>
      </c>
      <c r="I17" s="474">
        <v>3436635</v>
      </c>
      <c r="J17" s="474">
        <v>343663503</v>
      </c>
      <c r="K17" s="474">
        <v>0</v>
      </c>
      <c r="L17" s="474">
        <v>343663503</v>
      </c>
      <c r="M17" s="474">
        <v>158478863.71000001</v>
      </c>
      <c r="N17" s="474">
        <v>158478863.71000001</v>
      </c>
      <c r="O17" s="474"/>
      <c r="P17" s="449">
        <f>+L17-O17</f>
        <v>343663503</v>
      </c>
    </row>
    <row r="18" spans="1:16" ht="17.100000000000001" customHeight="1" x14ac:dyDescent="0.2">
      <c r="A18" s="446" t="str">
        <f t="shared" si="0"/>
        <v>174224-3-151</v>
      </c>
      <c r="B18" s="469">
        <v>174224</v>
      </c>
      <c r="C18" s="470">
        <v>3</v>
      </c>
      <c r="D18" s="471" t="s">
        <v>8</v>
      </c>
      <c r="E18" s="470">
        <v>151</v>
      </c>
      <c r="F18" s="475">
        <v>25591140</v>
      </c>
      <c r="G18" s="475">
        <v>0</v>
      </c>
      <c r="H18" s="475">
        <v>25591140</v>
      </c>
      <c r="I18" s="475">
        <v>0</v>
      </c>
      <c r="J18" s="475">
        <v>25591140</v>
      </c>
      <c r="K18" s="475">
        <v>0</v>
      </c>
      <c r="L18" s="475">
        <v>25591140</v>
      </c>
      <c r="M18" s="475">
        <v>236067.32999999801</v>
      </c>
      <c r="N18" s="475">
        <v>236067.33</v>
      </c>
      <c r="O18" s="475"/>
      <c r="P18" s="448">
        <f t="shared" si="1"/>
        <v>25591140</v>
      </c>
    </row>
    <row r="19" spans="1:16" ht="17.100000000000001" customHeight="1" x14ac:dyDescent="0.2">
      <c r="A19" s="446" t="str">
        <f t="shared" si="0"/>
        <v>174225-3-151</v>
      </c>
      <c r="B19" s="465">
        <v>174225</v>
      </c>
      <c r="C19" s="466">
        <v>3</v>
      </c>
      <c r="D19" s="467" t="s">
        <v>8</v>
      </c>
      <c r="E19" s="466">
        <v>151</v>
      </c>
      <c r="F19" s="474">
        <v>997967</v>
      </c>
      <c r="G19" s="474">
        <v>0</v>
      </c>
      <c r="H19" s="474">
        <v>997967</v>
      </c>
      <c r="I19" s="474">
        <v>0</v>
      </c>
      <c r="J19" s="474">
        <v>997967</v>
      </c>
      <c r="K19" s="474">
        <v>0</v>
      </c>
      <c r="L19" s="474">
        <v>997967</v>
      </c>
      <c r="M19" s="474">
        <v>378347.9</v>
      </c>
      <c r="N19" s="474">
        <v>378347.9</v>
      </c>
      <c r="O19" s="474"/>
      <c r="P19" s="449">
        <f>+L19-O19</f>
        <v>997967</v>
      </c>
    </row>
    <row r="20" spans="1:16" ht="17.100000000000001" customHeight="1" x14ac:dyDescent="0.2">
      <c r="A20" s="446" t="str">
        <f t="shared" si="0"/>
        <v>174228-3-142</v>
      </c>
      <c r="B20" s="469">
        <v>174228</v>
      </c>
      <c r="C20" s="470">
        <v>3</v>
      </c>
      <c r="D20" s="471" t="s">
        <v>8</v>
      </c>
      <c r="E20" s="470">
        <v>142</v>
      </c>
      <c r="F20" s="475">
        <v>400000</v>
      </c>
      <c r="G20" s="475">
        <v>0</v>
      </c>
      <c r="H20" s="475">
        <v>400000</v>
      </c>
      <c r="I20" s="475">
        <v>-400000</v>
      </c>
      <c r="J20" s="475">
        <v>0</v>
      </c>
      <c r="K20" s="475">
        <v>0</v>
      </c>
      <c r="L20" s="475">
        <v>0</v>
      </c>
      <c r="M20" s="475">
        <v>0</v>
      </c>
      <c r="N20" s="475">
        <v>0</v>
      </c>
      <c r="O20" s="475">
        <v>0</v>
      </c>
      <c r="P20" s="448">
        <f t="shared" si="1"/>
        <v>0</v>
      </c>
    </row>
    <row r="21" spans="1:16" ht="17.100000000000001" customHeight="1" x14ac:dyDescent="0.2">
      <c r="A21" s="446" t="str">
        <f t="shared" si="0"/>
        <v>174229-3-142</v>
      </c>
      <c r="B21" s="465">
        <v>174229</v>
      </c>
      <c r="C21" s="466">
        <v>3</v>
      </c>
      <c r="D21" s="467" t="s">
        <v>8</v>
      </c>
      <c r="E21" s="466">
        <v>142</v>
      </c>
      <c r="F21" s="474">
        <v>400000</v>
      </c>
      <c r="G21" s="474">
        <v>0</v>
      </c>
      <c r="H21" s="474">
        <v>400000</v>
      </c>
      <c r="I21" s="474">
        <v>-400000</v>
      </c>
      <c r="J21" s="474">
        <v>0</v>
      </c>
      <c r="K21" s="474">
        <v>0</v>
      </c>
      <c r="L21" s="474">
        <v>0</v>
      </c>
      <c r="M21" s="474">
        <v>0</v>
      </c>
      <c r="N21" s="474">
        <v>0</v>
      </c>
      <c r="O21" s="474">
        <v>0</v>
      </c>
      <c r="P21" s="449">
        <f>+L21-O21</f>
        <v>0</v>
      </c>
    </row>
    <row r="22" spans="1:16" ht="17.100000000000001" customHeight="1" x14ac:dyDescent="0.2">
      <c r="A22" s="446" t="str">
        <f t="shared" si="0"/>
        <v>174230-3-142</v>
      </c>
      <c r="B22" s="469">
        <v>174230</v>
      </c>
      <c r="C22" s="470">
        <v>3</v>
      </c>
      <c r="D22" s="471" t="s">
        <v>8</v>
      </c>
      <c r="E22" s="470">
        <v>142</v>
      </c>
      <c r="F22" s="475">
        <v>300000</v>
      </c>
      <c r="G22" s="475">
        <v>0</v>
      </c>
      <c r="H22" s="475">
        <v>300000</v>
      </c>
      <c r="I22" s="475">
        <v>100000</v>
      </c>
      <c r="J22" s="475">
        <v>400000</v>
      </c>
      <c r="K22" s="475">
        <v>0</v>
      </c>
      <c r="L22" s="475">
        <v>400000</v>
      </c>
      <c r="M22" s="475">
        <v>194788.77</v>
      </c>
      <c r="N22" s="475">
        <v>194788.77</v>
      </c>
      <c r="O22" s="475"/>
      <c r="P22" s="448">
        <f t="shared" si="1"/>
        <v>400000</v>
      </c>
    </row>
    <row r="23" spans="1:16" ht="17.100000000000001" customHeight="1" x14ac:dyDescent="0.2">
      <c r="A23" s="446" t="str">
        <f t="shared" si="0"/>
        <v>174231-3-142</v>
      </c>
      <c r="B23" s="465">
        <v>174231</v>
      </c>
      <c r="C23" s="466">
        <v>3</v>
      </c>
      <c r="D23" s="467" t="s">
        <v>8</v>
      </c>
      <c r="E23" s="466">
        <v>142</v>
      </c>
      <c r="F23" s="474">
        <v>400000</v>
      </c>
      <c r="G23" s="474">
        <v>0</v>
      </c>
      <c r="H23" s="474">
        <v>400000</v>
      </c>
      <c r="I23" s="474">
        <v>100000</v>
      </c>
      <c r="J23" s="474">
        <v>500000</v>
      </c>
      <c r="K23" s="474">
        <v>0</v>
      </c>
      <c r="L23" s="474">
        <v>500000</v>
      </c>
      <c r="M23" s="474">
        <v>97272.01</v>
      </c>
      <c r="N23" s="474">
        <v>97272.01</v>
      </c>
      <c r="O23" s="474"/>
      <c r="P23" s="449">
        <f>+L23-O23</f>
        <v>500000</v>
      </c>
    </row>
    <row r="24" spans="1:16" ht="17.100000000000001" customHeight="1" x14ac:dyDescent="0.2">
      <c r="A24" s="446" t="str">
        <f t="shared" si="0"/>
        <v>174231-4-142</v>
      </c>
      <c r="B24" s="469">
        <v>174231</v>
      </c>
      <c r="C24" s="470">
        <v>4</v>
      </c>
      <c r="D24" s="471" t="s">
        <v>7</v>
      </c>
      <c r="E24" s="470">
        <v>142</v>
      </c>
      <c r="F24" s="475">
        <v>200000</v>
      </c>
      <c r="G24" s="475">
        <v>0</v>
      </c>
      <c r="H24" s="475">
        <v>200000</v>
      </c>
      <c r="I24" s="475">
        <v>81211</v>
      </c>
      <c r="J24" s="475">
        <v>281211</v>
      </c>
      <c r="K24" s="475">
        <v>0</v>
      </c>
      <c r="L24" s="475">
        <v>281211</v>
      </c>
      <c r="M24" s="475">
        <v>0.94000000000232797</v>
      </c>
      <c r="N24" s="475">
        <v>0.94</v>
      </c>
      <c r="O24" s="475">
        <v>0</v>
      </c>
      <c r="P24" s="448">
        <f t="shared" si="1"/>
        <v>281211</v>
      </c>
    </row>
    <row r="25" spans="1:16" ht="17.100000000000001" customHeight="1" x14ac:dyDescent="0.2">
      <c r="A25" s="446" t="str">
        <f t="shared" si="0"/>
        <v>174232-3-100</v>
      </c>
      <c r="B25" s="465">
        <v>174232</v>
      </c>
      <c r="C25" s="466">
        <v>3</v>
      </c>
      <c r="D25" s="467" t="s">
        <v>8</v>
      </c>
      <c r="E25" s="466">
        <v>100</v>
      </c>
      <c r="F25" s="474"/>
      <c r="G25" s="474">
        <v>4950000</v>
      </c>
      <c r="H25" s="474">
        <v>4950000</v>
      </c>
      <c r="I25" s="474">
        <v>0</v>
      </c>
      <c r="J25" s="474">
        <v>4950000</v>
      </c>
      <c r="K25" s="474">
        <v>0</v>
      </c>
      <c r="L25" s="474">
        <v>4950000</v>
      </c>
      <c r="M25" s="474">
        <v>2150000</v>
      </c>
      <c r="N25" s="474">
        <v>2150000</v>
      </c>
      <c r="O25" s="474"/>
      <c r="P25" s="449">
        <f>+L25-O25</f>
        <v>4950000</v>
      </c>
    </row>
    <row r="26" spans="1:16" ht="17.100000000000001" customHeight="1" x14ac:dyDescent="0.2">
      <c r="A26" s="446" t="str">
        <f t="shared" si="0"/>
        <v>174232-3-142</v>
      </c>
      <c r="B26" s="469">
        <v>174232</v>
      </c>
      <c r="C26" s="470">
        <v>3</v>
      </c>
      <c r="D26" s="471" t="s">
        <v>8</v>
      </c>
      <c r="E26" s="470">
        <v>142</v>
      </c>
      <c r="F26" s="475">
        <v>33000000</v>
      </c>
      <c r="G26" s="475">
        <v>-4950000</v>
      </c>
      <c r="H26" s="475">
        <v>28050000</v>
      </c>
      <c r="I26" s="475">
        <v>1200000</v>
      </c>
      <c r="J26" s="475">
        <v>29250000</v>
      </c>
      <c r="K26" s="475">
        <v>0</v>
      </c>
      <c r="L26" s="475">
        <v>29250000</v>
      </c>
      <c r="M26" s="475">
        <v>2833074.72</v>
      </c>
      <c r="N26" s="475">
        <v>2500152.77</v>
      </c>
      <c r="O26" s="475">
        <v>0</v>
      </c>
      <c r="P26" s="448">
        <f t="shared" si="1"/>
        <v>29250000</v>
      </c>
    </row>
    <row r="27" spans="1:16" ht="17.100000000000001" customHeight="1" x14ac:dyDescent="0.2">
      <c r="A27" s="446" t="str">
        <f t="shared" si="0"/>
        <v>174232-4-142</v>
      </c>
      <c r="B27" s="465">
        <v>174232</v>
      </c>
      <c r="C27" s="466">
        <v>4</v>
      </c>
      <c r="D27" s="467" t="s">
        <v>7</v>
      </c>
      <c r="E27" s="466">
        <v>142</v>
      </c>
      <c r="F27" s="474">
        <v>2000000</v>
      </c>
      <c r="G27" s="474">
        <v>0</v>
      </c>
      <c r="H27" s="474">
        <v>2000000</v>
      </c>
      <c r="I27" s="474">
        <v>-1200000</v>
      </c>
      <c r="J27" s="474">
        <v>800000</v>
      </c>
      <c r="K27" s="474">
        <v>0</v>
      </c>
      <c r="L27" s="474">
        <v>800000</v>
      </c>
      <c r="M27" s="474">
        <v>676879.11</v>
      </c>
      <c r="N27" s="474">
        <v>676879.11</v>
      </c>
      <c r="O27" s="474">
        <v>0</v>
      </c>
      <c r="P27" s="449">
        <f>+L27-O27</f>
        <v>800000</v>
      </c>
    </row>
    <row r="28" spans="1:16" ht="17.100000000000001" customHeight="1" x14ac:dyDescent="0.2">
      <c r="A28" s="446" t="str">
        <f t="shared" si="0"/>
        <v>174233-3-142</v>
      </c>
      <c r="B28" s="469">
        <v>174233</v>
      </c>
      <c r="C28" s="470">
        <v>3</v>
      </c>
      <c r="D28" s="471" t="s">
        <v>8</v>
      </c>
      <c r="E28" s="470">
        <v>142</v>
      </c>
      <c r="F28" s="475">
        <v>200000</v>
      </c>
      <c r="G28" s="475">
        <v>0</v>
      </c>
      <c r="H28" s="475">
        <v>200000</v>
      </c>
      <c r="I28" s="475">
        <v>0</v>
      </c>
      <c r="J28" s="475">
        <v>200000</v>
      </c>
      <c r="K28" s="475">
        <v>0</v>
      </c>
      <c r="L28" s="475">
        <v>200000</v>
      </c>
      <c r="M28" s="475">
        <v>104.510000000009</v>
      </c>
      <c r="N28" s="475">
        <v>104.51</v>
      </c>
      <c r="O28" s="475"/>
      <c r="P28" s="448">
        <f t="shared" si="1"/>
        <v>200000</v>
      </c>
    </row>
    <row r="29" spans="1:16" ht="17.100000000000001" customHeight="1" x14ac:dyDescent="0.2">
      <c r="A29" s="446" t="str">
        <f t="shared" si="0"/>
        <v>174233-4-142</v>
      </c>
      <c r="B29" s="465">
        <v>174233</v>
      </c>
      <c r="C29" s="466">
        <v>4</v>
      </c>
      <c r="D29" s="467" t="s">
        <v>7</v>
      </c>
      <c r="E29" s="466">
        <v>142</v>
      </c>
      <c r="F29" s="474">
        <v>150000</v>
      </c>
      <c r="G29" s="474">
        <v>0</v>
      </c>
      <c r="H29" s="474">
        <v>150000</v>
      </c>
      <c r="I29" s="474">
        <v>0</v>
      </c>
      <c r="J29" s="474">
        <v>150000</v>
      </c>
      <c r="K29" s="474">
        <v>0</v>
      </c>
      <c r="L29" s="474">
        <v>150000</v>
      </c>
      <c r="M29" s="474">
        <v>10938.84</v>
      </c>
      <c r="N29" s="474">
        <v>10938.84</v>
      </c>
      <c r="O29" s="474"/>
      <c r="P29" s="449">
        <f>+L29-O29</f>
        <v>150000</v>
      </c>
    </row>
    <row r="30" spans="1:16" ht="17.100000000000001" customHeight="1" x14ac:dyDescent="0.2">
      <c r="A30" s="446" t="str">
        <f t="shared" si="0"/>
        <v>174234-3-142</v>
      </c>
      <c r="B30" s="469">
        <v>174234</v>
      </c>
      <c r="C30" s="470">
        <v>3</v>
      </c>
      <c r="D30" s="471" t="s">
        <v>8</v>
      </c>
      <c r="E30" s="470">
        <v>142</v>
      </c>
      <c r="F30" s="475">
        <v>1000000</v>
      </c>
      <c r="G30" s="475">
        <v>0</v>
      </c>
      <c r="H30" s="475">
        <v>1000000</v>
      </c>
      <c r="I30" s="475">
        <v>-200000</v>
      </c>
      <c r="J30" s="475">
        <v>800000</v>
      </c>
      <c r="K30" s="475">
        <v>0</v>
      </c>
      <c r="L30" s="475">
        <v>800000</v>
      </c>
      <c r="M30" s="475">
        <v>334504.77</v>
      </c>
      <c r="N30" s="475">
        <v>334504.77</v>
      </c>
      <c r="O30" s="475">
        <v>0</v>
      </c>
      <c r="P30" s="448">
        <f t="shared" si="1"/>
        <v>800000</v>
      </c>
    </row>
    <row r="31" spans="1:16" ht="17.100000000000001" customHeight="1" x14ac:dyDescent="0.2">
      <c r="A31" s="446" t="str">
        <f t="shared" si="0"/>
        <v>174234-4-142</v>
      </c>
      <c r="B31" s="465">
        <v>174234</v>
      </c>
      <c r="C31" s="466">
        <v>4</v>
      </c>
      <c r="D31" s="467" t="s">
        <v>7</v>
      </c>
      <c r="E31" s="466">
        <v>142</v>
      </c>
      <c r="F31" s="474">
        <v>300000</v>
      </c>
      <c r="G31" s="474">
        <v>0</v>
      </c>
      <c r="H31" s="474">
        <v>300000</v>
      </c>
      <c r="I31" s="474">
        <v>700000</v>
      </c>
      <c r="J31" s="474">
        <v>1000000</v>
      </c>
      <c r="K31" s="474">
        <v>0</v>
      </c>
      <c r="L31" s="474">
        <v>1000000</v>
      </c>
      <c r="M31" s="474">
        <v>196021</v>
      </c>
      <c r="N31" s="474">
        <v>196021</v>
      </c>
      <c r="O31" s="474"/>
      <c r="P31" s="449">
        <f>+L31-O31</f>
        <v>1000000</v>
      </c>
    </row>
    <row r="32" spans="1:16" ht="17.100000000000001" customHeight="1" x14ac:dyDescent="0.2">
      <c r="A32" s="446" t="str">
        <f t="shared" si="0"/>
        <v>174235-3-142</v>
      </c>
      <c r="B32" s="469">
        <v>174235</v>
      </c>
      <c r="C32" s="470">
        <v>3</v>
      </c>
      <c r="D32" s="471" t="s">
        <v>8</v>
      </c>
      <c r="E32" s="470">
        <v>142</v>
      </c>
      <c r="F32" s="475">
        <v>200000</v>
      </c>
      <c r="G32" s="475">
        <v>0</v>
      </c>
      <c r="H32" s="475">
        <v>200000</v>
      </c>
      <c r="I32" s="475">
        <v>0</v>
      </c>
      <c r="J32" s="475">
        <v>200000</v>
      </c>
      <c r="K32" s="475">
        <v>0</v>
      </c>
      <c r="L32" s="475">
        <v>200000</v>
      </c>
      <c r="M32" s="475">
        <v>98780.86</v>
      </c>
      <c r="N32" s="475">
        <v>98780.86</v>
      </c>
      <c r="O32" s="475"/>
      <c r="P32" s="448">
        <f t="shared" si="1"/>
        <v>200000</v>
      </c>
    </row>
    <row r="33" spans="1:16" ht="17.100000000000001" customHeight="1" x14ac:dyDescent="0.2">
      <c r="A33" s="446" t="str">
        <f t="shared" si="0"/>
        <v>174236-3-142</v>
      </c>
      <c r="B33" s="465">
        <v>174236</v>
      </c>
      <c r="C33" s="466">
        <v>3</v>
      </c>
      <c r="D33" s="467" t="s">
        <v>8</v>
      </c>
      <c r="E33" s="466">
        <v>142</v>
      </c>
      <c r="F33" s="474">
        <v>200000</v>
      </c>
      <c r="G33" s="474">
        <v>0</v>
      </c>
      <c r="H33" s="474">
        <v>200000</v>
      </c>
      <c r="I33" s="474">
        <v>-50000</v>
      </c>
      <c r="J33" s="474">
        <v>150000</v>
      </c>
      <c r="K33" s="474">
        <v>0</v>
      </c>
      <c r="L33" s="474">
        <v>150000</v>
      </c>
      <c r="M33" s="474">
        <v>75305.62</v>
      </c>
      <c r="N33" s="474">
        <v>75305.62</v>
      </c>
      <c r="O33" s="474">
        <v>0</v>
      </c>
      <c r="P33" s="449">
        <f>+L33-O33</f>
        <v>150000</v>
      </c>
    </row>
    <row r="34" spans="1:16" ht="17.100000000000001" customHeight="1" x14ac:dyDescent="0.2">
      <c r="A34" s="446" t="str">
        <f t="shared" si="0"/>
        <v>174236-4-142</v>
      </c>
      <c r="B34" s="469">
        <v>174236</v>
      </c>
      <c r="C34" s="470">
        <v>4</v>
      </c>
      <c r="D34" s="471" t="s">
        <v>7</v>
      </c>
      <c r="E34" s="470">
        <v>142</v>
      </c>
      <c r="F34" s="475">
        <v>25000</v>
      </c>
      <c r="G34" s="475">
        <v>0</v>
      </c>
      <c r="H34" s="475">
        <v>25000</v>
      </c>
      <c r="I34" s="475">
        <v>-23614</v>
      </c>
      <c r="J34" s="475">
        <v>1386</v>
      </c>
      <c r="K34" s="475">
        <v>0</v>
      </c>
      <c r="L34" s="475">
        <v>1386</v>
      </c>
      <c r="M34" s="475">
        <v>0</v>
      </c>
      <c r="N34" s="475">
        <v>0</v>
      </c>
      <c r="O34" s="475">
        <v>0</v>
      </c>
      <c r="P34" s="448">
        <f t="shared" si="1"/>
        <v>1386</v>
      </c>
    </row>
    <row r="35" spans="1:16" ht="17.100000000000001" customHeight="1" x14ac:dyDescent="0.2">
      <c r="A35" s="446" t="str">
        <f t="shared" si="0"/>
        <v>174237-3-142</v>
      </c>
      <c r="B35" s="465">
        <v>174237</v>
      </c>
      <c r="C35" s="466">
        <v>3</v>
      </c>
      <c r="D35" s="467" t="s">
        <v>8</v>
      </c>
      <c r="E35" s="466">
        <v>142</v>
      </c>
      <c r="F35" s="474">
        <v>1305000</v>
      </c>
      <c r="G35" s="474">
        <v>0</v>
      </c>
      <c r="H35" s="474">
        <v>1305000</v>
      </c>
      <c r="I35" s="474">
        <v>-170832</v>
      </c>
      <c r="J35" s="474">
        <v>1134168</v>
      </c>
      <c r="K35" s="474">
        <v>0</v>
      </c>
      <c r="L35" s="474">
        <v>1134168</v>
      </c>
      <c r="M35" s="474">
        <v>506380.15</v>
      </c>
      <c r="N35" s="474">
        <v>232680.15</v>
      </c>
      <c r="O35" s="474">
        <v>0</v>
      </c>
      <c r="P35" s="449">
        <f>+L35-O35</f>
        <v>1134168</v>
      </c>
    </row>
    <row r="36" spans="1:16" ht="17.100000000000001" customHeight="1" x14ac:dyDescent="0.2">
      <c r="A36" s="446" t="str">
        <f t="shared" si="0"/>
        <v>174237-4-142</v>
      </c>
      <c r="B36" s="469">
        <v>174237</v>
      </c>
      <c r="C36" s="470">
        <v>4</v>
      </c>
      <c r="D36" s="471" t="s">
        <v>7</v>
      </c>
      <c r="E36" s="470">
        <v>142</v>
      </c>
      <c r="F36" s="475">
        <v>145000</v>
      </c>
      <c r="G36" s="475">
        <v>0</v>
      </c>
      <c r="H36" s="475">
        <v>145000</v>
      </c>
      <c r="I36" s="475">
        <v>0</v>
      </c>
      <c r="J36" s="475">
        <v>145000</v>
      </c>
      <c r="K36" s="475">
        <v>0</v>
      </c>
      <c r="L36" s="475">
        <v>145000</v>
      </c>
      <c r="M36" s="475">
        <v>145000</v>
      </c>
      <c r="N36" s="475">
        <v>145000</v>
      </c>
      <c r="O36" s="475"/>
      <c r="P36" s="448">
        <f t="shared" si="1"/>
        <v>145000</v>
      </c>
    </row>
    <row r="37" spans="1:16" ht="17.100000000000001" customHeight="1" x14ac:dyDescent="0.2">
      <c r="A37" s="446" t="str">
        <f t="shared" si="0"/>
        <v>174238-3-142</v>
      </c>
      <c r="B37" s="465">
        <v>174238</v>
      </c>
      <c r="C37" s="466">
        <v>3</v>
      </c>
      <c r="D37" s="467" t="s">
        <v>8</v>
      </c>
      <c r="E37" s="466">
        <v>142</v>
      </c>
      <c r="F37" s="474">
        <v>200000</v>
      </c>
      <c r="G37" s="474">
        <v>0</v>
      </c>
      <c r="H37" s="474">
        <v>200000</v>
      </c>
      <c r="I37" s="474">
        <v>0</v>
      </c>
      <c r="J37" s="474">
        <v>200000</v>
      </c>
      <c r="K37" s="474">
        <v>0</v>
      </c>
      <c r="L37" s="474">
        <v>200000</v>
      </c>
      <c r="M37" s="474">
        <v>39814.29</v>
      </c>
      <c r="N37" s="474">
        <v>39814.29</v>
      </c>
      <c r="O37" s="474"/>
      <c r="P37" s="449">
        <f>+L37-O37</f>
        <v>200000</v>
      </c>
    </row>
    <row r="38" spans="1:16" ht="17.100000000000001" customHeight="1" x14ac:dyDescent="0.2">
      <c r="A38" s="446" t="str">
        <f t="shared" si="0"/>
        <v>174239-3-142</v>
      </c>
      <c r="B38" s="469">
        <v>174239</v>
      </c>
      <c r="C38" s="470">
        <v>3</v>
      </c>
      <c r="D38" s="471" t="s">
        <v>8</v>
      </c>
      <c r="E38" s="470">
        <v>142</v>
      </c>
      <c r="F38" s="475">
        <v>5692518</v>
      </c>
      <c r="G38" s="475">
        <v>0</v>
      </c>
      <c r="H38" s="475">
        <v>5692518</v>
      </c>
      <c r="I38" s="475">
        <v>0</v>
      </c>
      <c r="J38" s="475">
        <v>5692518</v>
      </c>
      <c r="K38" s="475">
        <v>0</v>
      </c>
      <c r="L38" s="475">
        <v>5692518</v>
      </c>
      <c r="M38" s="475">
        <v>2936220.77</v>
      </c>
      <c r="N38" s="475">
        <v>2936220.77</v>
      </c>
      <c r="O38" s="475">
        <v>0</v>
      </c>
      <c r="P38" s="448">
        <f t="shared" si="1"/>
        <v>5692518</v>
      </c>
    </row>
    <row r="39" spans="1:16" ht="17.100000000000001" customHeight="1" x14ac:dyDescent="0.2">
      <c r="A39" s="446" t="str">
        <f t="shared" si="0"/>
        <v>174239-4-142</v>
      </c>
      <c r="B39" s="465">
        <v>174239</v>
      </c>
      <c r="C39" s="466">
        <v>4</v>
      </c>
      <c r="D39" s="467" t="s">
        <v>7</v>
      </c>
      <c r="E39" s="466">
        <v>142</v>
      </c>
      <c r="F39" s="474">
        <v>1000000</v>
      </c>
      <c r="G39" s="474">
        <v>0</v>
      </c>
      <c r="H39" s="474">
        <v>1000000</v>
      </c>
      <c r="I39" s="474">
        <v>0</v>
      </c>
      <c r="J39" s="474">
        <v>1000000</v>
      </c>
      <c r="K39" s="474">
        <v>0</v>
      </c>
      <c r="L39" s="474">
        <v>1000000</v>
      </c>
      <c r="M39" s="474">
        <v>972084.45</v>
      </c>
      <c r="N39" s="474">
        <v>972084.45</v>
      </c>
      <c r="O39" s="474"/>
      <c r="P39" s="449">
        <f>+L39-O39</f>
        <v>1000000</v>
      </c>
    </row>
    <row r="40" spans="1:16" ht="17.100000000000001" customHeight="1" x14ac:dyDescent="0.2">
      <c r="A40" s="446" t="str">
        <f t="shared" si="0"/>
        <v>174239-3-150</v>
      </c>
      <c r="B40" s="469">
        <v>174239</v>
      </c>
      <c r="C40" s="470">
        <v>3</v>
      </c>
      <c r="D40" s="471" t="s">
        <v>8</v>
      </c>
      <c r="E40" s="470">
        <v>150</v>
      </c>
      <c r="F40" s="475">
        <v>1807482</v>
      </c>
      <c r="G40" s="475">
        <v>0</v>
      </c>
      <c r="H40" s="475">
        <v>1807482</v>
      </c>
      <c r="I40" s="475">
        <v>0</v>
      </c>
      <c r="J40" s="475">
        <v>1807482</v>
      </c>
      <c r="K40" s="475">
        <v>0</v>
      </c>
      <c r="L40" s="475">
        <v>1807482</v>
      </c>
      <c r="M40" s="475">
        <v>1300604.1599999999</v>
      </c>
      <c r="N40" s="475">
        <v>1300604.1599999999</v>
      </c>
      <c r="O40" s="475">
        <v>0</v>
      </c>
      <c r="P40" s="448">
        <f t="shared" si="1"/>
        <v>1807482</v>
      </c>
    </row>
    <row r="41" spans="1:16" ht="17.100000000000001" customHeight="1" x14ac:dyDescent="0.2">
      <c r="A41" s="446" t="str">
        <f t="shared" si="0"/>
        <v>174240-3-142</v>
      </c>
      <c r="B41" s="465">
        <v>174240</v>
      </c>
      <c r="C41" s="466">
        <v>3</v>
      </c>
      <c r="D41" s="467" t="s">
        <v>8</v>
      </c>
      <c r="E41" s="466">
        <v>142</v>
      </c>
      <c r="F41" s="474">
        <v>1408632</v>
      </c>
      <c r="G41" s="474">
        <v>0</v>
      </c>
      <c r="H41" s="474">
        <v>1408632</v>
      </c>
      <c r="I41" s="474">
        <v>-976723</v>
      </c>
      <c r="J41" s="474">
        <v>431909</v>
      </c>
      <c r="K41" s="474">
        <v>0</v>
      </c>
      <c r="L41" s="474">
        <v>431909</v>
      </c>
      <c r="M41" s="474">
        <v>155397.5</v>
      </c>
      <c r="N41" s="474">
        <v>155397.5</v>
      </c>
      <c r="O41" s="474">
        <v>0</v>
      </c>
      <c r="P41" s="449">
        <f>+L41-O41</f>
        <v>431909</v>
      </c>
    </row>
    <row r="42" spans="1:16" ht="17.100000000000001" customHeight="1" x14ac:dyDescent="0.2">
      <c r="A42" s="446" t="str">
        <f t="shared" ref="A42:A61" si="2">CONCATENATE(B42,"-",C42,"-",E42)</f>
        <v>174240-4-142</v>
      </c>
      <c r="B42" s="469">
        <v>174240</v>
      </c>
      <c r="C42" s="470">
        <v>4</v>
      </c>
      <c r="D42" s="471" t="s">
        <v>7</v>
      </c>
      <c r="E42" s="470">
        <v>142</v>
      </c>
      <c r="F42" s="475">
        <v>91368</v>
      </c>
      <c r="G42" s="475">
        <v>0</v>
      </c>
      <c r="H42" s="475">
        <v>91368</v>
      </c>
      <c r="I42" s="475">
        <v>800000</v>
      </c>
      <c r="J42" s="475">
        <v>891368</v>
      </c>
      <c r="K42" s="475">
        <v>0</v>
      </c>
      <c r="L42" s="475">
        <v>891368</v>
      </c>
      <c r="M42" s="475">
        <v>850497</v>
      </c>
      <c r="N42" s="475">
        <v>850497</v>
      </c>
      <c r="O42" s="475"/>
      <c r="P42" s="448">
        <f t="shared" si="1"/>
        <v>891368</v>
      </c>
    </row>
    <row r="43" spans="1:16" ht="17.100000000000001" customHeight="1" x14ac:dyDescent="0.2">
      <c r="A43" s="446" t="str">
        <f t="shared" si="2"/>
        <v>174241-3-142</v>
      </c>
      <c r="B43" s="465">
        <v>174241</v>
      </c>
      <c r="C43" s="466">
        <v>3</v>
      </c>
      <c r="D43" s="467" t="s">
        <v>8</v>
      </c>
      <c r="E43" s="466">
        <v>142</v>
      </c>
      <c r="F43" s="474">
        <v>1999999</v>
      </c>
      <c r="G43" s="474">
        <v>0</v>
      </c>
      <c r="H43" s="474">
        <v>1999999</v>
      </c>
      <c r="I43" s="474">
        <v>0</v>
      </c>
      <c r="J43" s="474">
        <v>1999999</v>
      </c>
      <c r="K43" s="474">
        <v>0</v>
      </c>
      <c r="L43" s="474">
        <v>1999999</v>
      </c>
      <c r="M43" s="474">
        <v>659762.06999999995</v>
      </c>
      <c r="N43" s="474">
        <v>659762.06999999995</v>
      </c>
      <c r="O43" s="474"/>
      <c r="P43" s="449">
        <f>+L43-O43</f>
        <v>1999999</v>
      </c>
    </row>
    <row r="44" spans="1:16" ht="17.100000000000001" customHeight="1" x14ac:dyDescent="0.2">
      <c r="A44" s="446" t="str">
        <f t="shared" si="2"/>
        <v>174241-4-142</v>
      </c>
      <c r="B44" s="469">
        <v>174241</v>
      </c>
      <c r="C44" s="470">
        <v>4</v>
      </c>
      <c r="D44" s="471" t="s">
        <v>7</v>
      </c>
      <c r="E44" s="470">
        <v>142</v>
      </c>
      <c r="F44" s="475">
        <v>1000000</v>
      </c>
      <c r="G44" s="475">
        <v>0</v>
      </c>
      <c r="H44" s="475">
        <v>1000000</v>
      </c>
      <c r="I44" s="475">
        <v>0</v>
      </c>
      <c r="J44" s="475">
        <v>1000000</v>
      </c>
      <c r="K44" s="475">
        <v>0</v>
      </c>
      <c r="L44" s="475">
        <v>1000000</v>
      </c>
      <c r="M44" s="475">
        <v>638026.56000000006</v>
      </c>
      <c r="N44" s="475">
        <v>638026.56000000006</v>
      </c>
      <c r="O44" s="475"/>
      <c r="P44" s="448">
        <f t="shared" si="1"/>
        <v>1000000</v>
      </c>
    </row>
    <row r="45" spans="1:16" ht="17.100000000000001" customHeight="1" x14ac:dyDescent="0.2">
      <c r="A45" s="446" t="str">
        <f t="shared" si="2"/>
        <v>174242-3-142</v>
      </c>
      <c r="B45" s="465">
        <v>174242</v>
      </c>
      <c r="C45" s="466">
        <v>3</v>
      </c>
      <c r="D45" s="467" t="s">
        <v>8</v>
      </c>
      <c r="E45" s="466">
        <v>142</v>
      </c>
      <c r="F45" s="474">
        <v>1490000</v>
      </c>
      <c r="G45" s="474">
        <v>0</v>
      </c>
      <c r="H45" s="474">
        <v>1490000</v>
      </c>
      <c r="I45" s="474">
        <v>2050000</v>
      </c>
      <c r="J45" s="474">
        <v>3540000</v>
      </c>
      <c r="K45" s="474">
        <v>0</v>
      </c>
      <c r="L45" s="474">
        <v>3540000</v>
      </c>
      <c r="M45" s="474">
        <v>2251405.7000000002</v>
      </c>
      <c r="N45" s="474">
        <v>2251405.7000000002</v>
      </c>
      <c r="O45" s="474"/>
      <c r="P45" s="449">
        <f>+L45-O45</f>
        <v>3540000</v>
      </c>
    </row>
    <row r="46" spans="1:16" ht="17.100000000000001" customHeight="1" x14ac:dyDescent="0.2">
      <c r="A46" s="446" t="str">
        <f t="shared" si="2"/>
        <v>174242-4-142</v>
      </c>
      <c r="B46" s="469">
        <v>174242</v>
      </c>
      <c r="C46" s="470">
        <v>4</v>
      </c>
      <c r="D46" s="471" t="s">
        <v>7</v>
      </c>
      <c r="E46" s="470">
        <v>142</v>
      </c>
      <c r="F46" s="475">
        <v>1700000</v>
      </c>
      <c r="G46" s="475">
        <v>0</v>
      </c>
      <c r="H46" s="475">
        <v>1700000</v>
      </c>
      <c r="I46" s="475">
        <v>0</v>
      </c>
      <c r="J46" s="475">
        <v>1700000</v>
      </c>
      <c r="K46" s="475">
        <v>0</v>
      </c>
      <c r="L46" s="475">
        <v>1700000</v>
      </c>
      <c r="M46" s="475">
        <v>1387767</v>
      </c>
      <c r="N46" s="475">
        <v>1387767</v>
      </c>
      <c r="O46" s="475"/>
      <c r="P46" s="448">
        <f t="shared" si="1"/>
        <v>1700000</v>
      </c>
    </row>
    <row r="47" spans="1:16" ht="17.100000000000001" customHeight="1" x14ac:dyDescent="0.2">
      <c r="A47" s="446" t="str">
        <f t="shared" si="2"/>
        <v>174243-3-142</v>
      </c>
      <c r="B47" s="465">
        <v>174243</v>
      </c>
      <c r="C47" s="466">
        <v>3</v>
      </c>
      <c r="D47" s="467" t="s">
        <v>8</v>
      </c>
      <c r="E47" s="466">
        <v>142</v>
      </c>
      <c r="F47" s="474">
        <v>200000</v>
      </c>
      <c r="G47" s="474">
        <v>0</v>
      </c>
      <c r="H47" s="474">
        <v>200000</v>
      </c>
      <c r="I47" s="474">
        <v>0</v>
      </c>
      <c r="J47" s="474">
        <v>200000</v>
      </c>
      <c r="K47" s="474">
        <v>0</v>
      </c>
      <c r="L47" s="474">
        <v>200000</v>
      </c>
      <c r="M47" s="474">
        <v>72076.86</v>
      </c>
      <c r="N47" s="474">
        <v>72076.86</v>
      </c>
      <c r="O47" s="474"/>
      <c r="P47" s="449">
        <f>+L47-O47</f>
        <v>200000</v>
      </c>
    </row>
    <row r="48" spans="1:16" ht="17.100000000000001" customHeight="1" x14ac:dyDescent="0.2">
      <c r="A48" s="446" t="str">
        <f t="shared" si="2"/>
        <v>174244-3-142</v>
      </c>
      <c r="B48" s="469">
        <v>174244</v>
      </c>
      <c r="C48" s="470">
        <v>3</v>
      </c>
      <c r="D48" s="471" t="s">
        <v>8</v>
      </c>
      <c r="E48" s="470">
        <v>142</v>
      </c>
      <c r="F48" s="475">
        <v>200000</v>
      </c>
      <c r="G48" s="475">
        <v>0</v>
      </c>
      <c r="H48" s="475">
        <v>200000</v>
      </c>
      <c r="I48" s="475">
        <v>0</v>
      </c>
      <c r="J48" s="475">
        <v>200000</v>
      </c>
      <c r="K48" s="475">
        <v>0</v>
      </c>
      <c r="L48" s="475">
        <v>200000</v>
      </c>
      <c r="M48" s="475">
        <v>114988.52</v>
      </c>
      <c r="N48" s="475">
        <v>114988.52</v>
      </c>
      <c r="O48" s="475"/>
      <c r="P48" s="448">
        <f t="shared" si="1"/>
        <v>200000</v>
      </c>
    </row>
    <row r="49" spans="1:17" ht="17.100000000000001" customHeight="1" x14ac:dyDescent="0.2">
      <c r="A49" s="446" t="str">
        <f t="shared" si="2"/>
        <v>174245-3-142</v>
      </c>
      <c r="B49" s="465">
        <v>174245</v>
      </c>
      <c r="C49" s="466">
        <v>3</v>
      </c>
      <c r="D49" s="467" t="s">
        <v>8</v>
      </c>
      <c r="E49" s="466">
        <v>142</v>
      </c>
      <c r="F49" s="474">
        <v>3539578</v>
      </c>
      <c r="G49" s="474">
        <v>0</v>
      </c>
      <c r="H49" s="474">
        <v>3539578</v>
      </c>
      <c r="I49" s="474">
        <v>0</v>
      </c>
      <c r="J49" s="474">
        <v>3539578</v>
      </c>
      <c r="K49" s="474">
        <v>0</v>
      </c>
      <c r="L49" s="474">
        <v>3539578</v>
      </c>
      <c r="M49" s="474">
        <v>1298538.1000000001</v>
      </c>
      <c r="N49" s="474">
        <v>1298538.1000000001</v>
      </c>
      <c r="O49" s="474"/>
      <c r="P49" s="449">
        <f>+L49-O49</f>
        <v>3539578</v>
      </c>
    </row>
    <row r="50" spans="1:17" ht="17.100000000000001" customHeight="1" x14ac:dyDescent="0.2">
      <c r="A50" s="446" t="str">
        <f t="shared" si="2"/>
        <v>174245-4-142</v>
      </c>
      <c r="B50" s="469">
        <v>174245</v>
      </c>
      <c r="C50" s="470">
        <v>4</v>
      </c>
      <c r="D50" s="471" t="s">
        <v>7</v>
      </c>
      <c r="E50" s="470">
        <v>142</v>
      </c>
      <c r="F50" s="475">
        <v>2460422</v>
      </c>
      <c r="G50" s="475">
        <v>0</v>
      </c>
      <c r="H50" s="475">
        <v>2460422</v>
      </c>
      <c r="I50" s="475">
        <v>0</v>
      </c>
      <c r="J50" s="475">
        <v>2460422</v>
      </c>
      <c r="K50" s="475">
        <v>0</v>
      </c>
      <c r="L50" s="475">
        <v>2460422</v>
      </c>
      <c r="M50" s="475">
        <v>2074311</v>
      </c>
      <c r="N50" s="475">
        <v>2074311</v>
      </c>
      <c r="O50" s="475"/>
      <c r="P50" s="448">
        <f t="shared" si="1"/>
        <v>2460422</v>
      </c>
    </row>
    <row r="51" spans="1:17" ht="17.100000000000001" customHeight="1" x14ac:dyDescent="0.2">
      <c r="A51" s="446" t="str">
        <f t="shared" si="2"/>
        <v>174246-3-142</v>
      </c>
      <c r="B51" s="465">
        <v>174246</v>
      </c>
      <c r="C51" s="466">
        <v>3</v>
      </c>
      <c r="D51" s="467" t="s">
        <v>8</v>
      </c>
      <c r="E51" s="466">
        <v>142</v>
      </c>
      <c r="F51" s="474">
        <v>300000</v>
      </c>
      <c r="G51" s="474">
        <v>0</v>
      </c>
      <c r="H51" s="474">
        <v>300000</v>
      </c>
      <c r="I51" s="474">
        <v>-50000</v>
      </c>
      <c r="J51" s="474">
        <v>250000</v>
      </c>
      <c r="K51" s="474">
        <v>0</v>
      </c>
      <c r="L51" s="474">
        <v>250000</v>
      </c>
      <c r="M51" s="474">
        <v>10345.61</v>
      </c>
      <c r="N51" s="474">
        <v>10345.61</v>
      </c>
      <c r="O51" s="474">
        <v>0</v>
      </c>
      <c r="P51" s="449">
        <f>+L51-O51</f>
        <v>250000</v>
      </c>
      <c r="Q51" s="450"/>
    </row>
    <row r="52" spans="1:17" ht="17.100000000000001" customHeight="1" x14ac:dyDescent="0.2">
      <c r="A52" s="446" t="str">
        <f t="shared" si="2"/>
        <v>174247-3-142</v>
      </c>
      <c r="B52" s="469">
        <v>174247</v>
      </c>
      <c r="C52" s="470">
        <v>3</v>
      </c>
      <c r="D52" s="471" t="s">
        <v>8</v>
      </c>
      <c r="E52" s="470">
        <v>142</v>
      </c>
      <c r="F52" s="475">
        <v>275000</v>
      </c>
      <c r="G52" s="475">
        <v>0</v>
      </c>
      <c r="H52" s="475">
        <v>275000</v>
      </c>
      <c r="I52" s="475">
        <v>0</v>
      </c>
      <c r="J52" s="475">
        <v>275000</v>
      </c>
      <c r="K52" s="475">
        <v>0</v>
      </c>
      <c r="L52" s="475">
        <v>275000</v>
      </c>
      <c r="M52" s="475">
        <v>139131.19</v>
      </c>
      <c r="N52" s="475">
        <v>139131.19</v>
      </c>
      <c r="O52" s="475"/>
      <c r="P52" s="448">
        <f t="shared" si="1"/>
        <v>275000</v>
      </c>
    </row>
    <row r="53" spans="1:17" ht="17.100000000000001" customHeight="1" x14ac:dyDescent="0.2">
      <c r="A53" s="446" t="str">
        <f t="shared" si="2"/>
        <v>174248-3-142</v>
      </c>
      <c r="B53" s="465">
        <v>174248</v>
      </c>
      <c r="C53" s="466">
        <v>3</v>
      </c>
      <c r="D53" s="467" t="s">
        <v>8</v>
      </c>
      <c r="E53" s="466">
        <v>142</v>
      </c>
      <c r="F53" s="474">
        <v>2365000</v>
      </c>
      <c r="G53" s="474">
        <v>0</v>
      </c>
      <c r="H53" s="474">
        <v>2365000</v>
      </c>
      <c r="I53" s="474">
        <v>0</v>
      </c>
      <c r="J53" s="474">
        <v>2365000</v>
      </c>
      <c r="K53" s="474">
        <v>0</v>
      </c>
      <c r="L53" s="474">
        <v>2365000</v>
      </c>
      <c r="M53" s="474">
        <v>2365000</v>
      </c>
      <c r="N53" s="474">
        <v>2365000</v>
      </c>
      <c r="O53" s="474"/>
      <c r="P53" s="449">
        <f>+L53-O53</f>
        <v>2365000</v>
      </c>
    </row>
    <row r="54" spans="1:17" ht="17.100000000000001" customHeight="1" x14ac:dyDescent="0.2">
      <c r="A54" s="446" t="str">
        <f t="shared" si="2"/>
        <v>174249-3-142</v>
      </c>
      <c r="B54" s="469">
        <v>174249</v>
      </c>
      <c r="C54" s="470">
        <v>3</v>
      </c>
      <c r="D54" s="471" t="s">
        <v>8</v>
      </c>
      <c r="E54" s="470">
        <v>142</v>
      </c>
      <c r="F54" s="475">
        <v>900000</v>
      </c>
      <c r="G54" s="475">
        <v>0</v>
      </c>
      <c r="H54" s="475">
        <v>900000</v>
      </c>
      <c r="I54" s="475">
        <v>-400000</v>
      </c>
      <c r="J54" s="475">
        <v>500000</v>
      </c>
      <c r="K54" s="475">
        <v>0</v>
      </c>
      <c r="L54" s="475">
        <v>500000</v>
      </c>
      <c r="M54" s="475">
        <v>280557.40999999997</v>
      </c>
      <c r="N54" s="475">
        <v>280557.40999999997</v>
      </c>
      <c r="O54" s="475">
        <v>0</v>
      </c>
      <c r="P54" s="448">
        <f t="shared" si="1"/>
        <v>500000</v>
      </c>
    </row>
    <row r="55" spans="1:17" ht="17.100000000000001" customHeight="1" x14ac:dyDescent="0.2">
      <c r="A55" s="446" t="str">
        <f t="shared" si="2"/>
        <v>174249-4-142</v>
      </c>
      <c r="B55" s="465">
        <v>174249</v>
      </c>
      <c r="C55" s="466">
        <v>4</v>
      </c>
      <c r="D55" s="467" t="s">
        <v>7</v>
      </c>
      <c r="E55" s="466">
        <v>142</v>
      </c>
      <c r="F55" s="474">
        <v>300000</v>
      </c>
      <c r="G55" s="474">
        <v>0</v>
      </c>
      <c r="H55" s="474">
        <v>300000</v>
      </c>
      <c r="I55" s="474">
        <v>0</v>
      </c>
      <c r="J55" s="474">
        <v>300000</v>
      </c>
      <c r="K55" s="474">
        <v>0</v>
      </c>
      <c r="L55" s="474">
        <v>300000</v>
      </c>
      <c r="M55" s="474">
        <v>11780</v>
      </c>
      <c r="N55" s="474">
        <v>11780</v>
      </c>
      <c r="O55" s="474"/>
      <c r="P55" s="449">
        <f>+L55-O55</f>
        <v>300000</v>
      </c>
    </row>
    <row r="56" spans="1:17" ht="17.100000000000001" customHeight="1" x14ac:dyDescent="0.2">
      <c r="A56" s="446" t="str">
        <f t="shared" si="2"/>
        <v>174250-3-142</v>
      </c>
      <c r="B56" s="469">
        <v>174250</v>
      </c>
      <c r="C56" s="470">
        <v>3</v>
      </c>
      <c r="D56" s="471" t="s">
        <v>8</v>
      </c>
      <c r="E56" s="470">
        <v>142</v>
      </c>
      <c r="F56" s="475">
        <v>1579000</v>
      </c>
      <c r="G56" s="475">
        <v>0</v>
      </c>
      <c r="H56" s="475">
        <v>1579000</v>
      </c>
      <c r="I56" s="475">
        <v>0</v>
      </c>
      <c r="J56" s="475">
        <v>1579000</v>
      </c>
      <c r="K56" s="475">
        <v>0</v>
      </c>
      <c r="L56" s="475">
        <v>1579000</v>
      </c>
      <c r="M56" s="475">
        <v>811689.73</v>
      </c>
      <c r="N56" s="475">
        <v>811689.73</v>
      </c>
      <c r="O56" s="475"/>
      <c r="P56" s="448">
        <f t="shared" si="1"/>
        <v>1579000</v>
      </c>
    </row>
    <row r="57" spans="1:17" ht="17.100000000000001" customHeight="1" x14ac:dyDescent="0.2">
      <c r="A57" s="446" t="str">
        <f t="shared" si="2"/>
        <v>174250-4-142</v>
      </c>
      <c r="B57" s="465">
        <v>174250</v>
      </c>
      <c r="C57" s="466">
        <v>4</v>
      </c>
      <c r="D57" s="467" t="s">
        <v>7</v>
      </c>
      <c r="E57" s="466">
        <v>142</v>
      </c>
      <c r="F57" s="474">
        <v>800000</v>
      </c>
      <c r="G57" s="474">
        <v>0</v>
      </c>
      <c r="H57" s="474">
        <v>800000</v>
      </c>
      <c r="I57" s="474">
        <v>-353445</v>
      </c>
      <c r="J57" s="474">
        <v>446555</v>
      </c>
      <c r="K57" s="474">
        <v>0</v>
      </c>
      <c r="L57" s="474">
        <v>446555</v>
      </c>
      <c r="M57" s="474">
        <v>233839</v>
      </c>
      <c r="N57" s="474">
        <v>233839</v>
      </c>
      <c r="O57" s="474">
        <v>0</v>
      </c>
      <c r="P57" s="449">
        <f>+L57-O57</f>
        <v>446555</v>
      </c>
    </row>
    <row r="58" spans="1:17" ht="17.100000000000001" customHeight="1" x14ac:dyDescent="0.2">
      <c r="A58" s="446" t="str">
        <f t="shared" si="2"/>
        <v>174251-3-142</v>
      </c>
      <c r="B58" s="469">
        <v>174251</v>
      </c>
      <c r="C58" s="470">
        <v>3</v>
      </c>
      <c r="D58" s="471" t="s">
        <v>8</v>
      </c>
      <c r="E58" s="470">
        <v>142</v>
      </c>
      <c r="F58" s="475">
        <v>200000</v>
      </c>
      <c r="G58" s="475">
        <v>0</v>
      </c>
      <c r="H58" s="475">
        <v>200000</v>
      </c>
      <c r="I58" s="475">
        <v>-200000</v>
      </c>
      <c r="J58" s="475">
        <v>0</v>
      </c>
      <c r="K58" s="475">
        <v>0</v>
      </c>
      <c r="L58" s="475">
        <v>0</v>
      </c>
      <c r="M58" s="475">
        <v>0</v>
      </c>
      <c r="N58" s="475">
        <v>0</v>
      </c>
      <c r="O58" s="475">
        <v>0</v>
      </c>
      <c r="P58" s="448">
        <f t="shared" si="1"/>
        <v>0</v>
      </c>
    </row>
    <row r="59" spans="1:17" ht="17.100000000000001" customHeight="1" x14ac:dyDescent="0.2">
      <c r="A59" s="446" t="str">
        <f t="shared" si="2"/>
        <v>174252-3-142</v>
      </c>
      <c r="B59" s="465">
        <v>174252</v>
      </c>
      <c r="C59" s="466">
        <v>3</v>
      </c>
      <c r="D59" s="467" t="s">
        <v>8</v>
      </c>
      <c r="E59" s="466">
        <v>142</v>
      </c>
      <c r="F59" s="474">
        <v>3400000</v>
      </c>
      <c r="G59" s="474">
        <v>0</v>
      </c>
      <c r="H59" s="474">
        <v>3400000</v>
      </c>
      <c r="I59" s="474">
        <v>-1050000</v>
      </c>
      <c r="J59" s="474">
        <v>2350000</v>
      </c>
      <c r="K59" s="474">
        <v>0</v>
      </c>
      <c r="L59" s="474">
        <v>2350000</v>
      </c>
      <c r="M59" s="474">
        <v>1086655.1399999999</v>
      </c>
      <c r="N59" s="474">
        <v>1086655.1399999999</v>
      </c>
      <c r="O59" s="474">
        <v>0</v>
      </c>
      <c r="P59" s="449">
        <f>+L59-O59</f>
        <v>2350000</v>
      </c>
    </row>
    <row r="60" spans="1:17" ht="17.100000000000001" customHeight="1" x14ac:dyDescent="0.2">
      <c r="A60" s="446" t="str">
        <f t="shared" si="2"/>
        <v>174253-3-142</v>
      </c>
      <c r="B60" s="469">
        <v>174253</v>
      </c>
      <c r="C60" s="470">
        <v>3</v>
      </c>
      <c r="D60" s="471" t="s">
        <v>8</v>
      </c>
      <c r="E60" s="470">
        <v>142</v>
      </c>
      <c r="F60" s="475">
        <v>350000</v>
      </c>
      <c r="G60" s="475">
        <v>0</v>
      </c>
      <c r="H60" s="475">
        <v>350000</v>
      </c>
      <c r="I60" s="475">
        <v>-29037</v>
      </c>
      <c r="J60" s="475">
        <v>320963</v>
      </c>
      <c r="K60" s="475">
        <v>0</v>
      </c>
      <c r="L60" s="475">
        <v>320963</v>
      </c>
      <c r="M60" s="475">
        <v>187508.3</v>
      </c>
      <c r="N60" s="475">
        <v>187508.3</v>
      </c>
      <c r="O60" s="475">
        <v>0</v>
      </c>
      <c r="P60" s="448">
        <f t="shared" si="1"/>
        <v>320963</v>
      </c>
    </row>
    <row r="61" spans="1:17" ht="17.100000000000001" customHeight="1" x14ac:dyDescent="0.2">
      <c r="A61" s="446" t="str">
        <f t="shared" si="2"/>
        <v>174254-3-142</v>
      </c>
      <c r="B61" s="465">
        <v>174254</v>
      </c>
      <c r="C61" s="466">
        <v>3</v>
      </c>
      <c r="D61" s="467" t="s">
        <v>8</v>
      </c>
      <c r="E61" s="466">
        <v>142</v>
      </c>
      <c r="F61" s="474">
        <v>980000</v>
      </c>
      <c r="G61" s="474">
        <v>0</v>
      </c>
      <c r="H61" s="474">
        <v>980000</v>
      </c>
      <c r="I61" s="474">
        <v>-153000</v>
      </c>
      <c r="J61" s="474">
        <v>827000</v>
      </c>
      <c r="K61" s="474">
        <v>0</v>
      </c>
      <c r="L61" s="474">
        <v>827000</v>
      </c>
      <c r="M61" s="474">
        <v>439987.84</v>
      </c>
      <c r="N61" s="474">
        <v>439987.84</v>
      </c>
      <c r="O61" s="474">
        <v>0</v>
      </c>
      <c r="P61" s="449">
        <f>+L61-O61</f>
        <v>827000</v>
      </c>
    </row>
    <row r="62" spans="1:17" ht="17.100000000000001" customHeight="1" x14ac:dyDescent="0.2">
      <c r="A62" s="446" t="str">
        <f t="shared" ref="A62:A93" si="3">CONCATENATE(B62,"-",C62,"-",E62)</f>
        <v>174255-3-142</v>
      </c>
      <c r="B62" s="469">
        <v>174255</v>
      </c>
      <c r="C62" s="470">
        <v>3</v>
      </c>
      <c r="D62" s="471" t="s">
        <v>8</v>
      </c>
      <c r="E62" s="470">
        <v>142</v>
      </c>
      <c r="F62" s="475">
        <v>421000</v>
      </c>
      <c r="G62" s="475">
        <v>0</v>
      </c>
      <c r="H62" s="475">
        <v>421000</v>
      </c>
      <c r="I62" s="475">
        <v>0</v>
      </c>
      <c r="J62" s="475">
        <v>421000</v>
      </c>
      <c r="K62" s="475">
        <v>0</v>
      </c>
      <c r="L62" s="475">
        <v>421000</v>
      </c>
      <c r="M62" s="475">
        <v>421000</v>
      </c>
      <c r="N62" s="475">
        <v>421000</v>
      </c>
      <c r="O62" s="475"/>
      <c r="P62" s="448">
        <f t="shared" si="1"/>
        <v>421000</v>
      </c>
    </row>
    <row r="63" spans="1:17" ht="17.100000000000001" customHeight="1" x14ac:dyDescent="0.2">
      <c r="A63" s="446" t="str">
        <f t="shared" si="3"/>
        <v>174256-3-142</v>
      </c>
      <c r="B63" s="465">
        <v>174256</v>
      </c>
      <c r="C63" s="466">
        <v>3</v>
      </c>
      <c r="D63" s="467" t="s">
        <v>8</v>
      </c>
      <c r="E63" s="466">
        <v>142</v>
      </c>
      <c r="F63" s="474">
        <v>300000</v>
      </c>
      <c r="G63" s="474">
        <v>0</v>
      </c>
      <c r="H63" s="474">
        <v>300000</v>
      </c>
      <c r="I63" s="474">
        <v>0</v>
      </c>
      <c r="J63" s="474">
        <v>300000</v>
      </c>
      <c r="K63" s="474">
        <v>0</v>
      </c>
      <c r="L63" s="474">
        <v>300000</v>
      </c>
      <c r="M63" s="474">
        <v>1953.01000000001</v>
      </c>
      <c r="N63" s="474">
        <v>1953.01</v>
      </c>
      <c r="O63" s="474"/>
      <c r="P63" s="449">
        <f>+L63-O63</f>
        <v>300000</v>
      </c>
    </row>
    <row r="64" spans="1:17" ht="17.100000000000001" customHeight="1" x14ac:dyDescent="0.2">
      <c r="A64" s="446" t="str">
        <f t="shared" si="3"/>
        <v>174257-3-142</v>
      </c>
      <c r="B64" s="469">
        <v>174257</v>
      </c>
      <c r="C64" s="470">
        <v>3</v>
      </c>
      <c r="D64" s="471" t="s">
        <v>8</v>
      </c>
      <c r="E64" s="470">
        <v>142</v>
      </c>
      <c r="F64" s="475">
        <v>3913610</v>
      </c>
      <c r="G64" s="475">
        <v>0</v>
      </c>
      <c r="H64" s="475">
        <v>3913610</v>
      </c>
      <c r="I64" s="475">
        <v>0</v>
      </c>
      <c r="J64" s="475">
        <v>3913610</v>
      </c>
      <c r="K64" s="475">
        <v>0</v>
      </c>
      <c r="L64" s="475">
        <v>3913610</v>
      </c>
      <c r="M64" s="475">
        <v>1255088.42</v>
      </c>
      <c r="N64" s="475">
        <v>1255088.42</v>
      </c>
      <c r="O64" s="475">
        <v>0</v>
      </c>
      <c r="P64" s="448">
        <f t="shared" si="1"/>
        <v>3913610</v>
      </c>
    </row>
    <row r="65" spans="1:16" ht="17.100000000000001" customHeight="1" x14ac:dyDescent="0.2">
      <c r="A65" s="446" t="str">
        <f t="shared" si="3"/>
        <v>174257-4-142</v>
      </c>
      <c r="B65" s="465">
        <v>174257</v>
      </c>
      <c r="C65" s="466">
        <v>4</v>
      </c>
      <c r="D65" s="467" t="s">
        <v>7</v>
      </c>
      <c r="E65" s="466">
        <v>142</v>
      </c>
      <c r="F65" s="474">
        <v>197500</v>
      </c>
      <c r="G65" s="474">
        <v>0</v>
      </c>
      <c r="H65" s="474">
        <v>197500</v>
      </c>
      <c r="I65" s="474">
        <v>0</v>
      </c>
      <c r="J65" s="474">
        <v>197500</v>
      </c>
      <c r="K65" s="474">
        <v>0</v>
      </c>
      <c r="L65" s="474">
        <v>197500</v>
      </c>
      <c r="M65" s="474">
        <v>127500</v>
      </c>
      <c r="N65" s="474">
        <v>127500</v>
      </c>
      <c r="O65" s="474"/>
      <c r="P65" s="449">
        <f>+L65-O65</f>
        <v>197500</v>
      </c>
    </row>
    <row r="66" spans="1:16" ht="17.100000000000001" customHeight="1" x14ac:dyDescent="0.2">
      <c r="A66" s="446" t="str">
        <f t="shared" si="3"/>
        <v>174258-3-142</v>
      </c>
      <c r="B66" s="469">
        <v>174258</v>
      </c>
      <c r="C66" s="470">
        <v>3</v>
      </c>
      <c r="D66" s="471" t="s">
        <v>8</v>
      </c>
      <c r="E66" s="470">
        <v>142</v>
      </c>
      <c r="F66" s="475">
        <v>1800000</v>
      </c>
      <c r="G66" s="475">
        <v>0</v>
      </c>
      <c r="H66" s="475">
        <v>1800000</v>
      </c>
      <c r="I66" s="475">
        <v>-305000</v>
      </c>
      <c r="J66" s="475">
        <v>1495000</v>
      </c>
      <c r="K66" s="475">
        <v>0</v>
      </c>
      <c r="L66" s="475">
        <v>1495000</v>
      </c>
      <c r="M66" s="475">
        <v>732170.64</v>
      </c>
      <c r="N66" s="475">
        <v>732170.64</v>
      </c>
      <c r="O66" s="475">
        <v>0</v>
      </c>
      <c r="P66" s="448">
        <f t="shared" si="1"/>
        <v>1495000</v>
      </c>
    </row>
    <row r="67" spans="1:16" ht="17.100000000000001" customHeight="1" x14ac:dyDescent="0.2">
      <c r="A67" s="446" t="str">
        <f t="shared" si="3"/>
        <v>174258-4-142</v>
      </c>
      <c r="B67" s="465">
        <v>174258</v>
      </c>
      <c r="C67" s="466">
        <v>4</v>
      </c>
      <c r="D67" s="467" t="s">
        <v>7</v>
      </c>
      <c r="E67" s="466">
        <v>142</v>
      </c>
      <c r="F67" s="474">
        <v>1400000</v>
      </c>
      <c r="G67" s="474">
        <v>0</v>
      </c>
      <c r="H67" s="474">
        <v>1400000</v>
      </c>
      <c r="I67" s="474">
        <v>-639075</v>
      </c>
      <c r="J67" s="474">
        <v>760925</v>
      </c>
      <c r="K67" s="474">
        <v>0</v>
      </c>
      <c r="L67" s="474">
        <v>760925</v>
      </c>
      <c r="M67" s="474">
        <v>696121</v>
      </c>
      <c r="N67" s="474">
        <v>696121</v>
      </c>
      <c r="O67" s="474">
        <v>0</v>
      </c>
      <c r="P67" s="449">
        <f>+L67-O67</f>
        <v>760925</v>
      </c>
    </row>
    <row r="68" spans="1:16" ht="17.100000000000001" customHeight="1" x14ac:dyDescent="0.2">
      <c r="A68" s="446" t="str">
        <f t="shared" si="3"/>
        <v>174259-3-142</v>
      </c>
      <c r="B68" s="469">
        <v>174259</v>
      </c>
      <c r="C68" s="470">
        <v>3</v>
      </c>
      <c r="D68" s="471" t="s">
        <v>8</v>
      </c>
      <c r="E68" s="470">
        <v>142</v>
      </c>
      <c r="F68" s="475">
        <v>150000</v>
      </c>
      <c r="G68" s="475">
        <v>0</v>
      </c>
      <c r="H68" s="475">
        <v>150000</v>
      </c>
      <c r="I68" s="475">
        <v>0</v>
      </c>
      <c r="J68" s="475">
        <v>150000</v>
      </c>
      <c r="K68" s="475">
        <v>0</v>
      </c>
      <c r="L68" s="475">
        <v>150000</v>
      </c>
      <c r="M68" s="475">
        <v>55200.05</v>
      </c>
      <c r="N68" s="475">
        <v>55200.05</v>
      </c>
      <c r="O68" s="475"/>
      <c r="P68" s="448">
        <f t="shared" si="1"/>
        <v>150000</v>
      </c>
    </row>
    <row r="69" spans="1:16" ht="17.100000000000001" customHeight="1" x14ac:dyDescent="0.2">
      <c r="A69" s="446" t="str">
        <f t="shared" si="3"/>
        <v>174260-3-142</v>
      </c>
      <c r="B69" s="465">
        <v>174260</v>
      </c>
      <c r="C69" s="466">
        <v>3</v>
      </c>
      <c r="D69" s="467" t="s">
        <v>8</v>
      </c>
      <c r="E69" s="466">
        <v>142</v>
      </c>
      <c r="F69" s="474">
        <v>1685000</v>
      </c>
      <c r="G69" s="474">
        <v>0</v>
      </c>
      <c r="H69" s="474">
        <v>1685000</v>
      </c>
      <c r="I69" s="474">
        <v>-107000</v>
      </c>
      <c r="J69" s="474">
        <v>1578000</v>
      </c>
      <c r="K69" s="474">
        <v>0</v>
      </c>
      <c r="L69" s="474">
        <v>1578000</v>
      </c>
      <c r="M69" s="474">
        <v>832062.98</v>
      </c>
      <c r="N69" s="474">
        <v>832062.98</v>
      </c>
      <c r="O69" s="474">
        <v>0</v>
      </c>
      <c r="P69" s="449">
        <f>+L69-O69</f>
        <v>1578000</v>
      </c>
    </row>
    <row r="70" spans="1:16" ht="17.100000000000001" customHeight="1" x14ac:dyDescent="0.2">
      <c r="A70" s="446" t="str">
        <f t="shared" si="3"/>
        <v>174261-3-142</v>
      </c>
      <c r="B70" s="469">
        <v>174261</v>
      </c>
      <c r="C70" s="470">
        <v>3</v>
      </c>
      <c r="D70" s="471" t="s">
        <v>8</v>
      </c>
      <c r="E70" s="470">
        <v>142</v>
      </c>
      <c r="F70" s="475">
        <v>16000000</v>
      </c>
      <c r="G70" s="475">
        <v>0</v>
      </c>
      <c r="H70" s="475">
        <v>16000000</v>
      </c>
      <c r="I70" s="475">
        <v>-1100000</v>
      </c>
      <c r="J70" s="475">
        <v>14900000</v>
      </c>
      <c r="K70" s="475">
        <v>0</v>
      </c>
      <c r="L70" s="475">
        <v>14900000</v>
      </c>
      <c r="M70" s="475">
        <v>9168056.3100000005</v>
      </c>
      <c r="N70" s="475">
        <v>9168056.3100000005</v>
      </c>
      <c r="O70" s="475">
        <v>0</v>
      </c>
      <c r="P70" s="448">
        <f t="shared" si="1"/>
        <v>14900000</v>
      </c>
    </row>
    <row r="71" spans="1:16" ht="17.100000000000001" customHeight="1" x14ac:dyDescent="0.2">
      <c r="A71" s="446" t="str">
        <f t="shared" si="3"/>
        <v>174262-3-142</v>
      </c>
      <c r="B71" s="465">
        <v>174262</v>
      </c>
      <c r="C71" s="466">
        <v>3</v>
      </c>
      <c r="D71" s="467" t="s">
        <v>8</v>
      </c>
      <c r="E71" s="466">
        <v>142</v>
      </c>
      <c r="F71" s="474">
        <v>2126000</v>
      </c>
      <c r="G71" s="474">
        <v>0</v>
      </c>
      <c r="H71" s="474">
        <v>2126000</v>
      </c>
      <c r="I71" s="474">
        <v>0</v>
      </c>
      <c r="J71" s="474">
        <v>2126000</v>
      </c>
      <c r="K71" s="474">
        <v>0</v>
      </c>
      <c r="L71" s="474">
        <v>2126000</v>
      </c>
      <c r="M71" s="474">
        <v>1543279.82</v>
      </c>
      <c r="N71" s="474">
        <v>1543279.82</v>
      </c>
      <c r="O71" s="474"/>
      <c r="P71" s="449">
        <f>+L71-O71</f>
        <v>2126000</v>
      </c>
    </row>
    <row r="72" spans="1:16" ht="17.100000000000001" customHeight="1" x14ac:dyDescent="0.2">
      <c r="A72" s="446" t="str">
        <f t="shared" si="3"/>
        <v>174262-4-142</v>
      </c>
      <c r="B72" s="469">
        <v>174262</v>
      </c>
      <c r="C72" s="470">
        <v>4</v>
      </c>
      <c r="D72" s="471" t="s">
        <v>7</v>
      </c>
      <c r="E72" s="470">
        <v>142</v>
      </c>
      <c r="F72" s="475">
        <v>495000</v>
      </c>
      <c r="G72" s="475">
        <v>0</v>
      </c>
      <c r="H72" s="475">
        <v>495000</v>
      </c>
      <c r="I72" s="475">
        <v>0</v>
      </c>
      <c r="J72" s="475">
        <v>495000</v>
      </c>
      <c r="K72" s="475">
        <v>0</v>
      </c>
      <c r="L72" s="475">
        <v>495000</v>
      </c>
      <c r="M72" s="475">
        <v>20000</v>
      </c>
      <c r="N72" s="475">
        <v>20000</v>
      </c>
      <c r="O72" s="475"/>
      <c r="P72" s="448">
        <f t="shared" si="1"/>
        <v>495000</v>
      </c>
    </row>
    <row r="73" spans="1:16" ht="17.100000000000001" customHeight="1" x14ac:dyDescent="0.2">
      <c r="A73" s="446" t="str">
        <f t="shared" si="3"/>
        <v>174263-3-142</v>
      </c>
      <c r="B73" s="465">
        <v>174263</v>
      </c>
      <c r="C73" s="466">
        <v>3</v>
      </c>
      <c r="D73" s="467" t="s">
        <v>8</v>
      </c>
      <c r="E73" s="466">
        <v>142</v>
      </c>
      <c r="F73" s="474">
        <v>700000</v>
      </c>
      <c r="G73" s="474">
        <v>0</v>
      </c>
      <c r="H73" s="474">
        <v>700000</v>
      </c>
      <c r="I73" s="474">
        <v>-45000</v>
      </c>
      <c r="J73" s="474">
        <v>655000</v>
      </c>
      <c r="K73" s="474">
        <v>0</v>
      </c>
      <c r="L73" s="474">
        <v>655000</v>
      </c>
      <c r="M73" s="474">
        <v>486862.9</v>
      </c>
      <c r="N73" s="474">
        <v>486862.9</v>
      </c>
      <c r="O73" s="474">
        <v>0</v>
      </c>
      <c r="P73" s="449">
        <f>+L73-O73</f>
        <v>655000</v>
      </c>
    </row>
    <row r="74" spans="1:16" ht="17.100000000000001" customHeight="1" x14ac:dyDescent="0.2">
      <c r="A74" s="446" t="str">
        <f t="shared" si="3"/>
        <v>174263-4-142</v>
      </c>
      <c r="B74" s="469">
        <v>174263</v>
      </c>
      <c r="C74" s="470">
        <v>4</v>
      </c>
      <c r="D74" s="471" t="s">
        <v>7</v>
      </c>
      <c r="E74" s="470">
        <v>142</v>
      </c>
      <c r="F74" s="475">
        <v>100000</v>
      </c>
      <c r="G74" s="475">
        <v>0</v>
      </c>
      <c r="H74" s="475">
        <v>100000</v>
      </c>
      <c r="I74" s="475">
        <v>400000</v>
      </c>
      <c r="J74" s="475">
        <v>500000</v>
      </c>
      <c r="K74" s="475">
        <v>0</v>
      </c>
      <c r="L74" s="475">
        <v>500000</v>
      </c>
      <c r="M74" s="475">
        <v>473594</v>
      </c>
      <c r="N74" s="475">
        <v>473594</v>
      </c>
      <c r="O74" s="475">
        <v>0</v>
      </c>
      <c r="P74" s="448">
        <f t="shared" si="1"/>
        <v>500000</v>
      </c>
    </row>
    <row r="75" spans="1:16" ht="17.100000000000001" customHeight="1" x14ac:dyDescent="0.2">
      <c r="A75" s="446" t="str">
        <f t="shared" si="3"/>
        <v>174264-3-142</v>
      </c>
      <c r="B75" s="465">
        <v>174264</v>
      </c>
      <c r="C75" s="466">
        <v>3</v>
      </c>
      <c r="D75" s="467" t="s">
        <v>8</v>
      </c>
      <c r="E75" s="466">
        <v>142</v>
      </c>
      <c r="F75" s="474">
        <v>3500000</v>
      </c>
      <c r="G75" s="474">
        <v>0</v>
      </c>
      <c r="H75" s="474">
        <v>3500000</v>
      </c>
      <c r="I75" s="474">
        <v>-200000</v>
      </c>
      <c r="J75" s="474">
        <v>3300000</v>
      </c>
      <c r="K75" s="474">
        <v>0</v>
      </c>
      <c r="L75" s="474">
        <v>3300000</v>
      </c>
      <c r="M75" s="474">
        <v>2005858.86</v>
      </c>
      <c r="N75" s="474">
        <v>2005858.86</v>
      </c>
      <c r="O75" s="474">
        <v>0</v>
      </c>
      <c r="P75" s="449">
        <f>+L75-O75</f>
        <v>3300000</v>
      </c>
    </row>
    <row r="76" spans="1:16" ht="17.100000000000001" customHeight="1" x14ac:dyDescent="0.2">
      <c r="A76" s="446" t="str">
        <f t="shared" si="3"/>
        <v>174264-4-142</v>
      </c>
      <c r="B76" s="469">
        <v>174264</v>
      </c>
      <c r="C76" s="470">
        <v>4</v>
      </c>
      <c r="D76" s="471" t="s">
        <v>7</v>
      </c>
      <c r="E76" s="470">
        <v>142</v>
      </c>
      <c r="F76" s="475">
        <v>1400000</v>
      </c>
      <c r="G76" s="475">
        <v>0</v>
      </c>
      <c r="H76" s="475">
        <v>1400000</v>
      </c>
      <c r="I76" s="475">
        <v>-483611</v>
      </c>
      <c r="J76" s="475">
        <v>916389</v>
      </c>
      <c r="K76" s="475">
        <v>0</v>
      </c>
      <c r="L76" s="475">
        <v>916389</v>
      </c>
      <c r="M76" s="475">
        <v>673043.45</v>
      </c>
      <c r="N76" s="475">
        <v>673043.45</v>
      </c>
      <c r="O76" s="475">
        <v>0</v>
      </c>
      <c r="P76" s="448">
        <f t="shared" si="1"/>
        <v>916389</v>
      </c>
    </row>
    <row r="77" spans="1:16" ht="17.100000000000001" customHeight="1" x14ac:dyDescent="0.2">
      <c r="A77" s="446" t="str">
        <f t="shared" si="3"/>
        <v>174265-3-142</v>
      </c>
      <c r="B77" s="465">
        <v>174265</v>
      </c>
      <c r="C77" s="466">
        <v>3</v>
      </c>
      <c r="D77" s="467" t="s">
        <v>8</v>
      </c>
      <c r="E77" s="466">
        <v>142</v>
      </c>
      <c r="F77" s="474">
        <v>695000</v>
      </c>
      <c r="G77" s="474">
        <v>0</v>
      </c>
      <c r="H77" s="474">
        <v>695000</v>
      </c>
      <c r="I77" s="474">
        <v>-292000</v>
      </c>
      <c r="J77" s="474">
        <v>403000</v>
      </c>
      <c r="K77" s="474">
        <v>0</v>
      </c>
      <c r="L77" s="474">
        <v>403000</v>
      </c>
      <c r="M77" s="474">
        <v>154493.32999999999</v>
      </c>
      <c r="N77" s="474">
        <v>154493.32999999999</v>
      </c>
      <c r="O77" s="474">
        <v>0</v>
      </c>
      <c r="P77" s="449">
        <f>+L77-O77</f>
        <v>403000</v>
      </c>
    </row>
    <row r="78" spans="1:16" ht="17.100000000000001" customHeight="1" x14ac:dyDescent="0.2">
      <c r="A78" s="446" t="str">
        <f t="shared" si="3"/>
        <v>174266-3-142</v>
      </c>
      <c r="B78" s="469">
        <v>174266</v>
      </c>
      <c r="C78" s="470">
        <v>3</v>
      </c>
      <c r="D78" s="471" t="s">
        <v>8</v>
      </c>
      <c r="E78" s="470">
        <v>142</v>
      </c>
      <c r="F78" s="475">
        <v>400000</v>
      </c>
      <c r="G78" s="475">
        <v>0</v>
      </c>
      <c r="H78" s="475">
        <v>400000</v>
      </c>
      <c r="I78" s="475">
        <v>-400000</v>
      </c>
      <c r="J78" s="475">
        <v>0</v>
      </c>
      <c r="K78" s="475">
        <v>0</v>
      </c>
      <c r="L78" s="475">
        <v>0</v>
      </c>
      <c r="M78" s="475">
        <v>0</v>
      </c>
      <c r="N78" s="475">
        <v>0</v>
      </c>
      <c r="O78" s="475">
        <v>0</v>
      </c>
      <c r="P78" s="448">
        <f t="shared" si="1"/>
        <v>0</v>
      </c>
    </row>
    <row r="79" spans="1:16" ht="17.100000000000001" customHeight="1" x14ac:dyDescent="0.2">
      <c r="A79" s="446" t="str">
        <f t="shared" si="3"/>
        <v>174267-3-142</v>
      </c>
      <c r="B79" s="465">
        <v>174267</v>
      </c>
      <c r="C79" s="466">
        <v>3</v>
      </c>
      <c r="D79" s="467" t="s">
        <v>8</v>
      </c>
      <c r="E79" s="466">
        <v>142</v>
      </c>
      <c r="F79" s="474">
        <v>2007890</v>
      </c>
      <c r="G79" s="474">
        <v>0</v>
      </c>
      <c r="H79" s="474">
        <v>2007890</v>
      </c>
      <c r="I79" s="474">
        <v>-465725</v>
      </c>
      <c r="J79" s="474">
        <v>1542165</v>
      </c>
      <c r="K79" s="474">
        <v>0</v>
      </c>
      <c r="L79" s="474">
        <v>1542165</v>
      </c>
      <c r="M79" s="474">
        <v>870606.87</v>
      </c>
      <c r="N79" s="474">
        <v>870606.87</v>
      </c>
      <c r="O79" s="474">
        <v>0</v>
      </c>
      <c r="P79" s="449">
        <f>+L79-O79</f>
        <v>1542165</v>
      </c>
    </row>
    <row r="80" spans="1:16" ht="17.100000000000001" customHeight="1" x14ac:dyDescent="0.2">
      <c r="A80" s="446" t="str">
        <f t="shared" si="3"/>
        <v>174267-4-142</v>
      </c>
      <c r="B80" s="469">
        <v>174267</v>
      </c>
      <c r="C80" s="470">
        <v>4</v>
      </c>
      <c r="D80" s="471" t="s">
        <v>7</v>
      </c>
      <c r="E80" s="470">
        <v>142</v>
      </c>
      <c r="F80" s="475">
        <v>110000</v>
      </c>
      <c r="G80" s="475">
        <v>0</v>
      </c>
      <c r="H80" s="475">
        <v>110000</v>
      </c>
      <c r="I80" s="475">
        <v>0</v>
      </c>
      <c r="J80" s="475">
        <v>110000</v>
      </c>
      <c r="K80" s="475">
        <v>0</v>
      </c>
      <c r="L80" s="475">
        <v>110000</v>
      </c>
      <c r="M80" s="475">
        <v>0</v>
      </c>
      <c r="N80" s="475">
        <v>0</v>
      </c>
      <c r="O80" s="475"/>
      <c r="P80" s="448">
        <f t="shared" si="1"/>
        <v>110000</v>
      </c>
    </row>
    <row r="81" spans="1:16" ht="17.100000000000001" customHeight="1" x14ac:dyDescent="0.2">
      <c r="A81" s="446" t="str">
        <f t="shared" si="3"/>
        <v>174268-3-142</v>
      </c>
      <c r="B81" s="465">
        <v>174268</v>
      </c>
      <c r="C81" s="466">
        <v>3</v>
      </c>
      <c r="D81" s="467" t="s">
        <v>8</v>
      </c>
      <c r="E81" s="466">
        <v>142</v>
      </c>
      <c r="F81" s="474">
        <v>800000</v>
      </c>
      <c r="G81" s="474">
        <v>0</v>
      </c>
      <c r="H81" s="474">
        <v>800000</v>
      </c>
      <c r="I81" s="474">
        <v>-100000</v>
      </c>
      <c r="J81" s="474">
        <v>700000</v>
      </c>
      <c r="K81" s="474">
        <v>0</v>
      </c>
      <c r="L81" s="474">
        <v>700000</v>
      </c>
      <c r="M81" s="474">
        <v>378631.35</v>
      </c>
      <c r="N81" s="474">
        <v>378631.35</v>
      </c>
      <c r="O81" s="474">
        <v>0</v>
      </c>
      <c r="P81" s="449">
        <f>+L81-O81</f>
        <v>700000</v>
      </c>
    </row>
    <row r="82" spans="1:16" ht="17.100000000000001" customHeight="1" x14ac:dyDescent="0.2">
      <c r="A82" s="446" t="str">
        <f t="shared" si="3"/>
        <v>174268-4-142</v>
      </c>
      <c r="B82" s="469">
        <v>174268</v>
      </c>
      <c r="C82" s="470">
        <v>4</v>
      </c>
      <c r="D82" s="471" t="s">
        <v>7</v>
      </c>
      <c r="E82" s="470">
        <v>142</v>
      </c>
      <c r="F82" s="475">
        <v>100000</v>
      </c>
      <c r="G82" s="475">
        <v>0</v>
      </c>
      <c r="H82" s="475">
        <v>100000</v>
      </c>
      <c r="I82" s="475">
        <v>0</v>
      </c>
      <c r="J82" s="475">
        <v>100000</v>
      </c>
      <c r="K82" s="475">
        <v>0</v>
      </c>
      <c r="L82" s="475">
        <v>100000</v>
      </c>
      <c r="M82" s="475">
        <v>88000</v>
      </c>
      <c r="N82" s="475">
        <v>88000</v>
      </c>
      <c r="O82" s="475"/>
      <c r="P82" s="448">
        <f t="shared" si="1"/>
        <v>100000</v>
      </c>
    </row>
    <row r="83" spans="1:16" ht="17.100000000000001" customHeight="1" x14ac:dyDescent="0.2">
      <c r="A83" s="446" t="str">
        <f t="shared" si="3"/>
        <v>174269-3-142</v>
      </c>
      <c r="B83" s="465">
        <v>174269</v>
      </c>
      <c r="C83" s="466">
        <v>3</v>
      </c>
      <c r="D83" s="467" t="s">
        <v>8</v>
      </c>
      <c r="E83" s="466">
        <v>142</v>
      </c>
      <c r="F83" s="474">
        <v>5000000</v>
      </c>
      <c r="G83" s="474">
        <v>0</v>
      </c>
      <c r="H83" s="474">
        <v>5000000</v>
      </c>
      <c r="I83" s="474">
        <v>-589074</v>
      </c>
      <c r="J83" s="474">
        <v>4410926</v>
      </c>
      <c r="K83" s="474">
        <v>0</v>
      </c>
      <c r="L83" s="474">
        <v>4410926</v>
      </c>
      <c r="M83" s="474">
        <v>1857499.87</v>
      </c>
      <c r="N83" s="474">
        <v>1857499.87</v>
      </c>
      <c r="O83" s="474">
        <v>0</v>
      </c>
      <c r="P83" s="449">
        <f>+L83-O83</f>
        <v>4410926</v>
      </c>
    </row>
    <row r="84" spans="1:16" ht="17.100000000000001" customHeight="1" x14ac:dyDescent="0.2">
      <c r="A84" s="446" t="str">
        <f t="shared" si="3"/>
        <v>174270-3-142</v>
      </c>
      <c r="B84" s="469">
        <v>174270</v>
      </c>
      <c r="C84" s="470">
        <v>3</v>
      </c>
      <c r="D84" s="471" t="s">
        <v>8</v>
      </c>
      <c r="E84" s="470">
        <v>142</v>
      </c>
      <c r="F84" s="475">
        <v>2950000</v>
      </c>
      <c r="G84" s="475">
        <v>0</v>
      </c>
      <c r="H84" s="475">
        <v>2950000</v>
      </c>
      <c r="I84" s="475">
        <v>-309000</v>
      </c>
      <c r="J84" s="475">
        <v>2641000</v>
      </c>
      <c r="K84" s="475">
        <v>0</v>
      </c>
      <c r="L84" s="475">
        <v>2641000</v>
      </c>
      <c r="M84" s="475">
        <v>1417287.35</v>
      </c>
      <c r="N84" s="475">
        <v>1417287.35</v>
      </c>
      <c r="O84" s="475">
        <v>0</v>
      </c>
      <c r="P84" s="448">
        <f t="shared" si="1"/>
        <v>2641000</v>
      </c>
    </row>
    <row r="85" spans="1:16" ht="17.100000000000001" customHeight="1" x14ac:dyDescent="0.2">
      <c r="A85" s="446" t="str">
        <f t="shared" si="3"/>
        <v>174271-3-142</v>
      </c>
      <c r="B85" s="465">
        <v>174271</v>
      </c>
      <c r="C85" s="466">
        <v>3</v>
      </c>
      <c r="D85" s="467" t="s">
        <v>8</v>
      </c>
      <c r="E85" s="466">
        <v>142</v>
      </c>
      <c r="F85" s="474">
        <v>700000</v>
      </c>
      <c r="G85" s="474">
        <v>0</v>
      </c>
      <c r="H85" s="474">
        <v>700000</v>
      </c>
      <c r="I85" s="474">
        <v>-100000</v>
      </c>
      <c r="J85" s="474">
        <v>600000</v>
      </c>
      <c r="K85" s="474">
        <v>0</v>
      </c>
      <c r="L85" s="474">
        <v>600000</v>
      </c>
      <c r="M85" s="474">
        <v>357567.73</v>
      </c>
      <c r="N85" s="474">
        <v>357567.73</v>
      </c>
      <c r="O85" s="474">
        <v>0</v>
      </c>
      <c r="P85" s="449">
        <f>+L85-O85</f>
        <v>600000</v>
      </c>
    </row>
    <row r="86" spans="1:16" ht="17.100000000000001" customHeight="1" x14ac:dyDescent="0.2">
      <c r="A86" s="446" t="str">
        <f t="shared" si="3"/>
        <v>174271-4-142</v>
      </c>
      <c r="B86" s="469">
        <v>174271</v>
      </c>
      <c r="C86" s="470">
        <v>4</v>
      </c>
      <c r="D86" s="471" t="s">
        <v>7</v>
      </c>
      <c r="E86" s="470">
        <v>142</v>
      </c>
      <c r="F86" s="475">
        <v>100000</v>
      </c>
      <c r="G86" s="475">
        <v>0</v>
      </c>
      <c r="H86" s="475">
        <v>100000</v>
      </c>
      <c r="I86" s="475">
        <v>0</v>
      </c>
      <c r="J86" s="475">
        <v>100000</v>
      </c>
      <c r="K86" s="475">
        <v>0</v>
      </c>
      <c r="L86" s="475">
        <v>100000</v>
      </c>
      <c r="M86" s="475">
        <v>100000</v>
      </c>
      <c r="N86" s="475">
        <v>100000</v>
      </c>
      <c r="O86" s="475"/>
      <c r="P86" s="448">
        <f t="shared" si="1"/>
        <v>100000</v>
      </c>
    </row>
    <row r="87" spans="1:16" ht="17.100000000000001" customHeight="1" x14ac:dyDescent="0.2">
      <c r="A87" s="446" t="str">
        <f t="shared" si="3"/>
        <v>174272-3-142</v>
      </c>
      <c r="B87" s="465">
        <v>174272</v>
      </c>
      <c r="C87" s="466">
        <v>3</v>
      </c>
      <c r="D87" s="467" t="s">
        <v>8</v>
      </c>
      <c r="E87" s="466">
        <v>142</v>
      </c>
      <c r="F87" s="474">
        <v>1000000</v>
      </c>
      <c r="G87" s="474">
        <v>0</v>
      </c>
      <c r="H87" s="474">
        <v>1000000</v>
      </c>
      <c r="I87" s="474">
        <v>-589075</v>
      </c>
      <c r="J87" s="474">
        <v>410925</v>
      </c>
      <c r="K87" s="474">
        <v>0</v>
      </c>
      <c r="L87" s="474">
        <v>410925</v>
      </c>
      <c r="M87" s="474">
        <v>70389.77</v>
      </c>
      <c r="N87" s="474">
        <v>70389.77</v>
      </c>
      <c r="O87" s="474">
        <v>0</v>
      </c>
      <c r="P87" s="449">
        <f>+L87-O87</f>
        <v>410925</v>
      </c>
    </row>
    <row r="88" spans="1:16" ht="17.100000000000001" customHeight="1" x14ac:dyDescent="0.2">
      <c r="A88" s="446" t="str">
        <f t="shared" si="3"/>
        <v>174273-3-142</v>
      </c>
      <c r="B88" s="469">
        <v>174273</v>
      </c>
      <c r="C88" s="470">
        <v>3</v>
      </c>
      <c r="D88" s="471" t="s">
        <v>8</v>
      </c>
      <c r="E88" s="470">
        <v>142</v>
      </c>
      <c r="F88" s="475">
        <v>1000000</v>
      </c>
      <c r="G88" s="475">
        <v>0</v>
      </c>
      <c r="H88" s="475">
        <v>1000000</v>
      </c>
      <c r="I88" s="475">
        <v>0</v>
      </c>
      <c r="J88" s="475">
        <v>1000000</v>
      </c>
      <c r="K88" s="475">
        <v>0</v>
      </c>
      <c r="L88" s="475">
        <v>1000000</v>
      </c>
      <c r="M88" s="475">
        <v>0</v>
      </c>
      <c r="N88" s="475">
        <v>0</v>
      </c>
      <c r="O88" s="475"/>
      <c r="P88" s="448">
        <f t="shared" si="1"/>
        <v>1000000</v>
      </c>
    </row>
    <row r="89" spans="1:16" ht="17.100000000000001" customHeight="1" x14ac:dyDescent="0.2">
      <c r="A89" s="446" t="str">
        <f t="shared" si="3"/>
        <v>195063-3-100</v>
      </c>
      <c r="B89" s="465">
        <v>195063</v>
      </c>
      <c r="C89" s="466">
        <v>3</v>
      </c>
      <c r="D89" s="467" t="s">
        <v>8</v>
      </c>
      <c r="E89" s="466">
        <v>100</v>
      </c>
      <c r="F89" s="474">
        <v>1949502</v>
      </c>
      <c r="G89" s="474">
        <v>0</v>
      </c>
      <c r="H89" s="474">
        <v>1949502</v>
      </c>
      <c r="I89" s="474">
        <v>0</v>
      </c>
      <c r="J89" s="474">
        <v>1949502</v>
      </c>
      <c r="K89" s="474">
        <v>0</v>
      </c>
      <c r="L89" s="474">
        <v>1949502</v>
      </c>
      <c r="M89" s="474">
        <v>1264558.1499999999</v>
      </c>
      <c r="N89" s="474">
        <v>1279767.55</v>
      </c>
      <c r="O89" s="474"/>
      <c r="P89" s="449">
        <f>+L89-O89</f>
        <v>1949502</v>
      </c>
    </row>
    <row r="90" spans="1:16" ht="17.100000000000001" customHeight="1" x14ac:dyDescent="0.2">
      <c r="A90" s="446" t="str">
        <f t="shared" si="3"/>
        <v>195065-3-100</v>
      </c>
      <c r="B90" s="469">
        <v>195065</v>
      </c>
      <c r="C90" s="470">
        <v>3</v>
      </c>
      <c r="D90" s="471" t="s">
        <v>8</v>
      </c>
      <c r="E90" s="470">
        <v>100</v>
      </c>
      <c r="F90" s="475">
        <v>233177</v>
      </c>
      <c r="G90" s="475">
        <v>0</v>
      </c>
      <c r="H90" s="475">
        <v>233177</v>
      </c>
      <c r="I90" s="475">
        <v>0</v>
      </c>
      <c r="J90" s="475">
        <v>233177</v>
      </c>
      <c r="K90" s="475">
        <v>0</v>
      </c>
      <c r="L90" s="475">
        <v>233177</v>
      </c>
      <c r="M90" s="475">
        <v>161550.34</v>
      </c>
      <c r="N90" s="475">
        <v>161550.34</v>
      </c>
      <c r="O90" s="475"/>
      <c r="P90" s="451">
        <f t="shared" si="1"/>
        <v>233177</v>
      </c>
    </row>
    <row r="91" spans="1:16" ht="17.100000000000001" customHeight="1" x14ac:dyDescent="0.2">
      <c r="A91" s="446" t="str">
        <f t="shared" si="3"/>
        <v>195067-3-100</v>
      </c>
      <c r="B91" s="465">
        <v>195067</v>
      </c>
      <c r="C91" s="466">
        <v>3</v>
      </c>
      <c r="D91" s="467" t="s">
        <v>8</v>
      </c>
      <c r="E91" s="466">
        <v>100</v>
      </c>
      <c r="F91" s="474">
        <v>17628738</v>
      </c>
      <c r="G91" s="474">
        <v>0</v>
      </c>
      <c r="H91" s="474">
        <v>17628738</v>
      </c>
      <c r="I91" s="474">
        <v>0</v>
      </c>
      <c r="J91" s="474">
        <v>17628738</v>
      </c>
      <c r="K91" s="474">
        <v>0</v>
      </c>
      <c r="L91" s="474">
        <v>17628738</v>
      </c>
      <c r="M91" s="474">
        <v>10240369.27</v>
      </c>
      <c r="N91" s="474">
        <v>10240369.27</v>
      </c>
      <c r="O91" s="474"/>
      <c r="P91" s="452">
        <f>+L91-O91</f>
        <v>17628738</v>
      </c>
    </row>
    <row r="92" spans="1:16" ht="17.100000000000001" customHeight="1" x14ac:dyDescent="0.2">
      <c r="A92" s="446" t="str">
        <f t="shared" si="3"/>
        <v>204816-3-181</v>
      </c>
      <c r="B92" s="469">
        <v>204816</v>
      </c>
      <c r="C92" s="470">
        <v>3</v>
      </c>
      <c r="D92" s="471" t="s">
        <v>8</v>
      </c>
      <c r="E92" s="470">
        <v>181</v>
      </c>
      <c r="F92" s="475">
        <v>800000</v>
      </c>
      <c r="G92" s="475">
        <v>0</v>
      </c>
      <c r="H92" s="475">
        <v>800000</v>
      </c>
      <c r="I92" s="475">
        <v>0</v>
      </c>
      <c r="J92" s="475">
        <v>800000</v>
      </c>
      <c r="K92" s="475">
        <v>0</v>
      </c>
      <c r="L92" s="475">
        <v>800000</v>
      </c>
      <c r="M92" s="475">
        <v>454886.91</v>
      </c>
      <c r="N92" s="475">
        <v>454886.91</v>
      </c>
      <c r="O92" s="475"/>
      <c r="P92" s="451">
        <f t="shared" si="1"/>
        <v>800000</v>
      </c>
    </row>
    <row r="93" spans="1:16" ht="17.100000000000001" customHeight="1" x14ac:dyDescent="0.2">
      <c r="A93" s="446" t="str">
        <f t="shared" si="3"/>
        <v>204817-3-181</v>
      </c>
      <c r="B93" s="465">
        <v>204817</v>
      </c>
      <c r="C93" s="466">
        <v>3</v>
      </c>
      <c r="D93" s="467" t="s">
        <v>8</v>
      </c>
      <c r="E93" s="466">
        <v>181</v>
      </c>
      <c r="F93" s="474">
        <v>700000</v>
      </c>
      <c r="G93" s="474">
        <v>0</v>
      </c>
      <c r="H93" s="474">
        <v>700000</v>
      </c>
      <c r="I93" s="474">
        <v>0</v>
      </c>
      <c r="J93" s="474">
        <v>700000</v>
      </c>
      <c r="K93" s="474">
        <v>0</v>
      </c>
      <c r="L93" s="474">
        <v>700000</v>
      </c>
      <c r="M93" s="474">
        <v>618561.37</v>
      </c>
      <c r="N93" s="474">
        <v>618561.37</v>
      </c>
      <c r="O93" s="474"/>
      <c r="P93" s="452">
        <f>+L93-O93</f>
        <v>700000</v>
      </c>
    </row>
    <row r="94" spans="1:16" ht="17.100000000000001" customHeight="1" x14ac:dyDescent="0.2">
      <c r="A94" s="446" t="str">
        <f t="shared" ref="A94:A95" si="4">CONCATENATE(B94,"-",C94,"-",E94)</f>
        <v>204818-3-142</v>
      </c>
      <c r="B94" s="469">
        <v>204818</v>
      </c>
      <c r="C94" s="470">
        <v>3</v>
      </c>
      <c r="D94" s="471" t="s">
        <v>8</v>
      </c>
      <c r="E94" s="470">
        <v>142</v>
      </c>
      <c r="F94" s="475">
        <v>1</v>
      </c>
      <c r="G94" s="475">
        <v>0</v>
      </c>
      <c r="H94" s="475">
        <v>1</v>
      </c>
      <c r="I94" s="475">
        <v>0</v>
      </c>
      <c r="J94" s="475">
        <v>1</v>
      </c>
      <c r="K94" s="475">
        <v>0</v>
      </c>
      <c r="L94" s="475">
        <v>1</v>
      </c>
      <c r="M94" s="475">
        <v>1</v>
      </c>
      <c r="N94" s="475">
        <v>1</v>
      </c>
      <c r="O94" s="475"/>
      <c r="P94" s="451">
        <f t="shared" si="1"/>
        <v>1</v>
      </c>
    </row>
    <row r="95" spans="1:16" ht="17.100000000000001" customHeight="1" x14ac:dyDescent="0.2">
      <c r="A95" s="446" t="str">
        <f t="shared" si="4"/>
        <v>213406-3-188</v>
      </c>
      <c r="B95" s="465">
        <v>213406</v>
      </c>
      <c r="C95" s="466">
        <v>3</v>
      </c>
      <c r="D95" s="467" t="s">
        <v>8</v>
      </c>
      <c r="E95" s="466">
        <v>188</v>
      </c>
      <c r="F95" s="474"/>
      <c r="G95" s="474"/>
      <c r="H95" s="474"/>
      <c r="I95" s="474">
        <v>200000</v>
      </c>
      <c r="J95" s="474">
        <v>200000</v>
      </c>
      <c r="K95" s="474">
        <v>0</v>
      </c>
      <c r="L95" s="474">
        <v>200000</v>
      </c>
      <c r="M95" s="474">
        <v>200000</v>
      </c>
      <c r="N95" s="474">
        <v>200000</v>
      </c>
      <c r="O95" s="474"/>
      <c r="P95" s="452">
        <f>+L95-O95</f>
        <v>200000</v>
      </c>
    </row>
    <row r="96" spans="1:16" ht="16.5" customHeight="1" x14ac:dyDescent="0.2">
      <c r="A96" s="446"/>
      <c r="B96" s="477" t="s">
        <v>9</v>
      </c>
      <c r="C96" s="486"/>
      <c r="D96" s="486"/>
      <c r="E96" s="477"/>
      <c r="F96" s="473">
        <v>517546895</v>
      </c>
      <c r="G96" s="473">
        <v>-3436635</v>
      </c>
      <c r="H96" s="473">
        <v>514110260</v>
      </c>
      <c r="I96" s="473">
        <v>-2042547</v>
      </c>
      <c r="J96" s="473">
        <v>512067713</v>
      </c>
      <c r="K96" s="473">
        <v>0</v>
      </c>
      <c r="L96" s="473">
        <v>512067713</v>
      </c>
      <c r="M96" s="473">
        <v>224356404.28999999</v>
      </c>
      <c r="N96" s="473">
        <v>223479588.74000001</v>
      </c>
      <c r="O96" s="473">
        <v>285403</v>
      </c>
      <c r="P96" s="453">
        <f>+L96-O96</f>
        <v>511782310</v>
      </c>
    </row>
    <row r="98" spans="13:14" ht="17.100000000000001" customHeight="1" x14ac:dyDescent="0.2">
      <c r="M98" s="454"/>
      <c r="N98" s="455">
        <f>N96-'Execução Orçamentária'!P416</f>
        <v>0</v>
      </c>
    </row>
  </sheetData>
  <mergeCells count="16">
    <mergeCell ref="C96:D96"/>
    <mergeCell ref="A3:A4"/>
    <mergeCell ref="B3:B4"/>
    <mergeCell ref="C3:D4"/>
    <mergeCell ref="E3:E4"/>
    <mergeCell ref="F3:F4"/>
    <mergeCell ref="G3:G4"/>
    <mergeCell ref="H3:H4"/>
    <mergeCell ref="I3:I4"/>
    <mergeCell ref="J3:J4"/>
    <mergeCell ref="P3:P4"/>
    <mergeCell ref="K3:K4"/>
    <mergeCell ref="L3:L4"/>
    <mergeCell ref="M3:M4"/>
    <mergeCell ref="N3:N4"/>
    <mergeCell ref="O3:O4"/>
  </mergeCells>
  <pageMargins left="0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86"/>
  <sheetViews>
    <sheetView showGridLines="0" zoomScale="80" zoomScaleNormal="80" workbookViewId="0">
      <pane xSplit="1" ySplit="4" topLeftCell="B62" activePane="bottomRight" state="frozen"/>
      <selection activeCell="Q5" sqref="Q5:Q7"/>
      <selection pane="topRight" activeCell="Q5" sqref="Q5:Q7"/>
      <selection pane="bottomLeft" activeCell="Q5" sqref="Q5:Q7"/>
      <selection pane="bottomRight" activeCell="O66" sqref="O66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9" style="410" customWidth="1"/>
    <col min="6" max="6" width="16.7109375" style="410" customWidth="1"/>
    <col min="7" max="7" width="16.28515625" style="410" customWidth="1"/>
    <col min="8" max="8" width="14.85546875" style="410" customWidth="1"/>
    <col min="9" max="9" width="16.7109375" style="410" bestFit="1" customWidth="1"/>
    <col min="10" max="10" width="14.85546875" style="410" customWidth="1"/>
    <col min="11" max="11" width="20" style="410" bestFit="1" customWidth="1"/>
    <col min="12" max="13" width="14.85546875" style="410" customWidth="1"/>
    <col min="14" max="16384" width="8.7109375" style="410"/>
  </cols>
  <sheetData>
    <row r="1" spans="1:13" ht="20.100000000000001" customHeight="1" x14ac:dyDescent="0.2">
      <c r="B1" s="456"/>
      <c r="I1" s="457"/>
      <c r="K1" s="457"/>
      <c r="M1" s="457"/>
    </row>
    <row r="2" spans="1:13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</row>
    <row r="3" spans="1:13" ht="20.100000000000001" customHeight="1" x14ac:dyDescent="0.2">
      <c r="A3" s="489" t="s">
        <v>48</v>
      </c>
      <c r="B3" s="492" t="s">
        <v>0</v>
      </c>
      <c r="C3" s="492" t="s">
        <v>1</v>
      </c>
      <c r="D3" s="492"/>
      <c r="E3" s="490" t="s">
        <v>349</v>
      </c>
      <c r="F3" s="484" t="s">
        <v>67</v>
      </c>
      <c r="G3" s="484" t="s">
        <v>50</v>
      </c>
      <c r="H3" s="484" t="s">
        <v>51</v>
      </c>
      <c r="I3" s="484" t="s">
        <v>52</v>
      </c>
      <c r="J3" s="484" t="s">
        <v>53</v>
      </c>
      <c r="K3" s="484" t="s">
        <v>54</v>
      </c>
      <c r="L3" s="484" t="s">
        <v>5</v>
      </c>
      <c r="M3" s="484" t="s">
        <v>12</v>
      </c>
    </row>
    <row r="4" spans="1:13" ht="32.1" customHeight="1" x14ac:dyDescent="0.2">
      <c r="A4" s="489"/>
      <c r="B4" s="492"/>
      <c r="C4" s="492"/>
      <c r="D4" s="492"/>
      <c r="E4" s="491"/>
      <c r="F4" s="485"/>
      <c r="G4" s="485"/>
      <c r="H4" s="485"/>
      <c r="I4" s="485"/>
      <c r="J4" s="485"/>
      <c r="K4" s="485"/>
      <c r="L4" s="485"/>
      <c r="M4" s="485"/>
    </row>
    <row r="5" spans="1:13" ht="20.100000000000001" customHeight="1" x14ac:dyDescent="0.2">
      <c r="A5" s="410" t="str">
        <f>CONCATENATE(B5,"-",C5,"-",E5)</f>
        <v>93045-1-100</v>
      </c>
      <c r="B5" s="465">
        <v>93045</v>
      </c>
      <c r="C5" s="466">
        <v>1</v>
      </c>
      <c r="D5" s="467" t="s">
        <v>11</v>
      </c>
      <c r="E5" s="466">
        <v>100</v>
      </c>
      <c r="F5" s="468">
        <v>1264597</v>
      </c>
      <c r="G5" s="468">
        <v>1264597</v>
      </c>
      <c r="H5" s="468">
        <v>0</v>
      </c>
      <c r="I5" s="468">
        <v>1264597</v>
      </c>
      <c r="J5" s="468">
        <v>0</v>
      </c>
      <c r="K5" s="468">
        <v>1264597</v>
      </c>
      <c r="L5" s="468">
        <v>0</v>
      </c>
      <c r="M5" s="437"/>
    </row>
    <row r="6" spans="1:13" ht="20.100000000000001" customHeight="1" x14ac:dyDescent="0.2">
      <c r="A6" s="410" t="str">
        <f t="shared" ref="A6:A70" si="0">CONCATENATE(B6,"-",C6,"-",E6)</f>
        <v>93045-3-100</v>
      </c>
      <c r="B6" s="469">
        <v>93045</v>
      </c>
      <c r="C6" s="470">
        <v>3</v>
      </c>
      <c r="D6" s="471" t="s">
        <v>8</v>
      </c>
      <c r="E6" s="470">
        <v>100</v>
      </c>
      <c r="F6" s="472">
        <v>256855.36</v>
      </c>
      <c r="G6" s="472">
        <v>256855.36</v>
      </c>
      <c r="H6" s="472">
        <v>0</v>
      </c>
      <c r="I6" s="472">
        <v>256855.36</v>
      </c>
      <c r="J6" s="472">
        <v>0</v>
      </c>
      <c r="K6" s="472">
        <v>256855.36</v>
      </c>
      <c r="L6" s="472">
        <v>0</v>
      </c>
      <c r="M6" s="438"/>
    </row>
    <row r="7" spans="1:13" ht="20.100000000000001" customHeight="1" x14ac:dyDescent="0.2">
      <c r="A7" s="410" t="str">
        <f t="shared" si="0"/>
        <v>93048-1-100</v>
      </c>
      <c r="B7" s="465">
        <v>93048</v>
      </c>
      <c r="C7" s="466">
        <v>1</v>
      </c>
      <c r="D7" s="467" t="s">
        <v>11</v>
      </c>
      <c r="E7" s="466">
        <v>100</v>
      </c>
      <c r="F7" s="468">
        <v>33703.35</v>
      </c>
      <c r="G7" s="468">
        <v>33703.35</v>
      </c>
      <c r="H7" s="468">
        <v>0</v>
      </c>
      <c r="I7" s="468">
        <v>33703.35</v>
      </c>
      <c r="J7" s="468">
        <v>0</v>
      </c>
      <c r="K7" s="468">
        <v>33703.35</v>
      </c>
      <c r="L7" s="468">
        <v>0</v>
      </c>
      <c r="M7" s="437"/>
    </row>
    <row r="8" spans="1:13" ht="20.100000000000001" customHeight="1" x14ac:dyDescent="0.2">
      <c r="A8" s="410" t="str">
        <f t="shared" si="0"/>
        <v>128805-3-142</v>
      </c>
      <c r="B8" s="469">
        <v>128805</v>
      </c>
      <c r="C8" s="470">
        <v>3</v>
      </c>
      <c r="D8" s="471" t="s">
        <v>8</v>
      </c>
      <c r="E8" s="470">
        <v>142</v>
      </c>
      <c r="F8" s="472">
        <v>27126.81</v>
      </c>
      <c r="G8" s="472">
        <v>27126.81</v>
      </c>
      <c r="H8" s="472">
        <v>0</v>
      </c>
      <c r="I8" s="472">
        <v>27126.81</v>
      </c>
      <c r="J8" s="472">
        <v>0</v>
      </c>
      <c r="K8" s="472">
        <v>27126.81</v>
      </c>
      <c r="L8" s="472">
        <v>0</v>
      </c>
      <c r="M8" s="438"/>
    </row>
    <row r="9" spans="1:13" ht="20.100000000000001" customHeight="1" x14ac:dyDescent="0.2">
      <c r="A9" s="410" t="str">
        <f t="shared" si="0"/>
        <v>128809-3-142</v>
      </c>
      <c r="B9" s="465">
        <v>128809</v>
      </c>
      <c r="C9" s="466">
        <v>3</v>
      </c>
      <c r="D9" s="467" t="s">
        <v>8</v>
      </c>
      <c r="E9" s="466">
        <v>142</v>
      </c>
      <c r="F9" s="468">
        <v>25557.87</v>
      </c>
      <c r="G9" s="468">
        <v>25557.87</v>
      </c>
      <c r="H9" s="468">
        <v>0</v>
      </c>
      <c r="I9" s="468">
        <v>25557.87</v>
      </c>
      <c r="J9" s="468">
        <v>0</v>
      </c>
      <c r="K9" s="468">
        <v>25557.87</v>
      </c>
      <c r="L9" s="468">
        <v>0</v>
      </c>
      <c r="M9" s="437"/>
    </row>
    <row r="10" spans="1:13" ht="20.100000000000001" customHeight="1" x14ac:dyDescent="0.2">
      <c r="A10" s="410" t="str">
        <f t="shared" si="0"/>
        <v>128811-3-142</v>
      </c>
      <c r="B10" s="469">
        <v>128811</v>
      </c>
      <c r="C10" s="470">
        <v>3</v>
      </c>
      <c r="D10" s="471" t="s">
        <v>8</v>
      </c>
      <c r="E10" s="470">
        <v>142</v>
      </c>
      <c r="F10" s="472">
        <v>69880.08</v>
      </c>
      <c r="G10" s="472">
        <v>69880.08</v>
      </c>
      <c r="H10" s="472">
        <v>0</v>
      </c>
      <c r="I10" s="472">
        <v>69880.08</v>
      </c>
      <c r="J10" s="472">
        <v>0</v>
      </c>
      <c r="K10" s="472">
        <v>69880.08</v>
      </c>
      <c r="L10" s="472">
        <v>0</v>
      </c>
      <c r="M10" s="438"/>
    </row>
    <row r="11" spans="1:13" ht="20.100000000000001" customHeight="1" x14ac:dyDescent="0.2">
      <c r="A11" s="410" t="str">
        <f t="shared" si="0"/>
        <v>139605-3-151</v>
      </c>
      <c r="B11" s="465">
        <v>139605</v>
      </c>
      <c r="C11" s="466">
        <v>3</v>
      </c>
      <c r="D11" s="467" t="s">
        <v>8</v>
      </c>
      <c r="E11" s="466">
        <v>151</v>
      </c>
      <c r="F11" s="468">
        <v>161074.43</v>
      </c>
      <c r="G11" s="468">
        <v>161074.43</v>
      </c>
      <c r="H11" s="468">
        <v>0</v>
      </c>
      <c r="I11" s="468">
        <v>161074.43</v>
      </c>
      <c r="J11" s="468">
        <v>0</v>
      </c>
      <c r="K11" s="468">
        <v>161074.43</v>
      </c>
      <c r="L11" s="468">
        <v>0</v>
      </c>
      <c r="M11" s="437"/>
    </row>
    <row r="12" spans="1:13" ht="20.100000000000001" customHeight="1" x14ac:dyDescent="0.2">
      <c r="A12" s="410" t="str">
        <f t="shared" si="0"/>
        <v>174222-1-100</v>
      </c>
      <c r="B12" s="469">
        <v>174222</v>
      </c>
      <c r="C12" s="470">
        <v>1</v>
      </c>
      <c r="D12" s="471" t="s">
        <v>11</v>
      </c>
      <c r="E12" s="470">
        <v>100</v>
      </c>
      <c r="F12" s="472">
        <v>185184639.28999999</v>
      </c>
      <c r="G12" s="472">
        <v>182018881.12</v>
      </c>
      <c r="H12" s="472">
        <v>12740291.33</v>
      </c>
      <c r="I12" s="472">
        <v>169278589.78999999</v>
      </c>
      <c r="J12" s="472">
        <v>6964350.5800000001</v>
      </c>
      <c r="K12" s="472">
        <v>162314239.21000001</v>
      </c>
      <c r="L12" s="472">
        <v>3165758.17</v>
      </c>
      <c r="M12" s="438"/>
    </row>
    <row r="13" spans="1:13" ht="20.100000000000001" customHeight="1" x14ac:dyDescent="0.2">
      <c r="A13" s="410" t="str">
        <f t="shared" si="0"/>
        <v>174224-3-151</v>
      </c>
      <c r="B13" s="465">
        <v>174224</v>
      </c>
      <c r="C13" s="466">
        <v>3</v>
      </c>
      <c r="D13" s="467" t="s">
        <v>8</v>
      </c>
      <c r="E13" s="466">
        <v>151</v>
      </c>
      <c r="F13" s="468">
        <v>25355072.670000002</v>
      </c>
      <c r="G13" s="468">
        <v>25353312.57</v>
      </c>
      <c r="H13" s="468">
        <v>15724086.640000001</v>
      </c>
      <c r="I13" s="468">
        <v>9629225.9299999997</v>
      </c>
      <c r="J13" s="468">
        <v>291971.87</v>
      </c>
      <c r="K13" s="468">
        <v>9337254.0600000005</v>
      </c>
      <c r="L13" s="468">
        <v>1760.1</v>
      </c>
      <c r="M13" s="437"/>
    </row>
    <row r="14" spans="1:13" ht="20.100000000000001" customHeight="1" x14ac:dyDescent="0.2">
      <c r="A14" s="410" t="str">
        <f t="shared" si="0"/>
        <v>174225-3-151</v>
      </c>
      <c r="B14" s="469">
        <v>174225</v>
      </c>
      <c r="C14" s="470">
        <v>3</v>
      </c>
      <c r="D14" s="471" t="s">
        <v>8</v>
      </c>
      <c r="E14" s="470">
        <v>151</v>
      </c>
      <c r="F14" s="472">
        <v>619619.1</v>
      </c>
      <c r="G14" s="472">
        <v>396324.35</v>
      </c>
      <c r="H14" s="472">
        <v>109719.59</v>
      </c>
      <c r="I14" s="472">
        <v>286604.76</v>
      </c>
      <c r="J14" s="472">
        <v>19747.77</v>
      </c>
      <c r="K14" s="472">
        <v>266856.99</v>
      </c>
      <c r="L14" s="472">
        <v>223294.75</v>
      </c>
      <c r="M14" s="438"/>
    </row>
    <row r="15" spans="1:13" ht="20.100000000000001" customHeight="1" x14ac:dyDescent="0.2">
      <c r="A15" s="410" t="str">
        <f t="shared" si="0"/>
        <v>174230-3-142</v>
      </c>
      <c r="B15" s="465">
        <v>174230</v>
      </c>
      <c r="C15" s="466">
        <v>3</v>
      </c>
      <c r="D15" s="467" t="s">
        <v>8</v>
      </c>
      <c r="E15" s="466">
        <v>142</v>
      </c>
      <c r="F15" s="468">
        <v>205211.23</v>
      </c>
      <c r="G15" s="468">
        <v>147463.93</v>
      </c>
      <c r="H15" s="468">
        <v>49619.3</v>
      </c>
      <c r="I15" s="468">
        <v>97844.63</v>
      </c>
      <c r="J15" s="468">
        <v>3216.19</v>
      </c>
      <c r="K15" s="468">
        <v>94628.44</v>
      </c>
      <c r="L15" s="468">
        <v>57747.3</v>
      </c>
      <c r="M15" s="437"/>
    </row>
    <row r="16" spans="1:13" ht="20.100000000000001" customHeight="1" x14ac:dyDescent="0.2">
      <c r="A16" s="410" t="str">
        <f t="shared" si="0"/>
        <v>174231-3-142</v>
      </c>
      <c r="B16" s="469">
        <v>174231</v>
      </c>
      <c r="C16" s="470">
        <v>3</v>
      </c>
      <c r="D16" s="471" t="s">
        <v>8</v>
      </c>
      <c r="E16" s="470">
        <v>142</v>
      </c>
      <c r="F16" s="472">
        <v>402727.99</v>
      </c>
      <c r="G16" s="472">
        <v>352671.55</v>
      </c>
      <c r="H16" s="472">
        <v>240041.34</v>
      </c>
      <c r="I16" s="472">
        <v>112630.21</v>
      </c>
      <c r="J16" s="472">
        <v>16605.72</v>
      </c>
      <c r="K16" s="472">
        <v>96024.49</v>
      </c>
      <c r="L16" s="472">
        <v>50056.44</v>
      </c>
      <c r="M16" s="438"/>
    </row>
    <row r="17" spans="1:13" ht="20.100000000000001" customHeight="1" x14ac:dyDescent="0.2">
      <c r="A17" s="410" t="str">
        <f t="shared" si="0"/>
        <v>174231-4-142</v>
      </c>
      <c r="B17" s="465">
        <v>174231</v>
      </c>
      <c r="C17" s="466">
        <v>4</v>
      </c>
      <c r="D17" s="467" t="s">
        <v>7</v>
      </c>
      <c r="E17" s="466">
        <v>142</v>
      </c>
      <c r="F17" s="468">
        <v>281210.06</v>
      </c>
      <c r="G17" s="468">
        <v>280949</v>
      </c>
      <c r="H17" s="468">
        <v>280949</v>
      </c>
      <c r="I17" s="468"/>
      <c r="J17" s="468"/>
      <c r="K17" s="468"/>
      <c r="L17" s="468">
        <v>261.06</v>
      </c>
      <c r="M17" s="437"/>
    </row>
    <row r="18" spans="1:13" ht="20.100000000000001" customHeight="1" x14ac:dyDescent="0.2">
      <c r="A18" s="410" t="str">
        <f t="shared" si="0"/>
        <v>174232-3-100</v>
      </c>
      <c r="B18" s="469">
        <v>174232</v>
      </c>
      <c r="C18" s="470">
        <v>3</v>
      </c>
      <c r="D18" s="471" t="s">
        <v>8</v>
      </c>
      <c r="E18" s="470">
        <v>100</v>
      </c>
      <c r="F18" s="472">
        <v>2800000</v>
      </c>
      <c r="G18" s="472">
        <v>2800000</v>
      </c>
      <c r="H18" s="472">
        <v>2800000</v>
      </c>
      <c r="I18" s="472"/>
      <c r="J18" s="472"/>
      <c r="K18" s="472"/>
      <c r="L18" s="472">
        <v>0</v>
      </c>
      <c r="M18" s="438"/>
    </row>
    <row r="19" spans="1:13" ht="20.100000000000001" customHeight="1" x14ac:dyDescent="0.2">
      <c r="A19" s="410" t="str">
        <f t="shared" si="0"/>
        <v>174232-3-142</v>
      </c>
      <c r="B19" s="465">
        <v>174232</v>
      </c>
      <c r="C19" s="466">
        <v>3</v>
      </c>
      <c r="D19" s="467" t="s">
        <v>8</v>
      </c>
      <c r="E19" s="466">
        <v>142</v>
      </c>
      <c r="F19" s="468">
        <v>26416925.280000001</v>
      </c>
      <c r="G19" s="468">
        <v>25707072.629999999</v>
      </c>
      <c r="H19" s="468">
        <v>14692882.83</v>
      </c>
      <c r="I19" s="468">
        <v>11014189.800000001</v>
      </c>
      <c r="J19" s="468">
        <v>1250387.1599999999</v>
      </c>
      <c r="K19" s="468">
        <v>9763802.6400000006</v>
      </c>
      <c r="L19" s="468">
        <v>1042774.6</v>
      </c>
      <c r="M19" s="437"/>
    </row>
    <row r="20" spans="1:13" ht="20.100000000000001" customHeight="1" x14ac:dyDescent="0.2">
      <c r="A20" s="410" t="str">
        <f t="shared" si="0"/>
        <v>174232-4-142</v>
      </c>
      <c r="B20" s="469">
        <v>174232</v>
      </c>
      <c r="C20" s="470">
        <v>4</v>
      </c>
      <c r="D20" s="471" t="s">
        <v>7</v>
      </c>
      <c r="E20" s="470">
        <v>142</v>
      </c>
      <c r="F20" s="472">
        <v>123120.89</v>
      </c>
      <c r="G20" s="472">
        <v>109119.89</v>
      </c>
      <c r="H20" s="472">
        <v>45780</v>
      </c>
      <c r="I20" s="472">
        <v>63339.89</v>
      </c>
      <c r="J20" s="472">
        <v>0</v>
      </c>
      <c r="K20" s="472">
        <v>63339.89</v>
      </c>
      <c r="L20" s="472">
        <v>14001</v>
      </c>
      <c r="M20" s="438"/>
    </row>
    <row r="21" spans="1:13" ht="20.100000000000001" customHeight="1" x14ac:dyDescent="0.2">
      <c r="A21" s="410" t="str">
        <f t="shared" si="0"/>
        <v>174233-3-142</v>
      </c>
      <c r="B21" s="465">
        <v>174233</v>
      </c>
      <c r="C21" s="466">
        <v>3</v>
      </c>
      <c r="D21" s="467" t="s">
        <v>8</v>
      </c>
      <c r="E21" s="466">
        <v>142</v>
      </c>
      <c r="F21" s="468">
        <v>199895.49</v>
      </c>
      <c r="G21" s="468">
        <v>199846.75</v>
      </c>
      <c r="H21" s="468">
        <v>5537.86</v>
      </c>
      <c r="I21" s="468">
        <v>194308.89</v>
      </c>
      <c r="J21" s="468">
        <v>0</v>
      </c>
      <c r="K21" s="468">
        <v>194308.89</v>
      </c>
      <c r="L21" s="468">
        <v>48.74</v>
      </c>
      <c r="M21" s="437"/>
    </row>
    <row r="22" spans="1:13" ht="20.100000000000001" customHeight="1" x14ac:dyDescent="0.2">
      <c r="A22" s="410" t="str">
        <f t="shared" si="0"/>
        <v>174233-4-142</v>
      </c>
      <c r="B22" s="469">
        <v>174233</v>
      </c>
      <c r="C22" s="470">
        <v>4</v>
      </c>
      <c r="D22" s="471" t="s">
        <v>7</v>
      </c>
      <c r="E22" s="470">
        <v>142</v>
      </c>
      <c r="F22" s="472">
        <v>139061.16</v>
      </c>
      <c r="G22" s="472">
        <v>139061.16</v>
      </c>
      <c r="H22" s="472">
        <v>133864.16</v>
      </c>
      <c r="I22" s="472">
        <v>5197</v>
      </c>
      <c r="J22" s="472">
        <v>0</v>
      </c>
      <c r="K22" s="472">
        <v>5197</v>
      </c>
      <c r="L22" s="472">
        <v>0</v>
      </c>
      <c r="M22" s="438"/>
    </row>
    <row r="23" spans="1:13" ht="20.100000000000001" customHeight="1" x14ac:dyDescent="0.2">
      <c r="A23" s="410" t="str">
        <f t="shared" si="0"/>
        <v>174234-3-142</v>
      </c>
      <c r="B23" s="465">
        <v>174234</v>
      </c>
      <c r="C23" s="466">
        <v>3</v>
      </c>
      <c r="D23" s="467" t="s">
        <v>8</v>
      </c>
      <c r="E23" s="466">
        <v>142</v>
      </c>
      <c r="F23" s="468">
        <v>465495.23</v>
      </c>
      <c r="G23" s="468">
        <v>435832.11</v>
      </c>
      <c r="H23" s="468">
        <v>190700.54</v>
      </c>
      <c r="I23" s="468">
        <v>245131.57</v>
      </c>
      <c r="J23" s="468">
        <v>30348.42</v>
      </c>
      <c r="K23" s="468">
        <v>214783.15</v>
      </c>
      <c r="L23" s="468">
        <v>29663.119999999999</v>
      </c>
      <c r="M23" s="437"/>
    </row>
    <row r="24" spans="1:13" ht="20.100000000000001" customHeight="1" x14ac:dyDescent="0.2">
      <c r="A24" s="410" t="str">
        <f t="shared" si="0"/>
        <v>174234-4-142</v>
      </c>
      <c r="B24" s="469">
        <v>174234</v>
      </c>
      <c r="C24" s="470">
        <v>4</v>
      </c>
      <c r="D24" s="471" t="s">
        <v>7</v>
      </c>
      <c r="E24" s="470">
        <v>142</v>
      </c>
      <c r="F24" s="472">
        <v>803979</v>
      </c>
      <c r="G24" s="472">
        <v>803979</v>
      </c>
      <c r="H24" s="472">
        <v>542022</v>
      </c>
      <c r="I24" s="472">
        <v>261957</v>
      </c>
      <c r="J24" s="472">
        <v>0</v>
      </c>
      <c r="K24" s="472">
        <v>261957</v>
      </c>
      <c r="L24" s="472">
        <v>0</v>
      </c>
      <c r="M24" s="438"/>
    </row>
    <row r="25" spans="1:13" ht="20.100000000000001" customHeight="1" x14ac:dyDescent="0.2">
      <c r="A25" s="410" t="str">
        <f t="shared" si="0"/>
        <v>174235-3-142</v>
      </c>
      <c r="B25" s="465">
        <v>174235</v>
      </c>
      <c r="C25" s="466">
        <v>3</v>
      </c>
      <c r="D25" s="467" t="s">
        <v>8</v>
      </c>
      <c r="E25" s="466">
        <v>142</v>
      </c>
      <c r="F25" s="468">
        <v>101219.14</v>
      </c>
      <c r="G25" s="468">
        <v>100990.67</v>
      </c>
      <c r="H25" s="468">
        <v>9460.14</v>
      </c>
      <c r="I25" s="468">
        <v>91530.53</v>
      </c>
      <c r="J25" s="468">
        <v>35130.089999999997</v>
      </c>
      <c r="K25" s="468">
        <v>56400.44</v>
      </c>
      <c r="L25" s="468">
        <v>228.47</v>
      </c>
      <c r="M25" s="437"/>
    </row>
    <row r="26" spans="1:13" ht="20.100000000000001" customHeight="1" x14ac:dyDescent="0.2">
      <c r="A26" s="410" t="str">
        <f t="shared" si="0"/>
        <v>174236-3-142</v>
      </c>
      <c r="B26" s="469">
        <v>174236</v>
      </c>
      <c r="C26" s="470">
        <v>3</v>
      </c>
      <c r="D26" s="471" t="s">
        <v>8</v>
      </c>
      <c r="E26" s="470">
        <v>142</v>
      </c>
      <c r="F26" s="472">
        <v>74694.38</v>
      </c>
      <c r="G26" s="472">
        <v>68609.27</v>
      </c>
      <c r="H26" s="472">
        <v>48775.87</v>
      </c>
      <c r="I26" s="472">
        <v>19833.400000000001</v>
      </c>
      <c r="J26" s="472">
        <v>5080.01</v>
      </c>
      <c r="K26" s="472">
        <v>14753.39</v>
      </c>
      <c r="L26" s="472">
        <v>6085.11</v>
      </c>
      <c r="M26" s="438"/>
    </row>
    <row r="27" spans="1:13" ht="20.100000000000001" customHeight="1" x14ac:dyDescent="0.2">
      <c r="A27" s="410" t="str">
        <f t="shared" si="0"/>
        <v>174236-4-142</v>
      </c>
      <c r="B27" s="465">
        <v>174236</v>
      </c>
      <c r="C27" s="466">
        <v>4</v>
      </c>
      <c r="D27" s="467" t="s">
        <v>7</v>
      </c>
      <c r="E27" s="466">
        <v>142</v>
      </c>
      <c r="F27" s="468">
        <v>1386</v>
      </c>
      <c r="G27" s="468">
        <v>0</v>
      </c>
      <c r="H27" s="468">
        <v>0</v>
      </c>
      <c r="I27" s="468"/>
      <c r="J27" s="468"/>
      <c r="K27" s="468"/>
      <c r="L27" s="468">
        <v>1386</v>
      </c>
      <c r="M27" s="437"/>
    </row>
    <row r="28" spans="1:13" ht="20.100000000000001" customHeight="1" x14ac:dyDescent="0.2">
      <c r="A28" s="410" t="str">
        <f t="shared" si="0"/>
        <v>174237-3-142</v>
      </c>
      <c r="B28" s="469">
        <v>174237</v>
      </c>
      <c r="C28" s="470">
        <v>3</v>
      </c>
      <c r="D28" s="471" t="s">
        <v>8</v>
      </c>
      <c r="E28" s="470">
        <v>142</v>
      </c>
      <c r="F28" s="472">
        <v>627787.85</v>
      </c>
      <c r="G28" s="472">
        <v>582257.65</v>
      </c>
      <c r="H28" s="472">
        <v>144732.65</v>
      </c>
      <c r="I28" s="472">
        <v>437525</v>
      </c>
      <c r="J28" s="472">
        <v>73003.09</v>
      </c>
      <c r="K28" s="472">
        <v>364521.91</v>
      </c>
      <c r="L28" s="472">
        <v>319230.2</v>
      </c>
      <c r="M28" s="438"/>
    </row>
    <row r="29" spans="1:13" ht="20.100000000000001" customHeight="1" x14ac:dyDescent="0.2">
      <c r="A29" s="410" t="str">
        <f t="shared" si="0"/>
        <v>174238-3-142</v>
      </c>
      <c r="B29" s="465">
        <v>174238</v>
      </c>
      <c r="C29" s="466">
        <v>3</v>
      </c>
      <c r="D29" s="467" t="s">
        <v>8</v>
      </c>
      <c r="E29" s="466">
        <v>142</v>
      </c>
      <c r="F29" s="468">
        <v>160185.71</v>
      </c>
      <c r="G29" s="468">
        <v>143552.35</v>
      </c>
      <c r="H29" s="468">
        <v>25789.26</v>
      </c>
      <c r="I29" s="468">
        <v>117763.09</v>
      </c>
      <c r="J29" s="468">
        <v>2591.63</v>
      </c>
      <c r="K29" s="468">
        <v>115171.46</v>
      </c>
      <c r="L29" s="468">
        <v>16633.36</v>
      </c>
      <c r="M29" s="437"/>
    </row>
    <row r="30" spans="1:13" ht="20.100000000000001" customHeight="1" x14ac:dyDescent="0.2">
      <c r="A30" s="410" t="str">
        <f t="shared" si="0"/>
        <v>174239-3-142</v>
      </c>
      <c r="B30" s="469">
        <v>174239</v>
      </c>
      <c r="C30" s="470">
        <v>3</v>
      </c>
      <c r="D30" s="471" t="s">
        <v>8</v>
      </c>
      <c r="E30" s="470">
        <v>142</v>
      </c>
      <c r="F30" s="472">
        <v>2756297.23</v>
      </c>
      <c r="G30" s="472">
        <v>2672058.33</v>
      </c>
      <c r="H30" s="472">
        <v>1081463.21</v>
      </c>
      <c r="I30" s="472">
        <v>1590595.12</v>
      </c>
      <c r="J30" s="472">
        <v>354880.52</v>
      </c>
      <c r="K30" s="472">
        <v>1235714.6000000001</v>
      </c>
      <c r="L30" s="472">
        <v>84238.9</v>
      </c>
      <c r="M30" s="438"/>
    </row>
    <row r="31" spans="1:13" ht="20.100000000000001" customHeight="1" x14ac:dyDescent="0.2">
      <c r="A31" s="410" t="str">
        <f t="shared" si="0"/>
        <v>174239-4-142</v>
      </c>
      <c r="B31" s="465">
        <v>174239</v>
      </c>
      <c r="C31" s="466">
        <v>4</v>
      </c>
      <c r="D31" s="467" t="s">
        <v>7</v>
      </c>
      <c r="E31" s="466">
        <v>142</v>
      </c>
      <c r="F31" s="468">
        <v>27915.55</v>
      </c>
      <c r="G31" s="468">
        <v>21642.55</v>
      </c>
      <c r="H31" s="468">
        <v>21150.65</v>
      </c>
      <c r="I31" s="468">
        <v>491.9</v>
      </c>
      <c r="J31" s="468">
        <v>0</v>
      </c>
      <c r="K31" s="468">
        <v>491.9</v>
      </c>
      <c r="L31" s="468">
        <v>6273</v>
      </c>
      <c r="M31" s="437"/>
    </row>
    <row r="32" spans="1:13" ht="20.100000000000001" customHeight="1" x14ac:dyDescent="0.2">
      <c r="A32" s="410" t="str">
        <f t="shared" si="0"/>
        <v>174239-3-150</v>
      </c>
      <c r="B32" s="469">
        <v>174239</v>
      </c>
      <c r="C32" s="470">
        <v>3</v>
      </c>
      <c r="D32" s="471" t="s">
        <v>8</v>
      </c>
      <c r="E32" s="470">
        <v>150</v>
      </c>
      <c r="F32" s="472">
        <v>506877.84</v>
      </c>
      <c r="G32" s="472">
        <v>506317.84</v>
      </c>
      <c r="H32" s="472">
        <v>16673.080000000002</v>
      </c>
      <c r="I32" s="472">
        <v>489644.76</v>
      </c>
      <c r="J32" s="472">
        <v>45745.1</v>
      </c>
      <c r="K32" s="472">
        <v>443899.66</v>
      </c>
      <c r="L32" s="472">
        <v>560</v>
      </c>
      <c r="M32" s="438"/>
    </row>
    <row r="33" spans="1:13" ht="20.100000000000001" customHeight="1" x14ac:dyDescent="0.2">
      <c r="A33" s="410" t="str">
        <f t="shared" si="0"/>
        <v>174240-3-142</v>
      </c>
      <c r="B33" s="465">
        <v>174240</v>
      </c>
      <c r="C33" s="466">
        <v>3</v>
      </c>
      <c r="D33" s="467" t="s">
        <v>8</v>
      </c>
      <c r="E33" s="466">
        <v>142</v>
      </c>
      <c r="F33" s="468">
        <v>276511.5</v>
      </c>
      <c r="G33" s="468">
        <v>217726.71</v>
      </c>
      <c r="H33" s="468">
        <v>33822.79</v>
      </c>
      <c r="I33" s="468">
        <v>183903.92</v>
      </c>
      <c r="J33" s="468">
        <v>5509.68</v>
      </c>
      <c r="K33" s="468">
        <v>178394.23999999999</v>
      </c>
      <c r="L33" s="468">
        <v>58784.79</v>
      </c>
      <c r="M33" s="437"/>
    </row>
    <row r="34" spans="1:13" ht="20.100000000000001" customHeight="1" x14ac:dyDescent="0.2">
      <c r="A34" s="410" t="str">
        <f t="shared" si="0"/>
        <v>174240-4-142</v>
      </c>
      <c r="B34" s="469">
        <v>174240</v>
      </c>
      <c r="C34" s="470">
        <v>4</v>
      </c>
      <c r="D34" s="471" t="s">
        <v>7</v>
      </c>
      <c r="E34" s="470">
        <v>142</v>
      </c>
      <c r="F34" s="472">
        <v>40871</v>
      </c>
      <c r="G34" s="472">
        <v>40871</v>
      </c>
      <c r="H34" s="472">
        <v>40871</v>
      </c>
      <c r="I34" s="472"/>
      <c r="J34" s="472"/>
      <c r="K34" s="472"/>
      <c r="L34" s="472">
        <v>0</v>
      </c>
      <c r="M34" s="438"/>
    </row>
    <row r="35" spans="1:13" ht="20.100000000000001" customHeight="1" x14ac:dyDescent="0.2">
      <c r="A35" s="410" t="str">
        <f t="shared" si="0"/>
        <v>174241-3-142</v>
      </c>
      <c r="B35" s="465">
        <v>174241</v>
      </c>
      <c r="C35" s="466">
        <v>3</v>
      </c>
      <c r="D35" s="467" t="s">
        <v>8</v>
      </c>
      <c r="E35" s="466">
        <v>142</v>
      </c>
      <c r="F35" s="468">
        <v>1340236.93</v>
      </c>
      <c r="G35" s="468">
        <v>1283929.02</v>
      </c>
      <c r="H35" s="468">
        <v>266131.98</v>
      </c>
      <c r="I35" s="468">
        <v>1017797.04</v>
      </c>
      <c r="J35" s="468">
        <v>69007.92</v>
      </c>
      <c r="K35" s="468">
        <v>948789.12</v>
      </c>
      <c r="L35" s="468">
        <v>56307.91</v>
      </c>
      <c r="M35" s="437"/>
    </row>
    <row r="36" spans="1:13" ht="20.100000000000001" customHeight="1" x14ac:dyDescent="0.2">
      <c r="A36" s="410" t="str">
        <f t="shared" si="0"/>
        <v>174241-4-142</v>
      </c>
      <c r="B36" s="469">
        <v>174241</v>
      </c>
      <c r="C36" s="470">
        <v>4</v>
      </c>
      <c r="D36" s="471" t="s">
        <v>7</v>
      </c>
      <c r="E36" s="470">
        <v>142</v>
      </c>
      <c r="F36" s="472">
        <v>361973.44</v>
      </c>
      <c r="G36" s="472">
        <v>325343.44</v>
      </c>
      <c r="H36" s="472">
        <v>104863.44</v>
      </c>
      <c r="I36" s="472">
        <v>220480</v>
      </c>
      <c r="J36" s="472">
        <v>0</v>
      </c>
      <c r="K36" s="472">
        <v>220480</v>
      </c>
      <c r="L36" s="472">
        <v>36630</v>
      </c>
      <c r="M36" s="438"/>
    </row>
    <row r="37" spans="1:13" ht="20.100000000000001" customHeight="1" x14ac:dyDescent="0.2">
      <c r="A37" s="410" t="str">
        <f t="shared" si="0"/>
        <v>174242-3-142</v>
      </c>
      <c r="B37" s="465">
        <v>174242</v>
      </c>
      <c r="C37" s="466">
        <v>3</v>
      </c>
      <c r="D37" s="467" t="s">
        <v>8</v>
      </c>
      <c r="E37" s="466">
        <v>142</v>
      </c>
      <c r="F37" s="468">
        <v>1288594.3</v>
      </c>
      <c r="G37" s="468">
        <v>1237436.46</v>
      </c>
      <c r="H37" s="468">
        <v>489771.85</v>
      </c>
      <c r="I37" s="468">
        <v>747664.61</v>
      </c>
      <c r="J37" s="468">
        <v>18087.349999999999</v>
      </c>
      <c r="K37" s="468">
        <v>729577.26</v>
      </c>
      <c r="L37" s="468">
        <v>51157.84</v>
      </c>
      <c r="M37" s="437"/>
    </row>
    <row r="38" spans="1:13" ht="20.100000000000001" customHeight="1" x14ac:dyDescent="0.2">
      <c r="A38" s="410" t="str">
        <f t="shared" si="0"/>
        <v>174242-4-142</v>
      </c>
      <c r="B38" s="469">
        <v>174242</v>
      </c>
      <c r="C38" s="470">
        <v>4</v>
      </c>
      <c r="D38" s="471" t="s">
        <v>7</v>
      </c>
      <c r="E38" s="470">
        <v>142</v>
      </c>
      <c r="F38" s="472">
        <v>312233</v>
      </c>
      <c r="G38" s="472">
        <v>259809</v>
      </c>
      <c r="H38" s="472">
        <v>61886</v>
      </c>
      <c r="I38" s="472">
        <v>197923</v>
      </c>
      <c r="J38" s="472">
        <v>0</v>
      </c>
      <c r="K38" s="472">
        <v>197923</v>
      </c>
      <c r="L38" s="472">
        <v>52424</v>
      </c>
      <c r="M38" s="438"/>
    </row>
    <row r="39" spans="1:13" ht="20.100000000000001" customHeight="1" x14ac:dyDescent="0.2">
      <c r="A39" s="410" t="str">
        <f t="shared" si="0"/>
        <v>174243-3-142</v>
      </c>
      <c r="B39" s="465">
        <v>174243</v>
      </c>
      <c r="C39" s="466">
        <v>3</v>
      </c>
      <c r="D39" s="467" t="s">
        <v>8</v>
      </c>
      <c r="E39" s="466">
        <v>142</v>
      </c>
      <c r="F39" s="468">
        <v>127923.14</v>
      </c>
      <c r="G39" s="468">
        <v>126141.5</v>
      </c>
      <c r="H39" s="468">
        <v>9300.89</v>
      </c>
      <c r="I39" s="468">
        <v>116840.61</v>
      </c>
      <c r="J39" s="468">
        <v>2391.12</v>
      </c>
      <c r="K39" s="468">
        <v>114449.49</v>
      </c>
      <c r="L39" s="468">
        <v>1781.64</v>
      </c>
      <c r="M39" s="437"/>
    </row>
    <row r="40" spans="1:13" ht="20.100000000000001" customHeight="1" x14ac:dyDescent="0.2">
      <c r="A40" s="410" t="str">
        <f t="shared" si="0"/>
        <v>174244-3-142</v>
      </c>
      <c r="B40" s="469">
        <v>174244</v>
      </c>
      <c r="C40" s="470">
        <v>3</v>
      </c>
      <c r="D40" s="471" t="s">
        <v>8</v>
      </c>
      <c r="E40" s="470">
        <v>142</v>
      </c>
      <c r="F40" s="472">
        <v>85011.48</v>
      </c>
      <c r="G40" s="472">
        <v>85011.48</v>
      </c>
      <c r="H40" s="472">
        <v>85011.48</v>
      </c>
      <c r="I40" s="472"/>
      <c r="J40" s="472"/>
      <c r="K40" s="472"/>
      <c r="L40" s="472">
        <v>0</v>
      </c>
      <c r="M40" s="438"/>
    </row>
    <row r="41" spans="1:13" ht="20.100000000000001" customHeight="1" x14ac:dyDescent="0.2">
      <c r="A41" s="410" t="str">
        <f t="shared" si="0"/>
        <v>174245-3-142</v>
      </c>
      <c r="B41" s="465">
        <v>174245</v>
      </c>
      <c r="C41" s="466">
        <v>3</v>
      </c>
      <c r="D41" s="467" t="s">
        <v>8</v>
      </c>
      <c r="E41" s="466">
        <v>142</v>
      </c>
      <c r="F41" s="468">
        <v>2241039.9</v>
      </c>
      <c r="G41" s="468">
        <v>2238511.37</v>
      </c>
      <c r="H41" s="468">
        <v>1421338.85</v>
      </c>
      <c r="I41" s="468">
        <v>817172.52</v>
      </c>
      <c r="J41" s="468">
        <v>69707.100000000006</v>
      </c>
      <c r="K41" s="468">
        <v>747465.42</v>
      </c>
      <c r="L41" s="468">
        <v>2528.5300000000002</v>
      </c>
      <c r="M41" s="437"/>
    </row>
    <row r="42" spans="1:13" ht="20.100000000000001" customHeight="1" x14ac:dyDescent="0.2">
      <c r="A42" s="410" t="str">
        <f t="shared" si="0"/>
        <v>174245-4-142</v>
      </c>
      <c r="B42" s="469">
        <v>174245</v>
      </c>
      <c r="C42" s="470">
        <v>4</v>
      </c>
      <c r="D42" s="471" t="s">
        <v>7</v>
      </c>
      <c r="E42" s="470">
        <v>142</v>
      </c>
      <c r="F42" s="472">
        <v>386111</v>
      </c>
      <c r="G42" s="472">
        <v>383411</v>
      </c>
      <c r="H42" s="472">
        <v>36360</v>
      </c>
      <c r="I42" s="472">
        <v>347051</v>
      </c>
      <c r="J42" s="472">
        <v>0</v>
      </c>
      <c r="K42" s="472">
        <v>347051</v>
      </c>
      <c r="L42" s="472">
        <v>2700</v>
      </c>
      <c r="M42" s="438"/>
    </row>
    <row r="43" spans="1:13" ht="20.100000000000001" customHeight="1" x14ac:dyDescent="0.2">
      <c r="A43" s="410" t="str">
        <f t="shared" si="0"/>
        <v>174246-3-142</v>
      </c>
      <c r="B43" s="465">
        <v>174246</v>
      </c>
      <c r="C43" s="466">
        <v>3</v>
      </c>
      <c r="D43" s="467" t="s">
        <v>8</v>
      </c>
      <c r="E43" s="466">
        <v>142</v>
      </c>
      <c r="F43" s="468">
        <v>239654.39</v>
      </c>
      <c r="G43" s="468">
        <v>7283.73</v>
      </c>
      <c r="H43" s="468">
        <v>654.32000000000005</v>
      </c>
      <c r="I43" s="468">
        <v>6629.41</v>
      </c>
      <c r="J43" s="468">
        <v>3000</v>
      </c>
      <c r="K43" s="468">
        <v>3629.41</v>
      </c>
      <c r="L43" s="468">
        <v>232370.66</v>
      </c>
      <c r="M43" s="437"/>
    </row>
    <row r="44" spans="1:13" ht="20.100000000000001" customHeight="1" x14ac:dyDescent="0.2">
      <c r="A44" s="410" t="str">
        <f t="shared" si="0"/>
        <v>174247-3-142</v>
      </c>
      <c r="B44" s="469">
        <v>174247</v>
      </c>
      <c r="C44" s="470">
        <v>3</v>
      </c>
      <c r="D44" s="471" t="s">
        <v>8</v>
      </c>
      <c r="E44" s="470">
        <v>142</v>
      </c>
      <c r="F44" s="472">
        <v>135868.81</v>
      </c>
      <c r="G44" s="472">
        <v>131522.31</v>
      </c>
      <c r="H44" s="472">
        <v>2912.65</v>
      </c>
      <c r="I44" s="472">
        <v>128609.66</v>
      </c>
      <c r="J44" s="472">
        <v>31476.39</v>
      </c>
      <c r="K44" s="472">
        <v>97133.27</v>
      </c>
      <c r="L44" s="472">
        <v>4346.5</v>
      </c>
      <c r="M44" s="438"/>
    </row>
    <row r="45" spans="1:13" ht="20.100000000000001" customHeight="1" x14ac:dyDescent="0.2">
      <c r="A45" s="410" t="str">
        <f t="shared" si="0"/>
        <v>174249-3-142</v>
      </c>
      <c r="B45" s="465">
        <v>174249</v>
      </c>
      <c r="C45" s="466">
        <v>3</v>
      </c>
      <c r="D45" s="467" t="s">
        <v>8</v>
      </c>
      <c r="E45" s="466">
        <v>142</v>
      </c>
      <c r="F45" s="468">
        <v>219442.59</v>
      </c>
      <c r="G45" s="468">
        <v>183025.1</v>
      </c>
      <c r="H45" s="468">
        <v>10973.42</v>
      </c>
      <c r="I45" s="468">
        <v>172051.68</v>
      </c>
      <c r="J45" s="468">
        <v>39448.160000000003</v>
      </c>
      <c r="K45" s="468">
        <v>132603.51999999999</v>
      </c>
      <c r="L45" s="468">
        <v>36417.49</v>
      </c>
      <c r="M45" s="437"/>
    </row>
    <row r="46" spans="1:13" ht="20.100000000000001" customHeight="1" x14ac:dyDescent="0.2">
      <c r="A46" s="410" t="str">
        <f t="shared" si="0"/>
        <v>174249-4-142</v>
      </c>
      <c r="B46" s="469">
        <v>174249</v>
      </c>
      <c r="C46" s="470">
        <v>4</v>
      </c>
      <c r="D46" s="471" t="s">
        <v>7</v>
      </c>
      <c r="E46" s="470">
        <v>142</v>
      </c>
      <c r="F46" s="472">
        <v>288220</v>
      </c>
      <c r="G46" s="472">
        <v>288220</v>
      </c>
      <c r="H46" s="472">
        <v>288220</v>
      </c>
      <c r="I46" s="472"/>
      <c r="J46" s="472"/>
      <c r="K46" s="472"/>
      <c r="L46" s="472">
        <v>0</v>
      </c>
      <c r="M46" s="438"/>
    </row>
    <row r="47" spans="1:13" ht="20.100000000000001" customHeight="1" x14ac:dyDescent="0.2">
      <c r="A47" s="410" t="str">
        <f t="shared" si="0"/>
        <v>174250-3-142</v>
      </c>
      <c r="B47" s="465">
        <v>174250</v>
      </c>
      <c r="C47" s="466">
        <v>3</v>
      </c>
      <c r="D47" s="467" t="s">
        <v>8</v>
      </c>
      <c r="E47" s="466">
        <v>142</v>
      </c>
      <c r="F47" s="468">
        <v>767310.27</v>
      </c>
      <c r="G47" s="468">
        <v>766333.82</v>
      </c>
      <c r="H47" s="468">
        <v>114031.25</v>
      </c>
      <c r="I47" s="468">
        <v>652302.56999999995</v>
      </c>
      <c r="J47" s="468">
        <v>13272.73</v>
      </c>
      <c r="K47" s="468">
        <v>639029.84</v>
      </c>
      <c r="L47" s="468">
        <v>976.45</v>
      </c>
      <c r="M47" s="437"/>
    </row>
    <row r="48" spans="1:13" ht="20.100000000000001" customHeight="1" x14ac:dyDescent="0.2">
      <c r="A48" s="410" t="str">
        <f t="shared" si="0"/>
        <v>174250-4-142</v>
      </c>
      <c r="B48" s="469">
        <v>174250</v>
      </c>
      <c r="C48" s="470">
        <v>4</v>
      </c>
      <c r="D48" s="471" t="s">
        <v>7</v>
      </c>
      <c r="E48" s="470">
        <v>142</v>
      </c>
      <c r="F48" s="472">
        <v>212716</v>
      </c>
      <c r="G48" s="472">
        <v>212716</v>
      </c>
      <c r="H48" s="472">
        <v>212716</v>
      </c>
      <c r="I48" s="472"/>
      <c r="J48" s="472"/>
      <c r="K48" s="472"/>
      <c r="L48" s="472">
        <v>0</v>
      </c>
      <c r="M48" s="438"/>
    </row>
    <row r="49" spans="1:13" ht="20.100000000000001" customHeight="1" x14ac:dyDescent="0.2">
      <c r="A49" s="410" t="str">
        <f t="shared" si="0"/>
        <v>174252-3-142</v>
      </c>
      <c r="B49" s="465">
        <v>174252</v>
      </c>
      <c r="C49" s="466">
        <v>3</v>
      </c>
      <c r="D49" s="467" t="s">
        <v>8</v>
      </c>
      <c r="E49" s="466">
        <v>142</v>
      </c>
      <c r="F49" s="468">
        <v>1263344.8600000001</v>
      </c>
      <c r="G49" s="468">
        <v>1145539.07</v>
      </c>
      <c r="H49" s="468">
        <v>258715.74</v>
      </c>
      <c r="I49" s="468">
        <v>886823.33</v>
      </c>
      <c r="J49" s="468">
        <v>65755.649999999994</v>
      </c>
      <c r="K49" s="468">
        <v>821067.68</v>
      </c>
      <c r="L49" s="468">
        <v>117805.79</v>
      </c>
      <c r="M49" s="437"/>
    </row>
    <row r="50" spans="1:13" ht="20.100000000000001" customHeight="1" x14ac:dyDescent="0.2">
      <c r="A50" s="410" t="str">
        <f t="shared" si="0"/>
        <v>174253-3-142</v>
      </c>
      <c r="B50" s="469">
        <v>174253</v>
      </c>
      <c r="C50" s="470">
        <v>3</v>
      </c>
      <c r="D50" s="471" t="s">
        <v>8</v>
      </c>
      <c r="E50" s="470">
        <v>142</v>
      </c>
      <c r="F50" s="472">
        <v>133454.70000000001</v>
      </c>
      <c r="G50" s="472">
        <v>117071.95</v>
      </c>
      <c r="H50" s="472">
        <v>35640</v>
      </c>
      <c r="I50" s="472">
        <v>81431.95</v>
      </c>
      <c r="J50" s="472">
        <v>14143.1</v>
      </c>
      <c r="K50" s="472">
        <v>67288.850000000006</v>
      </c>
      <c r="L50" s="472">
        <v>16382.75</v>
      </c>
      <c r="M50" s="438"/>
    </row>
    <row r="51" spans="1:13" ht="20.100000000000001" customHeight="1" x14ac:dyDescent="0.2">
      <c r="A51" s="410" t="str">
        <f t="shared" si="0"/>
        <v>174254-3-142</v>
      </c>
      <c r="B51" s="465">
        <v>174254</v>
      </c>
      <c r="C51" s="466">
        <v>3</v>
      </c>
      <c r="D51" s="467" t="s">
        <v>8</v>
      </c>
      <c r="E51" s="466">
        <v>142</v>
      </c>
      <c r="F51" s="468">
        <v>387012.16</v>
      </c>
      <c r="G51" s="468">
        <v>334110.09999999998</v>
      </c>
      <c r="H51" s="468">
        <v>41010.69</v>
      </c>
      <c r="I51" s="468">
        <v>293099.40999999997</v>
      </c>
      <c r="J51" s="468">
        <v>1273.69</v>
      </c>
      <c r="K51" s="468">
        <v>291825.71999999997</v>
      </c>
      <c r="L51" s="468">
        <v>52902.06</v>
      </c>
      <c r="M51" s="437"/>
    </row>
    <row r="52" spans="1:13" ht="20.100000000000001" customHeight="1" x14ac:dyDescent="0.2">
      <c r="A52" s="410" t="str">
        <f t="shared" si="0"/>
        <v>174256-3-142</v>
      </c>
      <c r="B52" s="469">
        <v>174256</v>
      </c>
      <c r="C52" s="470">
        <v>3</v>
      </c>
      <c r="D52" s="471" t="s">
        <v>8</v>
      </c>
      <c r="E52" s="470">
        <v>142</v>
      </c>
      <c r="F52" s="472">
        <v>298046.99</v>
      </c>
      <c r="G52" s="472">
        <v>298046.99</v>
      </c>
      <c r="H52" s="472">
        <v>272559.83</v>
      </c>
      <c r="I52" s="472">
        <v>25487.16</v>
      </c>
      <c r="J52" s="472">
        <v>25487.16</v>
      </c>
      <c r="K52" s="472"/>
      <c r="L52" s="472">
        <v>0</v>
      </c>
      <c r="M52" s="438"/>
    </row>
    <row r="53" spans="1:13" ht="20.100000000000001" customHeight="1" x14ac:dyDescent="0.2">
      <c r="A53" s="410" t="str">
        <f t="shared" si="0"/>
        <v>174257-3-142</v>
      </c>
      <c r="B53" s="465">
        <v>174257</v>
      </c>
      <c r="C53" s="466">
        <v>3</v>
      </c>
      <c r="D53" s="467" t="s">
        <v>8</v>
      </c>
      <c r="E53" s="466">
        <v>142</v>
      </c>
      <c r="F53" s="468">
        <v>2658521.58</v>
      </c>
      <c r="G53" s="468">
        <v>1056417.74</v>
      </c>
      <c r="H53" s="468">
        <v>427130.33</v>
      </c>
      <c r="I53" s="468">
        <v>629287.41</v>
      </c>
      <c r="J53" s="468">
        <v>70780.210000000006</v>
      </c>
      <c r="K53" s="468">
        <v>558507.19999999995</v>
      </c>
      <c r="L53" s="468">
        <v>1602103.84</v>
      </c>
      <c r="M53" s="437"/>
    </row>
    <row r="54" spans="1:13" ht="20.100000000000001" customHeight="1" x14ac:dyDescent="0.2">
      <c r="A54" s="410" t="str">
        <f t="shared" si="0"/>
        <v>174257-4-142</v>
      </c>
      <c r="B54" s="469">
        <v>174257</v>
      </c>
      <c r="C54" s="470">
        <v>4</v>
      </c>
      <c r="D54" s="471" t="s">
        <v>7</v>
      </c>
      <c r="E54" s="470">
        <v>142</v>
      </c>
      <c r="F54" s="472">
        <v>70000</v>
      </c>
      <c r="G54" s="472">
        <v>70000</v>
      </c>
      <c r="H54" s="472">
        <v>70000</v>
      </c>
      <c r="I54" s="472"/>
      <c r="J54" s="472"/>
      <c r="K54" s="472"/>
      <c r="L54" s="472">
        <v>0</v>
      </c>
      <c r="M54" s="438"/>
    </row>
    <row r="55" spans="1:13" ht="20.100000000000001" customHeight="1" x14ac:dyDescent="0.2">
      <c r="A55" s="410" t="str">
        <f t="shared" si="0"/>
        <v>174258-3-142</v>
      </c>
      <c r="B55" s="465">
        <v>174258</v>
      </c>
      <c r="C55" s="466">
        <v>3</v>
      </c>
      <c r="D55" s="467" t="s">
        <v>8</v>
      </c>
      <c r="E55" s="466">
        <v>142</v>
      </c>
      <c r="F55" s="468">
        <v>762829.36</v>
      </c>
      <c r="G55" s="468">
        <v>666049.1</v>
      </c>
      <c r="H55" s="468">
        <v>82646.81</v>
      </c>
      <c r="I55" s="468">
        <v>583402.29</v>
      </c>
      <c r="J55" s="468">
        <v>152255.44</v>
      </c>
      <c r="K55" s="468">
        <v>431146.85</v>
      </c>
      <c r="L55" s="468">
        <v>96780.26</v>
      </c>
      <c r="M55" s="437"/>
    </row>
    <row r="56" spans="1:13" ht="20.100000000000001" customHeight="1" x14ac:dyDescent="0.2">
      <c r="A56" s="410" t="str">
        <f t="shared" si="0"/>
        <v>174258-4-142</v>
      </c>
      <c r="B56" s="469">
        <v>174258</v>
      </c>
      <c r="C56" s="470">
        <v>4</v>
      </c>
      <c r="D56" s="471" t="s">
        <v>7</v>
      </c>
      <c r="E56" s="470">
        <v>142</v>
      </c>
      <c r="F56" s="472">
        <v>64804</v>
      </c>
      <c r="G56" s="472">
        <v>58895.89</v>
      </c>
      <c r="H56" s="472">
        <v>58895.89</v>
      </c>
      <c r="I56" s="472"/>
      <c r="J56" s="472"/>
      <c r="K56" s="472"/>
      <c r="L56" s="472">
        <v>5908.11</v>
      </c>
      <c r="M56" s="438"/>
    </row>
    <row r="57" spans="1:13" ht="20.100000000000001" customHeight="1" x14ac:dyDescent="0.2">
      <c r="A57" s="410" t="str">
        <f t="shared" si="0"/>
        <v>174259-3-142</v>
      </c>
      <c r="B57" s="465">
        <v>174259</v>
      </c>
      <c r="C57" s="466">
        <v>3</v>
      </c>
      <c r="D57" s="467" t="s">
        <v>8</v>
      </c>
      <c r="E57" s="466">
        <v>142</v>
      </c>
      <c r="F57" s="468">
        <v>94799.95</v>
      </c>
      <c r="G57" s="468">
        <v>55946.11</v>
      </c>
      <c r="H57" s="468">
        <v>0</v>
      </c>
      <c r="I57" s="468">
        <v>55946.11</v>
      </c>
      <c r="J57" s="468">
        <v>25930.36</v>
      </c>
      <c r="K57" s="468">
        <v>30015.75</v>
      </c>
      <c r="L57" s="468">
        <v>38853.839999999997</v>
      </c>
      <c r="M57" s="437"/>
    </row>
    <row r="58" spans="1:13" ht="20.100000000000001" customHeight="1" x14ac:dyDescent="0.2">
      <c r="A58" s="410" t="str">
        <f t="shared" si="0"/>
        <v>174260-3-142</v>
      </c>
      <c r="B58" s="469">
        <v>174260</v>
      </c>
      <c r="C58" s="470">
        <v>3</v>
      </c>
      <c r="D58" s="471" t="s">
        <v>8</v>
      </c>
      <c r="E58" s="470">
        <v>142</v>
      </c>
      <c r="F58" s="472">
        <v>745937.02</v>
      </c>
      <c r="G58" s="472">
        <v>664916.17000000004</v>
      </c>
      <c r="H58" s="472">
        <v>253254.57</v>
      </c>
      <c r="I58" s="472">
        <v>411661.6</v>
      </c>
      <c r="J58" s="472">
        <v>35136.28</v>
      </c>
      <c r="K58" s="472">
        <v>376525.32</v>
      </c>
      <c r="L58" s="472">
        <v>81020.850000000006</v>
      </c>
      <c r="M58" s="438"/>
    </row>
    <row r="59" spans="1:13" ht="20.100000000000001" customHeight="1" x14ac:dyDescent="0.2">
      <c r="A59" s="410" t="str">
        <f t="shared" si="0"/>
        <v>174261-3-142</v>
      </c>
      <c r="B59" s="465">
        <v>174261</v>
      </c>
      <c r="C59" s="466">
        <v>3</v>
      </c>
      <c r="D59" s="467" t="s">
        <v>8</v>
      </c>
      <c r="E59" s="466">
        <v>142</v>
      </c>
      <c r="F59" s="468">
        <v>5731943.6900000004</v>
      </c>
      <c r="G59" s="468">
        <v>5731943.6900000004</v>
      </c>
      <c r="H59" s="468">
        <v>5273575.8099999996</v>
      </c>
      <c r="I59" s="468">
        <v>458367.88</v>
      </c>
      <c r="J59" s="468">
        <v>112727.89</v>
      </c>
      <c r="K59" s="468">
        <v>345639.99</v>
      </c>
      <c r="L59" s="468">
        <v>0</v>
      </c>
      <c r="M59" s="437"/>
    </row>
    <row r="60" spans="1:13" ht="20.100000000000001" customHeight="1" x14ac:dyDescent="0.2">
      <c r="A60" s="410" t="str">
        <f t="shared" si="0"/>
        <v>174262-3-142</v>
      </c>
      <c r="B60" s="469">
        <v>174262</v>
      </c>
      <c r="C60" s="470">
        <v>3</v>
      </c>
      <c r="D60" s="471" t="s">
        <v>8</v>
      </c>
      <c r="E60" s="470">
        <v>142</v>
      </c>
      <c r="F60" s="472">
        <v>582720.18000000005</v>
      </c>
      <c r="G60" s="472">
        <v>578250.91</v>
      </c>
      <c r="H60" s="472">
        <v>159778.73000000001</v>
      </c>
      <c r="I60" s="472">
        <v>418472.18</v>
      </c>
      <c r="J60" s="472">
        <v>3197.25</v>
      </c>
      <c r="K60" s="472">
        <v>415274.93</v>
      </c>
      <c r="L60" s="472">
        <v>4469.2700000000004</v>
      </c>
      <c r="M60" s="438"/>
    </row>
    <row r="61" spans="1:13" ht="20.100000000000001" customHeight="1" x14ac:dyDescent="0.2">
      <c r="A61" s="410" t="str">
        <f t="shared" si="0"/>
        <v>174262-4-142</v>
      </c>
      <c r="B61" s="465">
        <v>174262</v>
      </c>
      <c r="C61" s="466">
        <v>4</v>
      </c>
      <c r="D61" s="467" t="s">
        <v>7</v>
      </c>
      <c r="E61" s="466">
        <v>142</v>
      </c>
      <c r="F61" s="468">
        <v>475000</v>
      </c>
      <c r="G61" s="468">
        <v>475000</v>
      </c>
      <c r="H61" s="468">
        <v>475000</v>
      </c>
      <c r="I61" s="468"/>
      <c r="J61" s="468"/>
      <c r="K61" s="468"/>
      <c r="L61" s="468">
        <v>0</v>
      </c>
      <c r="M61" s="437"/>
    </row>
    <row r="62" spans="1:13" ht="20.100000000000001" customHeight="1" x14ac:dyDescent="0.2">
      <c r="A62" s="410" t="str">
        <f t="shared" si="0"/>
        <v>174263-3-142</v>
      </c>
      <c r="B62" s="469">
        <v>174263</v>
      </c>
      <c r="C62" s="470">
        <v>3</v>
      </c>
      <c r="D62" s="471" t="s">
        <v>8</v>
      </c>
      <c r="E62" s="470">
        <v>142</v>
      </c>
      <c r="F62" s="472">
        <v>168137.1</v>
      </c>
      <c r="G62" s="472">
        <v>143592.32000000001</v>
      </c>
      <c r="H62" s="472">
        <v>45657.120000000003</v>
      </c>
      <c r="I62" s="472">
        <v>97935.2</v>
      </c>
      <c r="J62" s="472">
        <v>9099.0400000000009</v>
      </c>
      <c r="K62" s="472">
        <v>88836.160000000003</v>
      </c>
      <c r="L62" s="472">
        <v>24544.78</v>
      </c>
      <c r="M62" s="438"/>
    </row>
    <row r="63" spans="1:13" ht="20.100000000000001" customHeight="1" x14ac:dyDescent="0.2">
      <c r="A63" s="410" t="str">
        <f t="shared" si="0"/>
        <v>174263-4-142</v>
      </c>
      <c r="B63" s="465">
        <v>174263</v>
      </c>
      <c r="C63" s="466">
        <v>4</v>
      </c>
      <c r="D63" s="467" t="s">
        <v>7</v>
      </c>
      <c r="E63" s="466">
        <v>142</v>
      </c>
      <c r="F63" s="468">
        <v>26406</v>
      </c>
      <c r="G63" s="468"/>
      <c r="H63" s="468"/>
      <c r="I63" s="468"/>
      <c r="J63" s="468"/>
      <c r="K63" s="468"/>
      <c r="L63" s="468">
        <v>26406</v>
      </c>
      <c r="M63" s="437"/>
    </row>
    <row r="64" spans="1:13" ht="20.100000000000001" customHeight="1" x14ac:dyDescent="0.2">
      <c r="A64" s="410" t="str">
        <f t="shared" si="0"/>
        <v>174264-3-142</v>
      </c>
      <c r="B64" s="469">
        <v>174264</v>
      </c>
      <c r="C64" s="470">
        <v>3</v>
      </c>
      <c r="D64" s="471" t="s">
        <v>8</v>
      </c>
      <c r="E64" s="470">
        <v>142</v>
      </c>
      <c r="F64" s="472">
        <v>1294141.1399999999</v>
      </c>
      <c r="G64" s="472">
        <v>808559.35</v>
      </c>
      <c r="H64" s="472">
        <v>112051.77</v>
      </c>
      <c r="I64" s="472">
        <v>696507.58</v>
      </c>
      <c r="J64" s="472">
        <v>30426.46</v>
      </c>
      <c r="K64" s="472">
        <v>666081.12</v>
      </c>
      <c r="L64" s="472">
        <v>485581.79</v>
      </c>
      <c r="M64" s="438"/>
    </row>
    <row r="65" spans="1:13" ht="20.100000000000001" customHeight="1" x14ac:dyDescent="0.2">
      <c r="A65" s="410" t="str">
        <f t="shared" si="0"/>
        <v>174264-4-142</v>
      </c>
      <c r="B65" s="465">
        <v>174264</v>
      </c>
      <c r="C65" s="466">
        <v>4</v>
      </c>
      <c r="D65" s="467" t="s">
        <v>7</v>
      </c>
      <c r="E65" s="466">
        <v>142</v>
      </c>
      <c r="F65" s="468">
        <v>243345.55</v>
      </c>
      <c r="G65" s="468">
        <v>243345.55</v>
      </c>
      <c r="H65" s="468">
        <v>205788.55</v>
      </c>
      <c r="I65" s="468">
        <v>37557</v>
      </c>
      <c r="J65" s="468">
        <v>91.9</v>
      </c>
      <c r="K65" s="468">
        <v>37465.1</v>
      </c>
      <c r="L65" s="468">
        <v>0</v>
      </c>
      <c r="M65" s="437"/>
    </row>
    <row r="66" spans="1:13" ht="20.100000000000001" customHeight="1" x14ac:dyDescent="0.2">
      <c r="A66" s="410" t="str">
        <f t="shared" si="0"/>
        <v>174265-3-142</v>
      </c>
      <c r="B66" s="469">
        <v>174265</v>
      </c>
      <c r="C66" s="470">
        <v>3</v>
      </c>
      <c r="D66" s="471" t="s">
        <v>8</v>
      </c>
      <c r="E66" s="470">
        <v>142</v>
      </c>
      <c r="F66" s="472">
        <v>248506.67</v>
      </c>
      <c r="G66" s="472">
        <v>233738.31</v>
      </c>
      <c r="H66" s="472">
        <v>80882.320000000007</v>
      </c>
      <c r="I66" s="472">
        <v>152855.99</v>
      </c>
      <c r="J66" s="472">
        <v>4691.8999999999996</v>
      </c>
      <c r="K66" s="472">
        <v>148164.09</v>
      </c>
      <c r="L66" s="472">
        <v>14768.36</v>
      </c>
      <c r="M66" s="438"/>
    </row>
    <row r="67" spans="1:13" ht="20.100000000000001" customHeight="1" x14ac:dyDescent="0.2">
      <c r="A67" s="410" t="str">
        <f t="shared" si="0"/>
        <v>174267-3-142</v>
      </c>
      <c r="B67" s="465">
        <v>174267</v>
      </c>
      <c r="C67" s="466">
        <v>3</v>
      </c>
      <c r="D67" s="467" t="s">
        <v>8</v>
      </c>
      <c r="E67" s="466">
        <v>142</v>
      </c>
      <c r="F67" s="468">
        <v>671558.13</v>
      </c>
      <c r="G67" s="468">
        <v>670728.06000000006</v>
      </c>
      <c r="H67" s="468">
        <v>308753.94</v>
      </c>
      <c r="I67" s="468">
        <v>361974.12</v>
      </c>
      <c r="J67" s="468">
        <v>47837.32</v>
      </c>
      <c r="K67" s="468">
        <v>314136.8</v>
      </c>
      <c r="L67" s="468">
        <v>830.07</v>
      </c>
      <c r="M67" s="437"/>
    </row>
    <row r="68" spans="1:13" ht="20.100000000000001" customHeight="1" x14ac:dyDescent="0.2">
      <c r="A68" s="410" t="str">
        <f t="shared" si="0"/>
        <v>174267-4-142</v>
      </c>
      <c r="B68" s="469">
        <v>174267</v>
      </c>
      <c r="C68" s="470">
        <v>4</v>
      </c>
      <c r="D68" s="471" t="s">
        <v>7</v>
      </c>
      <c r="E68" s="470">
        <v>142</v>
      </c>
      <c r="F68" s="472">
        <v>110000</v>
      </c>
      <c r="G68" s="472">
        <v>110000</v>
      </c>
      <c r="H68" s="472">
        <v>110000</v>
      </c>
      <c r="I68" s="472"/>
      <c r="J68" s="472"/>
      <c r="K68" s="472"/>
      <c r="L68" s="472">
        <v>0</v>
      </c>
      <c r="M68" s="438"/>
    </row>
    <row r="69" spans="1:13" ht="20.100000000000001" customHeight="1" x14ac:dyDescent="0.2">
      <c r="A69" s="410" t="str">
        <f t="shared" si="0"/>
        <v>174268-3-142</v>
      </c>
      <c r="B69" s="465">
        <v>174268</v>
      </c>
      <c r="C69" s="466">
        <v>3</v>
      </c>
      <c r="D69" s="467" t="s">
        <v>8</v>
      </c>
      <c r="E69" s="466">
        <v>142</v>
      </c>
      <c r="F69" s="468">
        <v>321368.65000000002</v>
      </c>
      <c r="G69" s="468">
        <v>302381.53999999998</v>
      </c>
      <c r="H69" s="468">
        <v>66228.399999999994</v>
      </c>
      <c r="I69" s="468">
        <v>236153.14</v>
      </c>
      <c r="J69" s="468">
        <v>40059.58</v>
      </c>
      <c r="K69" s="468">
        <v>196093.56</v>
      </c>
      <c r="L69" s="468">
        <v>18987.11</v>
      </c>
      <c r="M69" s="437"/>
    </row>
    <row r="70" spans="1:13" ht="20.100000000000001" customHeight="1" x14ac:dyDescent="0.2">
      <c r="A70" s="410" t="str">
        <f t="shared" si="0"/>
        <v>174268-4-142</v>
      </c>
      <c r="B70" s="469">
        <v>174268</v>
      </c>
      <c r="C70" s="470">
        <v>4</v>
      </c>
      <c r="D70" s="471" t="s">
        <v>7</v>
      </c>
      <c r="E70" s="470">
        <v>142</v>
      </c>
      <c r="F70" s="472">
        <v>12000</v>
      </c>
      <c r="G70" s="472">
        <v>12000</v>
      </c>
      <c r="H70" s="472">
        <v>12000</v>
      </c>
      <c r="I70" s="472"/>
      <c r="J70" s="472"/>
      <c r="K70" s="472"/>
      <c r="L70" s="472">
        <v>0</v>
      </c>
      <c r="M70" s="438"/>
    </row>
    <row r="71" spans="1:13" ht="20.100000000000001" customHeight="1" x14ac:dyDescent="0.2">
      <c r="A71" s="410" t="str">
        <f t="shared" ref="A71:A80" si="1">CONCATENATE(B71,"-",C71,"-",E71)</f>
        <v>174269-3-142</v>
      </c>
      <c r="B71" s="465">
        <v>174269</v>
      </c>
      <c r="C71" s="466">
        <v>3</v>
      </c>
      <c r="D71" s="467" t="s">
        <v>8</v>
      </c>
      <c r="E71" s="466">
        <v>142</v>
      </c>
      <c r="F71" s="468">
        <v>2553426.13</v>
      </c>
      <c r="G71" s="468">
        <v>2201338.21</v>
      </c>
      <c r="H71" s="468">
        <v>581505.43999999994</v>
      </c>
      <c r="I71" s="468">
        <v>1619832.77</v>
      </c>
      <c r="J71" s="468">
        <v>125139.63</v>
      </c>
      <c r="K71" s="468">
        <v>1494693.14</v>
      </c>
      <c r="L71" s="468">
        <v>352087.92</v>
      </c>
      <c r="M71" s="437"/>
    </row>
    <row r="72" spans="1:13" ht="20.100000000000001" customHeight="1" x14ac:dyDescent="0.2">
      <c r="A72" s="410" t="str">
        <f t="shared" si="1"/>
        <v>174270-3-142</v>
      </c>
      <c r="B72" s="469">
        <v>174270</v>
      </c>
      <c r="C72" s="470">
        <v>3</v>
      </c>
      <c r="D72" s="471" t="s">
        <v>8</v>
      </c>
      <c r="E72" s="470">
        <v>142</v>
      </c>
      <c r="F72" s="472">
        <v>1223712.6499999999</v>
      </c>
      <c r="G72" s="472">
        <v>1209171.1100000001</v>
      </c>
      <c r="H72" s="472">
        <v>1182885.31</v>
      </c>
      <c r="I72" s="472">
        <v>26285.8</v>
      </c>
      <c r="J72" s="472">
        <v>12084.01</v>
      </c>
      <c r="K72" s="472">
        <v>14201.79</v>
      </c>
      <c r="L72" s="472">
        <v>14541.54</v>
      </c>
      <c r="M72" s="438"/>
    </row>
    <row r="73" spans="1:13" ht="20.100000000000001" customHeight="1" x14ac:dyDescent="0.2">
      <c r="A73" s="410" t="str">
        <f t="shared" si="1"/>
        <v>174271-3-142</v>
      </c>
      <c r="B73" s="465">
        <v>174271</v>
      </c>
      <c r="C73" s="466">
        <v>3</v>
      </c>
      <c r="D73" s="467" t="s">
        <v>8</v>
      </c>
      <c r="E73" s="466">
        <v>142</v>
      </c>
      <c r="F73" s="468">
        <v>242432.27</v>
      </c>
      <c r="G73" s="468">
        <v>180119.59</v>
      </c>
      <c r="H73" s="468">
        <v>39926.99</v>
      </c>
      <c r="I73" s="468">
        <v>140192.6</v>
      </c>
      <c r="J73" s="468">
        <v>2937.7</v>
      </c>
      <c r="K73" s="468">
        <v>137254.9</v>
      </c>
      <c r="L73" s="468">
        <v>62312.68</v>
      </c>
      <c r="M73" s="437"/>
    </row>
    <row r="74" spans="1:13" ht="20.100000000000001" customHeight="1" x14ac:dyDescent="0.2">
      <c r="A74" s="410" t="str">
        <f t="shared" si="1"/>
        <v>174272-3-142</v>
      </c>
      <c r="B74" s="469">
        <v>174272</v>
      </c>
      <c r="C74" s="470">
        <v>3</v>
      </c>
      <c r="D74" s="471" t="s">
        <v>8</v>
      </c>
      <c r="E74" s="470">
        <v>142</v>
      </c>
      <c r="F74" s="472">
        <v>340535.23</v>
      </c>
      <c r="G74" s="472">
        <v>304260.34000000003</v>
      </c>
      <c r="H74" s="472">
        <v>159536.37</v>
      </c>
      <c r="I74" s="472">
        <v>144723.97</v>
      </c>
      <c r="J74" s="472">
        <v>2194.89</v>
      </c>
      <c r="K74" s="472">
        <v>142529.07999999999</v>
      </c>
      <c r="L74" s="472">
        <v>36274.89</v>
      </c>
      <c r="M74" s="438"/>
    </row>
    <row r="75" spans="1:13" ht="20.100000000000001" customHeight="1" x14ac:dyDescent="0.2">
      <c r="A75" s="410" t="str">
        <f t="shared" si="1"/>
        <v>174273-3-142</v>
      </c>
      <c r="B75" s="465">
        <v>174273</v>
      </c>
      <c r="C75" s="466">
        <v>3</v>
      </c>
      <c r="D75" s="467" t="s">
        <v>8</v>
      </c>
      <c r="E75" s="466">
        <v>142</v>
      </c>
      <c r="F75" s="468">
        <v>1000000</v>
      </c>
      <c r="G75" s="468">
        <v>1000000</v>
      </c>
      <c r="H75" s="468">
        <v>1000000</v>
      </c>
      <c r="I75" s="468"/>
      <c r="J75" s="468"/>
      <c r="K75" s="468"/>
      <c r="L75" s="468">
        <v>0</v>
      </c>
      <c r="M75" s="437"/>
    </row>
    <row r="76" spans="1:13" ht="20.100000000000001" customHeight="1" x14ac:dyDescent="0.2">
      <c r="A76" s="410" t="str">
        <f t="shared" si="1"/>
        <v>195063-3-100</v>
      </c>
      <c r="B76" s="469">
        <v>195063</v>
      </c>
      <c r="C76" s="470">
        <v>3</v>
      </c>
      <c r="D76" s="471" t="s">
        <v>8</v>
      </c>
      <c r="E76" s="470">
        <v>100</v>
      </c>
      <c r="F76" s="472">
        <v>669734.44999999995</v>
      </c>
      <c r="G76" s="472">
        <v>652615.53</v>
      </c>
      <c r="H76" s="472">
        <v>1881.32</v>
      </c>
      <c r="I76" s="472">
        <v>650734.21</v>
      </c>
      <c r="J76" s="472">
        <v>0</v>
      </c>
      <c r="K76" s="472">
        <v>650734.21</v>
      </c>
      <c r="L76" s="472">
        <v>17118.919999999998</v>
      </c>
      <c r="M76" s="438"/>
    </row>
    <row r="77" spans="1:13" ht="20.100000000000001" customHeight="1" x14ac:dyDescent="0.2">
      <c r="A77" s="410" t="str">
        <f t="shared" si="1"/>
        <v>195065-3-100</v>
      </c>
      <c r="B77" s="465">
        <v>195065</v>
      </c>
      <c r="C77" s="466">
        <v>3</v>
      </c>
      <c r="D77" s="467" t="s">
        <v>8</v>
      </c>
      <c r="E77" s="466">
        <v>100</v>
      </c>
      <c r="F77" s="468">
        <v>71626.66</v>
      </c>
      <c r="G77" s="468">
        <v>71241.84</v>
      </c>
      <c r="H77" s="468">
        <v>1725.64</v>
      </c>
      <c r="I77" s="468">
        <v>69516.2</v>
      </c>
      <c r="J77" s="468">
        <v>14942.01</v>
      </c>
      <c r="K77" s="468">
        <v>54574.19</v>
      </c>
      <c r="L77" s="468">
        <v>384.82</v>
      </c>
      <c r="M77" s="437"/>
    </row>
    <row r="78" spans="1:13" ht="20.100000000000001" customHeight="1" x14ac:dyDescent="0.2">
      <c r="A78" s="410" t="str">
        <f t="shared" si="1"/>
        <v>195067-3-100</v>
      </c>
      <c r="B78" s="469">
        <v>195067</v>
      </c>
      <c r="C78" s="470">
        <v>3</v>
      </c>
      <c r="D78" s="471" t="s">
        <v>8</v>
      </c>
      <c r="E78" s="470">
        <v>100</v>
      </c>
      <c r="F78" s="472">
        <v>7388368.7300000004</v>
      </c>
      <c r="G78" s="472">
        <v>7388368.7300000004</v>
      </c>
      <c r="H78" s="472">
        <v>0</v>
      </c>
      <c r="I78" s="472">
        <v>7388368.7300000004</v>
      </c>
      <c r="J78" s="472">
        <v>1226859.79</v>
      </c>
      <c r="K78" s="472">
        <v>6161508.9400000004</v>
      </c>
      <c r="L78" s="472">
        <v>0</v>
      </c>
      <c r="M78" s="438"/>
    </row>
    <row r="79" spans="1:13" ht="20.100000000000001" customHeight="1" x14ac:dyDescent="0.2">
      <c r="A79" s="410" t="str">
        <f t="shared" si="1"/>
        <v>204816-3-181</v>
      </c>
      <c r="B79" s="465">
        <v>204816</v>
      </c>
      <c r="C79" s="466">
        <v>3</v>
      </c>
      <c r="D79" s="467" t="s">
        <v>8</v>
      </c>
      <c r="E79" s="466">
        <v>181</v>
      </c>
      <c r="F79" s="468">
        <v>345113.09</v>
      </c>
      <c r="G79" s="468">
        <v>221077.95</v>
      </c>
      <c r="H79" s="468">
        <v>1704.5</v>
      </c>
      <c r="I79" s="468">
        <v>219373.45</v>
      </c>
      <c r="J79" s="468">
        <v>954.8</v>
      </c>
      <c r="K79" s="468">
        <v>218418.65</v>
      </c>
      <c r="L79" s="468">
        <v>124035.14</v>
      </c>
      <c r="M79" s="437"/>
    </row>
    <row r="80" spans="1:13" ht="20.100000000000001" customHeight="1" x14ac:dyDescent="0.2">
      <c r="A80" s="410" t="str">
        <f t="shared" si="1"/>
        <v>204817-3-181</v>
      </c>
      <c r="B80" s="469">
        <v>204817</v>
      </c>
      <c r="C80" s="470">
        <v>3</v>
      </c>
      <c r="D80" s="471" t="s">
        <v>8</v>
      </c>
      <c r="E80" s="470">
        <v>181</v>
      </c>
      <c r="F80" s="472">
        <v>81438.63</v>
      </c>
      <c r="G80" s="472">
        <v>64661.29</v>
      </c>
      <c r="H80" s="472">
        <v>8971.84</v>
      </c>
      <c r="I80" s="472">
        <v>55689.45</v>
      </c>
      <c r="J80" s="472">
        <v>1710.05</v>
      </c>
      <c r="K80" s="472">
        <v>53979.4</v>
      </c>
      <c r="L80" s="472">
        <v>16777.34</v>
      </c>
      <c r="M80" s="437"/>
    </row>
    <row r="81" spans="2:13" ht="20.100000000000001" customHeight="1" x14ac:dyDescent="0.2">
      <c r="B81" s="477" t="s">
        <v>9</v>
      </c>
      <c r="C81" s="486"/>
      <c r="D81" s="486"/>
      <c r="E81" s="477"/>
      <c r="F81" s="473">
        <v>287696099.31</v>
      </c>
      <c r="G81" s="473">
        <v>279535417</v>
      </c>
      <c r="H81" s="473">
        <v>63410113.280000001</v>
      </c>
      <c r="I81" s="473">
        <v>216125303.72</v>
      </c>
      <c r="J81" s="473">
        <v>11370674.710000001</v>
      </c>
      <c r="K81" s="473">
        <v>204754629.00999999</v>
      </c>
      <c r="L81" s="473">
        <v>8767304.2599999998</v>
      </c>
      <c r="M81" s="436"/>
    </row>
    <row r="83" spans="2:13" ht="20.100000000000001" customHeight="1" x14ac:dyDescent="0.2">
      <c r="G83" s="458">
        <f>G81-'Execução Orçamentária'!R416</f>
        <v>0</v>
      </c>
      <c r="I83" s="458">
        <f>I81-'Execução Orçamentária'!S416</f>
        <v>0</v>
      </c>
      <c r="K83" s="458">
        <f>K81-'Execução Orçamentária'!T416</f>
        <v>0</v>
      </c>
    </row>
    <row r="86" spans="2:13" ht="20.100000000000001" customHeight="1" x14ac:dyDescent="0.2">
      <c r="I86" s="459"/>
    </row>
  </sheetData>
  <autoFilter ref="A4:M81">
    <filterColumn colId="2" showButton="0"/>
  </autoFilter>
  <mergeCells count="13">
    <mergeCell ref="C81:D81"/>
    <mergeCell ref="B3:B4"/>
    <mergeCell ref="C3:D4"/>
    <mergeCell ref="J3:J4"/>
    <mergeCell ref="K3:K4"/>
    <mergeCell ref="L3:L4"/>
    <mergeCell ref="M3:M4"/>
    <mergeCell ref="A3:A4"/>
    <mergeCell ref="E3:E4"/>
    <mergeCell ref="F3:F4"/>
    <mergeCell ref="G3:G4"/>
    <mergeCell ref="H3:H4"/>
    <mergeCell ref="I3:I4"/>
  </mergeCells>
  <pageMargins left="0" right="0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I11"/>
  <sheetViews>
    <sheetView showGridLines="0" zoomScale="80" zoomScaleNormal="80" workbookViewId="0">
      <selection activeCell="F24" sqref="F24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14.42578125" style="410" customWidth="1"/>
    <col min="6" max="6" width="16.140625" style="410" customWidth="1"/>
    <col min="7" max="8" width="8.7109375" style="410"/>
    <col min="9" max="9" width="12.85546875" style="410" bestFit="1" customWidth="1"/>
    <col min="10" max="16384" width="8.7109375" style="410"/>
  </cols>
  <sheetData>
    <row r="2" spans="1:9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</row>
    <row r="3" spans="1:9" ht="39.6" customHeight="1" x14ac:dyDescent="0.2">
      <c r="B3" s="493" t="s">
        <v>62</v>
      </c>
      <c r="C3" s="494"/>
      <c r="D3" s="493" t="s">
        <v>63</v>
      </c>
      <c r="E3" s="464" t="s">
        <v>123</v>
      </c>
      <c r="F3" s="460" t="s">
        <v>121</v>
      </c>
    </row>
    <row r="4" spans="1:9" ht="41.45" customHeight="1" x14ac:dyDescent="0.2">
      <c r="B4" s="493"/>
      <c r="C4" s="494"/>
      <c r="D4" s="493"/>
      <c r="E4" s="464" t="s">
        <v>124</v>
      </c>
      <c r="F4" s="460" t="s">
        <v>122</v>
      </c>
    </row>
    <row r="5" spans="1:9" ht="20.100000000000001" customHeight="1" x14ac:dyDescent="0.2">
      <c r="A5" s="410" t="str">
        <f t="shared" ref="A5:A6" si="0">CONCATENATE(B5,"-",C5,"-",E5)</f>
        <v>174232-3-142</v>
      </c>
      <c r="B5" s="465">
        <v>174232</v>
      </c>
      <c r="C5" s="466">
        <v>3</v>
      </c>
      <c r="D5" s="467" t="s">
        <v>8</v>
      </c>
      <c r="E5" s="466">
        <v>142</v>
      </c>
      <c r="F5" s="474">
        <v>332921.95</v>
      </c>
    </row>
    <row r="6" spans="1:9" ht="20.100000000000001" customHeight="1" x14ac:dyDescent="0.2">
      <c r="A6" s="410" t="str">
        <f t="shared" si="0"/>
        <v>174237-3-142</v>
      </c>
      <c r="B6" s="469">
        <v>174237</v>
      </c>
      <c r="C6" s="470">
        <v>3</v>
      </c>
      <c r="D6" s="471" t="s">
        <v>8</v>
      </c>
      <c r="E6" s="470">
        <v>142</v>
      </c>
      <c r="F6" s="475">
        <v>273700</v>
      </c>
    </row>
    <row r="7" spans="1:9" ht="20.100000000000001" customHeight="1" x14ac:dyDescent="0.2">
      <c r="B7" s="476" t="s">
        <v>9</v>
      </c>
      <c r="C7" s="486"/>
      <c r="D7" s="486"/>
      <c r="E7" s="476"/>
      <c r="F7" s="473">
        <v>606621.94999999995</v>
      </c>
    </row>
    <row r="8" spans="1:9" ht="20.100000000000001" customHeight="1" x14ac:dyDescent="0.2">
      <c r="B8" s="461"/>
      <c r="C8" s="461"/>
      <c r="D8" s="461"/>
      <c r="E8" s="461"/>
      <c r="F8" s="461"/>
    </row>
    <row r="9" spans="1:9" ht="20.100000000000001" customHeight="1" x14ac:dyDescent="0.2">
      <c r="F9" s="457"/>
      <c r="I9" s="443"/>
    </row>
    <row r="10" spans="1:9" ht="20.100000000000001" customHeight="1" x14ac:dyDescent="0.2">
      <c r="F10" s="462"/>
      <c r="I10" s="443"/>
    </row>
    <row r="11" spans="1:9" ht="20.100000000000001" customHeight="1" x14ac:dyDescent="0.2">
      <c r="I11" s="463"/>
    </row>
  </sheetData>
  <mergeCells count="4">
    <mergeCell ref="B3:B4"/>
    <mergeCell ref="C3:C4"/>
    <mergeCell ref="D3:D4"/>
    <mergeCell ref="C7:D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8"/>
  <sheetViews>
    <sheetView showGridLines="0" tabSelected="1" topLeftCell="B1" zoomScale="80" zoomScaleNormal="80" zoomScaleSheetLayoutView="75" workbookViewId="0">
      <pane xSplit="8" ySplit="8" topLeftCell="J9" activePane="bottomRight" state="frozen"/>
      <selection activeCell="B1" sqref="B1"/>
      <selection pane="topRight" activeCell="J1" sqref="J1"/>
      <selection pane="bottomLeft" activeCell="B9" sqref="B9"/>
      <selection pane="bottomRight" activeCell="U5" sqref="U5:U7"/>
    </sheetView>
  </sheetViews>
  <sheetFormatPr defaultColWidth="11.42578125" defaultRowHeight="15" customHeight="1" outlineLevelCol="1" x14ac:dyDescent="0.2"/>
  <cols>
    <col min="1" max="1" width="2.5703125" style="63" customWidth="1"/>
    <col min="2" max="2" width="81" style="1" customWidth="1"/>
    <col min="3" max="3" width="10.140625" style="15" customWidth="1"/>
    <col min="4" max="4" width="11.42578125" style="18" hidden="1" customWidth="1" outlineLevel="1"/>
    <col min="5" max="5" width="11.42578125" style="15" hidden="1" customWidth="1" outlineLevel="1"/>
    <col min="6" max="6" width="7" style="286" customWidth="1" collapsed="1"/>
    <col min="7" max="7" width="12.5703125" style="15" hidden="1" customWidth="1" outlineLevel="1"/>
    <col min="8" max="8" width="16.42578125" style="4" hidden="1" customWidth="1" outlineLevel="1"/>
    <col min="9" max="9" width="17.85546875" style="4" hidden="1" customWidth="1" outlineLevel="1"/>
    <col min="10" max="10" width="15.5703125" style="4" customWidth="1" collapsed="1"/>
    <col min="11" max="11" width="17.140625" style="4" customWidth="1"/>
    <col min="12" max="12" width="15.5703125" style="4" customWidth="1"/>
    <col min="13" max="13" width="20.28515625" style="4" customWidth="1"/>
    <col min="14" max="14" width="17.42578125" style="4" customWidth="1"/>
    <col min="15" max="15" width="15.42578125" style="4" customWidth="1"/>
    <col min="16" max="16" width="16" style="74" customWidth="1"/>
    <col min="17" max="17" width="0.85546875" style="1" customWidth="1"/>
    <col min="18" max="19" width="15" style="1" customWidth="1"/>
    <col min="20" max="20" width="15.5703125" style="1" bestFit="1" customWidth="1"/>
    <col min="21" max="21" width="12.42578125" style="292" customWidth="1"/>
    <col min="22" max="22" width="1.5703125" style="364" customWidth="1"/>
    <col min="23" max="23" width="14.42578125" style="1" bestFit="1" customWidth="1"/>
    <col min="24" max="16384" width="11.42578125" style="1"/>
  </cols>
  <sheetData>
    <row r="1" spans="1:33" ht="34.5" customHeight="1" x14ac:dyDescent="0.2">
      <c r="B1" s="283"/>
      <c r="C1" s="356"/>
      <c r="D1" s="285"/>
      <c r="E1" s="284"/>
      <c r="H1" s="499"/>
      <c r="I1" s="499"/>
      <c r="J1" s="499"/>
      <c r="L1" s="287"/>
      <c r="M1" s="288"/>
      <c r="N1" s="287"/>
      <c r="O1" s="289"/>
      <c r="P1" s="290"/>
      <c r="Q1" s="4"/>
      <c r="R1" s="177"/>
      <c r="S1" s="177"/>
      <c r="T1" s="4"/>
      <c r="U1" s="291"/>
    </row>
    <row r="2" spans="1:33" ht="15" customHeight="1" x14ac:dyDescent="0.2">
      <c r="B2" s="2" t="s">
        <v>13</v>
      </c>
      <c r="C2" s="357"/>
      <c r="D2" s="17"/>
      <c r="E2" s="3"/>
      <c r="I2" s="47"/>
      <c r="J2" s="175"/>
      <c r="K2" s="175"/>
      <c r="L2" s="175"/>
      <c r="M2" s="175"/>
      <c r="N2" s="175"/>
      <c r="O2" s="175"/>
      <c r="P2" s="227"/>
      <c r="Q2" s="4"/>
      <c r="R2" s="177"/>
      <c r="S2" s="177"/>
      <c r="T2" s="4"/>
    </row>
    <row r="3" spans="1:33" ht="15" customHeight="1" x14ac:dyDescent="0.2">
      <c r="B3" s="5" t="s">
        <v>60</v>
      </c>
      <c r="C3" s="357"/>
      <c r="D3" s="17"/>
      <c r="E3" s="3"/>
      <c r="L3" s="180"/>
      <c r="R3" s="4"/>
      <c r="S3" s="4"/>
      <c r="U3" s="293"/>
    </row>
    <row r="4" spans="1:33" ht="25.5" customHeight="1" thickBot="1" x14ac:dyDescent="0.25">
      <c r="B4" s="6" t="s">
        <v>344</v>
      </c>
      <c r="D4" s="17"/>
      <c r="E4" s="1"/>
      <c r="F4" s="16"/>
      <c r="G4" s="7"/>
      <c r="H4" s="3"/>
      <c r="I4" s="3"/>
      <c r="J4" s="8"/>
      <c r="K4" s="8"/>
      <c r="L4" s="3"/>
      <c r="M4" s="32"/>
      <c r="N4" s="170"/>
      <c r="O4" s="171"/>
      <c r="P4" s="169"/>
      <c r="R4" s="9"/>
      <c r="S4" s="9"/>
      <c r="T4" s="379" t="s">
        <v>14</v>
      </c>
      <c r="U4" s="378">
        <v>44743</v>
      </c>
      <c r="V4" s="379"/>
    </row>
    <row r="5" spans="1:33" s="10" customFormat="1" ht="15" customHeight="1" thickTop="1" x14ac:dyDescent="0.2">
      <c r="A5" s="91"/>
      <c r="B5" s="419"/>
      <c r="C5" s="500" t="s">
        <v>59</v>
      </c>
      <c r="D5" s="503" t="s">
        <v>0</v>
      </c>
      <c r="E5" s="500" t="s">
        <v>15</v>
      </c>
      <c r="F5" s="506" t="s">
        <v>16</v>
      </c>
      <c r="G5" s="500" t="s">
        <v>220</v>
      </c>
      <c r="H5" s="497" t="s">
        <v>347</v>
      </c>
      <c r="I5" s="497" t="s">
        <v>65</v>
      </c>
      <c r="J5" s="497" t="s">
        <v>345</v>
      </c>
      <c r="K5" s="497" t="s">
        <v>84</v>
      </c>
      <c r="L5" s="497" t="s">
        <v>346</v>
      </c>
      <c r="M5" s="497" t="s">
        <v>309</v>
      </c>
      <c r="N5" s="497" t="s">
        <v>301</v>
      </c>
      <c r="O5" s="497" t="s">
        <v>17</v>
      </c>
      <c r="P5" s="497" t="s">
        <v>18</v>
      </c>
      <c r="Q5" s="380"/>
      <c r="R5" s="497" t="s">
        <v>19</v>
      </c>
      <c r="S5" s="497" t="s">
        <v>20</v>
      </c>
      <c r="T5" s="497" t="s">
        <v>61</v>
      </c>
      <c r="U5" s="495" t="s">
        <v>55</v>
      </c>
      <c r="V5" s="367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</row>
    <row r="6" spans="1:33" s="10" customFormat="1" ht="15" customHeight="1" x14ac:dyDescent="0.2">
      <c r="A6" s="91"/>
      <c r="B6" s="420" t="s">
        <v>21</v>
      </c>
      <c r="C6" s="501"/>
      <c r="D6" s="504"/>
      <c r="E6" s="501"/>
      <c r="F6" s="507"/>
      <c r="G6" s="501"/>
      <c r="H6" s="498"/>
      <c r="I6" s="498"/>
      <c r="J6" s="498"/>
      <c r="K6" s="498"/>
      <c r="L6" s="498"/>
      <c r="M6" s="498"/>
      <c r="N6" s="498"/>
      <c r="O6" s="498"/>
      <c r="P6" s="498"/>
      <c r="Q6" s="380"/>
      <c r="R6" s="498"/>
      <c r="S6" s="498"/>
      <c r="T6" s="498"/>
      <c r="U6" s="496"/>
      <c r="V6" s="367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</row>
    <row r="7" spans="1:33" s="10" customFormat="1" ht="15" customHeight="1" x14ac:dyDescent="0.2">
      <c r="A7" s="91"/>
      <c r="B7" s="420"/>
      <c r="C7" s="501"/>
      <c r="D7" s="504"/>
      <c r="E7" s="501"/>
      <c r="F7" s="507"/>
      <c r="G7" s="501"/>
      <c r="H7" s="498"/>
      <c r="I7" s="498"/>
      <c r="J7" s="498"/>
      <c r="K7" s="498"/>
      <c r="L7" s="498"/>
      <c r="M7" s="498"/>
      <c r="N7" s="498"/>
      <c r="O7" s="498"/>
      <c r="P7" s="498"/>
      <c r="Q7" s="380"/>
      <c r="R7" s="498"/>
      <c r="S7" s="498"/>
      <c r="T7" s="498"/>
      <c r="U7" s="496"/>
      <c r="V7" s="367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</row>
    <row r="8" spans="1:33" s="10" customFormat="1" ht="15" customHeight="1" thickBot="1" x14ac:dyDescent="0.25">
      <c r="A8" s="370"/>
      <c r="B8" s="421"/>
      <c r="C8" s="502"/>
      <c r="D8" s="505"/>
      <c r="E8" s="502"/>
      <c r="F8" s="508"/>
      <c r="G8" s="502"/>
      <c r="H8" s="224"/>
      <c r="I8" s="224"/>
      <c r="J8" s="224" t="s">
        <v>57</v>
      </c>
      <c r="K8" s="224" t="s">
        <v>56</v>
      </c>
      <c r="L8" s="224" t="s">
        <v>113</v>
      </c>
      <c r="M8" s="224" t="s">
        <v>85</v>
      </c>
      <c r="N8" s="224" t="s">
        <v>114</v>
      </c>
      <c r="O8" s="224" t="s">
        <v>58</v>
      </c>
      <c r="P8" s="224" t="s">
        <v>115</v>
      </c>
      <c r="Q8" s="380"/>
      <c r="R8" s="224" t="s">
        <v>117</v>
      </c>
      <c r="S8" s="224" t="s">
        <v>118</v>
      </c>
      <c r="T8" s="224" t="s">
        <v>119</v>
      </c>
      <c r="U8" s="422" t="s">
        <v>120</v>
      </c>
      <c r="V8" s="367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</row>
    <row r="9" spans="1:33" s="11" customFormat="1" ht="24.95" customHeight="1" thickTop="1" x14ac:dyDescent="0.2">
      <c r="A9" s="272"/>
      <c r="B9" s="25" t="s">
        <v>224</v>
      </c>
      <c r="C9" s="273"/>
      <c r="D9" s="274"/>
      <c r="E9" s="273"/>
      <c r="F9" s="275"/>
      <c r="G9" s="273"/>
      <c r="H9" s="26">
        <f>H11+H12</f>
        <v>1910000</v>
      </c>
      <c r="I9" s="26">
        <f t="shared" ref="I9:T9" si="0">I11+I12</f>
        <v>0</v>
      </c>
      <c r="J9" s="26">
        <f t="shared" si="0"/>
        <v>1910000</v>
      </c>
      <c r="K9" s="26">
        <f t="shared" si="0"/>
        <v>240818</v>
      </c>
      <c r="L9" s="26">
        <f t="shared" si="0"/>
        <v>2150818</v>
      </c>
      <c r="M9" s="26">
        <f t="shared" si="0"/>
        <v>285403</v>
      </c>
      <c r="N9" s="26">
        <f t="shared" si="0"/>
        <v>1865415</v>
      </c>
      <c r="O9" s="26">
        <f t="shared" si="0"/>
        <v>1555155.71</v>
      </c>
      <c r="P9" s="26">
        <f t="shared" si="0"/>
        <v>310259.29000000004</v>
      </c>
      <c r="Q9" s="35">
        <f>SUM(Q11:Q12)</f>
        <v>0</v>
      </c>
      <c r="R9" s="26">
        <f t="shared" si="0"/>
        <v>1555155.71</v>
      </c>
      <c r="S9" s="26">
        <f t="shared" si="0"/>
        <v>1555155.71</v>
      </c>
      <c r="T9" s="26">
        <f t="shared" si="0"/>
        <v>1555155.71</v>
      </c>
      <c r="U9" s="156">
        <f>+IFERROR((R9/N9),0%)</f>
        <v>0.83367814132512064</v>
      </c>
      <c r="V9" s="36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1" customFormat="1" ht="15" customHeight="1" x14ac:dyDescent="0.2">
      <c r="A10" s="368"/>
      <c r="B10" s="277" t="s">
        <v>310</v>
      </c>
      <c r="C10" s="269"/>
      <c r="D10" s="39"/>
      <c r="E10" s="269"/>
      <c r="F10" s="44"/>
      <c r="G10" s="269"/>
      <c r="H10" s="22"/>
      <c r="I10" s="22"/>
      <c r="J10" s="29"/>
      <c r="K10" s="22"/>
      <c r="L10" s="22"/>
      <c r="M10" s="22"/>
      <c r="N10" s="22"/>
      <c r="O10" s="22"/>
      <c r="P10" s="229"/>
      <c r="Q10" s="33"/>
      <c r="R10" s="229"/>
      <c r="S10" s="229"/>
      <c r="T10" s="22"/>
      <c r="U10" s="153"/>
      <c r="V10" s="36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1" customFormat="1" ht="15" customHeight="1" x14ac:dyDescent="0.2">
      <c r="A11" s="368"/>
      <c r="B11" s="34" t="s">
        <v>23</v>
      </c>
      <c r="C11" s="278" t="s">
        <v>37</v>
      </c>
      <c r="D11" s="40"/>
      <c r="E11" s="278">
        <v>1</v>
      </c>
      <c r="F11" s="313">
        <v>100</v>
      </c>
      <c r="G11" s="269"/>
      <c r="H11" s="31">
        <f>H16+H21+H26</f>
        <v>1800000</v>
      </c>
      <c r="I11" s="31">
        <f t="shared" ref="I11:P11" si="1">I16+I21+I26</f>
        <v>0</v>
      </c>
      <c r="J11" s="31">
        <f t="shared" si="1"/>
        <v>1800000</v>
      </c>
      <c r="K11" s="31">
        <f t="shared" si="1"/>
        <v>0</v>
      </c>
      <c r="L11" s="31">
        <f t="shared" si="1"/>
        <v>1800000</v>
      </c>
      <c r="M11" s="31">
        <f t="shared" si="1"/>
        <v>235403</v>
      </c>
      <c r="N11" s="31">
        <f t="shared" si="1"/>
        <v>1564597</v>
      </c>
      <c r="O11" s="31">
        <f t="shared" si="1"/>
        <v>1298300.3500000001</v>
      </c>
      <c r="P11" s="31">
        <f t="shared" si="1"/>
        <v>266296.65000000002</v>
      </c>
      <c r="Q11" s="23">
        <f t="shared" ref="Q11:T12" si="2">Q16+Q21+Q26</f>
        <v>0</v>
      </c>
      <c r="R11" s="31">
        <f t="shared" si="2"/>
        <v>1298300.3500000001</v>
      </c>
      <c r="S11" s="31">
        <f t="shared" si="2"/>
        <v>1298300.3500000001</v>
      </c>
      <c r="T11" s="31">
        <f t="shared" si="2"/>
        <v>1298300.3500000001</v>
      </c>
      <c r="U11" s="153"/>
      <c r="V11" s="36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1" customFormat="1" ht="15" customHeight="1" x14ac:dyDescent="0.2">
      <c r="A12" s="368"/>
      <c r="B12" s="34" t="s">
        <v>23</v>
      </c>
      <c r="C12" s="278" t="s">
        <v>24</v>
      </c>
      <c r="D12" s="40"/>
      <c r="E12" s="278">
        <v>3</v>
      </c>
      <c r="F12" s="313">
        <v>100</v>
      </c>
      <c r="G12" s="269"/>
      <c r="H12" s="31">
        <f>H17+H22+H27</f>
        <v>110000</v>
      </c>
      <c r="I12" s="31">
        <f t="shared" ref="I12:O12" si="3">I17+I22+I27</f>
        <v>0</v>
      </c>
      <c r="J12" s="31">
        <f t="shared" si="3"/>
        <v>110000</v>
      </c>
      <c r="K12" s="31">
        <f t="shared" si="3"/>
        <v>240818</v>
      </c>
      <c r="L12" s="31">
        <f t="shared" si="3"/>
        <v>350818</v>
      </c>
      <c r="M12" s="31">
        <f t="shared" si="3"/>
        <v>50000</v>
      </c>
      <c r="N12" s="31">
        <f t="shared" si="3"/>
        <v>300818</v>
      </c>
      <c r="O12" s="31">
        <f t="shared" si="3"/>
        <v>256855.36</v>
      </c>
      <c r="P12" s="31">
        <f>P17+P22+P27</f>
        <v>43962.640000000014</v>
      </c>
      <c r="Q12" s="23">
        <f t="shared" si="2"/>
        <v>0</v>
      </c>
      <c r="R12" s="31">
        <f t="shared" si="2"/>
        <v>256855.36</v>
      </c>
      <c r="S12" s="31">
        <f t="shared" si="2"/>
        <v>256855.36</v>
      </c>
      <c r="T12" s="31">
        <f t="shared" si="2"/>
        <v>256855.36</v>
      </c>
      <c r="U12" s="153"/>
      <c r="V12" s="36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1" customFormat="1" ht="15" customHeight="1" x14ac:dyDescent="0.2">
      <c r="A13" s="368"/>
      <c r="B13" s="277"/>
      <c r="C13" s="269"/>
      <c r="D13" s="39"/>
      <c r="E13" s="269"/>
      <c r="F13" s="44"/>
      <c r="G13" s="269"/>
      <c r="H13" s="22"/>
      <c r="I13" s="22"/>
      <c r="J13" s="29"/>
      <c r="K13" s="22"/>
      <c r="L13" s="22"/>
      <c r="M13" s="22"/>
      <c r="N13" s="22"/>
      <c r="O13" s="22"/>
      <c r="P13" s="229"/>
      <c r="Q13" s="33"/>
      <c r="R13" s="229"/>
      <c r="S13" s="229"/>
      <c r="T13" s="22"/>
      <c r="U13" s="153"/>
      <c r="V13" s="36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1" customFormat="1" ht="24.95" customHeight="1" x14ac:dyDescent="0.2">
      <c r="A14" s="95"/>
      <c r="B14" s="424" t="s">
        <v>215</v>
      </c>
      <c r="C14" s="278"/>
      <c r="D14" s="40"/>
      <c r="E14" s="278"/>
      <c r="F14" s="279"/>
      <c r="G14" s="278"/>
      <c r="H14" s="32"/>
      <c r="I14" s="32"/>
      <c r="J14" s="23"/>
      <c r="K14" s="32"/>
      <c r="L14" s="32"/>
      <c r="M14" s="32"/>
      <c r="N14" s="32"/>
      <c r="O14" s="32"/>
      <c r="P14" s="231"/>
      <c r="Q14" s="33"/>
      <c r="R14" s="232"/>
      <c r="S14" s="232"/>
      <c r="T14" s="31"/>
      <c r="U14" s="155"/>
      <c r="V14" s="36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1" customFormat="1" ht="15" customHeight="1" x14ac:dyDescent="0.2">
      <c r="A15" s="368"/>
      <c r="B15" s="38" t="s">
        <v>216</v>
      </c>
      <c r="C15" s="278"/>
      <c r="D15" s="40"/>
      <c r="E15" s="278"/>
      <c r="F15" s="313"/>
      <c r="G15" s="40"/>
      <c r="H15" s="21">
        <f>SUM(H16:H17)</f>
        <v>1050000</v>
      </c>
      <c r="I15" s="21">
        <f>SUM(I16:I17)</f>
        <v>0</v>
      </c>
      <c r="J15" s="21">
        <f>SUM(J16:J17)</f>
        <v>1050000</v>
      </c>
      <c r="K15" s="21">
        <f t="shared" ref="K15:T15" si="4">SUM(K16:K17)</f>
        <v>-764597</v>
      </c>
      <c r="L15" s="21">
        <f t="shared" si="4"/>
        <v>285403</v>
      </c>
      <c r="M15" s="21">
        <f t="shared" si="4"/>
        <v>285403</v>
      </c>
      <c r="N15" s="21">
        <f t="shared" si="4"/>
        <v>0</v>
      </c>
      <c r="O15" s="21">
        <f t="shared" si="4"/>
        <v>0</v>
      </c>
      <c r="P15" s="228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154">
        <f>+IFERROR((R15/N15),0%)</f>
        <v>0</v>
      </c>
      <c r="V15" s="36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1" customFormat="1" ht="15" customHeight="1" x14ac:dyDescent="0.2">
      <c r="A16" s="368"/>
      <c r="B16" s="34" t="s">
        <v>23</v>
      </c>
      <c r="C16" s="278" t="s">
        <v>37</v>
      </c>
      <c r="D16" s="40">
        <v>107292</v>
      </c>
      <c r="E16" s="278">
        <v>1</v>
      </c>
      <c r="F16" s="313">
        <v>100</v>
      </c>
      <c r="G16" s="40" t="str">
        <f>CONCATENATE(D16,"-",E16,"-",F16)</f>
        <v>107292-1-100</v>
      </c>
      <c r="H16" s="32">
        <f>IFERROR(VLOOKUP(G16,'Base Zero'!A:L,6,FALSE),0)</f>
        <v>1000000</v>
      </c>
      <c r="I16" s="32">
        <f>IFERROR(VLOOKUP(G16,'Base Zero'!A:L,7,FALSE),0)</f>
        <v>0</v>
      </c>
      <c r="J16" s="23">
        <f>(H16+I16)</f>
        <v>1000000</v>
      </c>
      <c r="K16" s="32">
        <f>(L16-J16)</f>
        <v>-764597</v>
      </c>
      <c r="L16" s="32">
        <f>IFERROR(VLOOKUP(G16,'Base Zero'!$A:$L,10,FALSE),0)</f>
        <v>235403</v>
      </c>
      <c r="M16" s="32">
        <f>+L16-N16</f>
        <v>235403</v>
      </c>
      <c r="N16" s="32">
        <f>IFERROR(VLOOKUP(G16,'Base Zero'!$A:$P,16,FALSE),0)</f>
        <v>0</v>
      </c>
      <c r="O16" s="32">
        <f>IFERROR(VLOOKUP(G16,'Base Execução'!A:M,6,FALSE),0)+IFERROR(VLOOKUP(G16,'Destaque Liberado pela CPRM'!A:F,6,FALSE),0)</f>
        <v>0</v>
      </c>
      <c r="P16" s="231">
        <f>+N16-O16</f>
        <v>0</v>
      </c>
      <c r="Q16" s="32"/>
      <c r="R16" s="231">
        <f>IFERROR(VLOOKUP(G16,'Base Execução'!$A:$K,7,FALSE),0)</f>
        <v>0</v>
      </c>
      <c r="S16" s="231">
        <f>IFERROR(VLOOKUP(G16,'Base Execução'!$A:$K,9,FALSE),0)</f>
        <v>0</v>
      </c>
      <c r="T16" s="32">
        <f>IFERROR(VLOOKUP(G16,'Base Execução'!$A:$K,11,FALSE),0)</f>
        <v>0</v>
      </c>
      <c r="U16" s="280"/>
      <c r="V16" s="36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1" customFormat="1" ht="15" customHeight="1" x14ac:dyDescent="0.2">
      <c r="A17" s="368"/>
      <c r="B17" s="34" t="s">
        <v>23</v>
      </c>
      <c r="C17" s="278" t="s">
        <v>24</v>
      </c>
      <c r="D17" s="40">
        <v>107292</v>
      </c>
      <c r="E17" s="278">
        <v>3</v>
      </c>
      <c r="F17" s="313">
        <v>100</v>
      </c>
      <c r="G17" s="40" t="str">
        <f>CONCATENATE(D17,"-",E17,"-",F17)</f>
        <v>107292-3-100</v>
      </c>
      <c r="H17" s="32">
        <f>IFERROR(VLOOKUP(G17,'Base Zero'!A:L,6,FALSE),0)</f>
        <v>50000</v>
      </c>
      <c r="I17" s="32">
        <f>IFERROR(VLOOKUP(G17,'Base Zero'!A:L,7,FALSE),0)</f>
        <v>0</v>
      </c>
      <c r="J17" s="23">
        <f>(H17+I17)</f>
        <v>50000</v>
      </c>
      <c r="K17" s="32">
        <f>(L17-J17)</f>
        <v>0</v>
      </c>
      <c r="L17" s="32">
        <f>IFERROR(VLOOKUP(G17,'Base Zero'!$A:$L,10,FALSE),0)</f>
        <v>50000</v>
      </c>
      <c r="M17" s="32">
        <f>+L17-N17</f>
        <v>50000</v>
      </c>
      <c r="N17" s="32">
        <f>IFERROR(VLOOKUP(G17,'Base Zero'!$A:$P,16,FALSE),0)</f>
        <v>0</v>
      </c>
      <c r="O17" s="32">
        <f>IFERROR(VLOOKUP(G17,'Base Execução'!A:M,6,FALSE),0)+IFERROR(VLOOKUP(G17,'Destaque Liberado pela CPRM'!A:F,6,FALSE),0)</f>
        <v>0</v>
      </c>
      <c r="P17" s="231">
        <f>+N17-O17</f>
        <v>0</v>
      </c>
      <c r="Q17" s="32"/>
      <c r="R17" s="231">
        <f>IFERROR(VLOOKUP(G17,'Base Execução'!$A:$K,7,FALSE),0)</f>
        <v>0</v>
      </c>
      <c r="S17" s="231">
        <f>IFERROR(VLOOKUP(G17,'Base Execução'!$A:$K,9,FALSE),0)</f>
        <v>0</v>
      </c>
      <c r="T17" s="32">
        <f>IFERROR(VLOOKUP(G17,'Base Execução'!$A:$K,11,FALSE),0)</f>
        <v>0</v>
      </c>
      <c r="U17" s="280"/>
      <c r="V17" s="36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1" customFormat="1" ht="15" customHeight="1" x14ac:dyDescent="0.2">
      <c r="A18" s="368"/>
      <c r="B18" s="34"/>
      <c r="C18" s="278"/>
      <c r="D18" s="40"/>
      <c r="E18" s="278"/>
      <c r="F18" s="313"/>
      <c r="G18" s="40"/>
      <c r="H18" s="32"/>
      <c r="I18" s="32"/>
      <c r="J18" s="23"/>
      <c r="K18" s="32"/>
      <c r="L18" s="32"/>
      <c r="M18" s="32"/>
      <c r="N18" s="32"/>
      <c r="O18" s="32"/>
      <c r="P18" s="231"/>
      <c r="Q18" s="32"/>
      <c r="R18" s="231"/>
      <c r="S18" s="231"/>
      <c r="T18" s="32"/>
      <c r="U18" s="280"/>
      <c r="V18" s="36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1" customFormat="1" ht="15" customHeight="1" x14ac:dyDescent="0.2">
      <c r="A19" s="368"/>
      <c r="B19" s="424" t="s">
        <v>213</v>
      </c>
      <c r="C19" s="269"/>
      <c r="D19" s="39"/>
      <c r="E19" s="269"/>
      <c r="F19" s="44"/>
      <c r="G19" s="269"/>
      <c r="H19" s="22"/>
      <c r="I19" s="22"/>
      <c r="J19" s="29"/>
      <c r="K19" s="22"/>
      <c r="L19" s="22"/>
      <c r="M19" s="22"/>
      <c r="N19" s="22"/>
      <c r="O19" s="22"/>
      <c r="P19" s="229"/>
      <c r="Q19" s="33"/>
      <c r="R19" s="229"/>
      <c r="S19" s="229"/>
      <c r="T19" s="22"/>
      <c r="U19" s="153"/>
      <c r="V19" s="36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1" customFormat="1" ht="15" customHeight="1" x14ac:dyDescent="0.2">
      <c r="A20" s="368"/>
      <c r="B20" s="38" t="s">
        <v>214</v>
      </c>
      <c r="C20" s="269"/>
      <c r="D20" s="39"/>
      <c r="E20" s="269"/>
      <c r="F20" s="44"/>
      <c r="G20" s="269"/>
      <c r="H20" s="21">
        <f>SUM(H21:H22)</f>
        <v>550000</v>
      </c>
      <c r="I20" s="21">
        <f>SUM(I21:I22)</f>
        <v>0</v>
      </c>
      <c r="J20" s="21">
        <f>SUM(J21:J22)</f>
        <v>550000</v>
      </c>
      <c r="K20" s="21">
        <f t="shared" ref="K20:T20" si="5">SUM(K21:K22)</f>
        <v>1005415</v>
      </c>
      <c r="L20" s="21">
        <f t="shared" si="5"/>
        <v>1555415</v>
      </c>
      <c r="M20" s="21">
        <f t="shared" si="5"/>
        <v>0</v>
      </c>
      <c r="N20" s="21">
        <f t="shared" si="5"/>
        <v>1555415</v>
      </c>
      <c r="O20" s="21">
        <f t="shared" si="5"/>
        <v>1521452.3599999999</v>
      </c>
      <c r="P20" s="228">
        <f t="shared" si="5"/>
        <v>33962.640000000014</v>
      </c>
      <c r="Q20" s="21">
        <f t="shared" si="5"/>
        <v>0</v>
      </c>
      <c r="R20" s="21">
        <f t="shared" si="5"/>
        <v>1521452.3599999999</v>
      </c>
      <c r="S20" s="21">
        <f t="shared" si="5"/>
        <v>1521452.3599999999</v>
      </c>
      <c r="T20" s="21">
        <f t="shared" si="5"/>
        <v>1521452.3599999999</v>
      </c>
      <c r="U20" s="154">
        <f>+IFERROR((R20/N20),0%)</f>
        <v>0.97816490132858425</v>
      </c>
      <c r="V20" s="36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1" customFormat="1" ht="15" customHeight="1" x14ac:dyDescent="0.2">
      <c r="A21" s="368"/>
      <c r="B21" s="34" t="s">
        <v>23</v>
      </c>
      <c r="C21" s="278" t="s">
        <v>37</v>
      </c>
      <c r="D21" s="40">
        <v>93045</v>
      </c>
      <c r="E21" s="278">
        <v>1</v>
      </c>
      <c r="F21" s="313">
        <v>100</v>
      </c>
      <c r="G21" s="40" t="str">
        <f>CONCATENATE(D21,"-",E21,"-",F21)</f>
        <v>93045-1-100</v>
      </c>
      <c r="H21" s="32">
        <f>IFERROR(VLOOKUP(G21,'Base Zero'!A:L,6,FALSE),0)</f>
        <v>500000</v>
      </c>
      <c r="I21" s="32">
        <f>IFERROR(VLOOKUP(G21,'Base Zero'!A:L,7,FALSE),0)</f>
        <v>0</v>
      </c>
      <c r="J21" s="23">
        <f>(H21+I21)</f>
        <v>500000</v>
      </c>
      <c r="K21" s="32">
        <f>(L21-J21)</f>
        <v>764597</v>
      </c>
      <c r="L21" s="32">
        <f>IFERROR(VLOOKUP(G21,'Base Zero'!$A:$L,10,FALSE),0)</f>
        <v>1264597</v>
      </c>
      <c r="M21" s="32">
        <f>+L21-N21</f>
        <v>0</v>
      </c>
      <c r="N21" s="32">
        <f>IFERROR(VLOOKUP(G21,'Base Zero'!$A:$P,16,FALSE),0)</f>
        <v>1264597</v>
      </c>
      <c r="O21" s="32">
        <f>IFERROR(VLOOKUP(G21,'Base Execução'!A:M,6,FALSE),0)+IFERROR(VLOOKUP(G21,'Destaque Liberado pela CPRM'!A:F,6,FALSE),0)</f>
        <v>1264597</v>
      </c>
      <c r="P21" s="231">
        <f>+N21-O21</f>
        <v>0</v>
      </c>
      <c r="Q21" s="32"/>
      <c r="R21" s="231">
        <f>IFERROR(VLOOKUP(G21,'Base Execução'!$A:$K,7,FALSE),0)</f>
        <v>1264597</v>
      </c>
      <c r="S21" s="231">
        <f>IFERROR(VLOOKUP(G21,'Base Execução'!$A:$K,9,FALSE),0)</f>
        <v>1264597</v>
      </c>
      <c r="T21" s="32">
        <f>IFERROR(VLOOKUP(G21,'Base Execução'!$A:$K,11,FALSE),0)</f>
        <v>1264597</v>
      </c>
      <c r="U21" s="280"/>
      <c r="V21" s="36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1" customFormat="1" ht="15" customHeight="1" x14ac:dyDescent="0.2">
      <c r="A22" s="368"/>
      <c r="B22" s="34" t="s">
        <v>23</v>
      </c>
      <c r="C22" s="278" t="s">
        <v>24</v>
      </c>
      <c r="D22" s="40">
        <v>93045</v>
      </c>
      <c r="E22" s="278">
        <v>3</v>
      </c>
      <c r="F22" s="313">
        <v>100</v>
      </c>
      <c r="G22" s="40" t="str">
        <f>CONCATENATE(D22,"-",E22,"-",F22)</f>
        <v>93045-3-100</v>
      </c>
      <c r="H22" s="32">
        <f>IFERROR(VLOOKUP(G22,'Base Zero'!A:L,6,FALSE),0)</f>
        <v>50000</v>
      </c>
      <c r="I22" s="32">
        <f>IFERROR(VLOOKUP(G22,'Base Zero'!A:L,7,FALSE),0)</f>
        <v>0</v>
      </c>
      <c r="J22" s="23">
        <f>(H22+I22)</f>
        <v>50000</v>
      </c>
      <c r="K22" s="32">
        <f>(L22-J22)</f>
        <v>240818</v>
      </c>
      <c r="L22" s="32">
        <f>IFERROR(VLOOKUP(G22,'Base Zero'!$A:$L,10,FALSE),0)</f>
        <v>290818</v>
      </c>
      <c r="M22" s="32">
        <f>+L22-N22</f>
        <v>0</v>
      </c>
      <c r="N22" s="32">
        <f>IFERROR(VLOOKUP(G22,'Base Zero'!$A:$P,16,FALSE),0)</f>
        <v>290818</v>
      </c>
      <c r="O22" s="32">
        <f>IFERROR(VLOOKUP(G22,'Base Execução'!A:M,6,FALSE),0)+IFERROR(VLOOKUP(G22,'Destaque Liberado pela CPRM'!A:F,6,FALSE),0)</f>
        <v>256855.36</v>
      </c>
      <c r="P22" s="231">
        <f>+N22-O22</f>
        <v>33962.640000000014</v>
      </c>
      <c r="Q22" s="32"/>
      <c r="R22" s="231">
        <f>IFERROR(VLOOKUP(G22,'Base Execução'!$A:$K,7,FALSE),0)</f>
        <v>256855.36</v>
      </c>
      <c r="S22" s="231">
        <f>IFERROR(VLOOKUP(G22,'Base Execução'!$A:$K,9,FALSE),0)</f>
        <v>256855.36</v>
      </c>
      <c r="T22" s="32">
        <f>IFERROR(VLOOKUP(G22,'Base Execução'!$A:$K,11,FALSE),0)</f>
        <v>256855.36</v>
      </c>
      <c r="U22" s="280"/>
      <c r="V22" s="36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1" customFormat="1" ht="15" customHeight="1" x14ac:dyDescent="0.2">
      <c r="A23" s="368"/>
      <c r="B23" s="34"/>
      <c r="C23" s="278"/>
      <c r="D23" s="40"/>
      <c r="E23" s="278"/>
      <c r="F23" s="313"/>
      <c r="G23" s="40"/>
      <c r="H23" s="32"/>
      <c r="I23" s="32"/>
      <c r="J23" s="23"/>
      <c r="K23" s="32"/>
      <c r="L23" s="32"/>
      <c r="M23" s="32"/>
      <c r="N23" s="32"/>
      <c r="O23" s="32"/>
      <c r="P23" s="231"/>
      <c r="Q23" s="32"/>
      <c r="R23" s="231"/>
      <c r="S23" s="231"/>
      <c r="T23" s="32"/>
      <c r="U23" s="280"/>
      <c r="V23" s="36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1" customFormat="1" ht="15" customHeight="1" x14ac:dyDescent="0.2">
      <c r="A24" s="368"/>
      <c r="B24" s="424" t="s">
        <v>217</v>
      </c>
      <c r="C24" s="278"/>
      <c r="D24" s="40"/>
      <c r="E24" s="278"/>
      <c r="F24" s="279"/>
      <c r="G24" s="278"/>
      <c r="H24" s="32"/>
      <c r="I24" s="32"/>
      <c r="J24" s="23"/>
      <c r="K24" s="32"/>
      <c r="L24" s="32"/>
      <c r="M24" s="32"/>
      <c r="N24" s="32"/>
      <c r="O24" s="32"/>
      <c r="P24" s="232"/>
      <c r="Q24" s="32"/>
      <c r="R24" s="232"/>
      <c r="S24" s="232"/>
      <c r="T24" s="31"/>
      <c r="U24" s="280"/>
      <c r="V24" s="36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1" customFormat="1" ht="15" customHeight="1" x14ac:dyDescent="0.2">
      <c r="A25" s="368"/>
      <c r="B25" s="38" t="s">
        <v>218</v>
      </c>
      <c r="C25" s="269"/>
      <c r="D25" s="39"/>
      <c r="E25" s="269"/>
      <c r="F25" s="44"/>
      <c r="G25" s="269"/>
      <c r="H25" s="21">
        <f>SUM(H26:H27)</f>
        <v>310000</v>
      </c>
      <c r="I25" s="21">
        <f>SUM(I26:I27)</f>
        <v>0</v>
      </c>
      <c r="J25" s="21">
        <f>SUM(J26:J27)</f>
        <v>310000</v>
      </c>
      <c r="K25" s="21">
        <f t="shared" ref="K25:T25" si="6">SUM(K26:K27)</f>
        <v>0</v>
      </c>
      <c r="L25" s="21">
        <f t="shared" si="6"/>
        <v>310000</v>
      </c>
      <c r="M25" s="21">
        <f t="shared" si="6"/>
        <v>0</v>
      </c>
      <c r="N25" s="21">
        <f t="shared" si="6"/>
        <v>310000</v>
      </c>
      <c r="O25" s="21">
        <f t="shared" si="6"/>
        <v>33703.35</v>
      </c>
      <c r="P25" s="228">
        <f t="shared" si="6"/>
        <v>276296.65000000002</v>
      </c>
      <c r="Q25" s="21">
        <f t="shared" si="6"/>
        <v>0</v>
      </c>
      <c r="R25" s="21">
        <f t="shared" si="6"/>
        <v>33703.35</v>
      </c>
      <c r="S25" s="21">
        <f t="shared" si="6"/>
        <v>33703.35</v>
      </c>
      <c r="T25" s="21">
        <f t="shared" si="6"/>
        <v>33703.35</v>
      </c>
      <c r="U25" s="154">
        <f>+IFERROR((R25/N25),0%)</f>
        <v>0.10872048387096774</v>
      </c>
      <c r="V25" s="36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1" customFormat="1" ht="15" customHeight="1" x14ac:dyDescent="0.2">
      <c r="A26" s="368"/>
      <c r="B26" s="34" t="s">
        <v>23</v>
      </c>
      <c r="C26" s="278" t="s">
        <v>37</v>
      </c>
      <c r="D26" s="40">
        <v>93048</v>
      </c>
      <c r="E26" s="278">
        <v>1</v>
      </c>
      <c r="F26" s="313">
        <v>100</v>
      </c>
      <c r="G26" s="40" t="str">
        <f>CONCATENATE(D26,"-",E26,"-",F26)</f>
        <v>93048-1-100</v>
      </c>
      <c r="H26" s="32">
        <f>IFERROR(VLOOKUP(G26,'Base Zero'!A:L,6,FALSE),0)</f>
        <v>300000</v>
      </c>
      <c r="I26" s="32">
        <f>IFERROR(VLOOKUP(G26,'Base Zero'!A:L,7,FALSE),0)</f>
        <v>0</v>
      </c>
      <c r="J26" s="23">
        <f>(H26+I26)</f>
        <v>300000</v>
      </c>
      <c r="K26" s="32">
        <f>(L26-J26)</f>
        <v>0</v>
      </c>
      <c r="L26" s="32">
        <f>IFERROR(VLOOKUP(G26,'Base Zero'!$A:$L,10,FALSE),0)</f>
        <v>300000</v>
      </c>
      <c r="M26" s="32">
        <f>+L26-N26</f>
        <v>0</v>
      </c>
      <c r="N26" s="32">
        <f>IFERROR(VLOOKUP(G26,'Base Zero'!$A:$P,16,FALSE),0)</f>
        <v>300000</v>
      </c>
      <c r="O26" s="32">
        <f>IFERROR(VLOOKUP(G26,'Base Execução'!A:M,6,FALSE),0)+IFERROR(VLOOKUP(G26,'Destaque Liberado pela CPRM'!A:F,6,FALSE),0)</f>
        <v>33703.35</v>
      </c>
      <c r="P26" s="231">
        <f>+N26-O26</f>
        <v>266296.65000000002</v>
      </c>
      <c r="Q26" s="32"/>
      <c r="R26" s="231">
        <f>IFERROR(VLOOKUP(G26,'Base Execução'!$A:$K,7,FALSE),0)</f>
        <v>33703.35</v>
      </c>
      <c r="S26" s="231">
        <f>IFERROR(VLOOKUP(G26,'Base Execução'!$A:$K,9,FALSE),0)</f>
        <v>33703.35</v>
      </c>
      <c r="T26" s="32">
        <f>IFERROR(VLOOKUP(G26,'Base Execução'!$A:$K,11,FALSE),0)</f>
        <v>33703.35</v>
      </c>
      <c r="U26" s="155"/>
      <c r="V26" s="36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1" customFormat="1" ht="15" customHeight="1" x14ac:dyDescent="0.2">
      <c r="A27" s="369"/>
      <c r="B27" s="34" t="s">
        <v>23</v>
      </c>
      <c r="C27" s="269" t="s">
        <v>24</v>
      </c>
      <c r="D27" s="39">
        <v>93048</v>
      </c>
      <c r="E27" s="269">
        <v>3</v>
      </c>
      <c r="F27" s="313">
        <v>100</v>
      </c>
      <c r="G27" s="40" t="str">
        <f>CONCATENATE(D27,"-",E27,"-",F27)</f>
        <v>93048-3-100</v>
      </c>
      <c r="H27" s="32">
        <f>IFERROR(VLOOKUP(G27,'Base Zero'!A:L,6,FALSE),0)</f>
        <v>10000</v>
      </c>
      <c r="I27" s="32">
        <f>IFERROR(VLOOKUP(G27,'Base Zero'!A:L,7,FALSE),0)</f>
        <v>0</v>
      </c>
      <c r="J27" s="23">
        <f>(H27+I27)</f>
        <v>10000</v>
      </c>
      <c r="K27" s="32">
        <f>(L27-J27)</f>
        <v>0</v>
      </c>
      <c r="L27" s="32">
        <f>IFERROR(VLOOKUP(G27,'Base Zero'!$A:$L,10,FALSE),0)</f>
        <v>10000</v>
      </c>
      <c r="M27" s="32">
        <f>+L27-N27</f>
        <v>0</v>
      </c>
      <c r="N27" s="32">
        <f>IFERROR(VLOOKUP(G27,'Base Zero'!$A:$P,16,FALSE),0)</f>
        <v>10000</v>
      </c>
      <c r="O27" s="32">
        <f>IFERROR(VLOOKUP(G27,'Base Execução'!A:M,6,FALSE),0)+IFERROR(VLOOKUP(G27,'Destaque Liberado pela CPRM'!A:F,6,FALSE),0)</f>
        <v>0</v>
      </c>
      <c r="P27" s="231">
        <f>+N27-O27</f>
        <v>10000</v>
      </c>
      <c r="Q27" s="35"/>
      <c r="R27" s="231">
        <f>IFERROR(VLOOKUP(G27,'Base Execução'!$A:$K,7,FALSE),0)</f>
        <v>0</v>
      </c>
      <c r="S27" s="231">
        <f>IFERROR(VLOOKUP(G27,'Base Execução'!$A:$K,9,FALSE),0)</f>
        <v>0</v>
      </c>
      <c r="T27" s="32">
        <f>IFERROR(VLOOKUP(G27,'Base Execução'!$A:$K,11,FALSE),0)</f>
        <v>0</v>
      </c>
      <c r="U27" s="298"/>
      <c r="V27" s="36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1" customFormat="1" ht="15" customHeight="1" x14ac:dyDescent="0.2">
      <c r="A28" s="370"/>
      <c r="B28" s="34"/>
      <c r="C28" s="269"/>
      <c r="D28" s="39"/>
      <c r="E28" s="269"/>
      <c r="F28" s="44"/>
      <c r="G28" s="40"/>
      <c r="H28" s="32"/>
      <c r="I28" s="32"/>
      <c r="J28" s="32"/>
      <c r="K28" s="32"/>
      <c r="L28" s="32"/>
      <c r="M28" s="32"/>
      <c r="N28" s="32"/>
      <c r="O28" s="32"/>
      <c r="P28" s="231"/>
      <c r="Q28" s="32"/>
      <c r="R28" s="32"/>
      <c r="S28" s="32"/>
      <c r="T28" s="32"/>
      <c r="U28" s="297"/>
      <c r="V28" s="36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1" customFormat="1" ht="24.95" customHeight="1" x14ac:dyDescent="0.2">
      <c r="A29" s="272"/>
      <c r="B29" s="25" t="s">
        <v>232</v>
      </c>
      <c r="C29" s="273"/>
      <c r="D29" s="274"/>
      <c r="E29" s="273"/>
      <c r="F29" s="275"/>
      <c r="G29" s="273"/>
      <c r="H29" s="26">
        <f>+H31</f>
        <v>322868</v>
      </c>
      <c r="I29" s="26">
        <f t="shared" ref="I29:T29" si="7">+I31</f>
        <v>0</v>
      </c>
      <c r="J29" s="26">
        <f t="shared" si="7"/>
        <v>322868</v>
      </c>
      <c r="K29" s="26">
        <f t="shared" si="7"/>
        <v>30000</v>
      </c>
      <c r="L29" s="26">
        <f t="shared" si="7"/>
        <v>352868</v>
      </c>
      <c r="M29" s="26">
        <f t="shared" si="7"/>
        <v>0</v>
      </c>
      <c r="N29" s="26">
        <f t="shared" si="7"/>
        <v>352868</v>
      </c>
      <c r="O29" s="26">
        <f t="shared" si="7"/>
        <v>161074.43</v>
      </c>
      <c r="P29" s="26">
        <f t="shared" si="7"/>
        <v>191793.57</v>
      </c>
      <c r="Q29" s="22">
        <f t="shared" si="7"/>
        <v>0</v>
      </c>
      <c r="R29" s="26">
        <f t="shared" si="7"/>
        <v>161074.43</v>
      </c>
      <c r="S29" s="26">
        <f t="shared" si="7"/>
        <v>161074.43</v>
      </c>
      <c r="T29" s="26">
        <f t="shared" si="7"/>
        <v>161074.43</v>
      </c>
      <c r="U29" s="156">
        <f>+IFERROR((R29/N29),0%)</f>
        <v>0.45647219356813312</v>
      </c>
      <c r="V29" s="36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1" customFormat="1" ht="15" customHeight="1" x14ac:dyDescent="0.2">
      <c r="A30" s="95"/>
      <c r="B30" s="277" t="s">
        <v>311</v>
      </c>
      <c r="C30" s="278"/>
      <c r="D30" s="40"/>
      <c r="E30" s="278"/>
      <c r="F30" s="279"/>
      <c r="G30" s="278"/>
      <c r="H30" s="32"/>
      <c r="I30" s="32"/>
      <c r="J30" s="23"/>
      <c r="K30" s="32"/>
      <c r="L30" s="32"/>
      <c r="M30" s="32"/>
      <c r="N30" s="32"/>
      <c r="O30" s="32"/>
      <c r="P30" s="231"/>
      <c r="Q30" s="33"/>
      <c r="R30" s="232"/>
      <c r="S30" s="232"/>
      <c r="T30" s="31"/>
      <c r="U30" s="155"/>
      <c r="V30" s="36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customHeight="1" x14ac:dyDescent="0.2">
      <c r="B31" s="34" t="s">
        <v>23</v>
      </c>
      <c r="C31" s="269" t="s">
        <v>24</v>
      </c>
      <c r="D31" s="40">
        <v>139605</v>
      </c>
      <c r="E31" s="278">
        <v>3</v>
      </c>
      <c r="F31" s="279">
        <v>151</v>
      </c>
      <c r="G31" s="40"/>
      <c r="H31" s="32">
        <f>H35</f>
        <v>322868</v>
      </c>
      <c r="I31" s="32">
        <f t="shared" ref="I31:T31" si="8">I35</f>
        <v>0</v>
      </c>
      <c r="J31" s="32">
        <f>J35</f>
        <v>322868</v>
      </c>
      <c r="K31" s="32">
        <f>K35</f>
        <v>30000</v>
      </c>
      <c r="L31" s="32">
        <f>L35</f>
        <v>352868</v>
      </c>
      <c r="M31" s="32">
        <f>M35</f>
        <v>0</v>
      </c>
      <c r="N31" s="32">
        <f>N35</f>
        <v>352868</v>
      </c>
      <c r="O31" s="32">
        <f t="shared" si="8"/>
        <v>161074.43</v>
      </c>
      <c r="P31" s="32">
        <f t="shared" si="8"/>
        <v>191793.57</v>
      </c>
      <c r="Q31" s="32">
        <f t="shared" si="8"/>
        <v>0</v>
      </c>
      <c r="R31" s="32">
        <f t="shared" si="8"/>
        <v>161074.43</v>
      </c>
      <c r="S31" s="32">
        <f t="shared" si="8"/>
        <v>161074.43</v>
      </c>
      <c r="T31" s="32">
        <f t="shared" si="8"/>
        <v>161074.43</v>
      </c>
      <c r="U31" s="334"/>
    </row>
    <row r="32" spans="1:33" ht="15" customHeight="1" x14ac:dyDescent="0.2">
      <c r="B32" s="34"/>
      <c r="C32" s="269"/>
      <c r="D32" s="40"/>
      <c r="E32" s="278"/>
      <c r="F32" s="279"/>
      <c r="G32" s="4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4"/>
    </row>
    <row r="33" spans="1:33" s="11" customFormat="1" ht="24.95" customHeight="1" x14ac:dyDescent="0.2">
      <c r="A33" s="95"/>
      <c r="B33" s="424" t="s">
        <v>212</v>
      </c>
      <c r="C33" s="278"/>
      <c r="D33" s="40"/>
      <c r="E33" s="278"/>
      <c r="F33" s="279"/>
      <c r="G33" s="278"/>
      <c r="H33" s="32"/>
      <c r="I33" s="32"/>
      <c r="J33" s="23"/>
      <c r="K33" s="32"/>
      <c r="L33" s="32"/>
      <c r="M33" s="32"/>
      <c r="N33" s="32"/>
      <c r="O33" s="32"/>
      <c r="P33" s="231"/>
      <c r="Q33" s="33"/>
      <c r="R33" s="232"/>
      <c r="S33" s="232"/>
      <c r="T33" s="31"/>
      <c r="U33" s="155"/>
      <c r="V33" s="36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15" customHeight="1" x14ac:dyDescent="0.2">
      <c r="A34" s="95"/>
      <c r="B34" s="38" t="s">
        <v>211</v>
      </c>
      <c r="C34" s="278"/>
      <c r="D34" s="40"/>
      <c r="E34" s="278"/>
      <c r="F34" s="279"/>
      <c r="G34" s="278"/>
      <c r="H34" s="21">
        <f>H35</f>
        <v>322868</v>
      </c>
      <c r="I34" s="21">
        <f>I35</f>
        <v>0</v>
      </c>
      <c r="J34" s="21">
        <f>J35</f>
        <v>322868</v>
      </c>
      <c r="K34" s="21">
        <f t="shared" ref="K34:T34" si="9">K35</f>
        <v>30000</v>
      </c>
      <c r="L34" s="21">
        <f>L35</f>
        <v>352868</v>
      </c>
      <c r="M34" s="21">
        <f t="shared" si="9"/>
        <v>0</v>
      </c>
      <c r="N34" s="21">
        <f t="shared" si="9"/>
        <v>352868</v>
      </c>
      <c r="O34" s="21">
        <f t="shared" si="9"/>
        <v>161074.43</v>
      </c>
      <c r="P34" s="228">
        <f t="shared" si="9"/>
        <v>191793.57</v>
      </c>
      <c r="Q34" s="21">
        <f t="shared" si="9"/>
        <v>0</v>
      </c>
      <c r="R34" s="21">
        <f t="shared" si="9"/>
        <v>161074.43</v>
      </c>
      <c r="S34" s="21">
        <f t="shared" si="9"/>
        <v>161074.43</v>
      </c>
      <c r="T34" s="21">
        <f t="shared" si="9"/>
        <v>161074.43</v>
      </c>
      <c r="U34" s="154">
        <f>+IFERROR((R34/N34),0%)</f>
        <v>0.45647219356813312</v>
      </c>
      <c r="V34" s="36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15" customHeight="1" x14ac:dyDescent="0.2">
      <c r="A35" s="95"/>
      <c r="B35" s="34" t="s">
        <v>23</v>
      </c>
      <c r="C35" s="278" t="s">
        <v>24</v>
      </c>
      <c r="D35" s="40">
        <v>139605</v>
      </c>
      <c r="E35" s="278">
        <v>3</v>
      </c>
      <c r="F35" s="313">
        <v>151</v>
      </c>
      <c r="G35" s="40" t="str">
        <f>CONCATENATE(D35,"-",E35,"-",F35)</f>
        <v>139605-3-151</v>
      </c>
      <c r="H35" s="32">
        <f>IFERROR(VLOOKUP(G35,'Base Zero'!A:L,6,FALSE),0)</f>
        <v>322868</v>
      </c>
      <c r="I35" s="32">
        <f>IFERROR(VLOOKUP(G35,'Base Zero'!A:L,7,FALSE),0)</f>
        <v>0</v>
      </c>
      <c r="J35" s="23">
        <f>(H35+I35)</f>
        <v>322868</v>
      </c>
      <c r="K35" s="32">
        <f>(L35-J35)</f>
        <v>30000</v>
      </c>
      <c r="L35" s="32">
        <f>IFERROR(VLOOKUP(G35,'Base Zero'!$A:$L,10,FALSE),0)</f>
        <v>352868</v>
      </c>
      <c r="M35" s="32">
        <f>+L35-N35</f>
        <v>0</v>
      </c>
      <c r="N35" s="32">
        <f>IFERROR(VLOOKUP(G35,'Base Zero'!$A:$P,16,FALSE),0)</f>
        <v>352868</v>
      </c>
      <c r="O35" s="32">
        <f>IFERROR(VLOOKUP(G35,'Base Execução'!A:M,6,FALSE),0)+IFERROR(VLOOKUP(G35,'Destaque Liberado pela CPRM'!A:F,6,FALSE),0)</f>
        <v>161074.43</v>
      </c>
      <c r="P35" s="231">
        <f>+N35-O35</f>
        <v>191793.57</v>
      </c>
      <c r="Q35" s="32"/>
      <c r="R35" s="231">
        <f>IFERROR(VLOOKUP(G35,'Base Execução'!$A:$K,7,FALSE),0)</f>
        <v>161074.43</v>
      </c>
      <c r="S35" s="231">
        <f>IFERROR(VLOOKUP(G35,'Base Execução'!$A:$K,9,FALSE),0)</f>
        <v>161074.43</v>
      </c>
      <c r="T35" s="32">
        <f>IFERROR(VLOOKUP(G35,'Base Execução'!$A:$K,11,FALSE),0)</f>
        <v>161074.43</v>
      </c>
      <c r="U35" s="155"/>
      <c r="V35" s="36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15" customHeight="1" x14ac:dyDescent="0.2">
      <c r="A36" s="95"/>
      <c r="B36" s="299"/>
      <c r="C36" s="48"/>
      <c r="D36" s="49"/>
      <c r="E36" s="48"/>
      <c r="F36" s="50"/>
      <c r="G36" s="48"/>
      <c r="H36" s="42"/>
      <c r="I36" s="42"/>
      <c r="J36" s="24"/>
      <c r="K36" s="42"/>
      <c r="L36" s="42"/>
      <c r="M36" s="42"/>
      <c r="N36" s="42"/>
      <c r="O36" s="42"/>
      <c r="P36" s="265"/>
      <c r="Q36" s="35"/>
      <c r="R36" s="265"/>
      <c r="S36" s="265"/>
      <c r="T36" s="42"/>
      <c r="U36" s="300"/>
      <c r="V36" s="36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4.95" customHeight="1" x14ac:dyDescent="0.2">
      <c r="A37" s="272"/>
      <c r="B37" s="25" t="s">
        <v>225</v>
      </c>
      <c r="C37" s="273"/>
      <c r="D37" s="274"/>
      <c r="E37" s="273"/>
      <c r="F37" s="275"/>
      <c r="G37" s="273"/>
      <c r="H37" s="26">
        <f t="shared" ref="H37:P37" si="10">+H39</f>
        <v>235000</v>
      </c>
      <c r="I37" s="26">
        <f t="shared" si="10"/>
        <v>0</v>
      </c>
      <c r="J37" s="27">
        <f t="shared" si="10"/>
        <v>235000</v>
      </c>
      <c r="K37" s="26">
        <f t="shared" si="10"/>
        <v>0</v>
      </c>
      <c r="L37" s="26">
        <f t="shared" si="10"/>
        <v>235000</v>
      </c>
      <c r="M37" s="26">
        <f t="shared" si="10"/>
        <v>0</v>
      </c>
      <c r="N37" s="26">
        <f t="shared" si="10"/>
        <v>235000</v>
      </c>
      <c r="O37" s="26">
        <f t="shared" si="10"/>
        <v>122564.76000000001</v>
      </c>
      <c r="P37" s="230">
        <f t="shared" si="10"/>
        <v>112435.24</v>
      </c>
      <c r="Q37" s="35"/>
      <c r="R37" s="230">
        <f>+R39</f>
        <v>122564.76000000001</v>
      </c>
      <c r="S37" s="230">
        <f>+S39</f>
        <v>122564.76000000001</v>
      </c>
      <c r="T37" s="26">
        <f>+T39</f>
        <v>122564.76000000001</v>
      </c>
      <c r="U37" s="156">
        <f>+IFERROR((R37/N37),0%)</f>
        <v>0.52155217021276601</v>
      </c>
      <c r="V37" s="36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15" customHeight="1" x14ac:dyDescent="0.2">
      <c r="A38" s="272"/>
      <c r="B38" s="311" t="s">
        <v>312</v>
      </c>
      <c r="C38" s="269"/>
      <c r="D38" s="39"/>
      <c r="E38" s="269"/>
      <c r="F38" s="44"/>
      <c r="G38" s="269"/>
      <c r="H38" s="22"/>
      <c r="I38" s="22"/>
      <c r="J38" s="29"/>
      <c r="K38" s="22"/>
      <c r="L38" s="22"/>
      <c r="M38" s="22"/>
      <c r="N38" s="22"/>
      <c r="O38" s="22"/>
      <c r="P38" s="229"/>
      <c r="Q38" s="35"/>
      <c r="R38" s="229"/>
      <c r="S38" s="229"/>
      <c r="T38" s="22"/>
      <c r="U38" s="154"/>
      <c r="V38" s="3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 x14ac:dyDescent="0.2">
      <c r="A39" s="272"/>
      <c r="B39" s="34" t="s">
        <v>23</v>
      </c>
      <c r="C39" s="269" t="s">
        <v>24</v>
      </c>
      <c r="D39" s="39"/>
      <c r="E39" s="269">
        <v>3</v>
      </c>
      <c r="F39" s="220">
        <v>142</v>
      </c>
      <c r="G39" s="39"/>
      <c r="H39" s="31">
        <f>H43+H46+H49+H52+H55</f>
        <v>235000</v>
      </c>
      <c r="I39" s="31">
        <f t="shared" ref="I39:T39" si="11">I43+I46+I49+I52+I55</f>
        <v>0</v>
      </c>
      <c r="J39" s="31">
        <f t="shared" si="11"/>
        <v>235000</v>
      </c>
      <c r="K39" s="31">
        <f t="shared" si="11"/>
        <v>0</v>
      </c>
      <c r="L39" s="31">
        <f t="shared" si="11"/>
        <v>235000</v>
      </c>
      <c r="M39" s="31">
        <f t="shared" si="11"/>
        <v>0</v>
      </c>
      <c r="N39" s="31">
        <f t="shared" si="11"/>
        <v>235000</v>
      </c>
      <c r="O39" s="31">
        <f t="shared" si="11"/>
        <v>122564.76000000001</v>
      </c>
      <c r="P39" s="31">
        <f t="shared" si="11"/>
        <v>112435.24</v>
      </c>
      <c r="Q39" s="31">
        <f t="shared" si="11"/>
        <v>0</v>
      </c>
      <c r="R39" s="31">
        <f t="shared" si="11"/>
        <v>122564.76000000001</v>
      </c>
      <c r="S39" s="31">
        <f t="shared" si="11"/>
        <v>122564.76000000001</v>
      </c>
      <c r="T39" s="31">
        <f t="shared" si="11"/>
        <v>122564.76000000001</v>
      </c>
      <c r="U39" s="155"/>
    </row>
    <row r="40" spans="1:33" s="11" customFormat="1" ht="15" customHeight="1" x14ac:dyDescent="0.2">
      <c r="A40" s="272"/>
      <c r="B40" s="20"/>
      <c r="C40" s="269"/>
      <c r="D40" s="39"/>
      <c r="E40" s="269"/>
      <c r="F40" s="44"/>
      <c r="G40" s="269"/>
      <c r="H40" s="22"/>
      <c r="I40" s="22"/>
      <c r="J40" s="29"/>
      <c r="K40" s="22"/>
      <c r="L40" s="22"/>
      <c r="M40" s="22"/>
      <c r="N40" s="22"/>
      <c r="O40" s="22"/>
      <c r="P40" s="229"/>
      <c r="Q40" s="35"/>
      <c r="R40" s="229"/>
      <c r="S40" s="229"/>
      <c r="T40" s="22"/>
      <c r="U40" s="155"/>
      <c r="V40" s="36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24.95" customHeight="1" x14ac:dyDescent="0.2">
      <c r="A41" s="272"/>
      <c r="B41" s="424" t="s">
        <v>227</v>
      </c>
      <c r="C41" s="269"/>
      <c r="D41" s="39"/>
      <c r="E41" s="269"/>
      <c r="F41" s="44"/>
      <c r="G41" s="269"/>
      <c r="H41" s="22"/>
      <c r="I41" s="22"/>
      <c r="J41" s="29"/>
      <c r="K41" s="22"/>
      <c r="L41" s="22"/>
      <c r="M41" s="22"/>
      <c r="N41" s="22"/>
      <c r="O41" s="22"/>
      <c r="P41" s="229"/>
      <c r="Q41" s="35"/>
      <c r="R41" s="229"/>
      <c r="S41" s="229"/>
      <c r="T41" s="22"/>
      <c r="U41" s="155"/>
      <c r="V41" s="3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15" customHeight="1" x14ac:dyDescent="0.2">
      <c r="A42" s="272"/>
      <c r="B42" s="38" t="s">
        <v>200</v>
      </c>
      <c r="C42" s="269"/>
      <c r="D42" s="39"/>
      <c r="E42" s="269"/>
      <c r="F42" s="44"/>
      <c r="G42" s="269"/>
      <c r="H42" s="30">
        <f>H43</f>
        <v>60000</v>
      </c>
      <c r="I42" s="30">
        <f>I43</f>
        <v>0</v>
      </c>
      <c r="J42" s="30">
        <f>J43</f>
        <v>60000</v>
      </c>
      <c r="K42" s="30">
        <f t="shared" ref="K42:T42" si="12">K43</f>
        <v>0</v>
      </c>
      <c r="L42" s="30">
        <f t="shared" si="12"/>
        <v>60000</v>
      </c>
      <c r="M42" s="30">
        <f t="shared" si="12"/>
        <v>0</v>
      </c>
      <c r="N42" s="30">
        <f t="shared" si="12"/>
        <v>60000</v>
      </c>
      <c r="O42" s="30">
        <f t="shared" si="12"/>
        <v>0</v>
      </c>
      <c r="P42" s="229">
        <f t="shared" si="12"/>
        <v>60000</v>
      </c>
      <c r="Q42" s="30">
        <f t="shared" si="12"/>
        <v>0</v>
      </c>
      <c r="R42" s="30">
        <f t="shared" si="12"/>
        <v>0</v>
      </c>
      <c r="S42" s="30">
        <f t="shared" si="12"/>
        <v>0</v>
      </c>
      <c r="T42" s="30">
        <f t="shared" si="12"/>
        <v>0</v>
      </c>
      <c r="U42" s="154">
        <f>+IFERROR((R42/N42),0%)</f>
        <v>0</v>
      </c>
      <c r="V42" s="36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customHeight="1" x14ac:dyDescent="0.2">
      <c r="A43" s="272"/>
      <c r="B43" s="34" t="s">
        <v>26</v>
      </c>
      <c r="C43" s="269" t="s">
        <v>24</v>
      </c>
      <c r="D43" s="39">
        <v>128803</v>
      </c>
      <c r="E43" s="269">
        <v>3</v>
      </c>
      <c r="F43" s="220">
        <v>142</v>
      </c>
      <c r="G43" s="39" t="str">
        <f>CONCATENATE(D43,"-",E43,"-",F43)</f>
        <v>128803-3-142</v>
      </c>
      <c r="H43" s="31">
        <f>IFERROR(VLOOKUP(G43,'Base Zero'!A:L,6,FALSE),0)</f>
        <v>60000</v>
      </c>
      <c r="I43" s="31">
        <f>IFERROR(VLOOKUP(G43,'Base Zero'!A:L,7,FALSE),0)</f>
        <v>0</v>
      </c>
      <c r="J43" s="28">
        <f>(H43+I43)</f>
        <v>60000</v>
      </c>
      <c r="K43" s="31">
        <f>(L43-J43)</f>
        <v>0</v>
      </c>
      <c r="L43" s="31">
        <f>IFERROR(VLOOKUP(G43,'Base Zero'!$A:$L,10,FALSE),0)</f>
        <v>60000</v>
      </c>
      <c r="M43" s="31">
        <f>+L43-N43</f>
        <v>0</v>
      </c>
      <c r="N43" s="32">
        <f>IFERROR(VLOOKUP(G43,'Base Zero'!$A:$P,16,FALSE),0)</f>
        <v>60000</v>
      </c>
      <c r="O43" s="32">
        <f>IFERROR(VLOOKUP(G43,'Base Execução'!A:M,6,FALSE),0)+IFERROR(VLOOKUP(G43,'Destaque Liberado pela CPRM'!A:F,6,FALSE),0)</f>
        <v>0</v>
      </c>
      <c r="P43" s="254">
        <f>+N43-O43</f>
        <v>60000</v>
      </c>
      <c r="Q43" s="35"/>
      <c r="R43" s="231">
        <f>IFERROR(VLOOKUP(G43,'Base Execução'!$A:$K,7,FALSE),0)</f>
        <v>0</v>
      </c>
      <c r="S43" s="231">
        <f>IFERROR(VLOOKUP(G43,'Base Execução'!$A:$K,9,FALSE),0)</f>
        <v>0</v>
      </c>
      <c r="T43" s="32">
        <f>IFERROR(VLOOKUP(G43,'Base Execução'!$A:$K,11,FALSE),0)</f>
        <v>0</v>
      </c>
      <c r="U43" s="155"/>
    </row>
    <row r="44" spans="1:33" s="11" customFormat="1" ht="24.95" customHeight="1" x14ac:dyDescent="0.2">
      <c r="A44" s="272"/>
      <c r="B44" s="424" t="s">
        <v>228</v>
      </c>
      <c r="C44" s="269"/>
      <c r="D44" s="39"/>
      <c r="E44" s="269"/>
      <c r="F44" s="44"/>
      <c r="G44" s="269"/>
      <c r="H44" s="22"/>
      <c r="I44" s="22"/>
      <c r="J44" s="29"/>
      <c r="K44" s="22"/>
      <c r="L44" s="22"/>
      <c r="M44" s="22"/>
      <c r="N44" s="22"/>
      <c r="O44" s="22"/>
      <c r="P44" s="229"/>
      <c r="Q44" s="35"/>
      <c r="R44" s="229"/>
      <c r="S44" s="229"/>
      <c r="T44" s="22"/>
      <c r="U44" s="155"/>
      <c r="V44" s="36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 x14ac:dyDescent="0.2">
      <c r="A45" s="272"/>
      <c r="B45" s="38" t="s">
        <v>201</v>
      </c>
      <c r="C45" s="269"/>
      <c r="D45" s="39"/>
      <c r="E45" s="269"/>
      <c r="F45" s="220"/>
      <c r="G45" s="39"/>
      <c r="H45" s="30">
        <f>H46</f>
        <v>30000</v>
      </c>
      <c r="I45" s="30">
        <f>I46</f>
        <v>0</v>
      </c>
      <c r="J45" s="30">
        <f>J46</f>
        <v>30000</v>
      </c>
      <c r="K45" s="30">
        <f t="shared" ref="K45:T45" si="13">K46</f>
        <v>0</v>
      </c>
      <c r="L45" s="30">
        <f t="shared" si="13"/>
        <v>30000</v>
      </c>
      <c r="M45" s="30">
        <f t="shared" si="13"/>
        <v>0</v>
      </c>
      <c r="N45" s="30">
        <f t="shared" si="13"/>
        <v>30000</v>
      </c>
      <c r="O45" s="30">
        <f t="shared" si="13"/>
        <v>27126.81</v>
      </c>
      <c r="P45" s="229">
        <f t="shared" si="13"/>
        <v>2873.1899999999987</v>
      </c>
      <c r="Q45" s="30">
        <f t="shared" si="13"/>
        <v>0</v>
      </c>
      <c r="R45" s="30">
        <f t="shared" si="13"/>
        <v>27126.81</v>
      </c>
      <c r="S45" s="30">
        <f t="shared" si="13"/>
        <v>27126.81</v>
      </c>
      <c r="T45" s="30">
        <f t="shared" si="13"/>
        <v>27126.81</v>
      </c>
      <c r="U45" s="154">
        <f>+IFERROR((R45/N45),0%)</f>
        <v>0.904227</v>
      </c>
    </row>
    <row r="46" spans="1:33" ht="15" customHeight="1" x14ac:dyDescent="0.2">
      <c r="A46" s="272"/>
      <c r="B46" s="34" t="s">
        <v>26</v>
      </c>
      <c r="C46" s="269" t="s">
        <v>24</v>
      </c>
      <c r="D46" s="39">
        <v>128805</v>
      </c>
      <c r="E46" s="269">
        <v>3</v>
      </c>
      <c r="F46" s="220">
        <v>142</v>
      </c>
      <c r="G46" s="39" t="str">
        <f>CONCATENATE(D46,"-",E46,"-",F46)</f>
        <v>128805-3-142</v>
      </c>
      <c r="H46" s="31">
        <f>IFERROR(VLOOKUP(G46,'Base Zero'!A:L,6,FALSE),0)</f>
        <v>30000</v>
      </c>
      <c r="I46" s="31">
        <f>IFERROR(VLOOKUP(G46,'Base Zero'!A:L,7,FALSE),0)</f>
        <v>0</v>
      </c>
      <c r="J46" s="28">
        <f>(H46+I46)</f>
        <v>30000</v>
      </c>
      <c r="K46" s="31">
        <f>(L46-J46)</f>
        <v>0</v>
      </c>
      <c r="L46" s="31">
        <f>IFERROR(VLOOKUP(G46,'Base Zero'!$A:$L,10,FALSE),0)</f>
        <v>30000</v>
      </c>
      <c r="M46" s="31">
        <f>+L46-N46</f>
        <v>0</v>
      </c>
      <c r="N46" s="32">
        <f>IFERROR(VLOOKUP(G46,'Base Zero'!$A:$P,16,FALSE),0)</f>
        <v>30000</v>
      </c>
      <c r="O46" s="32">
        <f>IFERROR(VLOOKUP(G46,'Base Execução'!A:M,6,FALSE),0)+IFERROR(VLOOKUP(G46,'Destaque Liberado pela CPRM'!A:F,6,FALSE),0)</f>
        <v>27126.81</v>
      </c>
      <c r="P46" s="254">
        <f>+N46-O46</f>
        <v>2873.1899999999987</v>
      </c>
      <c r="Q46" s="35"/>
      <c r="R46" s="231">
        <f>IFERROR(VLOOKUP(G46,'Base Execução'!$A:$K,7,FALSE),0)</f>
        <v>27126.81</v>
      </c>
      <c r="S46" s="231">
        <f>IFERROR(VLOOKUP(G46,'Base Execução'!$A:$K,9,FALSE),0)</f>
        <v>27126.81</v>
      </c>
      <c r="T46" s="32">
        <f>IFERROR(VLOOKUP(G46,'Base Execução'!$A:$K,11,FALSE),0)</f>
        <v>27126.81</v>
      </c>
      <c r="U46" s="155"/>
    </row>
    <row r="47" spans="1:33" ht="15" customHeight="1" x14ac:dyDescent="0.2">
      <c r="A47" s="272"/>
      <c r="B47" s="424" t="s">
        <v>226</v>
      </c>
      <c r="C47" s="269"/>
      <c r="D47" s="39"/>
      <c r="E47" s="269"/>
      <c r="F47" s="220"/>
      <c r="G47" s="39"/>
      <c r="H47" s="31"/>
      <c r="I47" s="31"/>
      <c r="J47" s="28"/>
      <c r="K47" s="31"/>
      <c r="L47" s="31"/>
      <c r="M47" s="31"/>
      <c r="N47" s="31"/>
      <c r="O47" s="31"/>
      <c r="P47" s="232"/>
      <c r="Q47" s="35"/>
      <c r="R47" s="232"/>
      <c r="S47" s="232"/>
      <c r="T47" s="31"/>
      <c r="U47" s="155"/>
    </row>
    <row r="48" spans="1:33" ht="15" customHeight="1" x14ac:dyDescent="0.2">
      <c r="A48" s="272"/>
      <c r="B48" s="38" t="s">
        <v>202</v>
      </c>
      <c r="C48" s="269"/>
      <c r="D48" s="39"/>
      <c r="E48" s="269"/>
      <c r="F48" s="220"/>
      <c r="G48" s="39"/>
      <c r="H48" s="30">
        <f>H49</f>
        <v>25000</v>
      </c>
      <c r="I48" s="30">
        <f>I49</f>
        <v>0</v>
      </c>
      <c r="J48" s="30">
        <f>J49</f>
        <v>25000</v>
      </c>
      <c r="K48" s="30">
        <f t="shared" ref="K48:T48" si="14">K49</f>
        <v>0</v>
      </c>
      <c r="L48" s="30">
        <f t="shared" si="14"/>
        <v>25000</v>
      </c>
      <c r="M48" s="30">
        <f t="shared" si="14"/>
        <v>0</v>
      </c>
      <c r="N48" s="30">
        <f t="shared" si="14"/>
        <v>25000</v>
      </c>
      <c r="O48" s="30">
        <f t="shared" si="14"/>
        <v>0</v>
      </c>
      <c r="P48" s="229">
        <f t="shared" si="14"/>
        <v>25000</v>
      </c>
      <c r="Q48" s="30">
        <f t="shared" si="14"/>
        <v>0</v>
      </c>
      <c r="R48" s="30">
        <f t="shared" si="14"/>
        <v>0</v>
      </c>
      <c r="S48" s="30">
        <f t="shared" si="14"/>
        <v>0</v>
      </c>
      <c r="T48" s="30">
        <f t="shared" si="14"/>
        <v>0</v>
      </c>
      <c r="U48" s="154">
        <f>+IFERROR((R48/N48),0%)</f>
        <v>0</v>
      </c>
    </row>
    <row r="49" spans="1:33" ht="15" customHeight="1" x14ac:dyDescent="0.2">
      <c r="A49" s="272"/>
      <c r="B49" s="34" t="s">
        <v>26</v>
      </c>
      <c r="C49" s="269" t="s">
        <v>24</v>
      </c>
      <c r="D49" s="39">
        <v>128807</v>
      </c>
      <c r="E49" s="269">
        <v>3</v>
      </c>
      <c r="F49" s="220">
        <v>142</v>
      </c>
      <c r="G49" s="39" t="str">
        <f>CONCATENATE(D49,"-",E49,"-",F49)</f>
        <v>128807-3-142</v>
      </c>
      <c r="H49" s="31">
        <f>IFERROR(VLOOKUP(G49,'Base Zero'!A:L,6,FALSE),0)</f>
        <v>25000</v>
      </c>
      <c r="I49" s="31">
        <f>IFERROR(VLOOKUP(G49,'Base Zero'!A:L,7,FALSE),0)</f>
        <v>0</v>
      </c>
      <c r="J49" s="28">
        <f>(H49+I49)</f>
        <v>25000</v>
      </c>
      <c r="K49" s="31">
        <f>(L49-J49)</f>
        <v>0</v>
      </c>
      <c r="L49" s="31">
        <f>IFERROR(VLOOKUP(G49,'Base Zero'!$A:$L,10,FALSE),0)</f>
        <v>25000</v>
      </c>
      <c r="M49" s="31">
        <f>+L49-N49</f>
        <v>0</v>
      </c>
      <c r="N49" s="32">
        <f>IFERROR(VLOOKUP(G49,'Base Zero'!$A:$P,16,FALSE),0)</f>
        <v>25000</v>
      </c>
      <c r="O49" s="32">
        <f>IFERROR(VLOOKUP(G49,'Base Execução'!A:M,6,FALSE),0)+IFERROR(VLOOKUP(G49,'Destaque Liberado pela CPRM'!A:F,6,FALSE),0)</f>
        <v>0</v>
      </c>
      <c r="P49" s="254">
        <f>+N49-O49</f>
        <v>25000</v>
      </c>
      <c r="Q49" s="35"/>
      <c r="R49" s="231">
        <f>IFERROR(VLOOKUP(G49,'Base Execução'!$A:$K,7,FALSE),0)</f>
        <v>0</v>
      </c>
      <c r="S49" s="231">
        <f>IFERROR(VLOOKUP(G49,'Base Execução'!$A:$K,9,FALSE),0)</f>
        <v>0</v>
      </c>
      <c r="T49" s="32">
        <f>IFERROR(VLOOKUP(G49,'Base Execução'!$A:$K,11,FALSE),0)</f>
        <v>0</v>
      </c>
      <c r="U49" s="155"/>
    </row>
    <row r="50" spans="1:33" ht="24.95" customHeight="1" x14ac:dyDescent="0.2">
      <c r="A50" s="272"/>
      <c r="B50" s="424" t="s">
        <v>203</v>
      </c>
      <c r="C50" s="269"/>
      <c r="D50" s="39"/>
      <c r="E50" s="269"/>
      <c r="F50" s="220"/>
      <c r="G50" s="39"/>
      <c r="H50" s="31"/>
      <c r="I50" s="31"/>
      <c r="J50" s="28"/>
      <c r="K50" s="31"/>
      <c r="L50" s="31"/>
      <c r="M50" s="31"/>
      <c r="N50" s="31"/>
      <c r="O50" s="31"/>
      <c r="P50" s="232"/>
      <c r="Q50" s="35"/>
      <c r="R50" s="232"/>
      <c r="S50" s="232"/>
      <c r="T50" s="31"/>
      <c r="U50" s="155"/>
    </row>
    <row r="51" spans="1:33" ht="15" customHeight="1" x14ac:dyDescent="0.2">
      <c r="A51" s="272"/>
      <c r="B51" s="38" t="s">
        <v>204</v>
      </c>
      <c r="C51" s="269"/>
      <c r="D51" s="39"/>
      <c r="E51" s="269"/>
      <c r="F51" s="220"/>
      <c r="G51" s="39"/>
      <c r="H51" s="30">
        <f>H52</f>
        <v>50000</v>
      </c>
      <c r="I51" s="30">
        <f>I52</f>
        <v>0</v>
      </c>
      <c r="J51" s="30">
        <f>J52</f>
        <v>50000</v>
      </c>
      <c r="K51" s="30">
        <f t="shared" ref="K51:T51" si="15">K52</f>
        <v>0</v>
      </c>
      <c r="L51" s="30">
        <f t="shared" si="15"/>
        <v>50000</v>
      </c>
      <c r="M51" s="30">
        <f t="shared" si="15"/>
        <v>0</v>
      </c>
      <c r="N51" s="30">
        <f t="shared" si="15"/>
        <v>50000</v>
      </c>
      <c r="O51" s="30">
        <f t="shared" si="15"/>
        <v>25557.87</v>
      </c>
      <c r="P51" s="229">
        <f t="shared" si="15"/>
        <v>24442.13</v>
      </c>
      <c r="Q51" s="30">
        <f t="shared" si="15"/>
        <v>0</v>
      </c>
      <c r="R51" s="30">
        <f t="shared" si="15"/>
        <v>25557.87</v>
      </c>
      <c r="S51" s="30">
        <f t="shared" si="15"/>
        <v>25557.87</v>
      </c>
      <c r="T51" s="30">
        <f t="shared" si="15"/>
        <v>25557.87</v>
      </c>
      <c r="U51" s="154">
        <f>+IFERROR((R51/N51),0%)</f>
        <v>0.51115739999999998</v>
      </c>
    </row>
    <row r="52" spans="1:33" ht="15" customHeight="1" x14ac:dyDescent="0.2">
      <c r="A52" s="272"/>
      <c r="B52" s="34" t="s">
        <v>26</v>
      </c>
      <c r="C52" s="269" t="s">
        <v>24</v>
      </c>
      <c r="D52" s="39">
        <v>128809</v>
      </c>
      <c r="E52" s="269">
        <v>3</v>
      </c>
      <c r="F52" s="220">
        <v>142</v>
      </c>
      <c r="G52" s="39" t="str">
        <f>CONCATENATE(D52,"-",E52,"-",F52)</f>
        <v>128809-3-142</v>
      </c>
      <c r="H52" s="31">
        <f>IFERROR(VLOOKUP(G52,'Base Zero'!A:L,6,FALSE),0)</f>
        <v>50000</v>
      </c>
      <c r="I52" s="31">
        <f>IFERROR(VLOOKUP(G52,'Base Zero'!A:L,7,FALSE),0)</f>
        <v>0</v>
      </c>
      <c r="J52" s="28">
        <f>(H52+I52)</f>
        <v>50000</v>
      </c>
      <c r="K52" s="31">
        <f>(L52-J52)</f>
        <v>0</v>
      </c>
      <c r="L52" s="28">
        <f>IFERROR(VLOOKUP(G52,'Base Zero'!$A:$L,10,FALSE),0)</f>
        <v>50000</v>
      </c>
      <c r="M52" s="31">
        <f>+L52-N52</f>
        <v>0</v>
      </c>
      <c r="N52" s="32">
        <f>IFERROR(VLOOKUP(G52,'Base Zero'!$A:$P,16,FALSE),0)</f>
        <v>50000</v>
      </c>
      <c r="O52" s="32">
        <f>IFERROR(VLOOKUP(G52,'Base Execução'!A:M,6,FALSE),0)+IFERROR(VLOOKUP(G52,'Destaque Liberado pela CPRM'!A:F,6,FALSE),0)</f>
        <v>25557.87</v>
      </c>
      <c r="P52" s="254">
        <f>+N52-O52</f>
        <v>24442.13</v>
      </c>
      <c r="Q52" s="35"/>
      <c r="R52" s="231">
        <f>IFERROR(VLOOKUP(G52,'Base Execução'!$A:$K,7,FALSE),0)</f>
        <v>25557.87</v>
      </c>
      <c r="S52" s="231">
        <f>IFERROR(VLOOKUP(G52,'Base Execução'!$A:$K,9,FALSE),0)</f>
        <v>25557.87</v>
      </c>
      <c r="T52" s="32">
        <f>IFERROR(VLOOKUP(G52,'Base Execução'!$A:$K,11,FALSE),0)</f>
        <v>25557.87</v>
      </c>
      <c r="U52" s="155"/>
    </row>
    <row r="53" spans="1:33" ht="15" customHeight="1" x14ac:dyDescent="0.2">
      <c r="A53" s="272"/>
      <c r="B53" s="424" t="s">
        <v>205</v>
      </c>
      <c r="C53" s="269"/>
      <c r="D53" s="39"/>
      <c r="E53" s="269"/>
      <c r="F53" s="220"/>
      <c r="G53" s="39"/>
      <c r="H53" s="31"/>
      <c r="I53" s="31"/>
      <c r="J53" s="28"/>
      <c r="K53" s="31"/>
      <c r="L53" s="28"/>
      <c r="M53" s="31"/>
      <c r="N53" s="31"/>
      <c r="O53" s="31"/>
      <c r="P53" s="232"/>
      <c r="Q53" s="35"/>
      <c r="R53" s="232"/>
      <c r="S53" s="232"/>
      <c r="T53" s="31"/>
      <c r="U53" s="155"/>
    </row>
    <row r="54" spans="1:33" ht="15" customHeight="1" x14ac:dyDescent="0.2">
      <c r="A54" s="272"/>
      <c r="B54" s="38" t="s">
        <v>206</v>
      </c>
      <c r="C54" s="269"/>
      <c r="D54" s="39"/>
      <c r="E54" s="269"/>
      <c r="F54" s="220"/>
      <c r="G54" s="39"/>
      <c r="H54" s="30">
        <f>H55</f>
        <v>70000</v>
      </c>
      <c r="I54" s="30">
        <f>I55</f>
        <v>0</v>
      </c>
      <c r="J54" s="30">
        <f>J55</f>
        <v>70000</v>
      </c>
      <c r="K54" s="30">
        <f t="shared" ref="K54:T54" si="16">K55</f>
        <v>0</v>
      </c>
      <c r="L54" s="30">
        <f t="shared" si="16"/>
        <v>70000</v>
      </c>
      <c r="M54" s="30">
        <f t="shared" si="16"/>
        <v>0</v>
      </c>
      <c r="N54" s="30">
        <f t="shared" si="16"/>
        <v>70000</v>
      </c>
      <c r="O54" s="30">
        <f t="shared" si="16"/>
        <v>69880.08</v>
      </c>
      <c r="P54" s="229">
        <f t="shared" si="16"/>
        <v>119.91999999999825</v>
      </c>
      <c r="Q54" s="30">
        <f t="shared" si="16"/>
        <v>0</v>
      </c>
      <c r="R54" s="30">
        <f t="shared" si="16"/>
        <v>69880.08</v>
      </c>
      <c r="S54" s="30">
        <f t="shared" si="16"/>
        <v>69880.08</v>
      </c>
      <c r="T54" s="30">
        <f t="shared" si="16"/>
        <v>69880.08</v>
      </c>
      <c r="U54" s="154">
        <f>+IFERROR((R54/N54),0%)</f>
        <v>0.99828685714285714</v>
      </c>
    </row>
    <row r="55" spans="1:33" ht="15" customHeight="1" x14ac:dyDescent="0.2">
      <c r="A55" s="272"/>
      <c r="B55" s="34" t="s">
        <v>26</v>
      </c>
      <c r="C55" s="269" t="s">
        <v>24</v>
      </c>
      <c r="D55" s="39">
        <v>128811</v>
      </c>
      <c r="E55" s="269">
        <v>3</v>
      </c>
      <c r="F55" s="220">
        <v>142</v>
      </c>
      <c r="G55" s="39" t="str">
        <f>CONCATENATE(D55,"-",E55,"-",F55)</f>
        <v>128811-3-142</v>
      </c>
      <c r="H55" s="31">
        <f>IFERROR(VLOOKUP(G55,'Base Zero'!A:L,6,FALSE),0)</f>
        <v>70000</v>
      </c>
      <c r="I55" s="31">
        <f>IFERROR(VLOOKUP(G55,'Base Zero'!A:L,7,FALSE),0)</f>
        <v>0</v>
      </c>
      <c r="J55" s="28">
        <f>(H55+I55)</f>
        <v>70000</v>
      </c>
      <c r="K55" s="31">
        <f>(L55-J55)</f>
        <v>0</v>
      </c>
      <c r="L55" s="31">
        <f>IFERROR(VLOOKUP(G55,'Base Zero'!$A:$L,10,FALSE),0)</f>
        <v>70000</v>
      </c>
      <c r="M55" s="31">
        <f>+L55-N55</f>
        <v>0</v>
      </c>
      <c r="N55" s="32">
        <f>IFERROR(VLOOKUP(G55,'Base Zero'!$A:$P,16,FALSE),0)</f>
        <v>70000</v>
      </c>
      <c r="O55" s="32">
        <f>IFERROR(VLOOKUP(G55,'Base Execução'!A:M,6,FALSE),0)+IFERROR(VLOOKUP(G55,'Destaque Liberado pela CPRM'!A:F,6,FALSE),0)</f>
        <v>69880.08</v>
      </c>
      <c r="P55" s="254">
        <f>+N55-O55</f>
        <v>119.91999999999825</v>
      </c>
      <c r="Q55" s="35"/>
      <c r="R55" s="231">
        <f>IFERROR(VLOOKUP(G55,'Base Execução'!$A:$K,7,FALSE),0)</f>
        <v>69880.08</v>
      </c>
      <c r="S55" s="231">
        <f>IFERROR(VLOOKUP(G55,'Base Execução'!$A:$K,9,FALSE),0)</f>
        <v>69880.08</v>
      </c>
      <c r="T55" s="32">
        <f>IFERROR(VLOOKUP(G55,'Base Execução'!$A:$K,11,FALSE),0)</f>
        <v>69880.08</v>
      </c>
      <c r="U55" s="298"/>
    </row>
    <row r="56" spans="1:33" s="11" customFormat="1" ht="15" customHeight="1" x14ac:dyDescent="0.2">
      <c r="A56" s="272"/>
      <c r="B56" s="312"/>
      <c r="C56" s="48"/>
      <c r="D56" s="49"/>
      <c r="E56" s="48"/>
      <c r="F56" s="50"/>
      <c r="G56" s="48"/>
      <c r="H56" s="42"/>
      <c r="I56" s="42"/>
      <c r="J56" s="24"/>
      <c r="K56" s="42"/>
      <c r="L56" s="42"/>
      <c r="M56" s="42"/>
      <c r="N56" s="42"/>
      <c r="O56" s="42"/>
      <c r="P56" s="265"/>
      <c r="Q56" s="35"/>
      <c r="R56" s="265"/>
      <c r="S56" s="265"/>
      <c r="T56" s="42"/>
      <c r="U56" s="300"/>
      <c r="V56" s="36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11" customFormat="1" ht="24.95" customHeight="1" x14ac:dyDescent="0.2">
      <c r="A57" s="272"/>
      <c r="B57" s="25" t="s">
        <v>229</v>
      </c>
      <c r="C57" s="273"/>
      <c r="D57" s="274"/>
      <c r="E57" s="273"/>
      <c r="F57" s="275"/>
      <c r="G57" s="273"/>
      <c r="H57" s="26">
        <f t="shared" ref="H57:P57" si="17">+H59</f>
        <v>0</v>
      </c>
      <c r="I57" s="26">
        <f t="shared" si="17"/>
        <v>0</v>
      </c>
      <c r="J57" s="27">
        <f t="shared" si="17"/>
        <v>0</v>
      </c>
      <c r="K57" s="26">
        <f t="shared" si="17"/>
        <v>0</v>
      </c>
      <c r="L57" s="26">
        <f t="shared" si="17"/>
        <v>0</v>
      </c>
      <c r="M57" s="26">
        <f t="shared" si="17"/>
        <v>0</v>
      </c>
      <c r="N57" s="26">
        <f t="shared" si="17"/>
        <v>0</v>
      </c>
      <c r="O57" s="26">
        <f t="shared" si="17"/>
        <v>0</v>
      </c>
      <c r="P57" s="230">
        <f t="shared" si="17"/>
        <v>0</v>
      </c>
      <c r="Q57" s="35"/>
      <c r="R57" s="230">
        <f>+R59</f>
        <v>0</v>
      </c>
      <c r="S57" s="230">
        <f>+S59</f>
        <v>0</v>
      </c>
      <c r="T57" s="26">
        <f>+T59</f>
        <v>0</v>
      </c>
      <c r="U57" s="156">
        <f>+IFERROR((R57/N57),0%)</f>
        <v>0</v>
      </c>
      <c r="V57" s="36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11" customFormat="1" ht="15" customHeight="1" x14ac:dyDescent="0.2">
      <c r="A58" s="95"/>
      <c r="B58" s="277" t="s">
        <v>313</v>
      </c>
      <c r="C58" s="278"/>
      <c r="D58" s="40"/>
      <c r="E58" s="278"/>
      <c r="F58" s="279"/>
      <c r="G58" s="278"/>
      <c r="H58" s="32"/>
      <c r="I58" s="32"/>
      <c r="J58" s="23"/>
      <c r="K58" s="32"/>
      <c r="L58" s="32"/>
      <c r="M58" s="32"/>
      <c r="N58" s="32"/>
      <c r="O58" s="32"/>
      <c r="P58" s="231"/>
      <c r="Q58" s="33"/>
      <c r="R58" s="232"/>
      <c r="S58" s="232"/>
      <c r="T58" s="31"/>
      <c r="U58" s="155"/>
      <c r="V58" s="36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 x14ac:dyDescent="0.2">
      <c r="B59" s="34" t="s">
        <v>23</v>
      </c>
      <c r="C59" s="278" t="s">
        <v>46</v>
      </c>
      <c r="D59" s="40">
        <v>93039</v>
      </c>
      <c r="E59" s="278">
        <v>2</v>
      </c>
      <c r="F59" s="279">
        <v>100</v>
      </c>
      <c r="G59" s="40"/>
      <c r="H59" s="32">
        <f>H63</f>
        <v>0</v>
      </c>
      <c r="I59" s="32">
        <f t="shared" ref="I59:T59" si="18">I63</f>
        <v>0</v>
      </c>
      <c r="J59" s="32">
        <f t="shared" si="18"/>
        <v>0</v>
      </c>
      <c r="K59" s="32">
        <f t="shared" si="18"/>
        <v>0</v>
      </c>
      <c r="L59" s="32">
        <f t="shared" si="18"/>
        <v>0</v>
      </c>
      <c r="M59" s="32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2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34"/>
    </row>
    <row r="60" spans="1:33" ht="15" customHeight="1" x14ac:dyDescent="0.2">
      <c r="B60" s="34"/>
      <c r="C60" s="278"/>
      <c r="D60" s="40"/>
      <c r="E60" s="278"/>
      <c r="F60" s="279"/>
      <c r="G60" s="40"/>
      <c r="H60" s="32"/>
      <c r="I60" s="32"/>
      <c r="J60" s="23"/>
      <c r="K60" s="32"/>
      <c r="L60" s="32"/>
      <c r="M60" s="32"/>
      <c r="N60" s="32"/>
      <c r="O60" s="32"/>
      <c r="P60" s="231"/>
      <c r="Q60" s="33"/>
      <c r="R60" s="231"/>
      <c r="S60" s="231"/>
      <c r="T60" s="32"/>
      <c r="U60" s="334"/>
    </row>
    <row r="61" spans="1:33" s="11" customFormat="1" ht="24.95" customHeight="1" x14ac:dyDescent="0.2">
      <c r="A61" s="272"/>
      <c r="B61" s="424" t="s">
        <v>231</v>
      </c>
      <c r="C61" s="269"/>
      <c r="D61" s="39"/>
      <c r="E61" s="269"/>
      <c r="F61" s="44"/>
      <c r="G61" s="269"/>
      <c r="H61" s="22"/>
      <c r="I61" s="22"/>
      <c r="J61" s="29"/>
      <c r="K61" s="22"/>
      <c r="L61" s="22"/>
      <c r="M61" s="22"/>
      <c r="N61" s="22"/>
      <c r="O61" s="22"/>
      <c r="P61" s="229"/>
      <c r="Q61" s="35"/>
      <c r="R61" s="229"/>
      <c r="S61" s="229"/>
      <c r="T61" s="22"/>
      <c r="U61" s="155"/>
      <c r="V61" s="36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11" customFormat="1" ht="15" customHeight="1" x14ac:dyDescent="0.2">
      <c r="A62" s="272"/>
      <c r="B62" s="38" t="s">
        <v>230</v>
      </c>
      <c r="C62" s="269"/>
      <c r="D62" s="39"/>
      <c r="E62" s="269"/>
      <c r="F62" s="44"/>
      <c r="G62" s="269"/>
      <c r="H62" s="30">
        <f>H63</f>
        <v>0</v>
      </c>
      <c r="I62" s="30">
        <f>I63</f>
        <v>0</v>
      </c>
      <c r="J62" s="30">
        <f>J63</f>
        <v>0</v>
      </c>
      <c r="K62" s="30">
        <f t="shared" ref="K62:T62" si="19">K63</f>
        <v>0</v>
      </c>
      <c r="L62" s="30">
        <f>L63</f>
        <v>0</v>
      </c>
      <c r="M62" s="30">
        <f>M63</f>
        <v>0</v>
      </c>
      <c r="N62" s="30">
        <f>N63</f>
        <v>0</v>
      </c>
      <c r="O62" s="30">
        <f t="shared" si="19"/>
        <v>0</v>
      </c>
      <c r="P62" s="229">
        <f t="shared" si="19"/>
        <v>0</v>
      </c>
      <c r="Q62" s="30">
        <f t="shared" si="19"/>
        <v>0</v>
      </c>
      <c r="R62" s="30">
        <f t="shared" si="19"/>
        <v>0</v>
      </c>
      <c r="S62" s="30">
        <f t="shared" si="19"/>
        <v>0</v>
      </c>
      <c r="T62" s="30">
        <f t="shared" si="19"/>
        <v>0</v>
      </c>
      <c r="U62" s="154">
        <f>+IFERROR((R62/N62),0%)</f>
        <v>0</v>
      </c>
      <c r="V62" s="36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 customHeight="1" x14ac:dyDescent="0.2">
      <c r="A63" s="272"/>
      <c r="B63" s="34" t="s">
        <v>26</v>
      </c>
      <c r="C63" s="269" t="s">
        <v>46</v>
      </c>
      <c r="D63" s="39">
        <v>93039</v>
      </c>
      <c r="E63" s="269">
        <v>2</v>
      </c>
      <c r="F63" s="220">
        <v>100</v>
      </c>
      <c r="G63" s="39" t="str">
        <f>CONCATENATE(D63,"-",E63,"-",F63)</f>
        <v>93039-2-100</v>
      </c>
      <c r="H63" s="31">
        <f>IFERROR(VLOOKUP(G63,'Base Zero'!A:L,6,FALSE),0)</f>
        <v>0</v>
      </c>
      <c r="I63" s="31">
        <f>IFERROR(VLOOKUP(G63,'Base Zero'!A:L,7,FALSE),0)</f>
        <v>0</v>
      </c>
      <c r="J63" s="28">
        <f>(H63+I63)</f>
        <v>0</v>
      </c>
      <c r="K63" s="31">
        <f>(L63-J63)</f>
        <v>0</v>
      </c>
      <c r="L63" s="31">
        <f>IFERROR(VLOOKUP(G63,'Base Zero'!$A:$L,10,FALSE),0)</f>
        <v>0</v>
      </c>
      <c r="M63" s="31">
        <f>+L63-N63</f>
        <v>0</v>
      </c>
      <c r="N63" s="32">
        <f>IFERROR(VLOOKUP(G63,'Base Zero'!$A:$P,16,FALSE),0)</f>
        <v>0</v>
      </c>
      <c r="O63" s="32">
        <f>IFERROR(VLOOKUP(G63,'Base Execução'!A:M,6,FALSE),0)+IFERROR(VLOOKUP(G63,'Destaque Liberado pela CPRM'!A:F,6,FALSE),0)</f>
        <v>0</v>
      </c>
      <c r="P63" s="254">
        <f>+N63-O63</f>
        <v>0</v>
      </c>
      <c r="Q63" s="35"/>
      <c r="R63" s="231">
        <f>IFERROR(VLOOKUP(G63,'Base Execução'!$A:$K,7,FALSE),0)</f>
        <v>0</v>
      </c>
      <c r="S63" s="231">
        <f>IFERROR(VLOOKUP(G63,'Base Execução'!$A:$K,9,FALSE),0)</f>
        <v>0</v>
      </c>
      <c r="T63" s="32">
        <f>IFERROR(VLOOKUP(G63,'Base Execução'!$A:$K,11,FALSE),0)</f>
        <v>0</v>
      </c>
      <c r="U63" s="155"/>
    </row>
    <row r="64" spans="1:33" s="11" customFormat="1" ht="15" customHeight="1" x14ac:dyDescent="0.2">
      <c r="A64" s="272"/>
      <c r="B64" s="312"/>
      <c r="C64" s="48"/>
      <c r="D64" s="49"/>
      <c r="E64" s="48"/>
      <c r="F64" s="50"/>
      <c r="G64" s="48"/>
      <c r="H64" s="42"/>
      <c r="I64" s="42"/>
      <c r="J64" s="24"/>
      <c r="K64" s="42"/>
      <c r="L64" s="42"/>
      <c r="M64" s="42"/>
      <c r="N64" s="42"/>
      <c r="O64" s="42"/>
      <c r="P64" s="265"/>
      <c r="Q64" s="35"/>
      <c r="R64" s="265"/>
      <c r="S64" s="265"/>
      <c r="T64" s="42"/>
      <c r="U64" s="300"/>
      <c r="V64" s="36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11" customFormat="1" ht="24.95" customHeight="1" x14ac:dyDescent="0.2">
      <c r="A65" s="272"/>
      <c r="B65" s="25" t="s">
        <v>243</v>
      </c>
      <c r="C65" s="273"/>
      <c r="D65" s="274"/>
      <c r="E65" s="273"/>
      <c r="F65" s="275"/>
      <c r="G65" s="273"/>
      <c r="H65" s="26">
        <f>SUM(H67:H72)</f>
        <v>35000000</v>
      </c>
      <c r="I65" s="26">
        <f>SUM(I67:I72)</f>
        <v>0</v>
      </c>
      <c r="J65" s="26">
        <f t="shared" ref="J65:T65" si="20">SUM(J67:J72)</f>
        <v>35000000</v>
      </c>
      <c r="K65" s="26">
        <f t="shared" si="20"/>
        <v>0</v>
      </c>
      <c r="L65" s="26">
        <f t="shared" si="20"/>
        <v>35000000</v>
      </c>
      <c r="M65" s="26">
        <f t="shared" si="20"/>
        <v>0</v>
      </c>
      <c r="N65" s="26">
        <f t="shared" si="20"/>
        <v>35000000</v>
      </c>
      <c r="O65" s="26">
        <f t="shared" si="20"/>
        <v>29672968.120000001</v>
      </c>
      <c r="P65" s="26">
        <f t="shared" si="20"/>
        <v>5327031.88</v>
      </c>
      <c r="Q65" s="35">
        <f>SUM(Q69:Q72)</f>
        <v>0</v>
      </c>
      <c r="R65" s="26">
        <f t="shared" si="20"/>
        <v>28616192.52</v>
      </c>
      <c r="S65" s="26">
        <f t="shared" si="20"/>
        <v>11077529.690000001</v>
      </c>
      <c r="T65" s="26">
        <f t="shared" si="20"/>
        <v>9827142.5300000012</v>
      </c>
      <c r="U65" s="156">
        <f>+IFERROR((R65/N65),0%)</f>
        <v>0.81760550057142856</v>
      </c>
      <c r="V65" s="36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11" customFormat="1" ht="15" customHeight="1" x14ac:dyDescent="0.2">
      <c r="A66" s="95"/>
      <c r="B66" s="277" t="s">
        <v>314</v>
      </c>
      <c r="C66" s="278"/>
      <c r="D66" s="40"/>
      <c r="E66" s="278"/>
      <c r="F66" s="279"/>
      <c r="G66" s="278"/>
      <c r="H66" s="32"/>
      <c r="I66" s="32"/>
      <c r="J66" s="23"/>
      <c r="K66" s="32"/>
      <c r="L66" s="32"/>
      <c r="M66" s="32"/>
      <c r="N66" s="32"/>
      <c r="O66" s="32"/>
      <c r="P66" s="231"/>
      <c r="Q66" s="319"/>
      <c r="R66" s="232"/>
      <c r="S66" s="232"/>
      <c r="T66" s="31"/>
      <c r="U66" s="155"/>
      <c r="V66" s="36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11" customFormat="1" ht="15" customHeight="1" x14ac:dyDescent="0.2">
      <c r="A67" s="95"/>
      <c r="B67" s="314" t="s">
        <v>23</v>
      </c>
      <c r="C67" s="278" t="s">
        <v>24</v>
      </c>
      <c r="D67" s="40"/>
      <c r="E67" s="278">
        <v>3</v>
      </c>
      <c r="F67" s="313">
        <v>100</v>
      </c>
      <c r="G67" s="278"/>
      <c r="H67" s="32">
        <f t="shared" ref="H67:H72" si="21">H76</f>
        <v>0</v>
      </c>
      <c r="I67" s="32">
        <f t="shared" ref="I67:T67" si="22">I76</f>
        <v>4950000</v>
      </c>
      <c r="J67" s="32">
        <f t="shared" si="22"/>
        <v>4950000</v>
      </c>
      <c r="K67" s="32">
        <f t="shared" si="22"/>
        <v>0</v>
      </c>
      <c r="L67" s="32">
        <f t="shared" si="22"/>
        <v>4950000</v>
      </c>
      <c r="M67" s="32">
        <f t="shared" si="22"/>
        <v>0</v>
      </c>
      <c r="N67" s="32">
        <f t="shared" si="22"/>
        <v>4950000</v>
      </c>
      <c r="O67" s="32">
        <f t="shared" si="22"/>
        <v>2800000</v>
      </c>
      <c r="P67" s="32">
        <f t="shared" si="22"/>
        <v>2150000</v>
      </c>
      <c r="Q67" s="319"/>
      <c r="R67" s="32">
        <f t="shared" si="22"/>
        <v>2800000</v>
      </c>
      <c r="S67" s="32">
        <f t="shared" si="22"/>
        <v>0</v>
      </c>
      <c r="T67" s="32">
        <f t="shared" si="22"/>
        <v>0</v>
      </c>
      <c r="U67" s="155"/>
      <c r="V67" s="36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11" customFormat="1" ht="15" customHeight="1" x14ac:dyDescent="0.2">
      <c r="A68" s="95"/>
      <c r="B68" s="314" t="s">
        <v>23</v>
      </c>
      <c r="C68" s="278" t="s">
        <v>27</v>
      </c>
      <c r="D68" s="40"/>
      <c r="E68" s="278">
        <v>4</v>
      </c>
      <c r="F68" s="313">
        <v>100</v>
      </c>
      <c r="G68" s="278"/>
      <c r="H68" s="32">
        <f t="shared" si="21"/>
        <v>0</v>
      </c>
      <c r="I68" s="32">
        <f t="shared" ref="I68:T68" si="23">I77</f>
        <v>0</v>
      </c>
      <c r="J68" s="32">
        <f t="shared" si="23"/>
        <v>0</v>
      </c>
      <c r="K68" s="32">
        <f t="shared" si="23"/>
        <v>0</v>
      </c>
      <c r="L68" s="32">
        <f t="shared" si="23"/>
        <v>0</v>
      </c>
      <c r="M68" s="32">
        <f t="shared" si="23"/>
        <v>0</v>
      </c>
      <c r="N68" s="32">
        <f t="shared" si="23"/>
        <v>0</v>
      </c>
      <c r="O68" s="32">
        <f t="shared" si="23"/>
        <v>0</v>
      </c>
      <c r="P68" s="32">
        <f t="shared" si="23"/>
        <v>0</v>
      </c>
      <c r="Q68" s="319"/>
      <c r="R68" s="32">
        <f t="shared" si="23"/>
        <v>0</v>
      </c>
      <c r="S68" s="32">
        <f t="shared" si="23"/>
        <v>0</v>
      </c>
      <c r="T68" s="32">
        <f t="shared" si="23"/>
        <v>0</v>
      </c>
      <c r="U68" s="155"/>
      <c r="V68" s="36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11" customFormat="1" ht="15" customHeight="1" x14ac:dyDescent="0.2">
      <c r="A69" s="95"/>
      <c r="B69" s="314" t="s">
        <v>23</v>
      </c>
      <c r="C69" s="278" t="s">
        <v>24</v>
      </c>
      <c r="D69" s="40"/>
      <c r="E69" s="278">
        <v>3</v>
      </c>
      <c r="F69" s="313">
        <v>142</v>
      </c>
      <c r="G69" s="278"/>
      <c r="H69" s="32">
        <f t="shared" si="21"/>
        <v>33000000</v>
      </c>
      <c r="I69" s="32">
        <f t="shared" ref="I69:T69" si="24">I78</f>
        <v>-4950000</v>
      </c>
      <c r="J69" s="32">
        <f t="shared" si="24"/>
        <v>28050000</v>
      </c>
      <c r="K69" s="32">
        <f t="shared" si="24"/>
        <v>1200000</v>
      </c>
      <c r="L69" s="32">
        <f t="shared" si="24"/>
        <v>29250000</v>
      </c>
      <c r="M69" s="32">
        <f t="shared" si="24"/>
        <v>0</v>
      </c>
      <c r="N69" s="32">
        <f t="shared" si="24"/>
        <v>29250000</v>
      </c>
      <c r="O69" s="32">
        <f t="shared" si="24"/>
        <v>26749847.23</v>
      </c>
      <c r="P69" s="231">
        <f t="shared" si="24"/>
        <v>2500152.7699999996</v>
      </c>
      <c r="Q69" s="32">
        <f t="shared" si="24"/>
        <v>0</v>
      </c>
      <c r="R69" s="32">
        <f t="shared" si="24"/>
        <v>25707072.629999999</v>
      </c>
      <c r="S69" s="32">
        <f t="shared" si="24"/>
        <v>11014189.800000001</v>
      </c>
      <c r="T69" s="32">
        <f t="shared" si="24"/>
        <v>9763802.6400000006</v>
      </c>
      <c r="U69" s="155"/>
      <c r="V69" s="36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11" customFormat="1" ht="15" customHeight="1" x14ac:dyDescent="0.2">
      <c r="A70" s="95"/>
      <c r="B70" s="314" t="s">
        <v>23</v>
      </c>
      <c r="C70" s="278" t="s">
        <v>27</v>
      </c>
      <c r="D70" s="40"/>
      <c r="E70" s="278">
        <v>4</v>
      </c>
      <c r="F70" s="313">
        <v>142</v>
      </c>
      <c r="G70" s="278"/>
      <c r="H70" s="32">
        <f t="shared" si="21"/>
        <v>2000000</v>
      </c>
      <c r="I70" s="32">
        <f t="shared" ref="I70:T70" si="25">I79</f>
        <v>0</v>
      </c>
      <c r="J70" s="32">
        <f t="shared" si="25"/>
        <v>2000000</v>
      </c>
      <c r="K70" s="32">
        <f t="shared" si="25"/>
        <v>-1200000</v>
      </c>
      <c r="L70" s="32">
        <f t="shared" si="25"/>
        <v>800000</v>
      </c>
      <c r="M70" s="32">
        <f t="shared" si="25"/>
        <v>0</v>
      </c>
      <c r="N70" s="32">
        <f t="shared" si="25"/>
        <v>800000</v>
      </c>
      <c r="O70" s="32">
        <f t="shared" si="25"/>
        <v>123120.89</v>
      </c>
      <c r="P70" s="231">
        <f t="shared" si="25"/>
        <v>676879.11</v>
      </c>
      <c r="Q70" s="32">
        <f t="shared" si="25"/>
        <v>0</v>
      </c>
      <c r="R70" s="32">
        <f t="shared" si="25"/>
        <v>109119.89</v>
      </c>
      <c r="S70" s="32">
        <f t="shared" si="25"/>
        <v>63339.89</v>
      </c>
      <c r="T70" s="32">
        <f t="shared" si="25"/>
        <v>63339.89</v>
      </c>
      <c r="U70" s="155"/>
      <c r="V70" s="36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11" customFormat="1" ht="15" customHeight="1" x14ac:dyDescent="0.2">
      <c r="A71" s="95"/>
      <c r="B71" s="314" t="s">
        <v>39</v>
      </c>
      <c r="C71" s="278" t="s">
        <v>27</v>
      </c>
      <c r="D71" s="40"/>
      <c r="E71" s="278">
        <v>4</v>
      </c>
      <c r="F71" s="279">
        <v>163</v>
      </c>
      <c r="G71" s="278"/>
      <c r="H71" s="32">
        <f t="shared" si="21"/>
        <v>0</v>
      </c>
      <c r="I71" s="32">
        <f t="shared" ref="I71:T71" si="26">I80</f>
        <v>0</v>
      </c>
      <c r="J71" s="32">
        <f t="shared" si="26"/>
        <v>0</v>
      </c>
      <c r="K71" s="32">
        <f t="shared" si="26"/>
        <v>0</v>
      </c>
      <c r="L71" s="32">
        <f t="shared" si="26"/>
        <v>0</v>
      </c>
      <c r="M71" s="32">
        <f t="shared" si="26"/>
        <v>0</v>
      </c>
      <c r="N71" s="32">
        <f t="shared" si="26"/>
        <v>0</v>
      </c>
      <c r="O71" s="32">
        <f t="shared" si="26"/>
        <v>0</v>
      </c>
      <c r="P71" s="231">
        <f t="shared" si="26"/>
        <v>0</v>
      </c>
      <c r="Q71" s="32">
        <f t="shared" si="26"/>
        <v>0</v>
      </c>
      <c r="R71" s="32">
        <f t="shared" si="26"/>
        <v>0</v>
      </c>
      <c r="S71" s="32">
        <f t="shared" si="26"/>
        <v>0</v>
      </c>
      <c r="T71" s="32">
        <f t="shared" si="26"/>
        <v>0</v>
      </c>
      <c r="U71" s="155"/>
      <c r="V71" s="36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11" customFormat="1" ht="15" customHeight="1" x14ac:dyDescent="0.2">
      <c r="A72" s="95"/>
      <c r="B72" s="34" t="s">
        <v>25</v>
      </c>
      <c r="C72" s="278" t="s">
        <v>24</v>
      </c>
      <c r="D72" s="40"/>
      <c r="E72" s="278">
        <v>3</v>
      </c>
      <c r="F72" s="279">
        <v>180</v>
      </c>
      <c r="G72" s="278"/>
      <c r="H72" s="32">
        <f t="shared" si="21"/>
        <v>0</v>
      </c>
      <c r="I72" s="32">
        <f t="shared" ref="I72:T72" si="27">I81</f>
        <v>0</v>
      </c>
      <c r="J72" s="32">
        <f t="shared" si="27"/>
        <v>0</v>
      </c>
      <c r="K72" s="32">
        <f t="shared" si="27"/>
        <v>0</v>
      </c>
      <c r="L72" s="32">
        <f t="shared" si="27"/>
        <v>0</v>
      </c>
      <c r="M72" s="32">
        <f t="shared" si="27"/>
        <v>0</v>
      </c>
      <c r="N72" s="32">
        <f t="shared" si="27"/>
        <v>0</v>
      </c>
      <c r="O72" s="32">
        <f t="shared" si="27"/>
        <v>0</v>
      </c>
      <c r="P72" s="231">
        <f t="shared" si="27"/>
        <v>0</v>
      </c>
      <c r="Q72" s="32">
        <f t="shared" si="27"/>
        <v>0</v>
      </c>
      <c r="R72" s="32">
        <f t="shared" si="27"/>
        <v>0</v>
      </c>
      <c r="S72" s="32">
        <f t="shared" si="27"/>
        <v>0</v>
      </c>
      <c r="T72" s="32">
        <f t="shared" si="27"/>
        <v>0</v>
      </c>
      <c r="U72" s="155"/>
      <c r="V72" s="36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11" customFormat="1" ht="15" customHeight="1" x14ac:dyDescent="0.2">
      <c r="A73" s="95"/>
      <c r="B73" s="277"/>
      <c r="C73" s="278"/>
      <c r="D73" s="40"/>
      <c r="E73" s="278"/>
      <c r="F73" s="279"/>
      <c r="G73" s="278"/>
      <c r="H73" s="32"/>
      <c r="I73" s="32"/>
      <c r="J73" s="23"/>
      <c r="K73" s="32"/>
      <c r="L73" s="32"/>
      <c r="M73" s="32"/>
      <c r="N73" s="32"/>
      <c r="O73" s="32"/>
      <c r="P73" s="231"/>
      <c r="Q73" s="319"/>
      <c r="R73" s="232"/>
      <c r="S73" s="232"/>
      <c r="T73" s="31"/>
      <c r="U73" s="155"/>
      <c r="V73" s="36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11" customFormat="1" ht="15" customHeight="1" x14ac:dyDescent="0.2">
      <c r="A74" s="95"/>
      <c r="B74" s="424" t="s">
        <v>244</v>
      </c>
      <c r="C74" s="278"/>
      <c r="D74" s="40"/>
      <c r="E74" s="278"/>
      <c r="F74" s="279"/>
      <c r="G74" s="278"/>
      <c r="H74" s="32"/>
      <c r="I74" s="32"/>
      <c r="J74" s="23"/>
      <c r="K74" s="32"/>
      <c r="L74" s="32"/>
      <c r="M74" s="32"/>
      <c r="N74" s="32"/>
      <c r="O74" s="32"/>
      <c r="P74" s="231"/>
      <c r="Q74" s="319"/>
      <c r="R74" s="232"/>
      <c r="S74" s="232"/>
      <c r="T74" s="31"/>
      <c r="U74" s="155"/>
      <c r="V74" s="36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11" customFormat="1" ht="15" customHeight="1" x14ac:dyDescent="0.2">
      <c r="A75" s="95"/>
      <c r="B75" s="318" t="s">
        <v>174</v>
      </c>
      <c r="C75" s="278"/>
      <c r="D75" s="40"/>
      <c r="E75" s="278"/>
      <c r="F75" s="313"/>
      <c r="G75" s="40"/>
      <c r="H75" s="21">
        <f>SUM(H76:H81)</f>
        <v>35000000</v>
      </c>
      <c r="I75" s="21">
        <f t="shared" ref="I75:P75" si="28">SUM(I76:I81)</f>
        <v>0</v>
      </c>
      <c r="J75" s="21">
        <f t="shared" si="28"/>
        <v>35000000</v>
      </c>
      <c r="K75" s="21">
        <f t="shared" si="28"/>
        <v>0</v>
      </c>
      <c r="L75" s="21">
        <f t="shared" si="28"/>
        <v>35000000</v>
      </c>
      <c r="M75" s="21">
        <f t="shared" si="28"/>
        <v>0</v>
      </c>
      <c r="N75" s="21">
        <f t="shared" si="28"/>
        <v>35000000</v>
      </c>
      <c r="O75" s="21">
        <f t="shared" si="28"/>
        <v>29672968.120000001</v>
      </c>
      <c r="P75" s="228">
        <f t="shared" si="28"/>
        <v>5327031.88</v>
      </c>
      <c r="Q75" s="21">
        <f>SUM(Q78:Q81)</f>
        <v>0</v>
      </c>
      <c r="R75" s="21">
        <f>SUM(R76:R81)</f>
        <v>28616192.52</v>
      </c>
      <c r="S75" s="21">
        <f>SUM(S76:S81)</f>
        <v>11077529.690000001</v>
      </c>
      <c r="T75" s="21">
        <f>SUM(T76:T81)</f>
        <v>9827142.5300000012</v>
      </c>
      <c r="U75" s="154">
        <f>+IFERROR((R75/N75),0%)</f>
        <v>0.81760550057142856</v>
      </c>
      <c r="V75" s="36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11" customFormat="1" ht="15" customHeight="1" x14ac:dyDescent="0.2">
      <c r="A76" s="95"/>
      <c r="B76" s="314" t="s">
        <v>23</v>
      </c>
      <c r="C76" s="278" t="s">
        <v>24</v>
      </c>
      <c r="D76" s="40">
        <v>174232</v>
      </c>
      <c r="E76" s="278">
        <v>3</v>
      </c>
      <c r="F76" s="313">
        <v>100</v>
      </c>
      <c r="G76" s="40" t="str">
        <f t="shared" ref="G76:G81" si="29">CONCATENATE(D76,"-",E76,"-",F76)</f>
        <v>174232-3-100</v>
      </c>
      <c r="H76" s="32">
        <f>IFERROR(VLOOKUP(G76,'Base Zero'!A:L,6,FALSE),0)</f>
        <v>0</v>
      </c>
      <c r="I76" s="31">
        <f>IFERROR(VLOOKUP(G76,'Base Zero'!A:L,7,FALSE),0)</f>
        <v>4950000</v>
      </c>
      <c r="J76" s="28">
        <f t="shared" ref="J76:J81" si="30">(H76+I76)</f>
        <v>4950000</v>
      </c>
      <c r="K76" s="31">
        <f t="shared" ref="K76:K81" si="31">(L76-J76)</f>
        <v>0</v>
      </c>
      <c r="L76" s="32">
        <f>IFERROR(VLOOKUP(G76,'Base Zero'!$A:$L,10,FALSE),0)</f>
        <v>4950000</v>
      </c>
      <c r="M76" s="32">
        <f t="shared" ref="M76:M81" si="32">+L76-N76</f>
        <v>0</v>
      </c>
      <c r="N76" s="32">
        <f>IFERROR(VLOOKUP(G76,'Base Zero'!$A:$P,16,FALSE),0)</f>
        <v>4950000</v>
      </c>
      <c r="O76" s="32">
        <f>IFERROR(VLOOKUP(G76,'Base Execução'!A:M,6,FALSE),0)+IFERROR(VLOOKUP(G76,'Destaque Liberado pela CPRM'!A:F,6,FALSE),0)</f>
        <v>2800000</v>
      </c>
      <c r="P76" s="231">
        <f t="shared" ref="P76:P81" si="33">+N76-O76</f>
        <v>2150000</v>
      </c>
      <c r="Q76" s="21"/>
      <c r="R76" s="231">
        <f>IFERROR(VLOOKUP(G76,'Base Execução'!$A:$K,7,FALSE),0)</f>
        <v>2800000</v>
      </c>
      <c r="S76" s="231">
        <f>IFERROR(VLOOKUP(G76,'Base Execução'!$A:$K,9,FALSE),0)</f>
        <v>0</v>
      </c>
      <c r="T76" s="32">
        <f>IFERROR(VLOOKUP(G76,'Base Execução'!$A:$K,11,FALSE),0)</f>
        <v>0</v>
      </c>
      <c r="U76" s="154"/>
      <c r="V76" s="36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11" customFormat="1" ht="15" customHeight="1" x14ac:dyDescent="0.2">
      <c r="A77" s="95"/>
      <c r="B77" s="314" t="s">
        <v>23</v>
      </c>
      <c r="C77" s="278" t="s">
        <v>27</v>
      </c>
      <c r="D77" s="40">
        <v>174232</v>
      </c>
      <c r="E77" s="278">
        <v>4</v>
      </c>
      <c r="F77" s="313">
        <v>100</v>
      </c>
      <c r="G77" s="40" t="str">
        <f t="shared" si="29"/>
        <v>174232-4-100</v>
      </c>
      <c r="H77" s="32">
        <f>IFERROR(VLOOKUP(G77,'Base Zero'!A:L,6,FALSE),0)</f>
        <v>0</v>
      </c>
      <c r="I77" s="31">
        <f>IFERROR(VLOOKUP(G77,'Base Zero'!A:L,7,FALSE),0)</f>
        <v>0</v>
      </c>
      <c r="J77" s="28">
        <f t="shared" si="30"/>
        <v>0</v>
      </c>
      <c r="K77" s="31">
        <f t="shared" si="31"/>
        <v>0</v>
      </c>
      <c r="L77" s="32">
        <f>IFERROR(VLOOKUP(G77,'Base Zero'!$A:$L,10,FALSE),0)</f>
        <v>0</v>
      </c>
      <c r="M77" s="32">
        <f t="shared" si="32"/>
        <v>0</v>
      </c>
      <c r="N77" s="32">
        <f>IFERROR(VLOOKUP(G77,'Base Zero'!$A:$P,16,FALSE),0)</f>
        <v>0</v>
      </c>
      <c r="O77" s="32">
        <f>IFERROR(VLOOKUP(G77,'Base Execução'!A:M,6,FALSE),0)+IFERROR(VLOOKUP(G77,'Destaque Liberado pela CPRM'!A:F,6,FALSE),0)</f>
        <v>0</v>
      </c>
      <c r="P77" s="231">
        <f t="shared" si="33"/>
        <v>0</v>
      </c>
      <c r="Q77" s="21"/>
      <c r="R77" s="231">
        <f>IFERROR(VLOOKUP(G77,'Base Execução'!$A:$K,7,FALSE),0)</f>
        <v>0</v>
      </c>
      <c r="S77" s="231">
        <f>IFERROR(VLOOKUP(G77,'Base Execução'!$A:$K,9,FALSE),0)</f>
        <v>0</v>
      </c>
      <c r="T77" s="32">
        <f>IFERROR(VLOOKUP(G77,'Base Execução'!$A:$K,11,FALSE),0)</f>
        <v>0</v>
      </c>
      <c r="U77" s="154"/>
      <c r="V77" s="36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11" customFormat="1" ht="15" customHeight="1" x14ac:dyDescent="0.2">
      <c r="A78" s="95"/>
      <c r="B78" s="314" t="s">
        <v>23</v>
      </c>
      <c r="C78" s="278" t="s">
        <v>24</v>
      </c>
      <c r="D78" s="40">
        <v>174232</v>
      </c>
      <c r="E78" s="278">
        <v>3</v>
      </c>
      <c r="F78" s="313">
        <v>142</v>
      </c>
      <c r="G78" s="40" t="str">
        <f t="shared" si="29"/>
        <v>174232-3-142</v>
      </c>
      <c r="H78" s="32">
        <f>IFERROR(VLOOKUP(G78,'Base Zero'!A:L,6,FALSE),0)</f>
        <v>33000000</v>
      </c>
      <c r="I78" s="31">
        <f>IFERROR(VLOOKUP(G78,'Base Zero'!A:L,7,FALSE),0)</f>
        <v>-4950000</v>
      </c>
      <c r="J78" s="28">
        <f t="shared" si="30"/>
        <v>28050000</v>
      </c>
      <c r="K78" s="31">
        <f t="shared" si="31"/>
        <v>1200000</v>
      </c>
      <c r="L78" s="32">
        <f>IFERROR(VLOOKUP(G78,'Base Zero'!$A:$L,10,FALSE),0)</f>
        <v>29250000</v>
      </c>
      <c r="M78" s="32">
        <f t="shared" si="32"/>
        <v>0</v>
      </c>
      <c r="N78" s="32">
        <f>IFERROR(VLOOKUP(G78,'Base Zero'!$A:$P,16,FALSE),0)</f>
        <v>29250000</v>
      </c>
      <c r="O78" s="32">
        <f>IFERROR(VLOOKUP(G78,'Base Execução'!A:M,6,FALSE),0)+IFERROR(VLOOKUP(G78,'Destaque Liberado pela CPRM'!A:F,6,FALSE),0)</f>
        <v>26749847.23</v>
      </c>
      <c r="P78" s="231">
        <f t="shared" si="33"/>
        <v>2500152.7699999996</v>
      </c>
      <c r="Q78" s="320"/>
      <c r="R78" s="231">
        <f>IFERROR(VLOOKUP(G78,'Base Execução'!$A:$K,7,FALSE),0)</f>
        <v>25707072.629999999</v>
      </c>
      <c r="S78" s="231">
        <f>IFERROR(VLOOKUP(G78,'Base Execução'!$A:$K,9,FALSE),0)</f>
        <v>11014189.800000001</v>
      </c>
      <c r="T78" s="32">
        <f>IFERROR(VLOOKUP(G78,'Base Execução'!$A:$K,11,FALSE),0)</f>
        <v>9763802.6400000006</v>
      </c>
      <c r="U78" s="155"/>
      <c r="V78" s="36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11" customFormat="1" ht="15" customHeight="1" x14ac:dyDescent="0.2">
      <c r="A79" s="95"/>
      <c r="B79" s="314" t="s">
        <v>23</v>
      </c>
      <c r="C79" s="278" t="s">
        <v>27</v>
      </c>
      <c r="D79" s="40">
        <v>174232</v>
      </c>
      <c r="E79" s="278">
        <v>4</v>
      </c>
      <c r="F79" s="313">
        <v>142</v>
      </c>
      <c r="G79" s="40" t="str">
        <f t="shared" si="29"/>
        <v>174232-4-142</v>
      </c>
      <c r="H79" s="32">
        <f>IFERROR(VLOOKUP(G79,'Base Zero'!A:L,6,FALSE),0)</f>
        <v>2000000</v>
      </c>
      <c r="I79" s="31">
        <f>IFERROR(VLOOKUP(G79,'Base Zero'!A:L,7,FALSE),0)</f>
        <v>0</v>
      </c>
      <c r="J79" s="28">
        <f t="shared" si="30"/>
        <v>2000000</v>
      </c>
      <c r="K79" s="31">
        <f t="shared" si="31"/>
        <v>-1200000</v>
      </c>
      <c r="L79" s="32">
        <f>IFERROR(VLOOKUP(G79,'Base Zero'!$A:$L,10,FALSE),0)</f>
        <v>800000</v>
      </c>
      <c r="M79" s="32">
        <f t="shared" si="32"/>
        <v>0</v>
      </c>
      <c r="N79" s="32">
        <f>IFERROR(VLOOKUP(G79,'Base Zero'!$A:$P,16,FALSE),0)</f>
        <v>800000</v>
      </c>
      <c r="O79" s="32">
        <f>IFERROR(VLOOKUP(G79,'Base Execução'!A:M,6,FALSE),0)+IFERROR(VLOOKUP(G79,'Destaque Liberado pela CPRM'!A:F,6,FALSE),0)</f>
        <v>123120.89</v>
      </c>
      <c r="P79" s="231">
        <f t="shared" si="33"/>
        <v>676879.11</v>
      </c>
      <c r="Q79" s="320"/>
      <c r="R79" s="231">
        <f>IFERROR(VLOOKUP(G79,'Base Execução'!$A:$K,7,FALSE),0)</f>
        <v>109119.89</v>
      </c>
      <c r="S79" s="231">
        <f>IFERROR(VLOOKUP(G79,'Base Execução'!$A:$K,9,FALSE),0)</f>
        <v>63339.89</v>
      </c>
      <c r="T79" s="32">
        <f>IFERROR(VLOOKUP(G79,'Base Execução'!$A:$K,11,FALSE),0)</f>
        <v>63339.89</v>
      </c>
      <c r="U79" s="155"/>
      <c r="V79" s="36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11" customFormat="1" ht="15" customHeight="1" x14ac:dyDescent="0.2">
      <c r="A80" s="95"/>
      <c r="B80" s="314" t="s">
        <v>39</v>
      </c>
      <c r="C80" s="278" t="s">
        <v>27</v>
      </c>
      <c r="D80" s="40">
        <v>174232</v>
      </c>
      <c r="E80" s="278">
        <v>4</v>
      </c>
      <c r="F80" s="279">
        <v>163</v>
      </c>
      <c r="G80" s="40" t="str">
        <f t="shared" si="29"/>
        <v>174232-4-163</v>
      </c>
      <c r="H80" s="32">
        <f>IFERROR(VLOOKUP(G80,'Base Zero'!A:L,6,FALSE),0)</f>
        <v>0</v>
      </c>
      <c r="I80" s="31">
        <f>IFERROR(VLOOKUP(G80,'Base Zero'!A:L,7,FALSE),0)</f>
        <v>0</v>
      </c>
      <c r="J80" s="28">
        <f t="shared" si="30"/>
        <v>0</v>
      </c>
      <c r="K80" s="31">
        <f t="shared" si="31"/>
        <v>0</v>
      </c>
      <c r="L80" s="32">
        <f>IFERROR(VLOOKUP(G80,'Base Zero'!$A:$L,10,FALSE),0)</f>
        <v>0</v>
      </c>
      <c r="M80" s="32">
        <f t="shared" si="32"/>
        <v>0</v>
      </c>
      <c r="N80" s="32">
        <f>IFERROR(VLOOKUP(G80,'Base Zero'!$A:$P,16,FALSE),0)</f>
        <v>0</v>
      </c>
      <c r="O80" s="32">
        <f>IFERROR(VLOOKUP(G80,'Base Execução'!A:M,6,FALSE),0)+IFERROR(VLOOKUP(G80,'Destaque Liberado pela CPRM'!A:F,6,FALSE),0)</f>
        <v>0</v>
      </c>
      <c r="P80" s="231">
        <f t="shared" si="33"/>
        <v>0</v>
      </c>
      <c r="Q80" s="320"/>
      <c r="R80" s="231">
        <f>IFERROR(VLOOKUP(G80,'Base Execução'!$A:$K,7,FALSE),0)</f>
        <v>0</v>
      </c>
      <c r="S80" s="231">
        <f>IFERROR(VLOOKUP(G80,'Base Execução'!$A:$K,9,FALSE),0)</f>
        <v>0</v>
      </c>
      <c r="T80" s="32">
        <f>IFERROR(VLOOKUP(G80,'Base Execução'!$A:$K,11,FALSE),0)</f>
        <v>0</v>
      </c>
      <c r="U80" s="155"/>
      <c r="V80" s="36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11" customFormat="1" ht="15" customHeight="1" x14ac:dyDescent="0.2">
      <c r="A81" s="95"/>
      <c r="B81" s="34" t="s">
        <v>25</v>
      </c>
      <c r="C81" s="278" t="s">
        <v>24</v>
      </c>
      <c r="D81" s="40">
        <v>174232</v>
      </c>
      <c r="E81" s="278">
        <v>3</v>
      </c>
      <c r="F81" s="279">
        <v>180</v>
      </c>
      <c r="G81" s="40" t="str">
        <f t="shared" si="29"/>
        <v>174232-3-180</v>
      </c>
      <c r="H81" s="32">
        <f>IFERROR(VLOOKUP(G81,'Base Zero'!A:L,6,FALSE),0)</f>
        <v>0</v>
      </c>
      <c r="I81" s="31">
        <f>IFERROR(VLOOKUP(G81,'Base Zero'!A:L,7,FALSE),0)</f>
        <v>0</v>
      </c>
      <c r="J81" s="28">
        <f t="shared" si="30"/>
        <v>0</v>
      </c>
      <c r="K81" s="31">
        <f t="shared" si="31"/>
        <v>0</v>
      </c>
      <c r="L81" s="32">
        <f>IFERROR(VLOOKUP(G81,'Base Zero'!$A:$L,10,FALSE),0)</f>
        <v>0</v>
      </c>
      <c r="M81" s="32">
        <f t="shared" si="32"/>
        <v>0</v>
      </c>
      <c r="N81" s="32">
        <f>IFERROR(VLOOKUP(G81,'Base Zero'!$A:$P,16,FALSE),0)</f>
        <v>0</v>
      </c>
      <c r="O81" s="32">
        <f>IFERROR(VLOOKUP(G81,'Base Execução'!A:M,6,FALSE),0)+IFERROR(VLOOKUP(G81,'Destaque Liberado pela CPRM'!A:F,6,FALSE),0)</f>
        <v>0</v>
      </c>
      <c r="P81" s="231">
        <f t="shared" si="33"/>
        <v>0</v>
      </c>
      <c r="Q81" s="320"/>
      <c r="R81" s="231">
        <f>IFERROR(VLOOKUP(G81,'Base Execução'!$A:$K,7,FALSE),0)</f>
        <v>0</v>
      </c>
      <c r="S81" s="231">
        <f>IFERROR(VLOOKUP(G81,'Base Execução'!$A:$K,9,FALSE),0)</f>
        <v>0</v>
      </c>
      <c r="T81" s="32">
        <f>IFERROR(VLOOKUP(G81,'Base Execução'!$A:$K,11,FALSE),0)</f>
        <v>0</v>
      </c>
      <c r="U81" s="155"/>
      <c r="V81" s="36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11" customFormat="1" ht="15" customHeight="1" x14ac:dyDescent="0.2">
      <c r="A82" s="95"/>
      <c r="B82" s="309"/>
      <c r="C82" s="48"/>
      <c r="D82" s="49"/>
      <c r="E82" s="48"/>
      <c r="F82" s="50"/>
      <c r="G82" s="49"/>
      <c r="H82" s="42"/>
      <c r="I82" s="42"/>
      <c r="J82" s="24"/>
      <c r="K82" s="42"/>
      <c r="L82" s="42"/>
      <c r="M82" s="42"/>
      <c r="N82" s="42"/>
      <c r="O82" s="42"/>
      <c r="P82" s="265"/>
      <c r="Q82" s="35"/>
      <c r="R82" s="265"/>
      <c r="S82" s="265"/>
      <c r="T82" s="42"/>
      <c r="U82" s="300"/>
      <c r="V82" s="36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11" customFormat="1" ht="24.95" customHeight="1" x14ac:dyDescent="0.2">
      <c r="A83" s="272"/>
      <c r="B83" s="25" t="s">
        <v>248</v>
      </c>
      <c r="C83" s="273"/>
      <c r="D83" s="274"/>
      <c r="E83" s="273"/>
      <c r="F83" s="275"/>
      <c r="G83" s="273"/>
      <c r="H83" s="26">
        <f>SUM(H85:H86)</f>
        <v>26589107</v>
      </c>
      <c r="I83" s="26">
        <f t="shared" ref="I83:T83" si="34">SUM(I85:I86)</f>
        <v>0</v>
      </c>
      <c r="J83" s="26">
        <f t="shared" si="34"/>
        <v>26589107</v>
      </c>
      <c r="K83" s="26">
        <f t="shared" si="34"/>
        <v>0</v>
      </c>
      <c r="L83" s="26">
        <f t="shared" si="34"/>
        <v>26589107</v>
      </c>
      <c r="M83" s="26">
        <f t="shared" si="34"/>
        <v>0</v>
      </c>
      <c r="N83" s="26">
        <f t="shared" si="34"/>
        <v>26589107</v>
      </c>
      <c r="O83" s="26">
        <f t="shared" si="34"/>
        <v>25974691.770000003</v>
      </c>
      <c r="P83" s="26">
        <f t="shared" si="34"/>
        <v>614415.22999999824</v>
      </c>
      <c r="Q83" s="22">
        <f>Q85</f>
        <v>0</v>
      </c>
      <c r="R83" s="26">
        <f t="shared" si="34"/>
        <v>25749636.920000002</v>
      </c>
      <c r="S83" s="26">
        <f t="shared" si="34"/>
        <v>9915830.6899999995</v>
      </c>
      <c r="T83" s="26">
        <f t="shared" si="34"/>
        <v>9604111.0500000007</v>
      </c>
      <c r="U83" s="156">
        <f>+IFERROR((R83/N83),0%)</f>
        <v>0.96842804536459237</v>
      </c>
      <c r="V83" s="36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11" customFormat="1" ht="15" customHeight="1" x14ac:dyDescent="0.2">
      <c r="A84" s="368"/>
      <c r="B84" s="277" t="s">
        <v>315</v>
      </c>
      <c r="C84" s="278"/>
      <c r="D84" s="40"/>
      <c r="E84" s="278"/>
      <c r="F84" s="279"/>
      <c r="G84" s="278"/>
      <c r="H84" s="32"/>
      <c r="I84" s="32"/>
      <c r="J84" s="32"/>
      <c r="K84" s="32"/>
      <c r="L84" s="32"/>
      <c r="M84" s="32"/>
      <c r="N84" s="32"/>
      <c r="O84" s="32"/>
      <c r="P84" s="231"/>
      <c r="Q84" s="33"/>
      <c r="R84" s="231"/>
      <c r="S84" s="231"/>
      <c r="T84" s="32"/>
      <c r="U84" s="155"/>
      <c r="V84" s="36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">
      <c r="A85" s="276"/>
      <c r="B85" s="34" t="s">
        <v>23</v>
      </c>
      <c r="C85" s="278" t="s">
        <v>24</v>
      </c>
      <c r="D85" s="40"/>
      <c r="E85" s="278">
        <v>3</v>
      </c>
      <c r="F85" s="313">
        <v>151</v>
      </c>
      <c r="G85" s="40"/>
      <c r="H85" s="32">
        <f>H90+H94</f>
        <v>26589107</v>
      </c>
      <c r="I85" s="32">
        <f t="shared" ref="I85:T85" si="35">I90+I94</f>
        <v>0</v>
      </c>
      <c r="J85" s="32">
        <f t="shared" si="35"/>
        <v>26589107</v>
      </c>
      <c r="K85" s="32">
        <f t="shared" si="35"/>
        <v>0</v>
      </c>
      <c r="L85" s="32">
        <f t="shared" si="35"/>
        <v>26589107</v>
      </c>
      <c r="M85" s="32">
        <f t="shared" si="35"/>
        <v>0</v>
      </c>
      <c r="N85" s="32">
        <f t="shared" si="35"/>
        <v>26589107</v>
      </c>
      <c r="O85" s="32">
        <f t="shared" si="35"/>
        <v>25974691.770000003</v>
      </c>
      <c r="P85" s="32">
        <f t="shared" si="35"/>
        <v>614415.22999999824</v>
      </c>
      <c r="Q85" s="32">
        <f t="shared" si="35"/>
        <v>0</v>
      </c>
      <c r="R85" s="32">
        <f t="shared" si="35"/>
        <v>25749636.920000002</v>
      </c>
      <c r="S85" s="32">
        <f t="shared" si="35"/>
        <v>9915830.6899999995</v>
      </c>
      <c r="T85" s="32">
        <f t="shared" si="35"/>
        <v>9604111.0500000007</v>
      </c>
      <c r="U85" s="155"/>
    </row>
    <row r="86" spans="1:33" ht="15" customHeight="1" x14ac:dyDescent="0.2">
      <c r="A86" s="276"/>
      <c r="B86" s="34" t="s">
        <v>23</v>
      </c>
      <c r="C86" s="278" t="s">
        <v>24</v>
      </c>
      <c r="D86" s="40"/>
      <c r="E86" s="278">
        <v>3</v>
      </c>
      <c r="F86" s="313">
        <v>188</v>
      </c>
      <c r="G86" s="40"/>
      <c r="H86" s="32">
        <f>H91</f>
        <v>0</v>
      </c>
      <c r="I86" s="32">
        <f t="shared" ref="I86:T86" si="36">I91</f>
        <v>0</v>
      </c>
      <c r="J86" s="32">
        <f t="shared" si="36"/>
        <v>0</v>
      </c>
      <c r="K86" s="32">
        <f t="shared" si="36"/>
        <v>0</v>
      </c>
      <c r="L86" s="32">
        <f t="shared" si="36"/>
        <v>0</v>
      </c>
      <c r="M86" s="32">
        <f t="shared" si="36"/>
        <v>0</v>
      </c>
      <c r="N86" s="32">
        <f t="shared" si="36"/>
        <v>0</v>
      </c>
      <c r="O86" s="32">
        <f t="shared" si="36"/>
        <v>0</v>
      </c>
      <c r="P86" s="32">
        <f t="shared" si="36"/>
        <v>0</v>
      </c>
      <c r="Q86" s="32"/>
      <c r="R86" s="32">
        <f t="shared" si="36"/>
        <v>0</v>
      </c>
      <c r="S86" s="32">
        <f t="shared" si="36"/>
        <v>0</v>
      </c>
      <c r="T86" s="32">
        <f t="shared" si="36"/>
        <v>0</v>
      </c>
      <c r="U86" s="155"/>
    </row>
    <row r="87" spans="1:33" s="11" customFormat="1" ht="15" customHeight="1" x14ac:dyDescent="0.2">
      <c r="A87" s="368"/>
      <c r="B87" s="277"/>
      <c r="C87" s="278"/>
      <c r="D87" s="40"/>
      <c r="E87" s="278"/>
      <c r="F87" s="279"/>
      <c r="G87" s="278"/>
      <c r="H87" s="32"/>
      <c r="I87" s="32"/>
      <c r="J87" s="23"/>
      <c r="K87" s="32"/>
      <c r="L87" s="32"/>
      <c r="M87" s="32"/>
      <c r="N87" s="32"/>
      <c r="O87" s="32"/>
      <c r="P87" s="231"/>
      <c r="Q87" s="33"/>
      <c r="R87" s="232"/>
      <c r="S87" s="232"/>
      <c r="T87" s="31"/>
      <c r="U87" s="155"/>
      <c r="V87" s="36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11" customFormat="1" ht="24.95" customHeight="1" x14ac:dyDescent="0.2">
      <c r="A88" s="368"/>
      <c r="B88" s="424" t="s">
        <v>245</v>
      </c>
      <c r="C88" s="278"/>
      <c r="D88" s="40"/>
      <c r="E88" s="278"/>
      <c r="F88" s="279"/>
      <c r="G88" s="278"/>
      <c r="H88" s="32"/>
      <c r="I88" s="32"/>
      <c r="J88" s="23"/>
      <c r="K88" s="32"/>
      <c r="L88" s="32"/>
      <c r="M88" s="32"/>
      <c r="N88" s="32"/>
      <c r="O88" s="32"/>
      <c r="P88" s="231"/>
      <c r="Q88" s="33"/>
      <c r="R88" s="232"/>
      <c r="S88" s="232"/>
      <c r="T88" s="31"/>
      <c r="U88" s="155"/>
      <c r="V88" s="36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11" customFormat="1" ht="15" customHeight="1" x14ac:dyDescent="0.2">
      <c r="A89" s="368"/>
      <c r="B89" s="38" t="s">
        <v>209</v>
      </c>
      <c r="C89" s="278"/>
      <c r="D89" s="40"/>
      <c r="E89" s="278"/>
      <c r="F89" s="279"/>
      <c r="G89" s="278"/>
      <c r="H89" s="21">
        <f>SUM(H90:H91)</f>
        <v>25591140</v>
      </c>
      <c r="I89" s="21">
        <f t="shared" ref="I89:P89" si="37">SUM(I90:I91)</f>
        <v>0</v>
      </c>
      <c r="J89" s="21">
        <f t="shared" si="37"/>
        <v>25591140</v>
      </c>
      <c r="K89" s="21">
        <f t="shared" si="37"/>
        <v>0</v>
      </c>
      <c r="L89" s="21">
        <f t="shared" si="37"/>
        <v>25591140</v>
      </c>
      <c r="M89" s="21">
        <f t="shared" si="37"/>
        <v>0</v>
      </c>
      <c r="N89" s="21">
        <f t="shared" si="37"/>
        <v>25591140</v>
      </c>
      <c r="O89" s="21">
        <f t="shared" si="37"/>
        <v>25355072.670000002</v>
      </c>
      <c r="P89" s="21">
        <f t="shared" si="37"/>
        <v>236067.32999999821</v>
      </c>
      <c r="Q89" s="21">
        <f>Q90</f>
        <v>0</v>
      </c>
      <c r="R89" s="21">
        <f>SUM(R90:R91)</f>
        <v>25353312.57</v>
      </c>
      <c r="S89" s="21">
        <f>SUM(S90:S91)</f>
        <v>9629225.9299999997</v>
      </c>
      <c r="T89" s="21">
        <f>SUM(T90:T91)</f>
        <v>9337254.0600000005</v>
      </c>
      <c r="U89" s="154">
        <f>+IFERROR((R89/N89),0%)</f>
        <v>0.99070664964515065</v>
      </c>
      <c r="V89" s="36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11" customFormat="1" ht="15" customHeight="1" x14ac:dyDescent="0.2">
      <c r="A90" s="368"/>
      <c r="B90" s="34" t="s">
        <v>23</v>
      </c>
      <c r="C90" s="278" t="s">
        <v>24</v>
      </c>
      <c r="D90" s="40">
        <v>174224</v>
      </c>
      <c r="E90" s="278">
        <v>3</v>
      </c>
      <c r="F90" s="313">
        <v>151</v>
      </c>
      <c r="G90" s="40" t="str">
        <f>CONCATENATE(D90,"-",E90,"-",F90)</f>
        <v>174224-3-151</v>
      </c>
      <c r="H90" s="32">
        <f>IFERROR(VLOOKUP(G90,'Base Zero'!A:L,6,FALSE),0)</f>
        <v>25591140</v>
      </c>
      <c r="I90" s="32">
        <f>IFERROR(VLOOKUP(G90,'Base Zero'!A:L,7,FALSE),0)</f>
        <v>0</v>
      </c>
      <c r="J90" s="23">
        <f>(H90+I90)</f>
        <v>25591140</v>
      </c>
      <c r="K90" s="32">
        <f>(L90-J90)</f>
        <v>0</v>
      </c>
      <c r="L90" s="32">
        <f>IFERROR(VLOOKUP(G90,'Base Zero'!$A:$L,10,FALSE),0)</f>
        <v>25591140</v>
      </c>
      <c r="M90" s="32">
        <f>+L90-N90</f>
        <v>0</v>
      </c>
      <c r="N90" s="32">
        <f>IFERROR(VLOOKUP(G90,'Base Zero'!$A:$P,16,FALSE),0)</f>
        <v>25591140</v>
      </c>
      <c r="O90" s="32">
        <f>IFERROR(VLOOKUP(G90,'Base Execução'!A:M,6,FALSE),0)+IFERROR(VLOOKUP(G90,'Destaque Liberado pela CPRM'!A:F,6,FALSE),0)</f>
        <v>25355072.670000002</v>
      </c>
      <c r="P90" s="231">
        <f>+N90-O90</f>
        <v>236067.32999999821</v>
      </c>
      <c r="Q90" s="32"/>
      <c r="R90" s="231">
        <f>IFERROR(VLOOKUP(G90,'Base Execução'!$A:$K,7,FALSE),0)</f>
        <v>25353312.57</v>
      </c>
      <c r="S90" s="231">
        <f>IFERROR(VLOOKUP(G90,'Base Execução'!$A:$K,9,FALSE),0)</f>
        <v>9629225.9299999997</v>
      </c>
      <c r="T90" s="32">
        <f>IFERROR(VLOOKUP(G90,'Base Execução'!$A:$K,11,FALSE),0)</f>
        <v>9337254.0600000005</v>
      </c>
      <c r="U90" s="155"/>
      <c r="V90" s="36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11" customFormat="1" ht="15" customHeight="1" x14ac:dyDescent="0.2">
      <c r="A91" s="368"/>
      <c r="B91" s="34" t="s">
        <v>23</v>
      </c>
      <c r="C91" s="278" t="s">
        <v>24</v>
      </c>
      <c r="D91" s="40">
        <v>174224</v>
      </c>
      <c r="E91" s="278">
        <v>3</v>
      </c>
      <c r="F91" s="313">
        <v>188</v>
      </c>
      <c r="G91" s="40" t="str">
        <f>CONCATENATE(D91,"-",E91,"-",F91)</f>
        <v>174224-3-188</v>
      </c>
      <c r="H91" s="32">
        <f>IFERROR(VLOOKUP(G91,'Base Zero'!A:L,6,FALSE),0)</f>
        <v>0</v>
      </c>
      <c r="I91" s="32">
        <f>IFERROR(VLOOKUP(G91,'Base Zero'!A:L,7,FALSE),0)</f>
        <v>0</v>
      </c>
      <c r="J91" s="23">
        <f>(H91+I91)</f>
        <v>0</v>
      </c>
      <c r="K91" s="32">
        <f>(L91-J91)</f>
        <v>0</v>
      </c>
      <c r="L91" s="32">
        <f>IFERROR(VLOOKUP(G91,'Base Zero'!$A:$L,10,FALSE),0)</f>
        <v>0</v>
      </c>
      <c r="M91" s="32">
        <f>+L91-N91</f>
        <v>0</v>
      </c>
      <c r="N91" s="32">
        <f>IFERROR(VLOOKUP(G91,'Base Zero'!$A:$P,16,FALSE),0)</f>
        <v>0</v>
      </c>
      <c r="O91" s="32">
        <f>IFERROR(VLOOKUP(G91,'Base Execução'!A:M,6,FALSE),0)+IFERROR(VLOOKUP(G91,'Destaque Liberado pela CPRM'!A:F,6,FALSE),0)</f>
        <v>0</v>
      </c>
      <c r="P91" s="231">
        <f>+N91-O91</f>
        <v>0</v>
      </c>
      <c r="Q91" s="32"/>
      <c r="R91" s="231">
        <f>IFERROR(VLOOKUP(G91,'Base Execução'!$A:$K,7,FALSE),0)</f>
        <v>0</v>
      </c>
      <c r="S91" s="231">
        <f>IFERROR(VLOOKUP(G91,'Base Execução'!$A:$K,9,FALSE),0)</f>
        <v>0</v>
      </c>
      <c r="T91" s="32">
        <f>IFERROR(VLOOKUP(G91,'Base Execução'!$A:$K,11,FALSE),0)</f>
        <v>0</v>
      </c>
      <c r="U91" s="155"/>
      <c r="V91" s="36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11" customFormat="1" ht="15" customHeight="1" x14ac:dyDescent="0.2">
      <c r="A92" s="368"/>
      <c r="B92" s="424" t="s">
        <v>246</v>
      </c>
      <c r="C92" s="278"/>
      <c r="D92" s="40"/>
      <c r="E92" s="278"/>
      <c r="F92" s="313"/>
      <c r="G92" s="40"/>
      <c r="H92" s="32"/>
      <c r="I92" s="32"/>
      <c r="J92" s="23"/>
      <c r="K92" s="32"/>
      <c r="L92" s="32"/>
      <c r="M92" s="32"/>
      <c r="N92" s="32"/>
      <c r="O92" s="32"/>
      <c r="P92" s="231"/>
      <c r="Q92" s="32"/>
      <c r="R92" s="231"/>
      <c r="S92" s="231"/>
      <c r="T92" s="32"/>
      <c r="U92" s="155"/>
      <c r="V92" s="36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11" customFormat="1" ht="15" customHeight="1" x14ac:dyDescent="0.2">
      <c r="A93" s="368"/>
      <c r="B93" s="38" t="s">
        <v>210</v>
      </c>
      <c r="C93" s="278"/>
      <c r="D93" s="40"/>
      <c r="E93" s="278"/>
      <c r="F93" s="279"/>
      <c r="G93" s="278"/>
      <c r="H93" s="21">
        <f>H94</f>
        <v>997967</v>
      </c>
      <c r="I93" s="21">
        <f>I94</f>
        <v>0</v>
      </c>
      <c r="J93" s="21">
        <f>J94</f>
        <v>997967</v>
      </c>
      <c r="K93" s="21">
        <f t="shared" ref="K93:T93" si="38">K94</f>
        <v>0</v>
      </c>
      <c r="L93" s="21">
        <f t="shared" si="38"/>
        <v>997967</v>
      </c>
      <c r="M93" s="21">
        <f t="shared" si="38"/>
        <v>0</v>
      </c>
      <c r="N93" s="21">
        <f t="shared" si="38"/>
        <v>997967</v>
      </c>
      <c r="O93" s="21">
        <f t="shared" si="38"/>
        <v>619619.1</v>
      </c>
      <c r="P93" s="228">
        <f t="shared" si="38"/>
        <v>378347.9</v>
      </c>
      <c r="Q93" s="21">
        <f t="shared" si="38"/>
        <v>0</v>
      </c>
      <c r="R93" s="21">
        <f t="shared" si="38"/>
        <v>396324.35</v>
      </c>
      <c r="S93" s="21">
        <f t="shared" si="38"/>
        <v>286604.76</v>
      </c>
      <c r="T93" s="21">
        <f t="shared" si="38"/>
        <v>266856.99</v>
      </c>
      <c r="U93" s="154">
        <f>+IFERROR((R93/N93),0%)</f>
        <v>0.39713171878428843</v>
      </c>
      <c r="V93" s="36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 x14ac:dyDescent="0.2">
      <c r="A94" s="369"/>
      <c r="B94" s="34" t="s">
        <v>23</v>
      </c>
      <c r="C94" s="269" t="s">
        <v>24</v>
      </c>
      <c r="D94" s="39">
        <v>174225</v>
      </c>
      <c r="E94" s="269">
        <v>3</v>
      </c>
      <c r="F94" s="313">
        <v>151</v>
      </c>
      <c r="G94" s="40" t="str">
        <f>CONCATENATE(D94,"-",E94,"-",F94)</f>
        <v>174225-3-151</v>
      </c>
      <c r="H94" s="32">
        <f>IFERROR(VLOOKUP(G94,'Base Zero'!A:L,6,FALSE),0)</f>
        <v>997967</v>
      </c>
      <c r="I94" s="32">
        <f>IFERROR(VLOOKUP(G94,'Base Zero'!A:L,7,FALSE),0)</f>
        <v>0</v>
      </c>
      <c r="J94" s="23">
        <f>(H94+I94)</f>
        <v>997967</v>
      </c>
      <c r="K94" s="32">
        <f>(L94-J94)</f>
        <v>0</v>
      </c>
      <c r="L94" s="32">
        <f>IFERROR(VLOOKUP(G94,'Base Zero'!$A:$L,10,FALSE),0)</f>
        <v>997967</v>
      </c>
      <c r="M94" s="32">
        <f>+L94-N94</f>
        <v>0</v>
      </c>
      <c r="N94" s="32">
        <f>IFERROR(VLOOKUP(G94,'Base Zero'!$A:$P,16,FALSE),0)</f>
        <v>997967</v>
      </c>
      <c r="O94" s="32">
        <f>IFERROR(VLOOKUP(G94,'Base Execução'!A:M,6,FALSE),0)+IFERROR(VLOOKUP(G94,'Destaque Liberado pela CPRM'!A:F,6,FALSE),0)</f>
        <v>619619.1</v>
      </c>
      <c r="P94" s="231">
        <f>+N94-O94</f>
        <v>378347.9</v>
      </c>
      <c r="Q94" s="31"/>
      <c r="R94" s="231">
        <f>IFERROR(VLOOKUP(G94,'Base Execução'!$A:$K,7,FALSE),0)</f>
        <v>396324.35</v>
      </c>
      <c r="S94" s="231">
        <f>IFERROR(VLOOKUP(G94,'Base Execução'!$A:$K,9,FALSE),0)</f>
        <v>286604.76</v>
      </c>
      <c r="T94" s="32">
        <f>IFERROR(VLOOKUP(G94,'Base Execução'!$A:$K,11,FALSE),0)</f>
        <v>266856.99</v>
      </c>
      <c r="U94" s="298"/>
    </row>
    <row r="95" spans="1:33" ht="15" customHeight="1" x14ac:dyDescent="0.2">
      <c r="A95" s="369"/>
      <c r="B95" s="312"/>
      <c r="C95" s="48"/>
      <c r="D95" s="49"/>
      <c r="E95" s="48"/>
      <c r="F95" s="317"/>
      <c r="G95" s="49"/>
      <c r="H95" s="42"/>
      <c r="I95" s="42"/>
      <c r="J95" s="24"/>
      <c r="K95" s="42"/>
      <c r="L95" s="42"/>
      <c r="M95" s="42"/>
      <c r="N95" s="42"/>
      <c r="O95" s="42"/>
      <c r="P95" s="265"/>
      <c r="Q95" s="31"/>
      <c r="R95" s="265"/>
      <c r="S95" s="265"/>
      <c r="T95" s="42"/>
      <c r="U95" s="42"/>
    </row>
    <row r="96" spans="1:33" s="11" customFormat="1" ht="24.95" customHeight="1" x14ac:dyDescent="0.2">
      <c r="A96" s="272"/>
      <c r="B96" s="25" t="s">
        <v>247</v>
      </c>
      <c r="C96" s="273"/>
      <c r="D96" s="274"/>
      <c r="E96" s="273"/>
      <c r="F96" s="275"/>
      <c r="G96" s="273"/>
      <c r="H96" s="26">
        <f>SUM(H98:H100)</f>
        <v>19811417</v>
      </c>
      <c r="I96" s="26">
        <f t="shared" ref="I96:T96" si="39">SUM(I98:I100)</f>
        <v>0</v>
      </c>
      <c r="J96" s="26">
        <f t="shared" si="39"/>
        <v>19811417</v>
      </c>
      <c r="K96" s="26">
        <f t="shared" si="39"/>
        <v>0</v>
      </c>
      <c r="L96" s="26">
        <f t="shared" si="39"/>
        <v>19811417</v>
      </c>
      <c r="M96" s="26">
        <f t="shared" si="39"/>
        <v>0</v>
      </c>
      <c r="N96" s="26">
        <f>SUM(N98:N100)</f>
        <v>19811417</v>
      </c>
      <c r="O96" s="26">
        <f t="shared" si="39"/>
        <v>8129729.8400000008</v>
      </c>
      <c r="P96" s="26">
        <f>SUM(P98:P100)</f>
        <v>11681687.16</v>
      </c>
      <c r="Q96" s="22">
        <f>Q98</f>
        <v>0</v>
      </c>
      <c r="R96" s="26">
        <f t="shared" si="39"/>
        <v>8112226.1000000006</v>
      </c>
      <c r="S96" s="26">
        <f t="shared" si="39"/>
        <v>8108619.1400000006</v>
      </c>
      <c r="T96" s="26">
        <f t="shared" si="39"/>
        <v>6866817.3399999999</v>
      </c>
      <c r="U96" s="156">
        <f>+IFERROR((R96/N96),0%)</f>
        <v>0.40947228055418755</v>
      </c>
      <c r="V96" s="364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11" customFormat="1" ht="15" customHeight="1" x14ac:dyDescent="0.2">
      <c r="A97" s="368"/>
      <c r="B97" s="277" t="s">
        <v>316</v>
      </c>
      <c r="C97" s="278"/>
      <c r="D97" s="40"/>
      <c r="E97" s="278"/>
      <c r="F97" s="279"/>
      <c r="G97" s="278"/>
      <c r="H97" s="32"/>
      <c r="I97" s="32"/>
      <c r="J97" s="23"/>
      <c r="K97" s="32"/>
      <c r="L97" s="32"/>
      <c r="M97" s="32"/>
      <c r="N97" s="32"/>
      <c r="O97" s="32"/>
      <c r="P97" s="231"/>
      <c r="Q97" s="33"/>
      <c r="R97" s="231"/>
      <c r="S97" s="231"/>
      <c r="T97" s="32"/>
      <c r="U97" s="153"/>
      <c r="V97" s="36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" customHeight="1" x14ac:dyDescent="0.2">
      <c r="A98" s="276"/>
      <c r="B98" s="34" t="s">
        <v>23</v>
      </c>
      <c r="C98" s="278" t="s">
        <v>24</v>
      </c>
      <c r="D98" s="40"/>
      <c r="E98" s="278">
        <v>3</v>
      </c>
      <c r="F98" s="313">
        <v>100</v>
      </c>
      <c r="G98" s="40"/>
      <c r="H98" s="32">
        <f>H104+H111+H118+H121</f>
        <v>19811417</v>
      </c>
      <c r="I98" s="32">
        <f t="shared" ref="I98:T98" si="40">I104+I111+I118+I121</f>
        <v>0</v>
      </c>
      <c r="J98" s="32">
        <f t="shared" si="40"/>
        <v>19811417</v>
      </c>
      <c r="K98" s="32">
        <f t="shared" si="40"/>
        <v>0</v>
      </c>
      <c r="L98" s="32">
        <f t="shared" si="40"/>
        <v>19811417</v>
      </c>
      <c r="M98" s="32">
        <f t="shared" si="40"/>
        <v>0</v>
      </c>
      <c r="N98" s="32">
        <f>N104+N111+N118+N121</f>
        <v>19811417</v>
      </c>
      <c r="O98" s="32">
        <f t="shared" si="40"/>
        <v>8129729.8400000008</v>
      </c>
      <c r="P98" s="32">
        <f>P104+P111+P118+P121</f>
        <v>11681687.16</v>
      </c>
      <c r="Q98" s="32">
        <f>Q104+Q111+Q118</f>
        <v>0</v>
      </c>
      <c r="R98" s="32">
        <f t="shared" si="40"/>
        <v>8112226.1000000006</v>
      </c>
      <c r="S98" s="32">
        <f t="shared" si="40"/>
        <v>8108619.1400000006</v>
      </c>
      <c r="T98" s="32">
        <f t="shared" si="40"/>
        <v>6866817.3399999999</v>
      </c>
      <c r="U98" s="155"/>
    </row>
    <row r="99" spans="1:33" ht="15" customHeight="1" x14ac:dyDescent="0.2">
      <c r="A99" s="276"/>
      <c r="B99" s="34" t="s">
        <v>23</v>
      </c>
      <c r="C99" s="278" t="s">
        <v>24</v>
      </c>
      <c r="D99" s="40"/>
      <c r="E99" s="278">
        <v>3</v>
      </c>
      <c r="F99" s="313">
        <v>188</v>
      </c>
      <c r="G99" s="40"/>
      <c r="H99" s="32">
        <f>H105+H112+H119</f>
        <v>0</v>
      </c>
      <c r="I99" s="32">
        <f t="shared" ref="I99:T99" si="41">I105+I112+I119</f>
        <v>0</v>
      </c>
      <c r="J99" s="32">
        <f t="shared" si="41"/>
        <v>0</v>
      </c>
      <c r="K99" s="32">
        <f t="shared" si="41"/>
        <v>0</v>
      </c>
      <c r="L99" s="32">
        <f t="shared" si="41"/>
        <v>0</v>
      </c>
      <c r="M99" s="32">
        <f t="shared" si="41"/>
        <v>0</v>
      </c>
      <c r="N99" s="32">
        <f>N105+N112+N119</f>
        <v>0</v>
      </c>
      <c r="O99" s="32">
        <f t="shared" si="41"/>
        <v>0</v>
      </c>
      <c r="P99" s="32">
        <f>P105+P112+P119</f>
        <v>0</v>
      </c>
      <c r="Q99" s="32"/>
      <c r="R99" s="32">
        <f t="shared" si="41"/>
        <v>0</v>
      </c>
      <c r="S99" s="32">
        <f t="shared" si="41"/>
        <v>0</v>
      </c>
      <c r="T99" s="32">
        <f t="shared" si="41"/>
        <v>0</v>
      </c>
      <c r="U99" s="155"/>
    </row>
    <row r="100" spans="1:33" ht="15" customHeight="1" x14ac:dyDescent="0.2">
      <c r="A100" s="276"/>
      <c r="B100" s="34" t="s">
        <v>23</v>
      </c>
      <c r="C100" s="278" t="s">
        <v>24</v>
      </c>
      <c r="D100" s="40"/>
      <c r="E100" s="278">
        <v>3</v>
      </c>
      <c r="F100" s="313">
        <v>944</v>
      </c>
      <c r="G100" s="40"/>
      <c r="H100" s="32">
        <f>H107+H114+H122</f>
        <v>0</v>
      </c>
      <c r="I100" s="32">
        <f t="shared" ref="I100:T100" si="42">I107+I114+I122</f>
        <v>0</v>
      </c>
      <c r="J100" s="32">
        <f t="shared" si="42"/>
        <v>0</v>
      </c>
      <c r="K100" s="32">
        <f t="shared" si="42"/>
        <v>0</v>
      </c>
      <c r="L100" s="32">
        <f t="shared" si="42"/>
        <v>0</v>
      </c>
      <c r="M100" s="32">
        <f t="shared" si="42"/>
        <v>0</v>
      </c>
      <c r="N100" s="32">
        <f t="shared" si="42"/>
        <v>0</v>
      </c>
      <c r="O100" s="32">
        <f t="shared" si="42"/>
        <v>0</v>
      </c>
      <c r="P100" s="32">
        <f>P107+P114+P122</f>
        <v>0</v>
      </c>
      <c r="Q100" s="32"/>
      <c r="R100" s="32">
        <f t="shared" si="42"/>
        <v>0</v>
      </c>
      <c r="S100" s="32">
        <f t="shared" si="42"/>
        <v>0</v>
      </c>
      <c r="T100" s="32">
        <f t="shared" si="42"/>
        <v>0</v>
      </c>
      <c r="U100" s="155"/>
    </row>
    <row r="101" spans="1:33" ht="15" customHeight="1" x14ac:dyDescent="0.2">
      <c r="A101" s="369"/>
      <c r="B101" s="38"/>
      <c r="C101" s="269"/>
      <c r="D101" s="39"/>
      <c r="E101" s="269"/>
      <c r="F101" s="313"/>
      <c r="G101" s="40"/>
      <c r="H101" s="32"/>
      <c r="I101" s="32"/>
      <c r="J101" s="23"/>
      <c r="K101" s="32"/>
      <c r="L101" s="32"/>
      <c r="M101" s="32"/>
      <c r="N101" s="32"/>
      <c r="O101" s="32"/>
      <c r="P101" s="232"/>
      <c r="Q101" s="31"/>
      <c r="R101" s="232"/>
      <c r="S101" s="232"/>
      <c r="T101" s="31"/>
      <c r="U101" s="298"/>
    </row>
    <row r="102" spans="1:33" ht="24.95" customHeight="1" x14ac:dyDescent="0.2">
      <c r="A102" s="369"/>
      <c r="B102" s="424" t="s">
        <v>249</v>
      </c>
      <c r="C102" s="269"/>
      <c r="D102" s="39"/>
      <c r="E102" s="269"/>
      <c r="F102" s="313"/>
      <c r="G102" s="40"/>
      <c r="H102" s="21">
        <f>H103+H106</f>
        <v>1949502</v>
      </c>
      <c r="I102" s="21">
        <f t="shared" ref="I102:P102" si="43">I103+I106</f>
        <v>0</v>
      </c>
      <c r="J102" s="21">
        <f t="shared" si="43"/>
        <v>1949502</v>
      </c>
      <c r="K102" s="21">
        <f t="shared" si="43"/>
        <v>0</v>
      </c>
      <c r="L102" s="21">
        <f t="shared" si="43"/>
        <v>1949502</v>
      </c>
      <c r="M102" s="21">
        <f t="shared" si="43"/>
        <v>0</v>
      </c>
      <c r="N102" s="21">
        <f t="shared" si="43"/>
        <v>1949502</v>
      </c>
      <c r="O102" s="21">
        <f t="shared" si="43"/>
        <v>669734.44999999995</v>
      </c>
      <c r="P102" s="21">
        <f t="shared" si="43"/>
        <v>1279767.55</v>
      </c>
      <c r="Q102" s="31"/>
      <c r="R102" s="21">
        <f>R103+R106</f>
        <v>652615.53</v>
      </c>
      <c r="S102" s="21">
        <f>S103+S106</f>
        <v>650734.21</v>
      </c>
      <c r="T102" s="21">
        <f>T103+T106</f>
        <v>650734.21</v>
      </c>
      <c r="U102" s="154">
        <f>+IFERROR((R102/N102),0%)</f>
        <v>0.33476012335457977</v>
      </c>
    </row>
    <row r="103" spans="1:33" ht="15" customHeight="1" x14ac:dyDescent="0.2">
      <c r="A103" s="276"/>
      <c r="B103" s="38" t="s">
        <v>252</v>
      </c>
      <c r="C103" s="321"/>
      <c r="D103" s="325"/>
      <c r="E103" s="324"/>
      <c r="F103" s="326"/>
      <c r="G103" s="327"/>
      <c r="H103" s="21">
        <f t="shared" ref="H103:I106" si="44">H104</f>
        <v>1949502</v>
      </c>
      <c r="I103" s="21">
        <f t="shared" si="44"/>
        <v>0</v>
      </c>
      <c r="J103" s="21">
        <f>J104</f>
        <v>1949502</v>
      </c>
      <c r="K103" s="21">
        <f>K104</f>
        <v>0</v>
      </c>
      <c r="L103" s="21">
        <f>L104</f>
        <v>1949502</v>
      </c>
      <c r="M103" s="21">
        <f>M104</f>
        <v>0</v>
      </c>
      <c r="N103" s="21">
        <f>N104+N105</f>
        <v>1949502</v>
      </c>
      <c r="O103" s="21">
        <f>O104+O105</f>
        <v>669734.44999999995</v>
      </c>
      <c r="P103" s="228">
        <f>P104+P105</f>
        <v>1279767.55</v>
      </c>
      <c r="Q103" s="21">
        <f>Q104</f>
        <v>0</v>
      </c>
      <c r="R103" s="21">
        <f>R104+R105</f>
        <v>652615.53</v>
      </c>
      <c r="S103" s="21">
        <f>S104+S105</f>
        <v>650734.21</v>
      </c>
      <c r="T103" s="21">
        <f>T104+T105</f>
        <v>650734.21</v>
      </c>
      <c r="U103" s="154"/>
    </row>
    <row r="104" spans="1:33" ht="15" customHeight="1" x14ac:dyDescent="0.2">
      <c r="A104" s="276"/>
      <c r="B104" s="34" t="s">
        <v>23</v>
      </c>
      <c r="C104" s="321" t="s">
        <v>24</v>
      </c>
      <c r="D104" s="322">
        <v>195063</v>
      </c>
      <c r="E104" s="321">
        <v>3</v>
      </c>
      <c r="F104" s="313">
        <v>100</v>
      </c>
      <c r="G104" s="40" t="str">
        <f>CONCATENATE(D104,"-",E104,"-",F104)</f>
        <v>195063-3-100</v>
      </c>
      <c r="H104" s="32">
        <f>IFERROR(VLOOKUP(G104,'Base Zero'!A:L,6,FALSE),0)</f>
        <v>1949502</v>
      </c>
      <c r="I104" s="32">
        <f>IFERROR(VLOOKUP(G104,'Base Zero'!A:L,7,FALSE),0)</f>
        <v>0</v>
      </c>
      <c r="J104" s="23">
        <f>(H104+I104)</f>
        <v>1949502</v>
      </c>
      <c r="K104" s="32">
        <f>(L104-J104)</f>
        <v>0</v>
      </c>
      <c r="L104" s="32">
        <f>IFERROR(VLOOKUP(G104,'Base Zero'!$A:$L,10,FALSE),0)</f>
        <v>1949502</v>
      </c>
      <c r="M104" s="32">
        <f>+L104-N104</f>
        <v>0</v>
      </c>
      <c r="N104" s="32">
        <f>IFERROR(VLOOKUP(G104,'Base Zero'!$A:$P,16,FALSE),0)</f>
        <v>1949502</v>
      </c>
      <c r="O104" s="32">
        <f>IFERROR(VLOOKUP(G104,'Base Execução'!A:M,6,FALSE),0)+IFERROR(VLOOKUP(G104,'Destaque Liberado pela CPRM'!A:F,6,FALSE),0)</f>
        <v>669734.44999999995</v>
      </c>
      <c r="P104" s="231">
        <f>+N104-O104</f>
        <v>1279767.55</v>
      </c>
      <c r="Q104" s="33"/>
      <c r="R104" s="231">
        <f>IFERROR(VLOOKUP(G104,'Base Execução'!$A:$K,7,FALSE),0)</f>
        <v>652615.53</v>
      </c>
      <c r="S104" s="231">
        <f>IFERROR(VLOOKUP(G104,'Base Execução'!$A:$K,9,FALSE),0)</f>
        <v>650734.21</v>
      </c>
      <c r="T104" s="32">
        <f>IFERROR(VLOOKUP(G104,'Base Execução'!$A:$K,11,FALSE),0)</f>
        <v>650734.21</v>
      </c>
      <c r="U104" s="155"/>
    </row>
    <row r="105" spans="1:33" ht="15" customHeight="1" x14ac:dyDescent="0.2">
      <c r="A105" s="276"/>
      <c r="B105" s="34" t="s">
        <v>23</v>
      </c>
      <c r="C105" s="321" t="s">
        <v>24</v>
      </c>
      <c r="D105" s="322">
        <v>195063</v>
      </c>
      <c r="E105" s="321">
        <v>3</v>
      </c>
      <c r="F105" s="313">
        <v>188</v>
      </c>
      <c r="G105" s="40" t="str">
        <f>CONCATENATE(D105,"-",E105,"-",F105)</f>
        <v>195063-3-188</v>
      </c>
      <c r="H105" s="32">
        <f>IFERROR(VLOOKUP(G105,'Base Zero'!A:L,6,FALSE),0)</f>
        <v>0</v>
      </c>
      <c r="I105" s="32">
        <f>IFERROR(VLOOKUP(G105,'Base Zero'!A:L,7,FALSE),0)</f>
        <v>0</v>
      </c>
      <c r="J105" s="23">
        <f>(H105+I105)</f>
        <v>0</v>
      </c>
      <c r="K105" s="32">
        <f>(L105-J105)</f>
        <v>0</v>
      </c>
      <c r="L105" s="32">
        <f>IFERROR(VLOOKUP(G105,'Base Zero'!$A:$L,10,FALSE),0)</f>
        <v>0</v>
      </c>
      <c r="M105" s="32">
        <f>+L105-N105</f>
        <v>0</v>
      </c>
      <c r="N105" s="32">
        <f>IFERROR(VLOOKUP(G105,'Base Zero'!$A:$P,16,FALSE),0)</f>
        <v>0</v>
      </c>
      <c r="O105" s="32">
        <f>IFERROR(VLOOKUP(G105,'Base Execução'!A:M,6,FALSE),0)+IFERROR(VLOOKUP(G105,'Destaque Liberado pela CPRM'!A:F,6,FALSE),0)</f>
        <v>0</v>
      </c>
      <c r="P105" s="231">
        <f>+N105-O105</f>
        <v>0</v>
      </c>
      <c r="Q105" s="33"/>
      <c r="R105" s="231">
        <f>IFERROR(VLOOKUP(G105,'Base Execução'!$A:$K,7,FALSE),0)</f>
        <v>0</v>
      </c>
      <c r="S105" s="231">
        <f>IFERROR(VLOOKUP(G105,'Base Execução'!$A:$K,9,FALSE),0)</f>
        <v>0</v>
      </c>
      <c r="T105" s="32">
        <f>IFERROR(VLOOKUP(G105,'Base Execução'!$A:$K,11,FALSE),0)</f>
        <v>0</v>
      </c>
      <c r="U105" s="155"/>
    </row>
    <row r="106" spans="1:33" ht="15" customHeight="1" x14ac:dyDescent="0.2">
      <c r="A106" s="276"/>
      <c r="B106" s="38" t="s">
        <v>304</v>
      </c>
      <c r="C106" s="321"/>
      <c r="D106" s="325"/>
      <c r="E106" s="324"/>
      <c r="F106" s="326"/>
      <c r="G106" s="327"/>
      <c r="H106" s="21">
        <f t="shared" si="44"/>
        <v>0</v>
      </c>
      <c r="I106" s="21">
        <f t="shared" si="44"/>
        <v>0</v>
      </c>
      <c r="J106" s="21">
        <f t="shared" ref="J106:P106" si="45">J107</f>
        <v>0</v>
      </c>
      <c r="K106" s="21">
        <f t="shared" si="45"/>
        <v>0</v>
      </c>
      <c r="L106" s="21">
        <f t="shared" si="45"/>
        <v>0</v>
      </c>
      <c r="M106" s="21">
        <f t="shared" si="45"/>
        <v>0</v>
      </c>
      <c r="N106" s="21">
        <f t="shared" si="45"/>
        <v>0</v>
      </c>
      <c r="O106" s="21">
        <f t="shared" si="45"/>
        <v>0</v>
      </c>
      <c r="P106" s="228">
        <f t="shared" si="45"/>
        <v>0</v>
      </c>
      <c r="Q106" s="33"/>
      <c r="R106" s="21">
        <f>R107</f>
        <v>0</v>
      </c>
      <c r="S106" s="21">
        <f>S107</f>
        <v>0</v>
      </c>
      <c r="T106" s="21">
        <f>T107</f>
        <v>0</v>
      </c>
      <c r="U106" s="154"/>
    </row>
    <row r="107" spans="1:33" ht="15" customHeight="1" x14ac:dyDescent="0.2">
      <c r="A107" s="276"/>
      <c r="B107" s="34" t="s">
        <v>23</v>
      </c>
      <c r="C107" s="321" t="s">
        <v>24</v>
      </c>
      <c r="D107" s="322">
        <v>195064</v>
      </c>
      <c r="E107" s="321">
        <v>3</v>
      </c>
      <c r="F107" s="313">
        <v>944</v>
      </c>
      <c r="G107" s="40" t="str">
        <f>CONCATENATE(D107,"-",E107,"-",F107)</f>
        <v>195064-3-944</v>
      </c>
      <c r="H107" s="32">
        <f>IFERROR(VLOOKUP(G107,'Base Zero'!A:L,6,FALSE),0)</f>
        <v>0</v>
      </c>
      <c r="I107" s="32">
        <f>IFERROR(VLOOKUP(G107,'Base Zero'!A:L,7,FALSE),0)</f>
        <v>0</v>
      </c>
      <c r="J107" s="23">
        <f>(H107+I107)</f>
        <v>0</v>
      </c>
      <c r="K107" s="32">
        <f>(L107-J107)</f>
        <v>0</v>
      </c>
      <c r="L107" s="32">
        <f>IFERROR(VLOOKUP(G107,'Base Zero'!$A:$L,10,FALSE),0)</f>
        <v>0</v>
      </c>
      <c r="M107" s="32">
        <f>+L107-N107</f>
        <v>0</v>
      </c>
      <c r="N107" s="32">
        <f>IFERROR(VLOOKUP(G107,'Base Zero'!$A:$P,16,FALSE),0)</f>
        <v>0</v>
      </c>
      <c r="O107" s="32">
        <f>IFERROR(VLOOKUP(G107,'Base Execução'!A:M,6,FALSE),0)+IFERROR(VLOOKUP(G107,'Destaque Liberado pela CPRM'!A:F,6,FALSE),0)</f>
        <v>0</v>
      </c>
      <c r="P107" s="231">
        <f>+N107-O107</f>
        <v>0</v>
      </c>
      <c r="Q107" s="33"/>
      <c r="R107" s="231">
        <f>IFERROR(VLOOKUP(G107,'Base Execução'!$A:$K,7,FALSE),0)</f>
        <v>0</v>
      </c>
      <c r="S107" s="231">
        <f>IFERROR(VLOOKUP(G107,'Base Execução'!$A:$K,9,FALSE),0)</f>
        <v>0</v>
      </c>
      <c r="T107" s="32">
        <f>IFERROR(VLOOKUP(G107,'Base Execução'!$A:$K,11,FALSE),0)</f>
        <v>0</v>
      </c>
      <c r="U107" s="155"/>
    </row>
    <row r="108" spans="1:33" ht="15" customHeight="1" x14ac:dyDescent="0.2">
      <c r="A108" s="276"/>
      <c r="B108" s="34"/>
      <c r="C108" s="321"/>
      <c r="D108" s="322"/>
      <c r="E108" s="321"/>
      <c r="F108" s="313"/>
      <c r="G108" s="40"/>
      <c r="H108" s="32"/>
      <c r="I108" s="32"/>
      <c r="J108" s="23"/>
      <c r="K108" s="32"/>
      <c r="L108" s="32"/>
      <c r="M108" s="32"/>
      <c r="N108" s="32"/>
      <c r="O108" s="32"/>
      <c r="P108" s="231"/>
      <c r="Q108" s="33"/>
      <c r="R108" s="231"/>
      <c r="S108" s="231"/>
      <c r="T108" s="32"/>
      <c r="U108" s="155"/>
    </row>
    <row r="109" spans="1:33" ht="15" customHeight="1" x14ac:dyDescent="0.2">
      <c r="A109" s="276"/>
      <c r="B109" s="424" t="s">
        <v>250</v>
      </c>
      <c r="C109" s="321"/>
      <c r="D109" s="322"/>
      <c r="E109" s="321"/>
      <c r="F109" s="313"/>
      <c r="G109" s="40"/>
      <c r="H109" s="21">
        <f>H110+H113</f>
        <v>233177</v>
      </c>
      <c r="I109" s="21">
        <f t="shared" ref="I109:P109" si="46">I110+I113</f>
        <v>0</v>
      </c>
      <c r="J109" s="21">
        <f t="shared" si="46"/>
        <v>233177</v>
      </c>
      <c r="K109" s="21">
        <f t="shared" si="46"/>
        <v>0</v>
      </c>
      <c r="L109" s="21">
        <f t="shared" si="46"/>
        <v>233177</v>
      </c>
      <c r="M109" s="21">
        <f t="shared" si="46"/>
        <v>0</v>
      </c>
      <c r="N109" s="21">
        <f>N110+N113</f>
        <v>233177</v>
      </c>
      <c r="O109" s="21">
        <f t="shared" si="46"/>
        <v>71626.66</v>
      </c>
      <c r="P109" s="21">
        <f t="shared" si="46"/>
        <v>161550.34</v>
      </c>
      <c r="Q109" s="33"/>
      <c r="R109" s="21">
        <f>R110+R113</f>
        <v>71241.84</v>
      </c>
      <c r="S109" s="21">
        <f>S110+S113</f>
        <v>69516.2</v>
      </c>
      <c r="T109" s="21">
        <f>T110+T113</f>
        <v>54574.19</v>
      </c>
      <c r="U109" s="154">
        <f>+IFERROR((R109/N109),0%)</f>
        <v>0.30552687443444249</v>
      </c>
    </row>
    <row r="110" spans="1:33" ht="15" customHeight="1" x14ac:dyDescent="0.2">
      <c r="A110" s="276"/>
      <c r="B110" s="38" t="s">
        <v>253</v>
      </c>
      <c r="C110" s="321"/>
      <c r="D110" s="322"/>
      <c r="E110" s="321"/>
      <c r="F110" s="313"/>
      <c r="G110" s="40"/>
      <c r="H110" s="21">
        <f>H111</f>
        <v>233177</v>
      </c>
      <c r="I110" s="21">
        <f>I111</f>
        <v>0</v>
      </c>
      <c r="J110" s="21">
        <f>J111</f>
        <v>233177</v>
      </c>
      <c r="K110" s="21">
        <f t="shared" ref="K110:Q110" si="47">K111</f>
        <v>0</v>
      </c>
      <c r="L110" s="21">
        <f t="shared" si="47"/>
        <v>233177</v>
      </c>
      <c r="M110" s="21">
        <f t="shared" si="47"/>
        <v>0</v>
      </c>
      <c r="N110" s="21">
        <f>N111+N112</f>
        <v>233177</v>
      </c>
      <c r="O110" s="21">
        <f>O111+O112</f>
        <v>71626.66</v>
      </c>
      <c r="P110" s="228">
        <f>P111+P112</f>
        <v>161550.34</v>
      </c>
      <c r="Q110" s="21">
        <f t="shared" si="47"/>
        <v>0</v>
      </c>
      <c r="R110" s="21">
        <f>R111+R112</f>
        <v>71241.84</v>
      </c>
      <c r="S110" s="21">
        <f>S111+S112</f>
        <v>69516.2</v>
      </c>
      <c r="T110" s="21">
        <f>T111+T112</f>
        <v>54574.19</v>
      </c>
      <c r="U110" s="154"/>
    </row>
    <row r="111" spans="1:33" ht="15" customHeight="1" x14ac:dyDescent="0.2">
      <c r="A111" s="276"/>
      <c r="B111" s="34" t="s">
        <v>23</v>
      </c>
      <c r="C111" s="321" t="s">
        <v>24</v>
      </c>
      <c r="D111" s="322">
        <v>195065</v>
      </c>
      <c r="E111" s="321">
        <v>3</v>
      </c>
      <c r="F111" s="313">
        <v>100</v>
      </c>
      <c r="G111" s="40" t="str">
        <f>CONCATENATE(D111,"-",E111,"-",F111)</f>
        <v>195065-3-100</v>
      </c>
      <c r="H111" s="32">
        <f>IFERROR(VLOOKUP(G111,'Base Zero'!A:L,6,FALSE),0)</f>
        <v>233177</v>
      </c>
      <c r="I111" s="32">
        <f>IFERROR(VLOOKUP(G111,'Base Zero'!A:L,7,FALSE),0)</f>
        <v>0</v>
      </c>
      <c r="J111" s="23">
        <f>(H111+I111)</f>
        <v>233177</v>
      </c>
      <c r="K111" s="32">
        <f>(L111-J111)</f>
        <v>0</v>
      </c>
      <c r="L111" s="32">
        <f>IFERROR(VLOOKUP(G111,'Base Zero'!$A:$L,10,FALSE),0)</f>
        <v>233177</v>
      </c>
      <c r="M111" s="32">
        <f>+L111-N111</f>
        <v>0</v>
      </c>
      <c r="N111" s="32">
        <f>IFERROR(VLOOKUP(G111,'Base Zero'!$A:$P,16,FALSE),0)</f>
        <v>233177</v>
      </c>
      <c r="O111" s="32">
        <f>IFERROR(VLOOKUP(G111,'Base Execução'!A:M,6,FALSE),0)+IFERROR(VLOOKUP(G111,'Destaque Liberado pela CPRM'!A:F,6,FALSE),0)</f>
        <v>71626.66</v>
      </c>
      <c r="P111" s="231">
        <f>+N111-O111</f>
        <v>161550.34</v>
      </c>
      <c r="Q111" s="33"/>
      <c r="R111" s="231">
        <f>IFERROR(VLOOKUP(G111,'Base Execução'!$A:$K,7,FALSE),0)</f>
        <v>71241.84</v>
      </c>
      <c r="S111" s="231">
        <f>IFERROR(VLOOKUP(G111,'Base Execução'!$A:$K,9,FALSE),0)</f>
        <v>69516.2</v>
      </c>
      <c r="T111" s="32">
        <f>IFERROR(VLOOKUP(G111,'Base Execução'!$A:$K,11,FALSE),0)</f>
        <v>54574.19</v>
      </c>
      <c r="U111" s="155"/>
    </row>
    <row r="112" spans="1:33" ht="15" customHeight="1" x14ac:dyDescent="0.2">
      <c r="A112" s="276"/>
      <c r="B112" s="34" t="s">
        <v>23</v>
      </c>
      <c r="C112" s="321" t="s">
        <v>24</v>
      </c>
      <c r="D112" s="322">
        <v>195065</v>
      </c>
      <c r="E112" s="321">
        <v>3</v>
      </c>
      <c r="F112" s="313">
        <v>188</v>
      </c>
      <c r="G112" s="40" t="str">
        <f>CONCATENATE(D112,"-",E112,"-",F112)</f>
        <v>195065-3-188</v>
      </c>
      <c r="H112" s="32">
        <f>IFERROR(VLOOKUP(G112,'Base Zero'!A:L,6,FALSE),0)</f>
        <v>0</v>
      </c>
      <c r="I112" s="32">
        <f>IFERROR(VLOOKUP(G112,'Base Zero'!A:L,7,FALSE),0)</f>
        <v>0</v>
      </c>
      <c r="J112" s="23">
        <f>(H112+I112)</f>
        <v>0</v>
      </c>
      <c r="K112" s="32">
        <f>(L112-J112)</f>
        <v>0</v>
      </c>
      <c r="L112" s="32">
        <f>IFERROR(VLOOKUP(G112,'Base Zero'!$A:$L,10,FALSE),0)</f>
        <v>0</v>
      </c>
      <c r="M112" s="32">
        <f>+L112-N112</f>
        <v>0</v>
      </c>
      <c r="N112" s="32">
        <f>IFERROR(VLOOKUP(G112,'Base Zero'!$A:$P,16,FALSE),0)</f>
        <v>0</v>
      </c>
      <c r="O112" s="32">
        <f>IFERROR(VLOOKUP(G112,'Base Execução'!A:M,6,FALSE),0)+IFERROR(VLOOKUP(G112,'Destaque Liberado pela CPRM'!A:F,6,FALSE),0)</f>
        <v>0</v>
      </c>
      <c r="P112" s="231">
        <f>+N112-O112</f>
        <v>0</v>
      </c>
      <c r="Q112" s="33"/>
      <c r="R112" s="231">
        <f>IFERROR(VLOOKUP(G112,'Base Execução'!$A:$K,7,FALSE),0)</f>
        <v>0</v>
      </c>
      <c r="S112" s="231">
        <f>IFERROR(VLOOKUP(G112,'Base Execução'!$A:$K,9,FALSE),0)</f>
        <v>0</v>
      </c>
      <c r="T112" s="32">
        <f>IFERROR(VLOOKUP(G112,'Base Execução'!$A:$K,11,FALSE),0)</f>
        <v>0</v>
      </c>
      <c r="U112" s="155"/>
    </row>
    <row r="113" spans="1:33" ht="15" customHeight="1" x14ac:dyDescent="0.2">
      <c r="A113" s="276"/>
      <c r="B113" s="38" t="s">
        <v>305</v>
      </c>
      <c r="C113" s="321"/>
      <c r="D113" s="322"/>
      <c r="E113" s="321"/>
      <c r="F113" s="313"/>
      <c r="G113" s="40"/>
      <c r="H113" s="21">
        <f t="shared" ref="H113:P113" si="48">H114</f>
        <v>0</v>
      </c>
      <c r="I113" s="21">
        <f t="shared" si="48"/>
        <v>0</v>
      </c>
      <c r="J113" s="21">
        <f t="shared" si="48"/>
        <v>0</v>
      </c>
      <c r="K113" s="21">
        <f t="shared" si="48"/>
        <v>0</v>
      </c>
      <c r="L113" s="21">
        <f t="shared" si="48"/>
        <v>0</v>
      </c>
      <c r="M113" s="21">
        <f t="shared" si="48"/>
        <v>0</v>
      </c>
      <c r="N113" s="21">
        <f t="shared" si="48"/>
        <v>0</v>
      </c>
      <c r="O113" s="21">
        <f t="shared" si="48"/>
        <v>0</v>
      </c>
      <c r="P113" s="228">
        <f t="shared" si="48"/>
        <v>0</v>
      </c>
      <c r="Q113" s="33"/>
      <c r="R113" s="21">
        <f>R114</f>
        <v>0</v>
      </c>
      <c r="S113" s="21">
        <f>S114</f>
        <v>0</v>
      </c>
      <c r="T113" s="21">
        <f>T114</f>
        <v>0</v>
      </c>
      <c r="U113" s="154"/>
    </row>
    <row r="114" spans="1:33" ht="15" customHeight="1" x14ac:dyDescent="0.2">
      <c r="A114" s="276"/>
      <c r="B114" s="34" t="s">
        <v>23</v>
      </c>
      <c r="C114" s="321" t="s">
        <v>24</v>
      </c>
      <c r="D114" s="322">
        <v>195066</v>
      </c>
      <c r="E114" s="321">
        <v>3</v>
      </c>
      <c r="F114" s="313">
        <v>944</v>
      </c>
      <c r="G114" s="40" t="str">
        <f>CONCATENATE(D114,"-",E114,"-",F114)</f>
        <v>195066-3-944</v>
      </c>
      <c r="H114" s="32">
        <f>IFERROR(VLOOKUP(G114,'Base Zero'!A:L,6,FALSE),0)</f>
        <v>0</v>
      </c>
      <c r="I114" s="32">
        <f>IFERROR(VLOOKUP(G114,'Base Zero'!A:L,7,FALSE),0)</f>
        <v>0</v>
      </c>
      <c r="J114" s="23">
        <f>(H114+I114)</f>
        <v>0</v>
      </c>
      <c r="K114" s="32">
        <f>(L114-J114)</f>
        <v>0</v>
      </c>
      <c r="L114" s="32">
        <f>IFERROR(VLOOKUP(G114,'Base Zero'!$A:$L,10,FALSE),0)</f>
        <v>0</v>
      </c>
      <c r="M114" s="32">
        <f>+L114-N114</f>
        <v>0</v>
      </c>
      <c r="N114" s="32">
        <f>IFERROR(VLOOKUP(G114,'Base Zero'!$A:$P,16,FALSE),0)</f>
        <v>0</v>
      </c>
      <c r="O114" s="32">
        <f>IFERROR(VLOOKUP(G114,'Base Execução'!A:M,6,FALSE),0)+IFERROR(VLOOKUP(G114,'Destaque Liberado pela CPRM'!A:F,6,FALSE),0)</f>
        <v>0</v>
      </c>
      <c r="P114" s="231">
        <f>+N114-O114</f>
        <v>0</v>
      </c>
      <c r="Q114" s="33"/>
      <c r="R114" s="231">
        <f>IFERROR(VLOOKUP(G114,'Base Execução'!$A:$K,7,FALSE),0)</f>
        <v>0</v>
      </c>
      <c r="S114" s="231">
        <f>IFERROR(VLOOKUP(G114,'Base Execução'!$A:$K,9,FALSE),0)</f>
        <v>0</v>
      </c>
      <c r="T114" s="32">
        <f>IFERROR(VLOOKUP(G114,'Base Execução'!$A:$K,11,FALSE),0)</f>
        <v>0</v>
      </c>
      <c r="U114" s="155"/>
    </row>
    <row r="115" spans="1:33" ht="15" customHeight="1" x14ac:dyDescent="0.2">
      <c r="A115" s="276"/>
      <c r="B115" s="34"/>
      <c r="C115" s="321"/>
      <c r="D115" s="322"/>
      <c r="E115" s="321"/>
      <c r="F115" s="313"/>
      <c r="G115" s="40"/>
      <c r="H115" s="32"/>
      <c r="I115" s="32"/>
      <c r="J115" s="23"/>
      <c r="K115" s="32"/>
      <c r="L115" s="32"/>
      <c r="M115" s="32"/>
      <c r="N115" s="32"/>
      <c r="O115" s="32"/>
      <c r="P115" s="231"/>
      <c r="Q115" s="33"/>
      <c r="R115" s="231"/>
      <c r="S115" s="231"/>
      <c r="T115" s="32"/>
      <c r="U115" s="155"/>
    </row>
    <row r="116" spans="1:33" ht="15" customHeight="1" x14ac:dyDescent="0.2">
      <c r="A116" s="276"/>
      <c r="B116" s="424" t="s">
        <v>251</v>
      </c>
      <c r="C116" s="321"/>
      <c r="D116" s="322"/>
      <c r="E116" s="321"/>
      <c r="F116" s="313"/>
      <c r="G116" s="40"/>
      <c r="H116" s="21">
        <f>H117+H120</f>
        <v>17628738</v>
      </c>
      <c r="I116" s="21">
        <f t="shared" ref="I116:P116" si="49">I117+I120</f>
        <v>0</v>
      </c>
      <c r="J116" s="21">
        <f t="shared" si="49"/>
        <v>17628738</v>
      </c>
      <c r="K116" s="21">
        <f t="shared" si="49"/>
        <v>0</v>
      </c>
      <c r="L116" s="21">
        <f t="shared" si="49"/>
        <v>17628738</v>
      </c>
      <c r="M116" s="21">
        <f t="shared" si="49"/>
        <v>0</v>
      </c>
      <c r="N116" s="21">
        <f t="shared" si="49"/>
        <v>17628738</v>
      </c>
      <c r="O116" s="21">
        <f t="shared" si="49"/>
        <v>7388368.7300000004</v>
      </c>
      <c r="P116" s="21">
        <f t="shared" si="49"/>
        <v>10240369.27</v>
      </c>
      <c r="Q116" s="33"/>
      <c r="R116" s="21">
        <f>R117+R120</f>
        <v>7388368.7300000004</v>
      </c>
      <c r="S116" s="21">
        <f>S117+S120</f>
        <v>7388368.7300000004</v>
      </c>
      <c r="T116" s="21">
        <f>T117+T120</f>
        <v>6161508.9400000004</v>
      </c>
      <c r="U116" s="154">
        <f>+IFERROR((R116/N116),0%)</f>
        <v>0.41910933896686198</v>
      </c>
    </row>
    <row r="117" spans="1:33" ht="15" customHeight="1" x14ac:dyDescent="0.2">
      <c r="A117" s="276"/>
      <c r="B117" s="38" t="s">
        <v>254</v>
      </c>
      <c r="C117" s="321"/>
      <c r="D117" s="325"/>
      <c r="E117" s="324"/>
      <c r="F117" s="326"/>
      <c r="G117" s="327"/>
      <c r="H117" s="21">
        <f>H118</f>
        <v>17628738</v>
      </c>
      <c r="I117" s="21">
        <f>I118</f>
        <v>0</v>
      </c>
      <c r="J117" s="21">
        <f>J118</f>
        <v>17628738</v>
      </c>
      <c r="K117" s="21">
        <f t="shared" ref="K117:Q117" si="50">K118</f>
        <v>0</v>
      </c>
      <c r="L117" s="21">
        <f t="shared" si="50"/>
        <v>17628738</v>
      </c>
      <c r="M117" s="21">
        <f t="shared" si="50"/>
        <v>0</v>
      </c>
      <c r="N117" s="21">
        <f>N118+N119</f>
        <v>17628738</v>
      </c>
      <c r="O117" s="21">
        <f>O118+O119</f>
        <v>7388368.7300000004</v>
      </c>
      <c r="P117" s="228">
        <f>P118+P119</f>
        <v>10240369.27</v>
      </c>
      <c r="Q117" s="21">
        <f t="shared" si="50"/>
        <v>0</v>
      </c>
      <c r="R117" s="21">
        <f>R118+R119</f>
        <v>7388368.7300000004</v>
      </c>
      <c r="S117" s="21">
        <f>S118+S119</f>
        <v>7388368.7300000004</v>
      </c>
      <c r="T117" s="21">
        <f>T118+T119</f>
        <v>6161508.9400000004</v>
      </c>
      <c r="U117" s="154"/>
    </row>
    <row r="118" spans="1:33" ht="15" customHeight="1" x14ac:dyDescent="0.2">
      <c r="A118" s="276"/>
      <c r="B118" s="34" t="s">
        <v>23</v>
      </c>
      <c r="C118" s="321" t="s">
        <v>24</v>
      </c>
      <c r="D118" s="322">
        <v>195067</v>
      </c>
      <c r="E118" s="321">
        <v>3</v>
      </c>
      <c r="F118" s="313">
        <v>100</v>
      </c>
      <c r="G118" s="40" t="str">
        <f>CONCATENATE(D118,"-",E118,"-",F118)</f>
        <v>195067-3-100</v>
      </c>
      <c r="H118" s="32">
        <f>IFERROR(VLOOKUP(G118,'Base Zero'!A:L,6,FALSE),0)</f>
        <v>17628738</v>
      </c>
      <c r="I118" s="32">
        <f>IFERROR(VLOOKUP(G118,'Base Zero'!A:L,7,FALSE),0)</f>
        <v>0</v>
      </c>
      <c r="J118" s="23">
        <f>(H118+I118)</f>
        <v>17628738</v>
      </c>
      <c r="K118" s="32">
        <f>(L118-J118)</f>
        <v>0</v>
      </c>
      <c r="L118" s="32">
        <f>IFERROR(VLOOKUP(G118,'Base Zero'!$A:$L,10,FALSE),0)</f>
        <v>17628738</v>
      </c>
      <c r="M118" s="32">
        <f>+L118-N118</f>
        <v>0</v>
      </c>
      <c r="N118" s="32">
        <f>IFERROR(VLOOKUP(G118,'Base Zero'!$A:$P,16,FALSE),0)</f>
        <v>17628738</v>
      </c>
      <c r="O118" s="32">
        <f>IFERROR(VLOOKUP(G118,'Base Execução'!A:M,6,FALSE),0)+IFERROR(VLOOKUP(G118,'Destaque Liberado pela CPRM'!A:F,6,FALSE),0)</f>
        <v>7388368.7300000004</v>
      </c>
      <c r="P118" s="231">
        <f>+N118-O118</f>
        <v>10240369.27</v>
      </c>
      <c r="Q118" s="33"/>
      <c r="R118" s="231">
        <f>IFERROR(VLOOKUP(G118,'Base Execução'!$A:$K,7,FALSE),0)</f>
        <v>7388368.7300000004</v>
      </c>
      <c r="S118" s="231">
        <f>IFERROR(VLOOKUP(G118,'Base Execução'!$A:$K,9,FALSE),0)</f>
        <v>7388368.7300000004</v>
      </c>
      <c r="T118" s="32">
        <f>IFERROR(VLOOKUP(G118,'Base Execução'!$A:$K,11,FALSE),0)</f>
        <v>6161508.9400000004</v>
      </c>
      <c r="U118" s="155"/>
    </row>
    <row r="119" spans="1:33" ht="15" customHeight="1" x14ac:dyDescent="0.2">
      <c r="A119" s="276"/>
      <c r="B119" s="34" t="s">
        <v>23</v>
      </c>
      <c r="C119" s="321" t="s">
        <v>24</v>
      </c>
      <c r="D119" s="322">
        <v>195067</v>
      </c>
      <c r="E119" s="321">
        <v>3</v>
      </c>
      <c r="F119" s="313">
        <v>188</v>
      </c>
      <c r="G119" s="40" t="str">
        <f>CONCATENATE(D119,"-",E119,"-",F119)</f>
        <v>195067-3-188</v>
      </c>
      <c r="H119" s="32">
        <f>IFERROR(VLOOKUP(G119,'Base Zero'!A:L,6,FALSE),0)</f>
        <v>0</v>
      </c>
      <c r="I119" s="32">
        <f>IFERROR(VLOOKUP(G119,'Base Zero'!A:L,7,FALSE),0)</f>
        <v>0</v>
      </c>
      <c r="J119" s="23">
        <f>(H119+I119)</f>
        <v>0</v>
      </c>
      <c r="K119" s="32">
        <f>(L119-J119)</f>
        <v>0</v>
      </c>
      <c r="L119" s="32">
        <f>IFERROR(VLOOKUP(G119,'Base Zero'!$A:$L,10,FALSE),0)</f>
        <v>0</v>
      </c>
      <c r="M119" s="32">
        <f>+L119-N119</f>
        <v>0</v>
      </c>
      <c r="N119" s="32">
        <f>IFERROR(VLOOKUP(G119,'Base Zero'!$A:$P,16,FALSE),0)</f>
        <v>0</v>
      </c>
      <c r="O119" s="32">
        <f>IFERROR(VLOOKUP(G119,'Base Execução'!A:M,6,FALSE),0)+IFERROR(VLOOKUP(G119,'Destaque Liberado pela CPRM'!A:F,6,FALSE),0)</f>
        <v>0</v>
      </c>
      <c r="P119" s="231">
        <f>+N119-O119</f>
        <v>0</v>
      </c>
      <c r="Q119" s="33"/>
      <c r="R119" s="231">
        <f>IFERROR(VLOOKUP(G119,'Base Execução'!$A:$K,7,FALSE),0)</f>
        <v>0</v>
      </c>
      <c r="S119" s="231">
        <f>IFERROR(VLOOKUP(G119,'Base Execução'!$A:$K,9,FALSE),0)</f>
        <v>0</v>
      </c>
      <c r="T119" s="32">
        <f>IFERROR(VLOOKUP(G119,'Base Execução'!$A:$K,11,FALSE),0)</f>
        <v>0</v>
      </c>
      <c r="U119" s="155"/>
    </row>
    <row r="120" spans="1:33" ht="15" customHeight="1" x14ac:dyDescent="0.2">
      <c r="A120" s="276"/>
      <c r="B120" s="38" t="s">
        <v>303</v>
      </c>
      <c r="C120" s="321"/>
      <c r="D120" s="322"/>
      <c r="E120" s="321"/>
      <c r="F120" s="313"/>
      <c r="G120" s="40"/>
      <c r="H120" s="21">
        <f>H121+H122</f>
        <v>0</v>
      </c>
      <c r="I120" s="21">
        <f t="shared" ref="I120:P120" si="51">I121+I122</f>
        <v>0</v>
      </c>
      <c r="J120" s="21">
        <f t="shared" si="51"/>
        <v>0</v>
      </c>
      <c r="K120" s="21">
        <f t="shared" si="51"/>
        <v>0</v>
      </c>
      <c r="L120" s="21">
        <f t="shared" si="51"/>
        <v>0</v>
      </c>
      <c r="M120" s="21">
        <f t="shared" si="51"/>
        <v>0</v>
      </c>
      <c r="N120" s="21">
        <f t="shared" si="51"/>
        <v>0</v>
      </c>
      <c r="O120" s="21">
        <f t="shared" si="51"/>
        <v>0</v>
      </c>
      <c r="P120" s="228">
        <f t="shared" si="51"/>
        <v>0</v>
      </c>
      <c r="Q120" s="33"/>
      <c r="R120" s="21">
        <f>R121+R122</f>
        <v>0</v>
      </c>
      <c r="S120" s="21">
        <f>S121+S122</f>
        <v>0</v>
      </c>
      <c r="T120" s="21">
        <f>T121+T122</f>
        <v>0</v>
      </c>
      <c r="U120" s="154"/>
    </row>
    <row r="121" spans="1:33" ht="15" customHeight="1" x14ac:dyDescent="0.2">
      <c r="A121" s="276"/>
      <c r="B121" s="34" t="s">
        <v>23</v>
      </c>
      <c r="C121" s="321" t="s">
        <v>24</v>
      </c>
      <c r="D121" s="322">
        <v>195068</v>
      </c>
      <c r="E121" s="321">
        <v>3</v>
      </c>
      <c r="F121" s="313">
        <v>100</v>
      </c>
      <c r="G121" s="40" t="str">
        <f>CONCATENATE(D121,"-",E121,"-",F121)</f>
        <v>195068-3-100</v>
      </c>
      <c r="H121" s="32">
        <f>IFERROR(VLOOKUP(G121,'Base Zero'!A:L,6,FALSE),0)</f>
        <v>0</v>
      </c>
      <c r="I121" s="32">
        <f>IFERROR(VLOOKUP(G121,'Base Zero'!A:L,7,FALSE),0)</f>
        <v>0</v>
      </c>
      <c r="J121" s="23">
        <f>(H121+I121)</f>
        <v>0</v>
      </c>
      <c r="K121" s="32">
        <f>(L121-J121)</f>
        <v>0</v>
      </c>
      <c r="L121" s="32">
        <f>IFERROR(VLOOKUP(G121,'Base Zero'!$A:$L,10,FALSE),0)</f>
        <v>0</v>
      </c>
      <c r="M121" s="32">
        <f>+L121-N121</f>
        <v>0</v>
      </c>
      <c r="N121" s="32">
        <f>IFERROR(VLOOKUP(G121,'Base Zero'!$A:$P,16,FALSE),0)</f>
        <v>0</v>
      </c>
      <c r="O121" s="32">
        <f>IFERROR(VLOOKUP(G121,'Base Execução'!A:M,6,FALSE),0)+IFERROR(VLOOKUP(G121,'Destaque Liberado pela CPRM'!A:F,6,FALSE),0)</f>
        <v>0</v>
      </c>
      <c r="P121" s="231">
        <f>+N121-O121</f>
        <v>0</v>
      </c>
      <c r="Q121" s="33"/>
      <c r="R121" s="231">
        <f>IFERROR(VLOOKUP(G121,'Base Execução'!$A:$K,7,FALSE),0)</f>
        <v>0</v>
      </c>
      <c r="S121" s="231">
        <f>IFERROR(VLOOKUP(G121,'Base Execução'!$A:$K,9,FALSE),0)</f>
        <v>0</v>
      </c>
      <c r="T121" s="32">
        <f>IFERROR(VLOOKUP(G121,'Base Execução'!$A:$K,11,FALSE),0)</f>
        <v>0</v>
      </c>
      <c r="U121" s="155"/>
    </row>
    <row r="122" spans="1:33" ht="15" customHeight="1" x14ac:dyDescent="0.2">
      <c r="A122" s="276"/>
      <c r="B122" s="34" t="s">
        <v>23</v>
      </c>
      <c r="C122" s="321" t="s">
        <v>24</v>
      </c>
      <c r="D122" s="322">
        <v>195068</v>
      </c>
      <c r="E122" s="321">
        <v>3</v>
      </c>
      <c r="F122" s="313">
        <v>944</v>
      </c>
      <c r="G122" s="40" t="str">
        <f>CONCATENATE(D122,"-",E122,"-",F122)</f>
        <v>195068-3-944</v>
      </c>
      <c r="H122" s="32">
        <f>IFERROR(VLOOKUP(G122,'Base Zero'!A:L,6,FALSE),0)</f>
        <v>0</v>
      </c>
      <c r="I122" s="32">
        <f>IFERROR(VLOOKUP(G122,'Base Zero'!A:L,7,FALSE),0)</f>
        <v>0</v>
      </c>
      <c r="J122" s="23">
        <f>(H122+I122)</f>
        <v>0</v>
      </c>
      <c r="K122" s="32">
        <f>(L122-J122)</f>
        <v>0</v>
      </c>
      <c r="L122" s="32">
        <f>IFERROR(VLOOKUP(G122,'Base Zero'!$A:$L,10,FALSE),0)</f>
        <v>0</v>
      </c>
      <c r="M122" s="32">
        <f>+L122-N122</f>
        <v>0</v>
      </c>
      <c r="N122" s="32">
        <f>IFERROR(VLOOKUP(G122,'Base Zero'!$A:$P,16,FALSE),0)</f>
        <v>0</v>
      </c>
      <c r="O122" s="32">
        <f>IFERROR(VLOOKUP(G122,'Base Execução'!A:M,6,FALSE),0)+IFERROR(VLOOKUP(G122,'Destaque Liberado pela CPRM'!A:F,6,FALSE),0)</f>
        <v>0</v>
      </c>
      <c r="P122" s="231">
        <f>+N122-O122</f>
        <v>0</v>
      </c>
      <c r="Q122" s="33"/>
      <c r="R122" s="231">
        <f>IFERROR(VLOOKUP(G122,'Base Execução'!$A:$K,7,FALSE),0)</f>
        <v>0</v>
      </c>
      <c r="S122" s="231">
        <f>IFERROR(VLOOKUP(G122,'Base Execução'!$A:$K,9,FALSE),0)</f>
        <v>0</v>
      </c>
      <c r="T122" s="32">
        <f>IFERROR(VLOOKUP(G122,'Base Execução'!$A:$K,11,FALSE),0)</f>
        <v>0</v>
      </c>
      <c r="U122" s="155"/>
    </row>
    <row r="123" spans="1:33" ht="15" customHeight="1" x14ac:dyDescent="0.2">
      <c r="A123" s="368"/>
      <c r="B123" s="309"/>
      <c r="C123" s="48"/>
      <c r="D123" s="49"/>
      <c r="E123" s="48"/>
      <c r="F123" s="317"/>
      <c r="G123" s="49"/>
      <c r="H123" s="42"/>
      <c r="I123" s="42"/>
      <c r="J123" s="24"/>
      <c r="K123" s="42"/>
      <c r="L123" s="42"/>
      <c r="M123" s="42"/>
      <c r="N123" s="42"/>
      <c r="O123" s="42"/>
      <c r="P123" s="265"/>
      <c r="Q123" s="35"/>
      <c r="R123" s="265"/>
      <c r="S123" s="265"/>
      <c r="T123" s="42"/>
      <c r="U123" s="300"/>
    </row>
    <row r="124" spans="1:33" s="11" customFormat="1" ht="24.95" customHeight="1" x14ac:dyDescent="0.2">
      <c r="A124" s="272"/>
      <c r="B124" s="25" t="s">
        <v>255</v>
      </c>
      <c r="C124" s="273"/>
      <c r="D124" s="274"/>
      <c r="E124" s="273"/>
      <c r="F124" s="275"/>
      <c r="G124" s="273"/>
      <c r="H124" s="26">
        <f>SUM(H126:H128)</f>
        <v>343663503</v>
      </c>
      <c r="I124" s="26">
        <f t="shared" ref="I124:T124" si="52">SUM(I126:I128)</f>
        <v>-3436635</v>
      </c>
      <c r="J124" s="26">
        <f t="shared" si="52"/>
        <v>340226868</v>
      </c>
      <c r="K124" s="26">
        <f t="shared" si="52"/>
        <v>3436635</v>
      </c>
      <c r="L124" s="26">
        <f t="shared" si="52"/>
        <v>343663503</v>
      </c>
      <c r="M124" s="26">
        <f t="shared" si="52"/>
        <v>0</v>
      </c>
      <c r="N124" s="26">
        <f t="shared" si="52"/>
        <v>343663503</v>
      </c>
      <c r="O124" s="26">
        <f t="shared" si="52"/>
        <v>185184639.28999999</v>
      </c>
      <c r="P124" s="26">
        <f t="shared" si="52"/>
        <v>158478863.71000001</v>
      </c>
      <c r="Q124" s="22">
        <f>Q126</f>
        <v>0</v>
      </c>
      <c r="R124" s="26">
        <f t="shared" si="52"/>
        <v>182018881.12</v>
      </c>
      <c r="S124" s="26">
        <f t="shared" si="52"/>
        <v>169278589.78999999</v>
      </c>
      <c r="T124" s="26">
        <f t="shared" si="52"/>
        <v>162314239.21000001</v>
      </c>
      <c r="U124" s="156">
        <f>+IFERROR((R124/N124),0%)</f>
        <v>0.52964274510115783</v>
      </c>
      <c r="V124" s="364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11" customFormat="1" ht="15" customHeight="1" x14ac:dyDescent="0.2">
      <c r="A125" s="95"/>
      <c r="B125" s="277" t="s">
        <v>317</v>
      </c>
      <c r="C125" s="278"/>
      <c r="D125" s="40"/>
      <c r="E125" s="278"/>
      <c r="F125" s="279"/>
      <c r="G125" s="278"/>
      <c r="H125" s="32"/>
      <c r="I125" s="32"/>
      <c r="J125" s="23"/>
      <c r="K125" s="32"/>
      <c r="L125" s="32"/>
      <c r="M125" s="32"/>
      <c r="N125" s="32"/>
      <c r="O125" s="32"/>
      <c r="P125" s="231"/>
      <c r="Q125" s="33"/>
      <c r="R125" s="232"/>
      <c r="S125" s="232"/>
      <c r="T125" s="31"/>
      <c r="U125" s="155"/>
      <c r="V125" s="364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" customHeight="1" x14ac:dyDescent="0.2">
      <c r="A126" s="276"/>
      <c r="B126" s="34" t="s">
        <v>23</v>
      </c>
      <c r="C126" s="278" t="s">
        <v>37</v>
      </c>
      <c r="D126" s="40"/>
      <c r="E126" s="278">
        <v>1</v>
      </c>
      <c r="F126" s="313">
        <v>100</v>
      </c>
      <c r="G126" s="40"/>
      <c r="H126" s="32">
        <f t="shared" ref="H126:P126" si="53">H132+H135</f>
        <v>343663503</v>
      </c>
      <c r="I126" s="32">
        <f t="shared" si="53"/>
        <v>-3436635</v>
      </c>
      <c r="J126" s="32">
        <f t="shared" si="53"/>
        <v>340226868</v>
      </c>
      <c r="K126" s="32">
        <f t="shared" si="53"/>
        <v>3436635</v>
      </c>
      <c r="L126" s="32">
        <f t="shared" si="53"/>
        <v>343663503</v>
      </c>
      <c r="M126" s="32">
        <f t="shared" si="53"/>
        <v>0</v>
      </c>
      <c r="N126" s="32">
        <f t="shared" si="53"/>
        <v>343663503</v>
      </c>
      <c r="O126" s="32">
        <f t="shared" si="53"/>
        <v>185184639.28999999</v>
      </c>
      <c r="P126" s="32">
        <f t="shared" si="53"/>
        <v>158478863.71000001</v>
      </c>
      <c r="Q126" s="32">
        <f>Q132</f>
        <v>0</v>
      </c>
      <c r="R126" s="32">
        <f>R132+R135</f>
        <v>182018881.12</v>
      </c>
      <c r="S126" s="32">
        <f>S132+S135</f>
        <v>169278589.78999999</v>
      </c>
      <c r="T126" s="32">
        <f>T132+T135</f>
        <v>162314239.21000001</v>
      </c>
      <c r="U126" s="155"/>
    </row>
    <row r="127" spans="1:33" ht="15" customHeight="1" x14ac:dyDescent="0.2">
      <c r="A127" s="276"/>
      <c r="B127" s="34" t="s">
        <v>23</v>
      </c>
      <c r="C127" s="278" t="s">
        <v>37</v>
      </c>
      <c r="D127" s="40"/>
      <c r="E127" s="278">
        <v>1</v>
      </c>
      <c r="F127" s="313">
        <v>188</v>
      </c>
      <c r="G127" s="40"/>
      <c r="H127" s="32">
        <f>H133</f>
        <v>0</v>
      </c>
      <c r="I127" s="32">
        <f t="shared" ref="I127:T127" si="54">I133</f>
        <v>0</v>
      </c>
      <c r="J127" s="32">
        <f t="shared" si="54"/>
        <v>0</v>
      </c>
      <c r="K127" s="32">
        <f t="shared" si="54"/>
        <v>0</v>
      </c>
      <c r="L127" s="32">
        <f t="shared" si="54"/>
        <v>0</v>
      </c>
      <c r="M127" s="32">
        <f t="shared" si="54"/>
        <v>0</v>
      </c>
      <c r="N127" s="32">
        <f t="shared" si="54"/>
        <v>0</v>
      </c>
      <c r="O127" s="32">
        <f t="shared" si="54"/>
        <v>0</v>
      </c>
      <c r="P127" s="32">
        <f t="shared" si="54"/>
        <v>0</v>
      </c>
      <c r="Q127" s="32"/>
      <c r="R127" s="32">
        <f t="shared" si="54"/>
        <v>0</v>
      </c>
      <c r="S127" s="32">
        <f t="shared" si="54"/>
        <v>0</v>
      </c>
      <c r="T127" s="32">
        <f t="shared" si="54"/>
        <v>0</v>
      </c>
      <c r="U127" s="155"/>
    </row>
    <row r="128" spans="1:33" ht="15" customHeight="1" x14ac:dyDescent="0.2">
      <c r="A128" s="276"/>
      <c r="B128" s="34" t="s">
        <v>23</v>
      </c>
      <c r="C128" s="278" t="s">
        <v>37</v>
      </c>
      <c r="D128" s="40"/>
      <c r="E128" s="278">
        <v>1</v>
      </c>
      <c r="F128" s="313">
        <v>944</v>
      </c>
      <c r="G128" s="40"/>
      <c r="H128" s="32">
        <f>H136</f>
        <v>0</v>
      </c>
      <c r="I128" s="32">
        <f t="shared" ref="I128:T128" si="55">I136</f>
        <v>0</v>
      </c>
      <c r="J128" s="32">
        <f t="shared" si="55"/>
        <v>0</v>
      </c>
      <c r="K128" s="32">
        <f t="shared" si="55"/>
        <v>0</v>
      </c>
      <c r="L128" s="32">
        <f t="shared" si="55"/>
        <v>0</v>
      </c>
      <c r="M128" s="32">
        <f t="shared" si="55"/>
        <v>0</v>
      </c>
      <c r="N128" s="32">
        <f t="shared" si="55"/>
        <v>0</v>
      </c>
      <c r="O128" s="32">
        <f t="shared" si="55"/>
        <v>0</v>
      </c>
      <c r="P128" s="32">
        <f t="shared" si="55"/>
        <v>0</v>
      </c>
      <c r="Q128" s="32"/>
      <c r="R128" s="32">
        <f t="shared" si="55"/>
        <v>0</v>
      </c>
      <c r="S128" s="32">
        <f t="shared" si="55"/>
        <v>0</v>
      </c>
      <c r="T128" s="32">
        <f t="shared" si="55"/>
        <v>0</v>
      </c>
      <c r="U128" s="155"/>
    </row>
    <row r="129" spans="1:33" s="11" customFormat="1" ht="15" customHeight="1" x14ac:dyDescent="0.2">
      <c r="A129" s="95"/>
      <c r="B129" s="277"/>
      <c r="C129" s="278"/>
      <c r="D129" s="40"/>
      <c r="E129" s="278"/>
      <c r="F129" s="279"/>
      <c r="G129" s="278"/>
      <c r="H129" s="32"/>
      <c r="I129" s="32"/>
      <c r="J129" s="23"/>
      <c r="K129" s="32"/>
      <c r="L129" s="32"/>
      <c r="M129" s="32"/>
      <c r="N129" s="32"/>
      <c r="O129" s="32"/>
      <c r="P129" s="231"/>
      <c r="Q129" s="33"/>
      <c r="R129" s="232"/>
      <c r="S129" s="232"/>
      <c r="T129" s="31"/>
      <c r="U129" s="155"/>
      <c r="V129" s="364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11" customFormat="1" ht="15" customHeight="1" x14ac:dyDescent="0.2">
      <c r="A130" s="95"/>
      <c r="B130" s="424" t="s">
        <v>256</v>
      </c>
      <c r="C130" s="278"/>
      <c r="D130" s="40"/>
      <c r="E130" s="278"/>
      <c r="F130" s="279"/>
      <c r="G130" s="278"/>
      <c r="H130" s="32"/>
      <c r="I130" s="32"/>
      <c r="J130" s="21">
        <f>J131+J134</f>
        <v>340226868</v>
      </c>
      <c r="K130" s="21">
        <f t="shared" ref="K130:Q130" si="56">K131+K134</f>
        <v>3436635</v>
      </c>
      <c r="L130" s="21">
        <f t="shared" si="56"/>
        <v>343663503</v>
      </c>
      <c r="M130" s="21">
        <f t="shared" si="56"/>
        <v>0</v>
      </c>
      <c r="N130" s="21">
        <f t="shared" si="56"/>
        <v>343663503</v>
      </c>
      <c r="O130" s="21">
        <f t="shared" si="56"/>
        <v>185184639.28999999</v>
      </c>
      <c r="P130" s="21">
        <f t="shared" si="56"/>
        <v>158478863.71000001</v>
      </c>
      <c r="Q130" s="21">
        <f t="shared" si="56"/>
        <v>0</v>
      </c>
      <c r="R130" s="21">
        <f>R131+R134</f>
        <v>182018881.12</v>
      </c>
      <c r="S130" s="21">
        <f>S131+S134</f>
        <v>169278589.78999999</v>
      </c>
      <c r="T130" s="21">
        <f>T131+T134</f>
        <v>162314239.21000001</v>
      </c>
      <c r="U130" s="155"/>
      <c r="V130" s="364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11" customFormat="1" ht="15" customHeight="1" x14ac:dyDescent="0.2">
      <c r="A131" s="95"/>
      <c r="B131" s="318" t="s">
        <v>207</v>
      </c>
      <c r="C131" s="278"/>
      <c r="D131" s="40"/>
      <c r="E131" s="278"/>
      <c r="F131" s="279"/>
      <c r="G131" s="278"/>
      <c r="H131" s="21">
        <f>H132</f>
        <v>343663503</v>
      </c>
      <c r="I131" s="21">
        <f>I132</f>
        <v>-3436635</v>
      </c>
      <c r="J131" s="21">
        <f>J132+J133</f>
        <v>340226868</v>
      </c>
      <c r="K131" s="21">
        <f t="shared" ref="K131:P131" si="57">K132+K133</f>
        <v>3436635</v>
      </c>
      <c r="L131" s="21">
        <f t="shared" si="57"/>
        <v>343663503</v>
      </c>
      <c r="M131" s="21">
        <f t="shared" si="57"/>
        <v>0</v>
      </c>
      <c r="N131" s="21">
        <f t="shared" si="57"/>
        <v>343663503</v>
      </c>
      <c r="O131" s="21">
        <f t="shared" si="57"/>
        <v>185184639.28999999</v>
      </c>
      <c r="P131" s="21">
        <f t="shared" si="57"/>
        <v>158478863.71000001</v>
      </c>
      <c r="Q131" s="21">
        <f>Q132</f>
        <v>0</v>
      </c>
      <c r="R131" s="21">
        <f>R132+R133</f>
        <v>182018881.12</v>
      </c>
      <c r="S131" s="21">
        <f>S132+S133</f>
        <v>169278589.78999999</v>
      </c>
      <c r="T131" s="21">
        <f>T132+T133</f>
        <v>162314239.21000001</v>
      </c>
      <c r="U131" s="154"/>
      <c r="V131" s="364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11" customFormat="1" ht="15" customHeight="1" x14ac:dyDescent="0.2">
      <c r="A132" s="95"/>
      <c r="B132" s="314" t="s">
        <v>23</v>
      </c>
      <c r="C132" s="278" t="s">
        <v>37</v>
      </c>
      <c r="D132" s="40">
        <v>174222</v>
      </c>
      <c r="E132" s="278">
        <v>1</v>
      </c>
      <c r="F132" s="313">
        <v>100</v>
      </c>
      <c r="G132" s="40" t="str">
        <f>CONCATENATE(D132,"-",E132,"-",F132)</f>
        <v>174222-1-100</v>
      </c>
      <c r="H132" s="32">
        <f>IFERROR(VLOOKUP(G132,'Base Zero'!A:L,6,FALSE),0)</f>
        <v>343663503</v>
      </c>
      <c r="I132" s="32">
        <f>IFERROR(VLOOKUP(G132,'Base Zero'!A:L,7,FALSE),0)</f>
        <v>-3436635</v>
      </c>
      <c r="J132" s="23">
        <f>(H132+I132)</f>
        <v>340226868</v>
      </c>
      <c r="K132" s="32">
        <f>(L132-J132)</f>
        <v>3436635</v>
      </c>
      <c r="L132" s="32">
        <f>IFERROR(VLOOKUP(G132,'Base Zero'!$A:$L,10,FALSE),0)</f>
        <v>343663503</v>
      </c>
      <c r="M132" s="32">
        <f>+L132-N132</f>
        <v>0</v>
      </c>
      <c r="N132" s="32">
        <f>IFERROR(VLOOKUP(G132,'Base Zero'!$A:$P,16,FALSE),0)</f>
        <v>343663503</v>
      </c>
      <c r="O132" s="32">
        <f>IFERROR(VLOOKUP(G132,'Base Execução'!A:M,6,FALSE),0)+IFERROR(VLOOKUP(G132,'Destaque Liberado pela CPRM'!A:F,6,FALSE),0)</f>
        <v>185184639.28999999</v>
      </c>
      <c r="P132" s="231">
        <f>+N132-O132</f>
        <v>158478863.71000001</v>
      </c>
      <c r="Q132" s="32"/>
      <c r="R132" s="231">
        <f>IFERROR(VLOOKUP(G132,'Base Execução'!$A:$K,7,FALSE),0)</f>
        <v>182018881.12</v>
      </c>
      <c r="S132" s="231">
        <f>IFERROR(VLOOKUP(G132,'Base Execução'!$A:$K,9,FALSE),0)</f>
        <v>169278589.78999999</v>
      </c>
      <c r="T132" s="32">
        <f>IFERROR(VLOOKUP(G132,'Base Execução'!$A:$K,11,FALSE),0)</f>
        <v>162314239.21000001</v>
      </c>
      <c r="U132" s="155"/>
      <c r="V132" s="364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11" customFormat="1" ht="15" customHeight="1" x14ac:dyDescent="0.2">
      <c r="A133" s="95"/>
      <c r="B133" s="314" t="s">
        <v>23</v>
      </c>
      <c r="C133" s="278" t="s">
        <v>37</v>
      </c>
      <c r="D133" s="40">
        <v>174222</v>
      </c>
      <c r="E133" s="278">
        <v>1</v>
      </c>
      <c r="F133" s="313">
        <v>188</v>
      </c>
      <c r="G133" s="40" t="str">
        <f>CONCATENATE(D133,"-",E133,"-",F133)</f>
        <v>174222-1-188</v>
      </c>
      <c r="H133" s="32">
        <f>IFERROR(VLOOKUP(G133,'Base Zero'!A:L,6,FALSE),0)</f>
        <v>0</v>
      </c>
      <c r="I133" s="32">
        <f>IFERROR(VLOOKUP(G133,'Base Zero'!A:L,7,FALSE),0)</f>
        <v>0</v>
      </c>
      <c r="J133" s="23">
        <f>(H133+I133)</f>
        <v>0</v>
      </c>
      <c r="K133" s="32">
        <f>(L133-J133)</f>
        <v>0</v>
      </c>
      <c r="L133" s="32">
        <f>IFERROR(VLOOKUP(G133,'Base Zero'!$A:$L,10,FALSE),0)</f>
        <v>0</v>
      </c>
      <c r="M133" s="32">
        <f>+L133-N133</f>
        <v>0</v>
      </c>
      <c r="N133" s="32">
        <f>IFERROR(VLOOKUP(G133,'Base Zero'!$A:$P,16,FALSE),0)</f>
        <v>0</v>
      </c>
      <c r="O133" s="32">
        <f>IFERROR(VLOOKUP(G133,'Base Execução'!A:M,6,FALSE),0)+IFERROR(VLOOKUP(G133,'Destaque Liberado pela CPRM'!A:F,6,FALSE),0)</f>
        <v>0</v>
      </c>
      <c r="P133" s="231">
        <f>+N133-O133</f>
        <v>0</v>
      </c>
      <c r="Q133" s="32"/>
      <c r="R133" s="231">
        <f>IFERROR(VLOOKUP(G133,'Base Execução'!$A:$K,7,FALSE),0)</f>
        <v>0</v>
      </c>
      <c r="S133" s="231">
        <f>IFERROR(VLOOKUP(G133,'Base Execução'!$A:$K,9,FALSE),0)</f>
        <v>0</v>
      </c>
      <c r="T133" s="32">
        <f>IFERROR(VLOOKUP(G133,'Base Execução'!$A:$K,11,FALSE),0)</f>
        <v>0</v>
      </c>
      <c r="U133" s="155"/>
      <c r="V133" s="364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11" customFormat="1" ht="15" customHeight="1" x14ac:dyDescent="0.2">
      <c r="A134" s="95"/>
      <c r="B134" s="318" t="s">
        <v>302</v>
      </c>
      <c r="C134" s="278"/>
      <c r="D134" s="40"/>
      <c r="E134" s="278"/>
      <c r="F134" s="313"/>
      <c r="G134" s="40"/>
      <c r="H134" s="21">
        <f>H135+H136</f>
        <v>0</v>
      </c>
      <c r="I134" s="21">
        <f t="shared" ref="I134:P134" si="58">I135+I136</f>
        <v>0</v>
      </c>
      <c r="J134" s="21">
        <f t="shared" si="58"/>
        <v>0</v>
      </c>
      <c r="K134" s="21">
        <f t="shared" si="58"/>
        <v>0</v>
      </c>
      <c r="L134" s="21">
        <f t="shared" si="58"/>
        <v>0</v>
      </c>
      <c r="M134" s="21">
        <f t="shared" si="58"/>
        <v>0</v>
      </c>
      <c r="N134" s="21">
        <f t="shared" si="58"/>
        <v>0</v>
      </c>
      <c r="O134" s="21">
        <f t="shared" si="58"/>
        <v>0</v>
      </c>
      <c r="P134" s="228">
        <f t="shared" si="58"/>
        <v>0</v>
      </c>
      <c r="Q134" s="32"/>
      <c r="R134" s="21">
        <f>R135+R136</f>
        <v>0</v>
      </c>
      <c r="S134" s="21">
        <f>S135+S136</f>
        <v>0</v>
      </c>
      <c r="T134" s="21">
        <f>T135+T136</f>
        <v>0</v>
      </c>
      <c r="U134" s="154"/>
      <c r="V134" s="364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11" customFormat="1" ht="15" customHeight="1" x14ac:dyDescent="0.2">
      <c r="A135" s="95"/>
      <c r="B135" s="314" t="s">
        <v>23</v>
      </c>
      <c r="C135" s="278" t="s">
        <v>37</v>
      </c>
      <c r="D135" s="40">
        <v>195062</v>
      </c>
      <c r="E135" s="278">
        <v>1</v>
      </c>
      <c r="F135" s="313">
        <v>100</v>
      </c>
      <c r="G135" s="40" t="str">
        <f>CONCATENATE(D135,"-",E135,"-",F135)</f>
        <v>195062-1-100</v>
      </c>
      <c r="H135" s="32">
        <f>IFERROR(VLOOKUP(G135,'Base Zero'!A:L,6,FALSE),0)</f>
        <v>0</v>
      </c>
      <c r="I135" s="32">
        <f>IFERROR(VLOOKUP(G135,'Base Zero'!A:L,7,FALSE),0)</f>
        <v>0</v>
      </c>
      <c r="J135" s="23">
        <f>(H135+I135)</f>
        <v>0</v>
      </c>
      <c r="K135" s="32">
        <f>(L135-J135)</f>
        <v>0</v>
      </c>
      <c r="L135" s="32">
        <f>IFERROR(VLOOKUP(G135,'Base Zero'!$A:$L,10,FALSE),0)</f>
        <v>0</v>
      </c>
      <c r="M135" s="32">
        <f>+L135-N135</f>
        <v>0</v>
      </c>
      <c r="N135" s="32">
        <f>IFERROR(VLOOKUP(G135,'Base Zero'!$A:$P,16,FALSE),0)</f>
        <v>0</v>
      </c>
      <c r="O135" s="32">
        <f>IFERROR(VLOOKUP(G135,'Base Execução'!A:M,6,FALSE),0)+IFERROR(VLOOKUP(G135,'Destaque Liberado pela CPRM'!A:F,6,FALSE),0)</f>
        <v>0</v>
      </c>
      <c r="P135" s="231">
        <f>+N135-O135</f>
        <v>0</v>
      </c>
      <c r="Q135" s="32"/>
      <c r="R135" s="231">
        <f>IFERROR(VLOOKUP(G135,'Base Execução'!$A:$K,7,FALSE),0)</f>
        <v>0</v>
      </c>
      <c r="S135" s="231">
        <f>IFERROR(VLOOKUP(G135,'Base Execução'!$A:$K,9,FALSE),0)</f>
        <v>0</v>
      </c>
      <c r="T135" s="32">
        <f>IFERROR(VLOOKUP(G135,'Base Execução'!$A:$K,11,FALSE),0)</f>
        <v>0</v>
      </c>
      <c r="U135" s="155"/>
      <c r="V135" s="364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11" customFormat="1" ht="15" customHeight="1" x14ac:dyDescent="0.2">
      <c r="A136" s="95"/>
      <c r="B136" s="314" t="s">
        <v>23</v>
      </c>
      <c r="C136" s="278" t="s">
        <v>37</v>
      </c>
      <c r="D136" s="40">
        <v>195062</v>
      </c>
      <c r="E136" s="278">
        <v>1</v>
      </c>
      <c r="F136" s="313">
        <v>944</v>
      </c>
      <c r="G136" s="40" t="str">
        <f>CONCATENATE(D136,"-",E136,"-",F136)</f>
        <v>195062-1-944</v>
      </c>
      <c r="H136" s="32">
        <f>IFERROR(VLOOKUP(G136,'Base Zero'!A:L,6,FALSE),0)</f>
        <v>0</v>
      </c>
      <c r="I136" s="32">
        <f>IFERROR(VLOOKUP(G136,'Base Zero'!A:L,7,FALSE),0)</f>
        <v>0</v>
      </c>
      <c r="J136" s="23">
        <f>(H136+I136)</f>
        <v>0</v>
      </c>
      <c r="K136" s="32">
        <f>(L136-J136)</f>
        <v>0</v>
      </c>
      <c r="L136" s="32">
        <f>IFERROR(VLOOKUP(G136,'Base Zero'!$A:$L,10,FALSE),0)</f>
        <v>0</v>
      </c>
      <c r="M136" s="32">
        <f>+L136-N136</f>
        <v>0</v>
      </c>
      <c r="N136" s="32">
        <f>IFERROR(VLOOKUP(G136,'Base Zero'!$A:$P,16,FALSE),0)</f>
        <v>0</v>
      </c>
      <c r="O136" s="32">
        <f>IFERROR(VLOOKUP(G136,'Base Execução'!A:M,6,FALSE),0)+IFERROR(VLOOKUP(G136,'Destaque Liberado pela CPRM'!A:F,6,FALSE),0)</f>
        <v>0</v>
      </c>
      <c r="P136" s="231">
        <f>+N136-O136</f>
        <v>0</v>
      </c>
      <c r="Q136" s="32"/>
      <c r="R136" s="231">
        <f>IFERROR(VLOOKUP(G136,'Base Execução'!$A:$K,7,FALSE),0)</f>
        <v>0</v>
      </c>
      <c r="S136" s="231">
        <f>IFERROR(VLOOKUP(G136,'Base Execução'!$A:$K,9,FALSE),0)</f>
        <v>0</v>
      </c>
      <c r="T136" s="32">
        <f>IFERROR(VLOOKUP(G136,'Base Execução'!$A:$K,11,FALSE),0)</f>
        <v>0</v>
      </c>
      <c r="U136" s="155"/>
      <c r="V136" s="364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11" customFormat="1" ht="15" customHeight="1" x14ac:dyDescent="0.2">
      <c r="A137" s="95"/>
      <c r="B137" s="314"/>
      <c r="C137" s="278"/>
      <c r="D137" s="40"/>
      <c r="E137" s="278"/>
      <c r="F137" s="313"/>
      <c r="G137" s="40"/>
      <c r="H137" s="32"/>
      <c r="I137" s="32"/>
      <c r="J137" s="23"/>
      <c r="K137" s="32"/>
      <c r="L137" s="32"/>
      <c r="M137" s="32"/>
      <c r="N137" s="32"/>
      <c r="O137" s="32"/>
      <c r="P137" s="231"/>
      <c r="Q137" s="32"/>
      <c r="R137" s="231"/>
      <c r="S137" s="231"/>
      <c r="T137" s="32"/>
      <c r="U137" s="298"/>
      <c r="V137" s="364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11" customFormat="1" ht="24.95" customHeight="1" x14ac:dyDescent="0.2">
      <c r="A138" s="272"/>
      <c r="B138" s="25" t="s">
        <v>257</v>
      </c>
      <c r="C138" s="273"/>
      <c r="D138" s="274"/>
      <c r="E138" s="273"/>
      <c r="F138" s="275"/>
      <c r="G138" s="273"/>
      <c r="H138" s="26">
        <f>SUM(H140:H141)</f>
        <v>1450000</v>
      </c>
      <c r="I138" s="26">
        <f t="shared" ref="I138:T138" si="59">SUM(I140:I141)</f>
        <v>0</v>
      </c>
      <c r="J138" s="26">
        <f t="shared" si="59"/>
        <v>1450000</v>
      </c>
      <c r="K138" s="26">
        <f t="shared" si="59"/>
        <v>-170832</v>
      </c>
      <c r="L138" s="26">
        <f t="shared" si="59"/>
        <v>1279168</v>
      </c>
      <c r="M138" s="26">
        <f t="shared" si="59"/>
        <v>0</v>
      </c>
      <c r="N138" s="26">
        <f t="shared" si="59"/>
        <v>1279168</v>
      </c>
      <c r="O138" s="26">
        <f t="shared" si="59"/>
        <v>901487.85</v>
      </c>
      <c r="P138" s="26">
        <f t="shared" si="59"/>
        <v>377680.15</v>
      </c>
      <c r="Q138" s="22">
        <f t="shared" si="59"/>
        <v>0</v>
      </c>
      <c r="R138" s="26">
        <f t="shared" si="59"/>
        <v>582257.65</v>
      </c>
      <c r="S138" s="26">
        <f t="shared" si="59"/>
        <v>437525</v>
      </c>
      <c r="T138" s="26">
        <f t="shared" si="59"/>
        <v>364521.91</v>
      </c>
      <c r="U138" s="156">
        <f>+IFERROR((R138/N138),0%)</f>
        <v>0.45518465909090911</v>
      </c>
      <c r="V138" s="364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11" customFormat="1" ht="15" customHeight="1" x14ac:dyDescent="0.2">
      <c r="A139" s="95"/>
      <c r="B139" s="277" t="s">
        <v>318</v>
      </c>
      <c r="C139" s="278"/>
      <c r="D139" s="40"/>
      <c r="E139" s="278"/>
      <c r="F139" s="279"/>
      <c r="G139" s="278"/>
      <c r="H139" s="32"/>
      <c r="I139" s="32"/>
      <c r="J139" s="23"/>
      <c r="K139" s="32"/>
      <c r="L139" s="32"/>
      <c r="M139" s="32"/>
      <c r="N139" s="32"/>
      <c r="O139" s="32"/>
      <c r="P139" s="231"/>
      <c r="Q139" s="33"/>
      <c r="R139" s="232"/>
      <c r="S139" s="232"/>
      <c r="T139" s="31"/>
      <c r="U139" s="155"/>
      <c r="V139" s="364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11" customFormat="1" ht="15" customHeight="1" x14ac:dyDescent="0.2">
      <c r="A140" s="95"/>
      <c r="B140" s="314" t="s">
        <v>23</v>
      </c>
      <c r="C140" s="278" t="s">
        <v>24</v>
      </c>
      <c r="D140" s="40"/>
      <c r="E140" s="278">
        <v>3</v>
      </c>
      <c r="F140" s="279">
        <v>142</v>
      </c>
      <c r="G140" s="278"/>
      <c r="H140" s="32">
        <f>H145</f>
        <v>1305000</v>
      </c>
      <c r="I140" s="32">
        <f t="shared" ref="I140:T140" si="60">I145</f>
        <v>0</v>
      </c>
      <c r="J140" s="32">
        <f t="shared" si="60"/>
        <v>1305000</v>
      </c>
      <c r="K140" s="32">
        <f t="shared" si="60"/>
        <v>-170832</v>
      </c>
      <c r="L140" s="32">
        <f t="shared" si="60"/>
        <v>1134168</v>
      </c>
      <c r="M140" s="32">
        <f t="shared" si="60"/>
        <v>0</v>
      </c>
      <c r="N140" s="32">
        <f t="shared" si="60"/>
        <v>1134168</v>
      </c>
      <c r="O140" s="32">
        <f t="shared" si="60"/>
        <v>901487.85</v>
      </c>
      <c r="P140" s="32">
        <f t="shared" si="60"/>
        <v>232680.15000000002</v>
      </c>
      <c r="Q140" s="32">
        <f t="shared" si="60"/>
        <v>0</v>
      </c>
      <c r="R140" s="32">
        <f t="shared" si="60"/>
        <v>582257.65</v>
      </c>
      <c r="S140" s="32">
        <f t="shared" si="60"/>
        <v>437525</v>
      </c>
      <c r="T140" s="32">
        <f t="shared" si="60"/>
        <v>364521.91</v>
      </c>
      <c r="U140" s="155"/>
      <c r="V140" s="364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11" customFormat="1" ht="15" customHeight="1" x14ac:dyDescent="0.2">
      <c r="A141" s="95"/>
      <c r="B141" s="314" t="s">
        <v>23</v>
      </c>
      <c r="C141" s="278" t="s">
        <v>27</v>
      </c>
      <c r="D141" s="40"/>
      <c r="E141" s="278">
        <v>4</v>
      </c>
      <c r="F141" s="313">
        <v>142</v>
      </c>
      <c r="G141" s="278"/>
      <c r="H141" s="32">
        <f>H146</f>
        <v>145000</v>
      </c>
      <c r="I141" s="32">
        <f t="shared" ref="I141:T141" si="61">I146</f>
        <v>0</v>
      </c>
      <c r="J141" s="32">
        <f t="shared" si="61"/>
        <v>145000</v>
      </c>
      <c r="K141" s="32">
        <f t="shared" si="61"/>
        <v>0</v>
      </c>
      <c r="L141" s="32">
        <f t="shared" si="61"/>
        <v>145000</v>
      </c>
      <c r="M141" s="32">
        <f t="shared" si="61"/>
        <v>0</v>
      </c>
      <c r="N141" s="32">
        <f t="shared" si="61"/>
        <v>145000</v>
      </c>
      <c r="O141" s="32">
        <f t="shared" si="61"/>
        <v>0</v>
      </c>
      <c r="P141" s="32">
        <f t="shared" si="61"/>
        <v>145000</v>
      </c>
      <c r="Q141" s="32">
        <f t="shared" si="61"/>
        <v>0</v>
      </c>
      <c r="R141" s="32">
        <f t="shared" si="61"/>
        <v>0</v>
      </c>
      <c r="S141" s="32">
        <f t="shared" si="61"/>
        <v>0</v>
      </c>
      <c r="T141" s="32">
        <f t="shared" si="61"/>
        <v>0</v>
      </c>
      <c r="U141" s="155"/>
      <c r="V141" s="36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11" customFormat="1" ht="15" customHeight="1" x14ac:dyDescent="0.2">
      <c r="A142" s="95"/>
      <c r="B142" s="337"/>
      <c r="C142" s="278"/>
      <c r="D142" s="40"/>
      <c r="E142" s="278"/>
      <c r="F142" s="279"/>
      <c r="G142" s="278"/>
      <c r="H142" s="32"/>
      <c r="I142" s="32"/>
      <c r="J142" s="23"/>
      <c r="K142" s="32"/>
      <c r="L142" s="32"/>
      <c r="M142" s="32"/>
      <c r="N142" s="32"/>
      <c r="O142" s="32"/>
      <c r="P142" s="231"/>
      <c r="Q142" s="33"/>
      <c r="R142" s="232"/>
      <c r="S142" s="232"/>
      <c r="T142" s="31"/>
      <c r="U142" s="155"/>
      <c r="V142" s="364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11" customFormat="1" ht="24.95" customHeight="1" x14ac:dyDescent="0.2">
      <c r="A143" s="95"/>
      <c r="B143" s="424" t="s">
        <v>258</v>
      </c>
      <c r="C143" s="278"/>
      <c r="D143" s="40"/>
      <c r="E143" s="278"/>
      <c r="F143" s="279"/>
      <c r="G143" s="278"/>
      <c r="H143" s="32"/>
      <c r="I143" s="32"/>
      <c r="J143" s="23"/>
      <c r="K143" s="32"/>
      <c r="L143" s="32"/>
      <c r="M143" s="32"/>
      <c r="N143" s="32"/>
      <c r="O143" s="32"/>
      <c r="P143" s="231"/>
      <c r="Q143" s="33"/>
      <c r="R143" s="232"/>
      <c r="S143" s="232"/>
      <c r="T143" s="31"/>
      <c r="U143" s="155"/>
      <c r="V143" s="36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11" customFormat="1" ht="15" customHeight="1" x14ac:dyDescent="0.2">
      <c r="A144" s="95"/>
      <c r="B144" s="318" t="s">
        <v>208</v>
      </c>
      <c r="C144" s="278"/>
      <c r="D144" s="40"/>
      <c r="E144" s="278"/>
      <c r="F144" s="279"/>
      <c r="G144" s="278"/>
      <c r="H144" s="21">
        <f>SUM(H145:H146)</f>
        <v>1450000</v>
      </c>
      <c r="I144" s="21">
        <f>SUM(I145:I146)</f>
        <v>0</v>
      </c>
      <c r="J144" s="21">
        <f t="shared" ref="J144:T144" si="62">SUM(J145:J146)</f>
        <v>1450000</v>
      </c>
      <c r="K144" s="21">
        <f t="shared" si="62"/>
        <v>-170832</v>
      </c>
      <c r="L144" s="21">
        <f t="shared" si="62"/>
        <v>1279168</v>
      </c>
      <c r="M144" s="21">
        <f t="shared" si="62"/>
        <v>0</v>
      </c>
      <c r="N144" s="21">
        <f t="shared" si="62"/>
        <v>1279168</v>
      </c>
      <c r="O144" s="21">
        <f t="shared" si="62"/>
        <v>901487.85</v>
      </c>
      <c r="P144" s="228">
        <f t="shared" si="62"/>
        <v>377680.15</v>
      </c>
      <c r="Q144" s="21">
        <f t="shared" si="62"/>
        <v>0</v>
      </c>
      <c r="R144" s="21">
        <f t="shared" si="62"/>
        <v>582257.65</v>
      </c>
      <c r="S144" s="21">
        <f t="shared" si="62"/>
        <v>437525</v>
      </c>
      <c r="T144" s="21">
        <f t="shared" si="62"/>
        <v>364521.91</v>
      </c>
      <c r="U144" s="154">
        <f>+IFERROR((R144/N144),0%)</f>
        <v>0.45518465909090911</v>
      </c>
      <c r="V144" s="364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11" customFormat="1" ht="15" customHeight="1" x14ac:dyDescent="0.2">
      <c r="A145" s="95"/>
      <c r="B145" s="314" t="s">
        <v>23</v>
      </c>
      <c r="C145" s="278" t="s">
        <v>24</v>
      </c>
      <c r="D145" s="40">
        <v>174237</v>
      </c>
      <c r="E145" s="278">
        <v>3</v>
      </c>
      <c r="F145" s="279">
        <v>142</v>
      </c>
      <c r="G145" s="40" t="str">
        <f>CONCATENATE(D145,"-",E145,"-",F145)</f>
        <v>174237-3-142</v>
      </c>
      <c r="H145" s="32">
        <f>IFERROR(VLOOKUP(G145,'Base Zero'!A:L,6,FALSE),0)</f>
        <v>1305000</v>
      </c>
      <c r="I145" s="32">
        <f>IFERROR(VLOOKUP(G145,'Base Zero'!A:L,7,FALSE),0)</f>
        <v>0</v>
      </c>
      <c r="J145" s="23">
        <f>(H145+I145)</f>
        <v>1305000</v>
      </c>
      <c r="K145" s="32">
        <f>(L145-J145)</f>
        <v>-170832</v>
      </c>
      <c r="L145" s="32">
        <f>IFERROR(VLOOKUP(G145,'Base Zero'!$A:$L,10,FALSE),0)</f>
        <v>1134168</v>
      </c>
      <c r="M145" s="32">
        <f>+L145-N145</f>
        <v>0</v>
      </c>
      <c r="N145" s="32">
        <f>IFERROR(VLOOKUP(G145,'Base Zero'!$A:$P,16,FALSE),0)</f>
        <v>1134168</v>
      </c>
      <c r="O145" s="32">
        <f>IFERROR(VLOOKUP(G145,'Base Execução'!A:M,6,FALSE),0)+IFERROR(VLOOKUP(G145,'Destaque Liberado pela CPRM'!A:F,6,FALSE),0)</f>
        <v>901487.85</v>
      </c>
      <c r="P145" s="231">
        <f>+N145-O145</f>
        <v>232680.15000000002</v>
      </c>
      <c r="Q145" s="32"/>
      <c r="R145" s="231">
        <f>IFERROR(VLOOKUP(G145,'Base Execução'!$A:$K,7,FALSE),0)</f>
        <v>582257.65</v>
      </c>
      <c r="S145" s="231">
        <f>IFERROR(VLOOKUP(G145,'Base Execução'!$A:$K,9,FALSE),0)</f>
        <v>437525</v>
      </c>
      <c r="T145" s="32">
        <f>IFERROR(VLOOKUP(G145,'Base Execução'!$A:$K,11,FALSE),0)</f>
        <v>364521.91</v>
      </c>
      <c r="U145" s="153"/>
      <c r="V145" s="36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" customHeight="1" x14ac:dyDescent="0.2">
      <c r="B146" s="314" t="s">
        <v>23</v>
      </c>
      <c r="C146" s="278" t="s">
        <v>27</v>
      </c>
      <c r="D146" s="40">
        <v>174237</v>
      </c>
      <c r="E146" s="278">
        <v>4</v>
      </c>
      <c r="F146" s="313">
        <v>142</v>
      </c>
      <c r="G146" s="40" t="str">
        <f>CONCATENATE(D146,"-",E146,"-",F146)</f>
        <v>174237-4-142</v>
      </c>
      <c r="H146" s="32">
        <f>IFERROR(VLOOKUP(G146,'Base Zero'!A:L,6,FALSE),0)</f>
        <v>145000</v>
      </c>
      <c r="I146" s="32">
        <f>IFERROR(VLOOKUP(G146,'Base Zero'!A:L,7,FALSE),0)</f>
        <v>0</v>
      </c>
      <c r="J146" s="23">
        <f>(H146+I146)</f>
        <v>145000</v>
      </c>
      <c r="K146" s="32">
        <f>(L146-J146)</f>
        <v>0</v>
      </c>
      <c r="L146" s="32">
        <f>IFERROR(VLOOKUP(G146,'Base Zero'!$A:$L,10,FALSE),0)</f>
        <v>145000</v>
      </c>
      <c r="M146" s="32">
        <f>+L146-N146</f>
        <v>0</v>
      </c>
      <c r="N146" s="32">
        <f>IFERROR(VLOOKUP(G146,'Base Zero'!$A:$P,16,FALSE),0)</f>
        <v>145000</v>
      </c>
      <c r="O146" s="32">
        <f>IFERROR(VLOOKUP(G146,'Base Execução'!A:M,6,FALSE),0)+IFERROR(VLOOKUP(G146,'Destaque Liberado pela CPRM'!A:F,6,FALSE),0)</f>
        <v>0</v>
      </c>
      <c r="P146" s="231">
        <f>+N146-O146</f>
        <v>145000</v>
      </c>
      <c r="Q146" s="32"/>
      <c r="R146" s="231">
        <f>IFERROR(VLOOKUP(G146,'Base Execução'!$A:$K,7,FALSE),0)</f>
        <v>0</v>
      </c>
      <c r="S146" s="231">
        <f>IFERROR(VLOOKUP(G146,'Base Execução'!$A:$K,9,FALSE),0)</f>
        <v>0</v>
      </c>
      <c r="T146" s="32">
        <f>IFERROR(VLOOKUP(G146,'Base Execução'!$A:$K,11,FALSE),0)</f>
        <v>0</v>
      </c>
      <c r="U146" s="155"/>
    </row>
    <row r="147" spans="1:33" s="11" customFormat="1" ht="15" customHeight="1" x14ac:dyDescent="0.2">
      <c r="A147" s="370"/>
      <c r="B147" s="34"/>
      <c r="C147" s="269"/>
      <c r="D147" s="39"/>
      <c r="E147" s="269"/>
      <c r="F147" s="44"/>
      <c r="G147" s="40"/>
      <c r="H147" s="32"/>
      <c r="I147" s="32"/>
      <c r="J147" s="32"/>
      <c r="K147" s="32"/>
      <c r="L147" s="32"/>
      <c r="M147" s="32"/>
      <c r="N147" s="32"/>
      <c r="O147" s="32"/>
      <c r="P147" s="231"/>
      <c r="Q147" s="32"/>
      <c r="R147" s="32"/>
      <c r="S147" s="32"/>
      <c r="T147" s="32"/>
      <c r="U147" s="373"/>
      <c r="V147" s="364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11" customFormat="1" ht="24.95" customHeight="1" x14ac:dyDescent="0.2">
      <c r="A148" s="272"/>
      <c r="B148" s="25" t="s">
        <v>233</v>
      </c>
      <c r="C148" s="273"/>
      <c r="D148" s="274"/>
      <c r="E148" s="273"/>
      <c r="F148" s="275"/>
      <c r="G148" s="273"/>
      <c r="H148" s="26">
        <f t="shared" ref="H148:P148" si="63">+H150+H151</f>
        <v>18800000</v>
      </c>
      <c r="I148" s="26">
        <f t="shared" si="63"/>
        <v>0</v>
      </c>
      <c r="J148" s="27">
        <f t="shared" si="63"/>
        <v>18800000</v>
      </c>
      <c r="K148" s="26">
        <f t="shared" si="63"/>
        <v>-2218789</v>
      </c>
      <c r="L148" s="26">
        <f t="shared" si="63"/>
        <v>16581211</v>
      </c>
      <c r="M148" s="26">
        <f t="shared" si="63"/>
        <v>0</v>
      </c>
      <c r="N148" s="26">
        <f t="shared" si="63"/>
        <v>16581211</v>
      </c>
      <c r="O148" s="26">
        <f t="shared" si="63"/>
        <v>7004151.4400000004</v>
      </c>
      <c r="P148" s="230">
        <f t="shared" si="63"/>
        <v>9577059.5599999968</v>
      </c>
      <c r="Q148" s="35"/>
      <c r="R148" s="230">
        <f>+R150+R151</f>
        <v>6896086.6400000006</v>
      </c>
      <c r="S148" s="230">
        <f>+S150+S151</f>
        <v>694329.88</v>
      </c>
      <c r="T148" s="26">
        <f>+T150+T151</f>
        <v>536292.91999999993</v>
      </c>
      <c r="U148" s="156">
        <f>+IFERROR((R148/N148),0%)</f>
        <v>0.41589764704158222</v>
      </c>
      <c r="V148" s="36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11" customFormat="1" ht="15" customHeight="1" x14ac:dyDescent="0.2">
      <c r="A149" s="368"/>
      <c r="B149" s="277" t="s">
        <v>319</v>
      </c>
      <c r="C149" s="278"/>
      <c r="D149" s="40"/>
      <c r="E149" s="278"/>
      <c r="F149" s="279"/>
      <c r="G149" s="278"/>
      <c r="H149" s="32"/>
      <c r="I149" s="32"/>
      <c r="J149" s="23"/>
      <c r="K149" s="32"/>
      <c r="L149" s="32"/>
      <c r="M149" s="32"/>
      <c r="N149" s="32"/>
      <c r="O149" s="32"/>
      <c r="P149" s="231"/>
      <c r="Q149" s="33"/>
      <c r="R149" s="232"/>
      <c r="S149" s="232"/>
      <c r="T149" s="31"/>
      <c r="U149" s="153"/>
      <c r="V149" s="364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" customHeight="1" x14ac:dyDescent="0.2">
      <c r="A150" s="276"/>
      <c r="B150" s="34" t="s">
        <v>23</v>
      </c>
      <c r="C150" s="278" t="s">
        <v>24</v>
      </c>
      <c r="D150" s="40"/>
      <c r="E150" s="278">
        <v>3</v>
      </c>
      <c r="F150" s="313">
        <v>142</v>
      </c>
      <c r="G150" s="40"/>
      <c r="H150" s="32">
        <f>H155+H159+H162+H165+H168+H171+H174+H177+H180</f>
        <v>18600000</v>
      </c>
      <c r="I150" s="32">
        <f t="shared" ref="I150:T150" si="64">I155+I159+I162+I165+I168+I171+I174+I177+I180</f>
        <v>0</v>
      </c>
      <c r="J150" s="32">
        <f t="shared" si="64"/>
        <v>18600000</v>
      </c>
      <c r="K150" s="32">
        <f t="shared" si="64"/>
        <v>-2300000</v>
      </c>
      <c r="L150" s="32">
        <f t="shared" si="64"/>
        <v>16300000</v>
      </c>
      <c r="M150" s="32">
        <f t="shared" si="64"/>
        <v>0</v>
      </c>
      <c r="N150" s="32">
        <f t="shared" si="64"/>
        <v>16300000</v>
      </c>
      <c r="O150" s="32">
        <f t="shared" si="64"/>
        <v>6722941.3800000008</v>
      </c>
      <c r="P150" s="32">
        <f t="shared" si="64"/>
        <v>9577058.6199999973</v>
      </c>
      <c r="Q150" s="32">
        <f t="shared" si="64"/>
        <v>0</v>
      </c>
      <c r="R150" s="32">
        <f t="shared" si="64"/>
        <v>6615137.6400000006</v>
      </c>
      <c r="S150" s="32">
        <f t="shared" si="64"/>
        <v>694329.88</v>
      </c>
      <c r="T150" s="32">
        <f t="shared" si="64"/>
        <v>536292.91999999993</v>
      </c>
      <c r="U150" s="155"/>
    </row>
    <row r="151" spans="1:33" ht="15" customHeight="1" x14ac:dyDescent="0.2">
      <c r="A151" s="276"/>
      <c r="B151" s="34" t="s">
        <v>23</v>
      </c>
      <c r="C151" s="278" t="s">
        <v>27</v>
      </c>
      <c r="D151" s="40"/>
      <c r="E151" s="278">
        <v>4</v>
      </c>
      <c r="F151" s="313">
        <v>142</v>
      </c>
      <c r="G151" s="40"/>
      <c r="H151" s="32">
        <f>H156</f>
        <v>200000</v>
      </c>
      <c r="I151" s="32">
        <f t="shared" ref="I151:T151" si="65">I156</f>
        <v>0</v>
      </c>
      <c r="J151" s="32">
        <f t="shared" si="65"/>
        <v>200000</v>
      </c>
      <c r="K151" s="32">
        <f t="shared" si="65"/>
        <v>81211</v>
      </c>
      <c r="L151" s="32">
        <f t="shared" si="65"/>
        <v>281211</v>
      </c>
      <c r="M151" s="32">
        <f t="shared" si="65"/>
        <v>0</v>
      </c>
      <c r="N151" s="32">
        <f t="shared" si="65"/>
        <v>281211</v>
      </c>
      <c r="O151" s="32">
        <f t="shared" si="65"/>
        <v>281210.06</v>
      </c>
      <c r="P151" s="32">
        <f t="shared" si="65"/>
        <v>0.94000000000232831</v>
      </c>
      <c r="Q151" s="32">
        <f t="shared" si="65"/>
        <v>0</v>
      </c>
      <c r="R151" s="32">
        <f t="shared" si="65"/>
        <v>280949</v>
      </c>
      <c r="S151" s="32">
        <f t="shared" si="65"/>
        <v>0</v>
      </c>
      <c r="T151" s="32">
        <f t="shared" si="65"/>
        <v>0</v>
      </c>
      <c r="U151" s="155"/>
    </row>
    <row r="152" spans="1:33" ht="15" customHeight="1" x14ac:dyDescent="0.2">
      <c r="A152" s="276"/>
      <c r="B152" s="302"/>
      <c r="C152" s="278"/>
      <c r="D152" s="40"/>
      <c r="E152" s="278"/>
      <c r="F152" s="313"/>
      <c r="G152" s="40"/>
      <c r="H152" s="32"/>
      <c r="I152" s="32"/>
      <c r="J152" s="32"/>
      <c r="K152" s="32"/>
      <c r="L152" s="32"/>
      <c r="M152" s="32"/>
      <c r="N152" s="32"/>
      <c r="O152" s="32"/>
      <c r="P152" s="231"/>
      <c r="Q152" s="33"/>
      <c r="R152" s="231"/>
      <c r="S152" s="231"/>
      <c r="T152" s="32"/>
      <c r="U152" s="155"/>
    </row>
    <row r="153" spans="1:33" ht="24.95" customHeight="1" x14ac:dyDescent="0.2">
      <c r="A153" s="276"/>
      <c r="B153" s="424" t="s">
        <v>234</v>
      </c>
      <c r="C153" s="327"/>
      <c r="D153" s="328"/>
      <c r="E153" s="327"/>
      <c r="F153" s="220"/>
      <c r="G153" s="39"/>
      <c r="H153" s="32"/>
      <c r="I153" s="32"/>
      <c r="J153" s="23"/>
      <c r="K153" s="32"/>
      <c r="L153" s="32"/>
      <c r="M153" s="32"/>
      <c r="N153" s="32"/>
      <c r="O153" s="219"/>
      <c r="P153" s="232"/>
      <c r="Q153" s="35"/>
      <c r="R153" s="232"/>
      <c r="S153" s="232"/>
      <c r="T153" s="31"/>
      <c r="U153" s="298"/>
      <c r="V153" s="366"/>
    </row>
    <row r="154" spans="1:33" ht="15" customHeight="1" x14ac:dyDescent="0.2">
      <c r="A154" s="276"/>
      <c r="B154" s="38" t="s">
        <v>152</v>
      </c>
      <c r="C154" s="327"/>
      <c r="D154" s="330"/>
      <c r="E154" s="329"/>
      <c r="F154" s="326"/>
      <c r="G154" s="327"/>
      <c r="H154" s="21">
        <f>SUM(H155:H156)</f>
        <v>600000</v>
      </c>
      <c r="I154" s="21">
        <f>SUM(I155:I156)</f>
        <v>0</v>
      </c>
      <c r="J154" s="21">
        <f>SUM(J155:J156)</f>
        <v>600000</v>
      </c>
      <c r="K154" s="21">
        <f>SUM(K155:K156)</f>
        <v>181211</v>
      </c>
      <c r="L154" s="21">
        <f>SUM(L155:L156)</f>
        <v>781211</v>
      </c>
      <c r="M154" s="21">
        <f t="shared" ref="M154:T154" si="66">SUM(M155:M156)</f>
        <v>0</v>
      </c>
      <c r="N154" s="21">
        <f t="shared" si="66"/>
        <v>781211</v>
      </c>
      <c r="O154" s="21">
        <f t="shared" si="66"/>
        <v>683938.05</v>
      </c>
      <c r="P154" s="228">
        <f t="shared" si="66"/>
        <v>97272.950000000012</v>
      </c>
      <c r="Q154" s="21">
        <f t="shared" si="66"/>
        <v>0</v>
      </c>
      <c r="R154" s="21">
        <f t="shared" si="66"/>
        <v>633620.55000000005</v>
      </c>
      <c r="S154" s="21">
        <f t="shared" si="66"/>
        <v>112630.21</v>
      </c>
      <c r="T154" s="21">
        <f t="shared" si="66"/>
        <v>96024.49</v>
      </c>
      <c r="U154" s="154">
        <f>+IFERROR((R154/N154),0%)</f>
        <v>0.81107479285365935</v>
      </c>
      <c r="V154" s="366"/>
    </row>
    <row r="155" spans="1:33" ht="15" customHeight="1" x14ac:dyDescent="0.2">
      <c r="A155" s="276"/>
      <c r="B155" s="34" t="s">
        <v>23</v>
      </c>
      <c r="C155" s="327" t="s">
        <v>24</v>
      </c>
      <c r="D155" s="328">
        <v>174231</v>
      </c>
      <c r="E155" s="327">
        <v>3</v>
      </c>
      <c r="F155" s="220">
        <v>142</v>
      </c>
      <c r="G155" s="39" t="str">
        <f>CONCATENATE(D155,"-",E155,"-",F155)</f>
        <v>174231-3-142</v>
      </c>
      <c r="H155" s="32">
        <f>IFERROR(VLOOKUP(G155,'Base Zero'!A:L,6,FALSE),0)</f>
        <v>400000</v>
      </c>
      <c r="I155" s="32">
        <f>IFERROR(VLOOKUP(G155,'Base Zero'!A:L,7,FALSE),0)</f>
        <v>0</v>
      </c>
      <c r="J155" s="23">
        <f>(H155+I155)</f>
        <v>400000</v>
      </c>
      <c r="K155" s="32">
        <f>(L155-J155)</f>
        <v>100000</v>
      </c>
      <c r="L155" s="32">
        <f>IFERROR(VLOOKUP(G155,'Base Zero'!$A:$L,10,FALSE),0)</f>
        <v>500000</v>
      </c>
      <c r="M155" s="32">
        <f>+L155-N155</f>
        <v>0</v>
      </c>
      <c r="N155" s="32">
        <f>IFERROR(VLOOKUP(G155,'Base Zero'!$A:$P,16,FALSE),0)</f>
        <v>500000</v>
      </c>
      <c r="O155" s="32">
        <f>IFERROR(VLOOKUP(G155,'Base Execução'!A:M,6,FALSE),0)+IFERROR(VLOOKUP(G155,'Destaque Liberado pela CPRM'!A:F,6,FALSE),0)</f>
        <v>402727.99</v>
      </c>
      <c r="P155" s="231">
        <f>+N155-O155</f>
        <v>97272.010000000009</v>
      </c>
      <c r="Q155" s="33"/>
      <c r="R155" s="231">
        <f>IFERROR(VLOOKUP(G155,'Base Execução'!$A:$K,7,FALSE),0)</f>
        <v>352671.55</v>
      </c>
      <c r="S155" s="231">
        <f>IFERROR(VLOOKUP(G155,'Base Execução'!$A:$K,9,FALSE),0)</f>
        <v>112630.21</v>
      </c>
      <c r="T155" s="32">
        <f>IFERROR(VLOOKUP(G155,'Base Execução'!$A:$K,11,FALSE),0)</f>
        <v>96024.49</v>
      </c>
      <c r="U155" s="155"/>
      <c r="V155" s="366"/>
    </row>
    <row r="156" spans="1:33" ht="15" customHeight="1" x14ac:dyDescent="0.2">
      <c r="A156" s="276"/>
      <c r="B156" s="34" t="s">
        <v>23</v>
      </c>
      <c r="C156" s="327" t="s">
        <v>27</v>
      </c>
      <c r="D156" s="328">
        <v>174231</v>
      </c>
      <c r="E156" s="327">
        <v>4</v>
      </c>
      <c r="F156" s="220">
        <v>142</v>
      </c>
      <c r="G156" s="39" t="str">
        <f>CONCATENATE(D156,"-",E156,"-",F156)</f>
        <v>174231-4-142</v>
      </c>
      <c r="H156" s="31">
        <f>IFERROR(VLOOKUP(G156,'Base Zero'!A:L,6,FALSE),0)</f>
        <v>200000</v>
      </c>
      <c r="I156" s="31">
        <f>IFERROR(VLOOKUP(G156,'Base Zero'!A:L,7,FALSE),0)</f>
        <v>0</v>
      </c>
      <c r="J156" s="28">
        <f>(H156+I156)</f>
        <v>200000</v>
      </c>
      <c r="K156" s="31">
        <f>(L156-J156)</f>
        <v>81211</v>
      </c>
      <c r="L156" s="31">
        <f>IFERROR(VLOOKUP(G156,'Base Zero'!$A:$L,10,FALSE),0)</f>
        <v>281211</v>
      </c>
      <c r="M156" s="31">
        <f>+L156-N156</f>
        <v>0</v>
      </c>
      <c r="N156" s="32">
        <f>IFERROR(VLOOKUP(G156,'Base Zero'!$A:$P,16,FALSE),0)</f>
        <v>281211</v>
      </c>
      <c r="O156" s="32">
        <f>IFERROR(VLOOKUP(G156,'Base Execução'!A:M,6,FALSE),0)+IFERROR(VLOOKUP(G156,'Destaque Liberado pela CPRM'!A:F,6,FALSE),0)</f>
        <v>281210.06</v>
      </c>
      <c r="P156" s="231">
        <f>+N156-O156</f>
        <v>0.94000000000232831</v>
      </c>
      <c r="Q156" s="35"/>
      <c r="R156" s="231">
        <f>IFERROR(VLOOKUP(G156,'Base Execução'!$A:$K,7,FALSE),0)</f>
        <v>280949</v>
      </c>
      <c r="S156" s="231">
        <f>IFERROR(VLOOKUP(G156,'Base Execução'!$A:$K,9,FALSE),0)</f>
        <v>0</v>
      </c>
      <c r="T156" s="32">
        <f>IFERROR(VLOOKUP(G156,'Base Execução'!$A:$K,11,FALSE),0)</f>
        <v>0</v>
      </c>
      <c r="U156" s="298"/>
      <c r="V156" s="366"/>
    </row>
    <row r="157" spans="1:33" ht="15" customHeight="1" x14ac:dyDescent="0.2">
      <c r="A157" s="276"/>
      <c r="B157" s="424" t="s">
        <v>235</v>
      </c>
      <c r="C157" s="278"/>
      <c r="D157" s="40"/>
      <c r="E157" s="278"/>
      <c r="F157" s="313"/>
      <c r="G157" s="40"/>
      <c r="H157" s="32"/>
      <c r="I157" s="32"/>
      <c r="J157" s="32"/>
      <c r="K157" s="32"/>
      <c r="L157" s="32"/>
      <c r="M157" s="32"/>
      <c r="N157" s="32"/>
      <c r="O157" s="32"/>
      <c r="P157" s="231"/>
      <c r="Q157" s="33"/>
      <c r="R157" s="231"/>
      <c r="S157" s="231"/>
      <c r="T157" s="32"/>
      <c r="U157" s="155"/>
    </row>
    <row r="158" spans="1:33" ht="15" customHeight="1" x14ac:dyDescent="0.2">
      <c r="A158" s="276"/>
      <c r="B158" s="38" t="s">
        <v>151</v>
      </c>
      <c r="C158" s="278"/>
      <c r="D158" s="43"/>
      <c r="E158" s="33"/>
      <c r="F158" s="44"/>
      <c r="G158" s="269"/>
      <c r="H158" s="21">
        <f>H159</f>
        <v>200000</v>
      </c>
      <c r="I158" s="21">
        <f>I159</f>
        <v>0</v>
      </c>
      <c r="J158" s="21">
        <f>J159</f>
        <v>200000</v>
      </c>
      <c r="K158" s="21">
        <f t="shared" ref="K158:T158" si="67">K159</f>
        <v>0</v>
      </c>
      <c r="L158" s="21">
        <f>L159</f>
        <v>200000</v>
      </c>
      <c r="M158" s="21">
        <f t="shared" si="67"/>
        <v>0</v>
      </c>
      <c r="N158" s="21">
        <f t="shared" si="67"/>
        <v>200000</v>
      </c>
      <c r="O158" s="21">
        <f t="shared" si="67"/>
        <v>85011.48</v>
      </c>
      <c r="P158" s="228">
        <f t="shared" si="67"/>
        <v>114988.52</v>
      </c>
      <c r="Q158" s="21">
        <f t="shared" si="67"/>
        <v>0</v>
      </c>
      <c r="R158" s="21">
        <f t="shared" si="67"/>
        <v>85011.48</v>
      </c>
      <c r="S158" s="21">
        <f t="shared" si="67"/>
        <v>0</v>
      </c>
      <c r="T158" s="21">
        <f t="shared" si="67"/>
        <v>0</v>
      </c>
      <c r="U158" s="154">
        <f>+IFERROR((R158/N158),0%)</f>
        <v>0.42505739999999997</v>
      </c>
    </row>
    <row r="159" spans="1:33" ht="15" customHeight="1" x14ac:dyDescent="0.2">
      <c r="A159" s="276"/>
      <c r="B159" s="34" t="s">
        <v>23</v>
      </c>
      <c r="C159" s="278" t="s">
        <v>24</v>
      </c>
      <c r="D159" s="40">
        <v>174244</v>
      </c>
      <c r="E159" s="278">
        <v>3</v>
      </c>
      <c r="F159" s="313">
        <v>142</v>
      </c>
      <c r="G159" s="40" t="str">
        <f>CONCATENATE(D159,"-",E159,"-",F159)</f>
        <v>174244-3-142</v>
      </c>
      <c r="H159" s="32">
        <f>IFERROR(VLOOKUP(G159,'Base Zero'!A:L,6,FALSE),0)</f>
        <v>200000</v>
      </c>
      <c r="I159" s="32">
        <f>IFERROR(VLOOKUP(G159,'Base Zero'!A:L,7,FALSE),0)</f>
        <v>0</v>
      </c>
      <c r="J159" s="23">
        <f>(H159+I159)</f>
        <v>200000</v>
      </c>
      <c r="K159" s="32">
        <f>(L159-J159)</f>
        <v>0</v>
      </c>
      <c r="L159" s="32">
        <f>IFERROR(VLOOKUP(G159,'Base Zero'!$A:$L,10,FALSE),0)</f>
        <v>200000</v>
      </c>
      <c r="M159" s="32">
        <f>+L159-N159</f>
        <v>0</v>
      </c>
      <c r="N159" s="32">
        <f>IFERROR(VLOOKUP(G159,'Base Zero'!$A:$P,16,FALSE),0)</f>
        <v>200000</v>
      </c>
      <c r="O159" s="32">
        <f>IFERROR(VLOOKUP(G159,'Base Execução'!A:M,6,FALSE),0)+IFERROR(VLOOKUP(G159,'Destaque Liberado pela CPRM'!A:F,6,FALSE),0)</f>
        <v>85011.48</v>
      </c>
      <c r="P159" s="231">
        <f>+N159-O159</f>
        <v>114988.52</v>
      </c>
      <c r="Q159" s="32"/>
      <c r="R159" s="231">
        <f>IFERROR(VLOOKUP(G159,'Base Execução'!$A:$K,7,FALSE),0)</f>
        <v>85011.48</v>
      </c>
      <c r="S159" s="231">
        <f>IFERROR(VLOOKUP(G159,'Base Execução'!$A:$K,9,FALSE),0)</f>
        <v>0</v>
      </c>
      <c r="T159" s="32">
        <f>IFERROR(VLOOKUP(G159,'Base Execução'!$A:$K,11,FALSE),0)</f>
        <v>0</v>
      </c>
      <c r="U159" s="155"/>
      <c r="V159" s="366"/>
    </row>
    <row r="160" spans="1:33" ht="15" customHeight="1" x14ac:dyDescent="0.2">
      <c r="A160" s="276"/>
      <c r="B160" s="424" t="s">
        <v>236</v>
      </c>
      <c r="C160" s="278"/>
      <c r="D160" s="40"/>
      <c r="E160" s="278"/>
      <c r="F160" s="313"/>
      <c r="G160" s="40"/>
      <c r="H160" s="32"/>
      <c r="I160" s="32"/>
      <c r="J160" s="23"/>
      <c r="K160" s="32"/>
      <c r="L160" s="32"/>
      <c r="M160" s="32"/>
      <c r="N160" s="32"/>
      <c r="O160" s="32"/>
      <c r="P160" s="231"/>
      <c r="Q160" s="32"/>
      <c r="R160" s="231"/>
      <c r="S160" s="231"/>
      <c r="T160" s="32"/>
      <c r="U160" s="155"/>
      <c r="V160" s="366"/>
    </row>
    <row r="161" spans="1:22" ht="15" customHeight="1" x14ac:dyDescent="0.2">
      <c r="A161" s="276"/>
      <c r="B161" s="38" t="s">
        <v>131</v>
      </c>
      <c r="C161" s="278"/>
      <c r="D161" s="43"/>
      <c r="E161" s="33"/>
      <c r="F161" s="44"/>
      <c r="G161" s="269"/>
      <c r="H161" s="21">
        <f>H162</f>
        <v>200000</v>
      </c>
      <c r="I161" s="21">
        <f>I162</f>
        <v>0</v>
      </c>
      <c r="J161" s="21">
        <f>J162</f>
        <v>200000</v>
      </c>
      <c r="K161" s="21">
        <f t="shared" ref="K161:T161" si="68">K162</f>
        <v>-200000</v>
      </c>
      <c r="L161" s="21">
        <f>L162</f>
        <v>0</v>
      </c>
      <c r="M161" s="21">
        <f t="shared" si="68"/>
        <v>0</v>
      </c>
      <c r="N161" s="21">
        <f t="shared" si="68"/>
        <v>0</v>
      </c>
      <c r="O161" s="21">
        <f t="shared" si="68"/>
        <v>0</v>
      </c>
      <c r="P161" s="228">
        <f t="shared" si="68"/>
        <v>0</v>
      </c>
      <c r="Q161" s="21">
        <f t="shared" si="68"/>
        <v>0</v>
      </c>
      <c r="R161" s="21">
        <f t="shared" si="68"/>
        <v>0</v>
      </c>
      <c r="S161" s="21">
        <f t="shared" si="68"/>
        <v>0</v>
      </c>
      <c r="T161" s="21">
        <f t="shared" si="68"/>
        <v>0</v>
      </c>
      <c r="U161" s="154">
        <f>+IFERROR((R161/N161),0%)</f>
        <v>0</v>
      </c>
      <c r="V161" s="366"/>
    </row>
    <row r="162" spans="1:22" ht="15" customHeight="1" x14ac:dyDescent="0.2">
      <c r="A162" s="276"/>
      <c r="B162" s="34" t="s">
        <v>23</v>
      </c>
      <c r="C162" s="278" t="s">
        <v>24</v>
      </c>
      <c r="D162" s="40">
        <v>174251</v>
      </c>
      <c r="E162" s="278">
        <v>3</v>
      </c>
      <c r="F162" s="313">
        <v>142</v>
      </c>
      <c r="G162" s="40" t="str">
        <f>CONCATENATE(D162,"-",E162,"-",F162)</f>
        <v>174251-3-142</v>
      </c>
      <c r="H162" s="32">
        <f>IFERROR(VLOOKUP(G162,'Base Zero'!A:L,6,FALSE),0)</f>
        <v>200000</v>
      </c>
      <c r="I162" s="32">
        <f>IFERROR(VLOOKUP(G162,'Base Zero'!A:L,7,FALSE),0)</f>
        <v>0</v>
      </c>
      <c r="J162" s="23">
        <f>(H162+I162)</f>
        <v>200000</v>
      </c>
      <c r="K162" s="32">
        <f>(L162-J162)</f>
        <v>-200000</v>
      </c>
      <c r="L162" s="32">
        <f>IFERROR(VLOOKUP(G162,'Base Zero'!$A:$L,10,FALSE),0)</f>
        <v>0</v>
      </c>
      <c r="M162" s="32">
        <f>+L162-N162</f>
        <v>0</v>
      </c>
      <c r="N162" s="32">
        <f>IFERROR(VLOOKUP(G162,'Base Zero'!$A:$P,16,FALSE),0)</f>
        <v>0</v>
      </c>
      <c r="O162" s="32">
        <f>IFERROR(VLOOKUP(G162,'Base Execução'!A:M,6,FALSE),0)+IFERROR(VLOOKUP(G162,'Destaque Liberado pela CPRM'!A:F,6,FALSE),0)</f>
        <v>0</v>
      </c>
      <c r="P162" s="231">
        <f>+N162-O162</f>
        <v>0</v>
      </c>
      <c r="Q162" s="33"/>
      <c r="R162" s="231">
        <f>IFERROR(VLOOKUP(G162,'Base Execução'!$A:$K,7,FALSE),0)</f>
        <v>0</v>
      </c>
      <c r="S162" s="231">
        <f>IFERROR(VLOOKUP(G162,'Base Execução'!$A:$K,9,FALSE),0)</f>
        <v>0</v>
      </c>
      <c r="T162" s="32">
        <f>IFERROR(VLOOKUP(G162,'Base Execução'!$A:$K,11,FALSE),0)</f>
        <v>0</v>
      </c>
      <c r="U162" s="155"/>
      <c r="V162" s="366"/>
    </row>
    <row r="163" spans="1:22" ht="15" customHeight="1" x14ac:dyDescent="0.2">
      <c r="A163" s="276"/>
      <c r="B163" s="424" t="s">
        <v>237</v>
      </c>
      <c r="C163" s="278"/>
      <c r="D163" s="40"/>
      <c r="E163" s="278"/>
      <c r="F163" s="313"/>
      <c r="G163" s="40"/>
      <c r="H163" s="32"/>
      <c r="I163" s="32"/>
      <c r="J163" s="23"/>
      <c r="K163" s="32"/>
      <c r="L163" s="32"/>
      <c r="M163" s="32"/>
      <c r="N163" s="32"/>
      <c r="O163" s="32"/>
      <c r="P163" s="231"/>
      <c r="Q163" s="33"/>
      <c r="R163" s="231"/>
      <c r="S163" s="231"/>
      <c r="T163" s="32"/>
      <c r="U163" s="155"/>
      <c r="V163" s="366"/>
    </row>
    <row r="164" spans="1:22" ht="15" customHeight="1" x14ac:dyDescent="0.2">
      <c r="A164" s="276"/>
      <c r="B164" s="38" t="s">
        <v>132</v>
      </c>
      <c r="C164" s="278"/>
      <c r="D164" s="43"/>
      <c r="E164" s="33"/>
      <c r="F164" s="44"/>
      <c r="G164" s="269"/>
      <c r="H164" s="21">
        <f>H165</f>
        <v>300000</v>
      </c>
      <c r="I164" s="21">
        <f>I165</f>
        <v>0</v>
      </c>
      <c r="J164" s="21">
        <f>J165</f>
        <v>300000</v>
      </c>
      <c r="K164" s="21">
        <f t="shared" ref="K164:T164" si="69">K165</f>
        <v>0</v>
      </c>
      <c r="L164" s="21">
        <f>L165</f>
        <v>300000</v>
      </c>
      <c r="M164" s="21">
        <f t="shared" si="69"/>
        <v>0</v>
      </c>
      <c r="N164" s="21">
        <f t="shared" si="69"/>
        <v>300000</v>
      </c>
      <c r="O164" s="21">
        <f t="shared" si="69"/>
        <v>298046.99</v>
      </c>
      <c r="P164" s="228">
        <f t="shared" si="69"/>
        <v>1953.0100000000093</v>
      </c>
      <c r="Q164" s="21">
        <f t="shared" si="69"/>
        <v>0</v>
      </c>
      <c r="R164" s="21">
        <f t="shared" si="69"/>
        <v>298046.99</v>
      </c>
      <c r="S164" s="21">
        <f t="shared" si="69"/>
        <v>25487.16</v>
      </c>
      <c r="T164" s="21">
        <f t="shared" si="69"/>
        <v>0</v>
      </c>
      <c r="U164" s="154">
        <f>+IFERROR((R164/N164),0%)</f>
        <v>0.99348996666666667</v>
      </c>
      <c r="V164" s="366"/>
    </row>
    <row r="165" spans="1:22" ht="15" customHeight="1" x14ac:dyDescent="0.2">
      <c r="A165" s="276"/>
      <c r="B165" s="34" t="s">
        <v>23</v>
      </c>
      <c r="C165" s="321" t="s">
        <v>24</v>
      </c>
      <c r="D165" s="322">
        <v>174256</v>
      </c>
      <c r="E165" s="321">
        <v>3</v>
      </c>
      <c r="F165" s="313">
        <v>142</v>
      </c>
      <c r="G165" s="40" t="str">
        <f>CONCATENATE(D165,"-",E165,"-",F165)</f>
        <v>174256-3-142</v>
      </c>
      <c r="H165" s="32">
        <f>IFERROR(VLOOKUP(G165,'Base Zero'!A:L,6,FALSE),0)</f>
        <v>300000</v>
      </c>
      <c r="I165" s="32">
        <f>IFERROR(VLOOKUP(G165,'Base Zero'!A:L,7,FALSE),0)</f>
        <v>0</v>
      </c>
      <c r="J165" s="23">
        <f>(H165+I165)</f>
        <v>300000</v>
      </c>
      <c r="K165" s="32">
        <f>(L165-J165)</f>
        <v>0</v>
      </c>
      <c r="L165" s="32">
        <f>IFERROR(VLOOKUP(G165,'Base Zero'!$A:$L,10,FALSE),0)</f>
        <v>300000</v>
      </c>
      <c r="M165" s="32">
        <f>+L165-N165</f>
        <v>0</v>
      </c>
      <c r="N165" s="32">
        <f>IFERROR(VLOOKUP(G165,'Base Zero'!$A:$P,16,FALSE),0)</f>
        <v>300000</v>
      </c>
      <c r="O165" s="32">
        <f>IFERROR(VLOOKUP(G165,'Base Execução'!A:M,6,FALSE),0)+IFERROR(VLOOKUP(G165,'Destaque Liberado pela CPRM'!A:F,6,FALSE),0)</f>
        <v>298046.99</v>
      </c>
      <c r="P165" s="231">
        <f>+N165-O165</f>
        <v>1953.0100000000093</v>
      </c>
      <c r="Q165" s="33"/>
      <c r="R165" s="231">
        <f>IFERROR(VLOOKUP(G165,'Base Execução'!$A:$K,7,FALSE),0)</f>
        <v>298046.99</v>
      </c>
      <c r="S165" s="231">
        <f>IFERROR(VLOOKUP(G165,'Base Execução'!$A:$K,9,FALSE),0)</f>
        <v>25487.16</v>
      </c>
      <c r="T165" s="32">
        <f>IFERROR(VLOOKUP(G165,'Base Execução'!$A:$K,11,FALSE),0)</f>
        <v>0</v>
      </c>
      <c r="U165" s="280"/>
      <c r="V165" s="366"/>
    </row>
    <row r="166" spans="1:22" ht="15" customHeight="1" x14ac:dyDescent="0.2">
      <c r="A166" s="276"/>
      <c r="B166" s="424" t="s">
        <v>238</v>
      </c>
      <c r="C166" s="321"/>
      <c r="D166" s="322"/>
      <c r="E166" s="321"/>
      <c r="F166" s="313"/>
      <c r="G166" s="40"/>
      <c r="H166" s="32"/>
      <c r="I166" s="32"/>
      <c r="J166" s="23"/>
      <c r="K166" s="32"/>
      <c r="L166" s="32"/>
      <c r="M166" s="32"/>
      <c r="N166" s="32"/>
      <c r="O166" s="32"/>
      <c r="P166" s="231"/>
      <c r="Q166" s="33"/>
      <c r="R166" s="231"/>
      <c r="S166" s="231"/>
      <c r="T166" s="32"/>
      <c r="U166" s="280"/>
      <c r="V166" s="366"/>
    </row>
    <row r="167" spans="1:22" ht="15" customHeight="1" x14ac:dyDescent="0.2">
      <c r="A167" s="276"/>
      <c r="B167" s="38" t="s">
        <v>134</v>
      </c>
      <c r="C167" s="321"/>
      <c r="D167" s="322"/>
      <c r="E167" s="321"/>
      <c r="F167" s="323"/>
      <c r="G167" s="40"/>
      <c r="H167" s="21">
        <f>H168</f>
        <v>16000000</v>
      </c>
      <c r="I167" s="21">
        <f>I168</f>
        <v>0</v>
      </c>
      <c r="J167" s="21">
        <f>J168</f>
        <v>16000000</v>
      </c>
      <c r="K167" s="21">
        <f t="shared" ref="K167:T167" si="70">K168</f>
        <v>-1100000</v>
      </c>
      <c r="L167" s="21">
        <f>L168</f>
        <v>14900000</v>
      </c>
      <c r="M167" s="21">
        <f t="shared" si="70"/>
        <v>0</v>
      </c>
      <c r="N167" s="21">
        <f t="shared" si="70"/>
        <v>14900000</v>
      </c>
      <c r="O167" s="21">
        <f t="shared" si="70"/>
        <v>5731943.6900000004</v>
      </c>
      <c r="P167" s="228">
        <f t="shared" si="70"/>
        <v>9168056.3099999987</v>
      </c>
      <c r="Q167" s="21">
        <f t="shared" si="70"/>
        <v>0</v>
      </c>
      <c r="R167" s="21">
        <f t="shared" si="70"/>
        <v>5731943.6900000004</v>
      </c>
      <c r="S167" s="21">
        <f t="shared" si="70"/>
        <v>458367.88</v>
      </c>
      <c r="T167" s="21">
        <f t="shared" si="70"/>
        <v>345639.99</v>
      </c>
      <c r="U167" s="154">
        <f>+IFERROR((R167/N167),0%)</f>
        <v>0.38469420738255039</v>
      </c>
      <c r="V167" s="366"/>
    </row>
    <row r="168" spans="1:22" ht="15" customHeight="1" x14ac:dyDescent="0.2">
      <c r="A168" s="276"/>
      <c r="B168" s="34" t="s">
        <v>23</v>
      </c>
      <c r="C168" s="321" t="s">
        <v>24</v>
      </c>
      <c r="D168" s="322">
        <v>174261</v>
      </c>
      <c r="E168" s="321">
        <v>3</v>
      </c>
      <c r="F168" s="313">
        <v>142</v>
      </c>
      <c r="G168" s="40" t="str">
        <f>CONCATENATE(D168,"-",E168,"-",F168)</f>
        <v>174261-3-142</v>
      </c>
      <c r="H168" s="32">
        <f>IFERROR(VLOOKUP(G168,'Base Zero'!A:L,6,FALSE),0)</f>
        <v>16000000</v>
      </c>
      <c r="I168" s="32">
        <f>IFERROR(VLOOKUP(G168,'Base Zero'!A:L,7,FALSE),0)</f>
        <v>0</v>
      </c>
      <c r="J168" s="23">
        <f>(H168+I168)</f>
        <v>16000000</v>
      </c>
      <c r="K168" s="32">
        <f>(L168-J168)</f>
        <v>-1100000</v>
      </c>
      <c r="L168" s="32">
        <f>IFERROR(VLOOKUP(G168,'Base Zero'!$A:$L,10,FALSE),0)</f>
        <v>14900000</v>
      </c>
      <c r="M168" s="32">
        <f>+L168-N168</f>
        <v>0</v>
      </c>
      <c r="N168" s="32">
        <f>IFERROR(VLOOKUP(G168,'Base Zero'!$A:$P,16,FALSE),0)</f>
        <v>14900000</v>
      </c>
      <c r="O168" s="32">
        <f>IFERROR(VLOOKUP(G168,'Base Execução'!A:M,6,FALSE),0)+IFERROR(VLOOKUP(G168,'Destaque Liberado pela CPRM'!A:F,6,FALSE),0)</f>
        <v>5731943.6900000004</v>
      </c>
      <c r="P168" s="231">
        <f>+N168-O168</f>
        <v>9168056.3099999987</v>
      </c>
      <c r="Q168" s="33"/>
      <c r="R168" s="231">
        <f>IFERROR(VLOOKUP(G168,'Base Execução'!$A:$K,7,FALSE),0)</f>
        <v>5731943.6900000004</v>
      </c>
      <c r="S168" s="231">
        <f>IFERROR(VLOOKUP(G168,'Base Execução'!$A:$K,9,FALSE),0)</f>
        <v>458367.88</v>
      </c>
      <c r="T168" s="32">
        <f>IFERROR(VLOOKUP(G168,'Base Execução'!$A:$K,11,FALSE),0)</f>
        <v>345639.99</v>
      </c>
      <c r="U168" s="280"/>
      <c r="V168" s="366"/>
    </row>
    <row r="169" spans="1:22" ht="15" customHeight="1" x14ac:dyDescent="0.2">
      <c r="A169" s="276"/>
      <c r="B169" s="424" t="s">
        <v>239</v>
      </c>
      <c r="C169" s="321"/>
      <c r="D169" s="322"/>
      <c r="E169" s="321"/>
      <c r="F169" s="313"/>
      <c r="G169" s="40"/>
      <c r="H169" s="32"/>
      <c r="I169" s="32"/>
      <c r="J169" s="23"/>
      <c r="K169" s="32"/>
      <c r="L169" s="32"/>
      <c r="M169" s="32"/>
      <c r="N169" s="32"/>
      <c r="O169" s="32"/>
      <c r="P169" s="231"/>
      <c r="Q169" s="33"/>
      <c r="R169" s="231"/>
      <c r="S169" s="231"/>
      <c r="T169" s="32"/>
      <c r="U169" s="280"/>
      <c r="V169" s="366"/>
    </row>
    <row r="170" spans="1:22" ht="15" customHeight="1" x14ac:dyDescent="0.2">
      <c r="A170" s="276"/>
      <c r="B170" s="38" t="s">
        <v>135</v>
      </c>
      <c r="C170" s="321"/>
      <c r="D170" s="322"/>
      <c r="E170" s="321"/>
      <c r="F170" s="323"/>
      <c r="G170" s="40"/>
      <c r="H170" s="21">
        <f>H171</f>
        <v>400000</v>
      </c>
      <c r="I170" s="21">
        <f>I171</f>
        <v>0</v>
      </c>
      <c r="J170" s="21">
        <f>J171</f>
        <v>400000</v>
      </c>
      <c r="K170" s="21">
        <f t="shared" ref="K170:T170" si="71">K171</f>
        <v>-400000</v>
      </c>
      <c r="L170" s="21">
        <f>L171</f>
        <v>0</v>
      </c>
      <c r="M170" s="21">
        <f t="shared" si="71"/>
        <v>0</v>
      </c>
      <c r="N170" s="21">
        <f t="shared" si="71"/>
        <v>0</v>
      </c>
      <c r="O170" s="21">
        <f t="shared" si="71"/>
        <v>0</v>
      </c>
      <c r="P170" s="228">
        <f t="shared" si="71"/>
        <v>0</v>
      </c>
      <c r="Q170" s="21">
        <f t="shared" si="71"/>
        <v>0</v>
      </c>
      <c r="R170" s="21">
        <f t="shared" si="71"/>
        <v>0</v>
      </c>
      <c r="S170" s="21">
        <f t="shared" si="71"/>
        <v>0</v>
      </c>
      <c r="T170" s="21">
        <f t="shared" si="71"/>
        <v>0</v>
      </c>
      <c r="U170" s="154">
        <f>+IFERROR((R170/N170),0%)</f>
        <v>0</v>
      </c>
      <c r="V170" s="366"/>
    </row>
    <row r="171" spans="1:22" ht="15" customHeight="1" x14ac:dyDescent="0.2">
      <c r="A171" s="276"/>
      <c r="B171" s="34" t="s">
        <v>23</v>
      </c>
      <c r="C171" s="321" t="s">
        <v>24</v>
      </c>
      <c r="D171" s="322">
        <v>174266</v>
      </c>
      <c r="E171" s="321">
        <v>3</v>
      </c>
      <c r="F171" s="313">
        <v>142</v>
      </c>
      <c r="G171" s="40" t="str">
        <f>CONCATENATE(D171,"-",E171,"-",F171)</f>
        <v>174266-3-142</v>
      </c>
      <c r="H171" s="32">
        <f>IFERROR(VLOOKUP(G171,'Base Zero'!A:L,6,FALSE),0)</f>
        <v>400000</v>
      </c>
      <c r="I171" s="32">
        <f>IFERROR(VLOOKUP(G171,'Base Zero'!A:L,7,FALSE),0)</f>
        <v>0</v>
      </c>
      <c r="J171" s="23">
        <f>(H171+I171)</f>
        <v>400000</v>
      </c>
      <c r="K171" s="32">
        <f>(L171-J171)</f>
        <v>-400000</v>
      </c>
      <c r="L171" s="32">
        <f>IFERROR(VLOOKUP(G171,'Base Zero'!$A:$L,10,FALSE),0)</f>
        <v>0</v>
      </c>
      <c r="M171" s="32">
        <f>+L171-N171</f>
        <v>0</v>
      </c>
      <c r="N171" s="32">
        <f>IFERROR(VLOOKUP(G171,'Base Zero'!$A:$P,16,FALSE),0)</f>
        <v>0</v>
      </c>
      <c r="O171" s="32">
        <f>IFERROR(VLOOKUP(G171,'Base Execução'!A:M,6,FALSE),0)+IFERROR(VLOOKUP(G171,'Destaque Liberado pela CPRM'!A:F,6,FALSE),0)</f>
        <v>0</v>
      </c>
      <c r="P171" s="231">
        <f>+N171-O171</f>
        <v>0</v>
      </c>
      <c r="Q171" s="33"/>
      <c r="R171" s="231">
        <f>IFERROR(VLOOKUP(G171,'Base Execução'!$A:$K,7,FALSE),0)</f>
        <v>0</v>
      </c>
      <c r="S171" s="231">
        <f>IFERROR(VLOOKUP(G171,'Base Execução'!$A:$K,9,FALSE),0)</f>
        <v>0</v>
      </c>
      <c r="T171" s="32">
        <f>IFERROR(VLOOKUP(G171,'Base Execução'!$A:$K,11,FALSE),0)</f>
        <v>0</v>
      </c>
      <c r="U171" s="280"/>
      <c r="V171" s="366"/>
    </row>
    <row r="172" spans="1:22" ht="15" customHeight="1" x14ac:dyDescent="0.2">
      <c r="A172" s="276"/>
      <c r="B172" s="424" t="s">
        <v>240</v>
      </c>
      <c r="C172" s="321"/>
      <c r="D172" s="322"/>
      <c r="E172" s="321"/>
      <c r="F172" s="313"/>
      <c r="G172" s="40"/>
      <c r="H172" s="32"/>
      <c r="I172" s="32"/>
      <c r="J172" s="23"/>
      <c r="K172" s="32"/>
      <c r="L172" s="32"/>
      <c r="M172" s="32"/>
      <c r="N172" s="32"/>
      <c r="O172" s="32"/>
      <c r="P172" s="231"/>
      <c r="Q172" s="33"/>
      <c r="R172" s="231"/>
      <c r="S172" s="231"/>
      <c r="T172" s="32"/>
      <c r="U172" s="280"/>
      <c r="V172" s="366"/>
    </row>
    <row r="173" spans="1:22" ht="15" customHeight="1" x14ac:dyDescent="0.2">
      <c r="A173" s="276"/>
      <c r="B173" s="38" t="s">
        <v>153</v>
      </c>
      <c r="C173" s="321"/>
      <c r="D173" s="325"/>
      <c r="E173" s="324"/>
      <c r="F173" s="326"/>
      <c r="G173" s="327"/>
      <c r="H173" s="21">
        <f>SUM(H174:H174)</f>
        <v>400000</v>
      </c>
      <c r="I173" s="21">
        <f>SUM(I174:I174)</f>
        <v>0</v>
      </c>
      <c r="J173" s="21">
        <f>SUM(J174:J174)</f>
        <v>400000</v>
      </c>
      <c r="K173" s="21">
        <f>SUM(K174:K174)</f>
        <v>-400000</v>
      </c>
      <c r="L173" s="21">
        <f t="shared" ref="L173:T173" si="72">L174</f>
        <v>0</v>
      </c>
      <c r="M173" s="21">
        <f t="shared" si="72"/>
        <v>0</v>
      </c>
      <c r="N173" s="21">
        <f t="shared" si="72"/>
        <v>0</v>
      </c>
      <c r="O173" s="21">
        <f t="shared" si="72"/>
        <v>0</v>
      </c>
      <c r="P173" s="228">
        <f t="shared" si="72"/>
        <v>0</v>
      </c>
      <c r="Q173" s="21">
        <f t="shared" si="72"/>
        <v>0</v>
      </c>
      <c r="R173" s="21">
        <f t="shared" si="72"/>
        <v>0</v>
      </c>
      <c r="S173" s="21">
        <f t="shared" si="72"/>
        <v>0</v>
      </c>
      <c r="T173" s="21">
        <f t="shared" si="72"/>
        <v>0</v>
      </c>
      <c r="U173" s="154">
        <f>+IFERROR((R173/N173),0%)</f>
        <v>0</v>
      </c>
      <c r="V173" s="366"/>
    </row>
    <row r="174" spans="1:22" ht="15" customHeight="1" x14ac:dyDescent="0.2">
      <c r="A174" s="276"/>
      <c r="B174" s="34" t="s">
        <v>23</v>
      </c>
      <c r="C174" s="321" t="s">
        <v>24</v>
      </c>
      <c r="D174" s="322">
        <v>174228</v>
      </c>
      <c r="E174" s="321">
        <v>3</v>
      </c>
      <c r="F174" s="313">
        <v>142</v>
      </c>
      <c r="G174" s="40" t="str">
        <f>CONCATENATE(D174,"-",E174,"-",F174)</f>
        <v>174228-3-142</v>
      </c>
      <c r="H174" s="32">
        <f>IFERROR(VLOOKUP(G174,'Base Zero'!A:L,6,FALSE),0)</f>
        <v>400000</v>
      </c>
      <c r="I174" s="32">
        <f>IFERROR(VLOOKUP(G174,'Base Zero'!A:L,7,FALSE),0)</f>
        <v>0</v>
      </c>
      <c r="J174" s="23">
        <f>(H174+I174)</f>
        <v>400000</v>
      </c>
      <c r="K174" s="32">
        <f>(L174-J174)</f>
        <v>-400000</v>
      </c>
      <c r="L174" s="32">
        <f>IFERROR(VLOOKUP(G174,'Base Zero'!$A:$L,10,FALSE),0)</f>
        <v>0</v>
      </c>
      <c r="M174" s="32">
        <f>+L174-N174</f>
        <v>0</v>
      </c>
      <c r="N174" s="32">
        <f>IFERROR(VLOOKUP(G174,'Base Zero'!$A:$P,16,FALSE),0)</f>
        <v>0</v>
      </c>
      <c r="O174" s="32">
        <f>IFERROR(VLOOKUP(G174,'Base Execução'!A:M,6,FALSE),0)+IFERROR(VLOOKUP(G174,'Destaque Liberado pela CPRM'!A:F,6,FALSE),0)</f>
        <v>0</v>
      </c>
      <c r="P174" s="231">
        <f>+N174-O174</f>
        <v>0</v>
      </c>
      <c r="Q174" s="33"/>
      <c r="R174" s="231">
        <f>IFERROR(VLOOKUP(G174,'Base Execução'!$A:$K,7,FALSE),0)</f>
        <v>0</v>
      </c>
      <c r="S174" s="231">
        <f>IFERROR(VLOOKUP(G174,'Base Execução'!$A:$K,9,FALSE),0)</f>
        <v>0</v>
      </c>
      <c r="T174" s="32">
        <f>IFERROR(VLOOKUP(G174,'Base Execução'!$A:$K,11,FALSE),0)</f>
        <v>0</v>
      </c>
      <c r="U174" s="155"/>
      <c r="V174" s="366"/>
    </row>
    <row r="175" spans="1:22" ht="15" customHeight="1" x14ac:dyDescent="0.2">
      <c r="A175" s="276"/>
      <c r="B175" s="424" t="s">
        <v>241</v>
      </c>
      <c r="C175" s="327"/>
      <c r="D175" s="328"/>
      <c r="E175" s="327"/>
      <c r="F175" s="220"/>
      <c r="G175" s="39"/>
      <c r="H175" s="32"/>
      <c r="I175" s="32"/>
      <c r="J175" s="23"/>
      <c r="K175" s="32"/>
      <c r="L175" s="32"/>
      <c r="M175" s="32"/>
      <c r="N175" s="32"/>
      <c r="O175" s="219"/>
      <c r="P175" s="232"/>
      <c r="Q175" s="35"/>
      <c r="R175" s="232"/>
      <c r="S175" s="232"/>
      <c r="T175" s="31"/>
      <c r="U175" s="298"/>
      <c r="V175" s="366"/>
    </row>
    <row r="176" spans="1:22" ht="15" customHeight="1" x14ac:dyDescent="0.2">
      <c r="A176" s="276"/>
      <c r="B176" s="38" t="s">
        <v>154</v>
      </c>
      <c r="C176" s="327"/>
      <c r="D176" s="330"/>
      <c r="E176" s="329"/>
      <c r="F176" s="326"/>
      <c r="G176" s="327"/>
      <c r="H176" s="21">
        <f>SUM(H177:H177)</f>
        <v>400000</v>
      </c>
      <c r="I176" s="21">
        <f>SUM(I177:I177)</f>
        <v>0</v>
      </c>
      <c r="J176" s="21">
        <f>SUM(J177:J177)</f>
        <v>400000</v>
      </c>
      <c r="K176" s="21">
        <f>SUM(K177:K177)</f>
        <v>-400000</v>
      </c>
      <c r="L176" s="21">
        <f t="shared" ref="L176:T176" si="73">L177</f>
        <v>0</v>
      </c>
      <c r="M176" s="21">
        <f t="shared" si="73"/>
        <v>0</v>
      </c>
      <c r="N176" s="21">
        <f t="shared" si="73"/>
        <v>0</v>
      </c>
      <c r="O176" s="21">
        <f t="shared" si="73"/>
        <v>0</v>
      </c>
      <c r="P176" s="228">
        <f t="shared" si="73"/>
        <v>0</v>
      </c>
      <c r="Q176" s="21">
        <f t="shared" si="73"/>
        <v>0</v>
      </c>
      <c r="R176" s="21">
        <f t="shared" si="73"/>
        <v>0</v>
      </c>
      <c r="S176" s="21">
        <f t="shared" si="73"/>
        <v>0</v>
      </c>
      <c r="T176" s="21">
        <f t="shared" si="73"/>
        <v>0</v>
      </c>
      <c r="U176" s="154">
        <f>+IFERROR((R176/N176),0%)</f>
        <v>0</v>
      </c>
      <c r="V176" s="366"/>
    </row>
    <row r="177" spans="1:33" ht="15" customHeight="1" x14ac:dyDescent="0.2">
      <c r="A177" s="276"/>
      <c r="B177" s="34" t="s">
        <v>23</v>
      </c>
      <c r="C177" s="327" t="s">
        <v>24</v>
      </c>
      <c r="D177" s="328">
        <v>174229</v>
      </c>
      <c r="E177" s="327">
        <v>3</v>
      </c>
      <c r="F177" s="220">
        <v>142</v>
      </c>
      <c r="G177" s="39" t="str">
        <f>CONCATENATE(D177,"-",E177,"-",F177)</f>
        <v>174229-3-142</v>
      </c>
      <c r="H177" s="32">
        <f>IFERROR(VLOOKUP(G177,'Base Zero'!A:L,6,FALSE),0)</f>
        <v>400000</v>
      </c>
      <c r="I177" s="32">
        <f>IFERROR(VLOOKUP(G177,'Base Zero'!A:L,7,FALSE),0)</f>
        <v>0</v>
      </c>
      <c r="J177" s="23">
        <f>(H177+I177)</f>
        <v>400000</v>
      </c>
      <c r="K177" s="32">
        <f>(L177-J177)</f>
        <v>-400000</v>
      </c>
      <c r="L177" s="32">
        <f>IFERROR(VLOOKUP(G177,'Base Zero'!$A:$L,10,FALSE),0)</f>
        <v>0</v>
      </c>
      <c r="M177" s="32">
        <f>+L177-N177</f>
        <v>0</v>
      </c>
      <c r="N177" s="32">
        <f>IFERROR(VLOOKUP(G177,'Base Zero'!$A:$P,16,FALSE),0)</f>
        <v>0</v>
      </c>
      <c r="O177" s="32">
        <f>IFERROR(VLOOKUP(G177,'Base Execução'!A:M,6,FALSE),0)+IFERROR(VLOOKUP(G177,'Destaque Liberado pela CPRM'!A:F,6,FALSE),0)</f>
        <v>0</v>
      </c>
      <c r="P177" s="231">
        <f>+N177-O177</f>
        <v>0</v>
      </c>
      <c r="Q177" s="35"/>
      <c r="R177" s="231">
        <f>IFERROR(VLOOKUP(G177,'Base Execução'!$A:$K,7,FALSE),0)</f>
        <v>0</v>
      </c>
      <c r="S177" s="231">
        <f>IFERROR(VLOOKUP(G177,'Base Execução'!$A:$K,9,FALSE),0)</f>
        <v>0</v>
      </c>
      <c r="T177" s="32">
        <f>IFERROR(VLOOKUP(G177,'Base Execução'!$A:$K,11,FALSE),0)</f>
        <v>0</v>
      </c>
      <c r="U177" s="298"/>
      <c r="V177" s="366"/>
    </row>
    <row r="178" spans="1:33" ht="15" customHeight="1" x14ac:dyDescent="0.2">
      <c r="A178" s="276"/>
      <c r="B178" s="424" t="s">
        <v>242</v>
      </c>
      <c r="C178" s="327"/>
      <c r="D178" s="328"/>
      <c r="E178" s="327"/>
      <c r="F178" s="220"/>
      <c r="G178" s="39"/>
      <c r="H178" s="32"/>
      <c r="I178" s="32"/>
      <c r="J178" s="23"/>
      <c r="K178" s="32"/>
      <c r="L178" s="32"/>
      <c r="M178" s="32"/>
      <c r="N178" s="32"/>
      <c r="O178" s="219"/>
      <c r="P178" s="232"/>
      <c r="Q178" s="35"/>
      <c r="R178" s="232"/>
      <c r="S178" s="232"/>
      <c r="T178" s="31"/>
      <c r="U178" s="298"/>
      <c r="V178" s="366"/>
    </row>
    <row r="179" spans="1:33" ht="15" customHeight="1" x14ac:dyDescent="0.2">
      <c r="A179" s="276"/>
      <c r="B179" s="38" t="s">
        <v>155</v>
      </c>
      <c r="C179" s="327"/>
      <c r="D179" s="330"/>
      <c r="E179" s="329"/>
      <c r="F179" s="326"/>
      <c r="G179" s="327"/>
      <c r="H179" s="21">
        <f>SUM(H180:H180)</f>
        <v>300000</v>
      </c>
      <c r="I179" s="21">
        <f>SUM(I180:I180)</f>
        <v>0</v>
      </c>
      <c r="J179" s="21">
        <f>SUM(J180:J180)</f>
        <v>300000</v>
      </c>
      <c r="K179" s="21">
        <f>SUM(K180:K180)</f>
        <v>100000</v>
      </c>
      <c r="L179" s="21">
        <f t="shared" ref="L179:T179" si="74">L180</f>
        <v>400000</v>
      </c>
      <c r="M179" s="21">
        <f t="shared" si="74"/>
        <v>0</v>
      </c>
      <c r="N179" s="21">
        <f t="shared" si="74"/>
        <v>400000</v>
      </c>
      <c r="O179" s="21">
        <f t="shared" si="74"/>
        <v>205211.23</v>
      </c>
      <c r="P179" s="228">
        <f t="shared" si="74"/>
        <v>194788.77</v>
      </c>
      <c r="Q179" s="21">
        <f t="shared" si="74"/>
        <v>0</v>
      </c>
      <c r="R179" s="21">
        <f t="shared" si="74"/>
        <v>147463.93</v>
      </c>
      <c r="S179" s="21">
        <f t="shared" si="74"/>
        <v>97844.63</v>
      </c>
      <c r="T179" s="21">
        <f t="shared" si="74"/>
        <v>94628.44</v>
      </c>
      <c r="U179" s="154">
        <f>+IFERROR((R179/N179),0%)</f>
        <v>0.368659825</v>
      </c>
      <c r="V179" s="366"/>
    </row>
    <row r="180" spans="1:33" ht="15" customHeight="1" x14ac:dyDescent="0.2">
      <c r="A180" s="276"/>
      <c r="B180" s="34" t="s">
        <v>23</v>
      </c>
      <c r="C180" s="327" t="s">
        <v>24</v>
      </c>
      <c r="D180" s="328">
        <v>174230</v>
      </c>
      <c r="E180" s="327">
        <v>3</v>
      </c>
      <c r="F180" s="220">
        <v>142</v>
      </c>
      <c r="G180" s="39" t="str">
        <f>CONCATENATE(D180,"-",E180,"-",F180)</f>
        <v>174230-3-142</v>
      </c>
      <c r="H180" s="32">
        <f>IFERROR(VLOOKUP(G180,'Base Zero'!A:L,6,FALSE),0)</f>
        <v>300000</v>
      </c>
      <c r="I180" s="32">
        <f>IFERROR(VLOOKUP(G180,'Base Zero'!A:L,7,FALSE),0)</f>
        <v>0</v>
      </c>
      <c r="J180" s="23">
        <f>(H180+I180)</f>
        <v>300000</v>
      </c>
      <c r="K180" s="32">
        <f>(L180-J180)</f>
        <v>100000</v>
      </c>
      <c r="L180" s="32">
        <f>IFERROR(VLOOKUP(G180,'Base Zero'!$A:$L,10,FALSE),0)</f>
        <v>400000</v>
      </c>
      <c r="M180" s="32">
        <f>+L180-N180</f>
        <v>0</v>
      </c>
      <c r="N180" s="32">
        <f>IFERROR(VLOOKUP(G180,'Base Zero'!$A:$P,16,FALSE),0)</f>
        <v>400000</v>
      </c>
      <c r="O180" s="32">
        <f>IFERROR(VLOOKUP(G180,'Base Execução'!A:M,6,FALSE),0)+IFERROR(VLOOKUP(G180,'Destaque Liberado pela CPRM'!A:F,6,FALSE),0)</f>
        <v>205211.23</v>
      </c>
      <c r="P180" s="231">
        <f>+N180-O180</f>
        <v>194788.77</v>
      </c>
      <c r="Q180" s="35"/>
      <c r="R180" s="231">
        <f>IFERROR(VLOOKUP(G180,'Base Execução'!$A:$K,7,FALSE),0)</f>
        <v>147463.93</v>
      </c>
      <c r="S180" s="231">
        <f>IFERROR(VLOOKUP(G180,'Base Execução'!$A:$K,9,FALSE),0)</f>
        <v>97844.63</v>
      </c>
      <c r="T180" s="32">
        <f>IFERROR(VLOOKUP(G180,'Base Execução'!$A:$K,11,FALSE),0)</f>
        <v>94628.44</v>
      </c>
      <c r="U180" s="298"/>
      <c r="V180" s="366"/>
    </row>
    <row r="181" spans="1:33" ht="15" customHeight="1" x14ac:dyDescent="0.2">
      <c r="A181" s="276"/>
      <c r="B181" s="331"/>
      <c r="C181" s="332"/>
      <c r="D181" s="333"/>
      <c r="E181" s="332"/>
      <c r="F181" s="317"/>
      <c r="G181" s="49"/>
      <c r="H181" s="42"/>
      <c r="I181" s="42"/>
      <c r="J181" s="24"/>
      <c r="K181" s="42"/>
      <c r="L181" s="42"/>
      <c r="M181" s="42"/>
      <c r="N181" s="42"/>
      <c r="O181" s="179"/>
      <c r="P181" s="265"/>
      <c r="Q181" s="35"/>
      <c r="R181" s="265"/>
      <c r="S181" s="265"/>
      <c r="T181" s="42"/>
      <c r="U181" s="300"/>
      <c r="V181" s="366"/>
    </row>
    <row r="182" spans="1:33" s="11" customFormat="1" ht="24.95" customHeight="1" x14ac:dyDescent="0.2">
      <c r="A182" s="272"/>
      <c r="B182" s="25" t="s">
        <v>259</v>
      </c>
      <c r="C182" s="273"/>
      <c r="D182" s="274"/>
      <c r="E182" s="273"/>
      <c r="F182" s="275"/>
      <c r="G182" s="273"/>
      <c r="H182" s="26">
        <f>SUM(H184:H187)</f>
        <v>5000000</v>
      </c>
      <c r="I182" s="26">
        <f t="shared" ref="I182:T182" si="75">SUM(I184:I187)</f>
        <v>0</v>
      </c>
      <c r="J182" s="26">
        <f t="shared" si="75"/>
        <v>5000000</v>
      </c>
      <c r="K182" s="26">
        <f t="shared" si="75"/>
        <v>-589075</v>
      </c>
      <c r="L182" s="26">
        <f t="shared" si="75"/>
        <v>4410925</v>
      </c>
      <c r="M182" s="26">
        <f t="shared" si="75"/>
        <v>0</v>
      </c>
      <c r="N182" s="26">
        <f t="shared" si="75"/>
        <v>4410925</v>
      </c>
      <c r="O182" s="26">
        <f t="shared" si="75"/>
        <v>1468508.6900000002</v>
      </c>
      <c r="P182" s="26">
        <f t="shared" si="75"/>
        <v>2942416.31</v>
      </c>
      <c r="Q182" s="35">
        <f>SUM(Q184:Q186)</f>
        <v>0</v>
      </c>
      <c r="R182" s="26">
        <f t="shared" si="75"/>
        <v>1190605.9300000002</v>
      </c>
      <c r="S182" s="26">
        <f t="shared" si="75"/>
        <v>992241.47</v>
      </c>
      <c r="T182" s="26">
        <f t="shared" si="75"/>
        <v>794802.1</v>
      </c>
      <c r="U182" s="156">
        <f>+IFERROR((R182/N182),0%)</f>
        <v>0.26992205263068408</v>
      </c>
      <c r="V182" s="364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s="11" customFormat="1" ht="15" customHeight="1" x14ac:dyDescent="0.2">
      <c r="A183" s="371"/>
      <c r="B183" s="294" t="s">
        <v>320</v>
      </c>
      <c r="C183" s="278"/>
      <c r="D183" s="40"/>
      <c r="E183" s="278"/>
      <c r="F183" s="279"/>
      <c r="G183" s="278"/>
      <c r="H183" s="32"/>
      <c r="I183" s="32"/>
      <c r="J183" s="32"/>
      <c r="K183" s="32"/>
      <c r="L183" s="32"/>
      <c r="M183" s="32"/>
      <c r="N183" s="32"/>
      <c r="O183" s="32"/>
      <c r="P183" s="231"/>
      <c r="Q183" s="33"/>
      <c r="R183" s="231"/>
      <c r="S183" s="231"/>
      <c r="T183" s="32"/>
      <c r="U183" s="295"/>
      <c r="V183" s="364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11" customFormat="1" ht="15" customHeight="1" x14ac:dyDescent="0.2">
      <c r="A184" s="371"/>
      <c r="B184" s="34" t="s">
        <v>23</v>
      </c>
      <c r="C184" s="278" t="s">
        <v>24</v>
      </c>
      <c r="D184" s="40"/>
      <c r="E184" s="278">
        <v>3</v>
      </c>
      <c r="F184" s="279">
        <v>142</v>
      </c>
      <c r="G184" s="40"/>
      <c r="H184" s="32">
        <f>H191+H197+H201</f>
        <v>2700000</v>
      </c>
      <c r="I184" s="32">
        <f t="shared" ref="I184:T184" si="76">I191+I197+I201</f>
        <v>0</v>
      </c>
      <c r="J184" s="32">
        <f t="shared" si="76"/>
        <v>2700000</v>
      </c>
      <c r="K184" s="32">
        <f t="shared" si="76"/>
        <v>-350000</v>
      </c>
      <c r="L184" s="32">
        <f t="shared" si="76"/>
        <v>2350000</v>
      </c>
      <c r="M184" s="32">
        <f t="shared" si="76"/>
        <v>0</v>
      </c>
      <c r="N184" s="32">
        <f t="shared" si="76"/>
        <v>2350000</v>
      </c>
      <c r="O184" s="32">
        <f t="shared" si="76"/>
        <v>1032185.6</v>
      </c>
      <c r="P184" s="32">
        <f t="shared" si="76"/>
        <v>1317814.3999999999</v>
      </c>
      <c r="Q184" s="32">
        <f t="shared" si="76"/>
        <v>0</v>
      </c>
      <c r="R184" s="32">
        <f t="shared" si="76"/>
        <v>910632.09000000008</v>
      </c>
      <c r="S184" s="32">
        <f t="shared" si="76"/>
        <v>772868.02</v>
      </c>
      <c r="T184" s="32">
        <f t="shared" si="76"/>
        <v>576383.44999999995</v>
      </c>
      <c r="U184" s="153"/>
      <c r="V184" s="364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11" customFormat="1" ht="15" customHeight="1" x14ac:dyDescent="0.2">
      <c r="A185" s="371"/>
      <c r="B185" s="34" t="s">
        <v>26</v>
      </c>
      <c r="C185" s="269" t="s">
        <v>27</v>
      </c>
      <c r="D185" s="39"/>
      <c r="E185" s="269">
        <v>4</v>
      </c>
      <c r="F185" s="44">
        <v>142</v>
      </c>
      <c r="G185" s="40"/>
      <c r="H185" s="32">
        <f>H192+H198+H202</f>
        <v>1500000</v>
      </c>
      <c r="I185" s="32">
        <f t="shared" ref="I185:T185" si="77">I192+I198+I202</f>
        <v>0</v>
      </c>
      <c r="J185" s="32">
        <f t="shared" si="77"/>
        <v>1500000</v>
      </c>
      <c r="K185" s="32">
        <f t="shared" si="77"/>
        <v>-239075</v>
      </c>
      <c r="L185" s="32">
        <f t="shared" si="77"/>
        <v>1260925</v>
      </c>
      <c r="M185" s="32">
        <f t="shared" si="77"/>
        <v>0</v>
      </c>
      <c r="N185" s="32">
        <f t="shared" si="77"/>
        <v>1260925</v>
      </c>
      <c r="O185" s="32">
        <f t="shared" si="77"/>
        <v>91210</v>
      </c>
      <c r="P185" s="32">
        <f t="shared" si="77"/>
        <v>1169715</v>
      </c>
      <c r="Q185" s="32">
        <f t="shared" ref="Q185" si="78">Q192</f>
        <v>0</v>
      </c>
      <c r="R185" s="32">
        <f t="shared" si="77"/>
        <v>58895.89</v>
      </c>
      <c r="S185" s="32">
        <f t="shared" si="77"/>
        <v>0</v>
      </c>
      <c r="T185" s="32">
        <f t="shared" si="77"/>
        <v>0</v>
      </c>
      <c r="U185" s="297"/>
      <c r="V185" s="364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11" customFormat="1" ht="15" customHeight="1" x14ac:dyDescent="0.2">
      <c r="A186" s="371"/>
      <c r="B186" s="34" t="s">
        <v>25</v>
      </c>
      <c r="C186" s="269" t="s">
        <v>24</v>
      </c>
      <c r="D186" s="39"/>
      <c r="E186" s="269">
        <v>3</v>
      </c>
      <c r="F186" s="44">
        <v>181</v>
      </c>
      <c r="G186" s="40"/>
      <c r="H186" s="32">
        <f>H193+H205</f>
        <v>800000</v>
      </c>
      <c r="I186" s="32">
        <f t="shared" ref="I186:T186" si="79">I193+I205</f>
        <v>0</v>
      </c>
      <c r="J186" s="32">
        <f t="shared" si="79"/>
        <v>800000</v>
      </c>
      <c r="K186" s="32">
        <f t="shared" si="79"/>
        <v>0</v>
      </c>
      <c r="L186" s="32">
        <f t="shared" si="79"/>
        <v>800000</v>
      </c>
      <c r="M186" s="32">
        <f t="shared" si="79"/>
        <v>0</v>
      </c>
      <c r="N186" s="32">
        <f t="shared" si="79"/>
        <v>800000</v>
      </c>
      <c r="O186" s="32">
        <f t="shared" si="79"/>
        <v>345113.09</v>
      </c>
      <c r="P186" s="32">
        <f t="shared" si="79"/>
        <v>454886.91</v>
      </c>
      <c r="Q186" s="32">
        <f t="shared" ref="Q186" si="80">Q193</f>
        <v>0</v>
      </c>
      <c r="R186" s="32">
        <f t="shared" si="79"/>
        <v>221077.95</v>
      </c>
      <c r="S186" s="32">
        <f t="shared" si="79"/>
        <v>219373.45</v>
      </c>
      <c r="T186" s="32">
        <f t="shared" si="79"/>
        <v>218418.65</v>
      </c>
      <c r="U186" s="297"/>
      <c r="V186" s="364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11" customFormat="1" ht="15" customHeight="1" x14ac:dyDescent="0.2">
      <c r="A187" s="371"/>
      <c r="B187" s="314" t="s">
        <v>39</v>
      </c>
      <c r="C187" s="269" t="s">
        <v>24</v>
      </c>
      <c r="D187" s="39"/>
      <c r="E187" s="269">
        <v>3</v>
      </c>
      <c r="F187" s="44">
        <v>350</v>
      </c>
      <c r="G187" s="40"/>
      <c r="H187" s="32">
        <f>H194</f>
        <v>0</v>
      </c>
      <c r="I187" s="32">
        <f t="shared" ref="I187:T187" si="81">I194</f>
        <v>0</v>
      </c>
      <c r="J187" s="32">
        <f t="shared" si="81"/>
        <v>0</v>
      </c>
      <c r="K187" s="32">
        <f t="shared" si="81"/>
        <v>0</v>
      </c>
      <c r="L187" s="32">
        <f t="shared" si="81"/>
        <v>0</v>
      </c>
      <c r="M187" s="32">
        <f t="shared" si="81"/>
        <v>0</v>
      </c>
      <c r="N187" s="32">
        <f t="shared" si="81"/>
        <v>0</v>
      </c>
      <c r="O187" s="32">
        <f t="shared" si="81"/>
        <v>0</v>
      </c>
      <c r="P187" s="32">
        <f t="shared" si="81"/>
        <v>0</v>
      </c>
      <c r="Q187" s="32"/>
      <c r="R187" s="32">
        <f t="shared" si="81"/>
        <v>0</v>
      </c>
      <c r="S187" s="32">
        <f t="shared" si="81"/>
        <v>0</v>
      </c>
      <c r="T187" s="32">
        <f t="shared" si="81"/>
        <v>0</v>
      </c>
      <c r="U187" s="297"/>
      <c r="V187" s="364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11" customFormat="1" ht="15" customHeight="1" x14ac:dyDescent="0.2">
      <c r="A188" s="371"/>
      <c r="B188" s="34"/>
      <c r="C188" s="269"/>
      <c r="D188" s="39"/>
      <c r="E188" s="269"/>
      <c r="F188" s="44"/>
      <c r="G188" s="40"/>
      <c r="H188" s="32"/>
      <c r="I188" s="32"/>
      <c r="J188" s="32"/>
      <c r="K188" s="32"/>
      <c r="L188" s="32"/>
      <c r="M188" s="32"/>
      <c r="N188" s="32"/>
      <c r="O188" s="32"/>
      <c r="P188" s="231"/>
      <c r="Q188" s="296"/>
      <c r="R188" s="32"/>
      <c r="S188" s="32"/>
      <c r="T188" s="32"/>
      <c r="U188" s="297"/>
      <c r="V188" s="364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11" customFormat="1" ht="24.95" customHeight="1" x14ac:dyDescent="0.2">
      <c r="A189" s="371"/>
      <c r="B189" s="424" t="s">
        <v>260</v>
      </c>
      <c r="C189" s="269"/>
      <c r="D189" s="39"/>
      <c r="E189" s="269"/>
      <c r="F189" s="44"/>
      <c r="G189" s="40"/>
      <c r="H189" s="32"/>
      <c r="I189" s="32"/>
      <c r="J189" s="23"/>
      <c r="K189" s="32"/>
      <c r="L189" s="32"/>
      <c r="M189" s="32"/>
      <c r="N189" s="32"/>
      <c r="O189" s="32"/>
      <c r="P189" s="231"/>
      <c r="Q189" s="296"/>
      <c r="R189" s="232"/>
      <c r="S189" s="232"/>
      <c r="T189" s="31"/>
      <c r="U189" s="297"/>
      <c r="V189" s="364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11" customFormat="1" ht="15" customHeight="1" x14ac:dyDescent="0.2">
      <c r="A190" s="371"/>
      <c r="B190" s="38" t="s">
        <v>137</v>
      </c>
      <c r="C190" s="269"/>
      <c r="D190" s="39"/>
      <c r="E190" s="269"/>
      <c r="F190" s="44"/>
      <c r="G190" s="40"/>
      <c r="H190" s="21">
        <f>SUM(H191:H194)</f>
        <v>200000</v>
      </c>
      <c r="I190" s="21">
        <f t="shared" ref="I190:P190" si="82">SUM(I191:I194)</f>
        <v>0</v>
      </c>
      <c r="J190" s="21">
        <f t="shared" si="82"/>
        <v>200000</v>
      </c>
      <c r="K190" s="21">
        <f t="shared" si="82"/>
        <v>0</v>
      </c>
      <c r="L190" s="21">
        <f t="shared" si="82"/>
        <v>200000</v>
      </c>
      <c r="M190" s="21">
        <f t="shared" si="82"/>
        <v>0</v>
      </c>
      <c r="N190" s="21">
        <f t="shared" si="82"/>
        <v>200000</v>
      </c>
      <c r="O190" s="21">
        <f t="shared" si="82"/>
        <v>101219.14</v>
      </c>
      <c r="P190" s="21">
        <f t="shared" si="82"/>
        <v>98780.86</v>
      </c>
      <c r="Q190" s="21">
        <f>SUM(Q191:Q193)</f>
        <v>0</v>
      </c>
      <c r="R190" s="21">
        <f>SUM(R191:R194)</f>
        <v>100990.67</v>
      </c>
      <c r="S190" s="21">
        <f>SUM(S191:S194)</f>
        <v>91530.53</v>
      </c>
      <c r="T190" s="21">
        <f>SUM(T191:T194)</f>
        <v>56400.44</v>
      </c>
      <c r="U190" s="154">
        <f>+IFERROR((R190/N190),0%)</f>
        <v>0.50495334999999997</v>
      </c>
      <c r="V190" s="364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11" customFormat="1" ht="15" customHeight="1" x14ac:dyDescent="0.2">
      <c r="A191" s="371"/>
      <c r="B191" s="34" t="s">
        <v>23</v>
      </c>
      <c r="C191" s="269" t="s">
        <v>24</v>
      </c>
      <c r="D191" s="39">
        <v>174235</v>
      </c>
      <c r="E191" s="269">
        <v>3</v>
      </c>
      <c r="F191" s="44">
        <v>142</v>
      </c>
      <c r="G191" s="40" t="str">
        <f>CONCATENATE(D191,"-",E191,"-",F191)</f>
        <v>174235-3-142</v>
      </c>
      <c r="H191" s="32">
        <f>IFERROR(VLOOKUP(G191,'Base Zero'!A:L,6,FALSE),0)</f>
        <v>200000</v>
      </c>
      <c r="I191" s="32">
        <f>IFERROR(VLOOKUP(G191,'Base Zero'!A:L,7,FALSE),0)</f>
        <v>0</v>
      </c>
      <c r="J191" s="344">
        <f>(H191+I191)</f>
        <v>200000</v>
      </c>
      <c r="K191" s="231">
        <f>(L191-J191)</f>
        <v>0</v>
      </c>
      <c r="L191" s="231">
        <f>IFERROR(VLOOKUP(G191,'Base Zero'!$A:$L,10,FALSE),0)</f>
        <v>200000</v>
      </c>
      <c r="M191" s="231">
        <f>+L191-N191</f>
        <v>0</v>
      </c>
      <c r="N191" s="32">
        <f>IFERROR(VLOOKUP(G191,'Base Zero'!$A:$P,16,FALSE),0)</f>
        <v>200000</v>
      </c>
      <c r="O191" s="32">
        <f>IFERROR(VLOOKUP(G191,'Base Execução'!A:M,6,FALSE),0)+IFERROR(VLOOKUP(G191,'Destaque Liberado pela CPRM'!A:F,6,FALSE),0)</f>
        <v>101219.14</v>
      </c>
      <c r="P191" s="231">
        <f>+N191-O191</f>
        <v>98780.86</v>
      </c>
      <c r="Q191" s="296"/>
      <c r="R191" s="231">
        <f>IFERROR(VLOOKUP(G191,'Base Execução'!$A:$K,7,FALSE),0)</f>
        <v>100990.67</v>
      </c>
      <c r="S191" s="231">
        <f>IFERROR(VLOOKUP(G191,'Base Execução'!$A:$K,9,FALSE),0)</f>
        <v>91530.53</v>
      </c>
      <c r="T191" s="32">
        <f>IFERROR(VLOOKUP(G191,'Base Execução'!$A:$K,11,FALSE),0)</f>
        <v>56400.44</v>
      </c>
      <c r="U191" s="297"/>
      <c r="V191" s="364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11" customFormat="1" ht="15" customHeight="1" x14ac:dyDescent="0.2">
      <c r="A192" s="371"/>
      <c r="B192" s="34" t="s">
        <v>23</v>
      </c>
      <c r="C192" s="269" t="s">
        <v>27</v>
      </c>
      <c r="D192" s="39">
        <v>174235</v>
      </c>
      <c r="E192" s="269">
        <v>4</v>
      </c>
      <c r="F192" s="44">
        <v>142</v>
      </c>
      <c r="G192" s="40" t="str">
        <f>CONCATENATE(D192,"-",E192,"-",F192)</f>
        <v>174235-4-142</v>
      </c>
      <c r="H192" s="32">
        <f>IFERROR(VLOOKUP(G192,'Base Zero'!A:L,6,FALSE),0)</f>
        <v>0</v>
      </c>
      <c r="I192" s="32">
        <f>IFERROR(VLOOKUP(G192,'Base Zero'!A:L,7,FALSE),0)</f>
        <v>0</v>
      </c>
      <c r="J192" s="344">
        <f>(H192+I192)</f>
        <v>0</v>
      </c>
      <c r="K192" s="231">
        <f>(L192-J192)</f>
        <v>0</v>
      </c>
      <c r="L192" s="231">
        <f>IFERROR(VLOOKUP(G192,'Base Zero'!$A:$L,10,FALSE),0)</f>
        <v>0</v>
      </c>
      <c r="M192" s="231">
        <f>+L192-N192</f>
        <v>0</v>
      </c>
      <c r="N192" s="32">
        <f>IFERROR(VLOOKUP(G192,'Base Zero'!$A:$P,16,FALSE),0)</f>
        <v>0</v>
      </c>
      <c r="O192" s="32">
        <f>IFERROR(VLOOKUP(G192,'Base Execução'!A:M,6,FALSE),0)+IFERROR(VLOOKUP(G192,'Destaque Liberado pela CPRM'!A:F,6,FALSE),0)</f>
        <v>0</v>
      </c>
      <c r="P192" s="231">
        <f>+N192-O192</f>
        <v>0</v>
      </c>
      <c r="Q192" s="296"/>
      <c r="R192" s="231">
        <f>IFERROR(VLOOKUP(G192,'Base Execução'!$A:$K,7,FALSE),0)</f>
        <v>0</v>
      </c>
      <c r="S192" s="231">
        <f>IFERROR(VLOOKUP(G192,'Base Execução'!$A:$K,9,FALSE),0)</f>
        <v>0</v>
      </c>
      <c r="T192" s="32">
        <f>IFERROR(VLOOKUP(G192,'Base Execução'!$A:$K,11,FALSE),0)</f>
        <v>0</v>
      </c>
      <c r="U192" s="155"/>
      <c r="V192" s="364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11" customFormat="1" ht="15" customHeight="1" x14ac:dyDescent="0.2">
      <c r="A193" s="371"/>
      <c r="B193" s="34" t="s">
        <v>25</v>
      </c>
      <c r="C193" s="269" t="s">
        <v>24</v>
      </c>
      <c r="D193" s="39">
        <v>174235</v>
      </c>
      <c r="E193" s="269">
        <v>3</v>
      </c>
      <c r="F193" s="44">
        <v>181</v>
      </c>
      <c r="G193" s="40" t="str">
        <f>CONCATENATE(D193,"-",E193,"-",F193)</f>
        <v>174235-3-181</v>
      </c>
      <c r="H193" s="32">
        <f>IFERROR(VLOOKUP(G193,'Base Zero'!A:L,6,FALSE),0)</f>
        <v>0</v>
      </c>
      <c r="I193" s="32">
        <f>IFERROR(VLOOKUP(G193,'Base Zero'!A:L,7,FALSE),0)</f>
        <v>0</v>
      </c>
      <c r="J193" s="344">
        <f>(H193+I193)</f>
        <v>0</v>
      </c>
      <c r="K193" s="231">
        <f>(L193-J193)</f>
        <v>0</v>
      </c>
      <c r="L193" s="231">
        <f>IFERROR(VLOOKUP(G193,'Base Zero'!$A:$L,10,FALSE),0)</f>
        <v>0</v>
      </c>
      <c r="M193" s="231">
        <f>+L193-N193</f>
        <v>0</v>
      </c>
      <c r="N193" s="32">
        <f>IFERROR(VLOOKUP(G193,'Base Zero'!$A:$P,16,FALSE),0)</f>
        <v>0</v>
      </c>
      <c r="O193" s="32">
        <f>IFERROR(VLOOKUP(G193,'Base Execução'!A:M,6,FALSE),0)+IFERROR(VLOOKUP(G193,'Destaque Liberado pela CPRM'!A:F,6,FALSE),0)</f>
        <v>0</v>
      </c>
      <c r="P193" s="231">
        <f>+N193-O193</f>
        <v>0</v>
      </c>
      <c r="Q193" s="296"/>
      <c r="R193" s="231">
        <f>IFERROR(VLOOKUP(G193,'Base Execução'!$A:$K,7,FALSE),0)</f>
        <v>0</v>
      </c>
      <c r="S193" s="231">
        <f>IFERROR(VLOOKUP(G193,'Base Execução'!$A:$K,9,FALSE),0)</f>
        <v>0</v>
      </c>
      <c r="T193" s="32">
        <f>IFERROR(VLOOKUP(G193,'Base Execução'!$A:$K,11,FALSE),0)</f>
        <v>0</v>
      </c>
      <c r="U193" s="297"/>
      <c r="V193" s="364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11" customFormat="1" ht="15" customHeight="1" x14ac:dyDescent="0.2">
      <c r="A194" s="371"/>
      <c r="B194" s="314" t="s">
        <v>39</v>
      </c>
      <c r="C194" s="269" t="s">
        <v>24</v>
      </c>
      <c r="D194" s="39">
        <v>174235</v>
      </c>
      <c r="E194" s="269">
        <v>3</v>
      </c>
      <c r="F194" s="44">
        <v>350</v>
      </c>
      <c r="G194" s="40" t="str">
        <f>CONCATENATE(D194,"-",E194,"-",F194)</f>
        <v>174235-3-350</v>
      </c>
      <c r="H194" s="32">
        <f>IFERROR(VLOOKUP(G194,'Base Zero'!A:L,6,FALSE),0)</f>
        <v>0</v>
      </c>
      <c r="I194" s="32">
        <f>IFERROR(VLOOKUP(G194,'Base Zero'!A:L,7,FALSE),0)</f>
        <v>0</v>
      </c>
      <c r="J194" s="344">
        <f>(H194+I194)</f>
        <v>0</v>
      </c>
      <c r="K194" s="231">
        <f>(L194-J194)</f>
        <v>0</v>
      </c>
      <c r="L194" s="231">
        <f>IFERROR(VLOOKUP(G194,'Base Zero'!$A:$L,10,FALSE),0)</f>
        <v>0</v>
      </c>
      <c r="M194" s="231">
        <f>+L194-N194</f>
        <v>0</v>
      </c>
      <c r="N194" s="32">
        <f>IFERROR(VLOOKUP(G194,'Base Zero'!$A:$P,16,FALSE),0)</f>
        <v>0</v>
      </c>
      <c r="O194" s="32">
        <f>IFERROR(VLOOKUP(G194,'Base Execução'!A:M,6,FALSE),0)+IFERROR(VLOOKUP(G194,'Destaque Liberado pela CPRM'!A:F,6,FALSE),0)</f>
        <v>0</v>
      </c>
      <c r="P194" s="231">
        <f>+N194-O194</f>
        <v>0</v>
      </c>
      <c r="Q194" s="296"/>
      <c r="R194" s="231">
        <f>IFERROR(VLOOKUP(G194,'Base Execução'!$A:$K,7,FALSE),0)</f>
        <v>0</v>
      </c>
      <c r="S194" s="231">
        <f>IFERROR(VLOOKUP(G194,'Base Execução'!$A:$K,9,FALSE),0)</f>
        <v>0</v>
      </c>
      <c r="T194" s="32">
        <f>IFERROR(VLOOKUP(G194,'Base Execução'!$A:$K,11,FALSE),0)</f>
        <v>0</v>
      </c>
      <c r="U194" s="297"/>
      <c r="V194" s="364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11" customFormat="1" ht="15" customHeight="1" x14ac:dyDescent="0.2">
      <c r="A195" s="371"/>
      <c r="B195" s="424" t="s">
        <v>261</v>
      </c>
      <c r="C195" s="269"/>
      <c r="D195" s="39"/>
      <c r="E195" s="269"/>
      <c r="F195" s="44"/>
      <c r="G195" s="40"/>
      <c r="H195" s="32"/>
      <c r="I195" s="32"/>
      <c r="J195" s="344"/>
      <c r="K195" s="231"/>
      <c r="L195" s="231"/>
      <c r="M195" s="231"/>
      <c r="N195" s="231"/>
      <c r="O195" s="231"/>
      <c r="P195" s="231"/>
      <c r="Q195" s="33"/>
      <c r="R195" s="231"/>
      <c r="S195" s="231"/>
      <c r="T195" s="32"/>
      <c r="U195" s="155"/>
      <c r="V195" s="364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11" customFormat="1" ht="15" customHeight="1" x14ac:dyDescent="0.2">
      <c r="A196" s="371"/>
      <c r="B196" s="38" t="s">
        <v>138</v>
      </c>
      <c r="C196" s="269"/>
      <c r="D196" s="39"/>
      <c r="E196" s="269"/>
      <c r="F196" s="44"/>
      <c r="G196" s="40"/>
      <c r="H196" s="21">
        <f>SUM(H197:H198)</f>
        <v>3200000</v>
      </c>
      <c r="I196" s="21">
        <f t="shared" ref="I196:P196" si="83">SUM(I197:I198)</f>
        <v>0</v>
      </c>
      <c r="J196" s="21">
        <f t="shared" si="83"/>
        <v>3200000</v>
      </c>
      <c r="K196" s="21">
        <f t="shared" si="83"/>
        <v>-944075</v>
      </c>
      <c r="L196" s="21">
        <f t="shared" si="83"/>
        <v>2255925</v>
      </c>
      <c r="M196" s="21">
        <f t="shared" si="83"/>
        <v>0</v>
      </c>
      <c r="N196" s="21">
        <f t="shared" si="83"/>
        <v>2255925</v>
      </c>
      <c r="O196" s="21">
        <f t="shared" si="83"/>
        <v>827633.36</v>
      </c>
      <c r="P196" s="21">
        <f t="shared" si="83"/>
        <v>1428291.6400000001</v>
      </c>
      <c r="Q196" s="21">
        <f t="shared" ref="Q196" si="84">Q197</f>
        <v>0</v>
      </c>
      <c r="R196" s="21">
        <f t="shared" ref="R196" si="85">SUM(R197:R198)</f>
        <v>724944.99</v>
      </c>
      <c r="S196" s="21">
        <f t="shared" ref="S196" si="86">SUM(S197:S198)</f>
        <v>583402.29</v>
      </c>
      <c r="T196" s="21">
        <f t="shared" ref="T196" si="87">SUM(T197:T198)</f>
        <v>431146.85</v>
      </c>
      <c r="U196" s="154">
        <f>+IFERROR((R196/N196),0%)</f>
        <v>0.32135154759134277</v>
      </c>
      <c r="V196" s="364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11" customFormat="1" ht="15" customHeight="1" x14ac:dyDescent="0.2">
      <c r="A197" s="371"/>
      <c r="B197" s="34" t="s">
        <v>23</v>
      </c>
      <c r="C197" s="269" t="s">
        <v>24</v>
      </c>
      <c r="D197" s="39">
        <v>174258</v>
      </c>
      <c r="E197" s="269">
        <v>3</v>
      </c>
      <c r="F197" s="44">
        <v>142</v>
      </c>
      <c r="G197" s="40" t="str">
        <f>CONCATENATE(D197,"-",E197,"-",F197)</f>
        <v>174258-3-142</v>
      </c>
      <c r="H197" s="32">
        <f>IFERROR(VLOOKUP(G197,'Base Zero'!A:L,6,FALSE),0)</f>
        <v>1800000</v>
      </c>
      <c r="I197" s="32">
        <f>IFERROR(VLOOKUP(G197,'Base Zero'!A:L,7,FALSE),0)</f>
        <v>0</v>
      </c>
      <c r="J197" s="344">
        <f>(H197+I197)</f>
        <v>1800000</v>
      </c>
      <c r="K197" s="231">
        <f>(L197-J197)</f>
        <v>-305000</v>
      </c>
      <c r="L197" s="232">
        <f>IFERROR(VLOOKUP(G197,'Base Zero'!$A:$L,10,FALSE),0)</f>
        <v>1495000</v>
      </c>
      <c r="M197" s="232">
        <f>+L197-N197</f>
        <v>0</v>
      </c>
      <c r="N197" s="32">
        <f>IFERROR(VLOOKUP(G197,'Base Zero'!$A:$P,16,FALSE),0)</f>
        <v>1495000</v>
      </c>
      <c r="O197" s="32">
        <f>IFERROR(VLOOKUP(G197,'Base Execução'!A:M,6,FALSE),0)+IFERROR(VLOOKUP(G197,'Destaque Liberado pela CPRM'!A:F,6,FALSE),0)</f>
        <v>762829.36</v>
      </c>
      <c r="P197" s="231">
        <f>+N197-O197</f>
        <v>732170.64</v>
      </c>
      <c r="Q197" s="296"/>
      <c r="R197" s="231">
        <f>IFERROR(VLOOKUP(G197,'Base Execução'!$A:$K,7,FALSE),0)</f>
        <v>666049.1</v>
      </c>
      <c r="S197" s="231">
        <f>IFERROR(VLOOKUP(G197,'Base Execução'!$A:$K,9,FALSE),0)</f>
        <v>583402.29</v>
      </c>
      <c r="T197" s="32">
        <f>IFERROR(VLOOKUP(G197,'Base Execução'!$A:$K,11,FALSE),0)</f>
        <v>431146.85</v>
      </c>
      <c r="U197" s="297"/>
      <c r="V197" s="364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11" customFormat="1" ht="15" customHeight="1" x14ac:dyDescent="0.2">
      <c r="A198" s="371"/>
      <c r="B198" s="34" t="s">
        <v>23</v>
      </c>
      <c r="C198" s="269" t="s">
        <v>27</v>
      </c>
      <c r="D198" s="39">
        <v>174258</v>
      </c>
      <c r="E198" s="269">
        <v>4</v>
      </c>
      <c r="F198" s="44">
        <v>142</v>
      </c>
      <c r="G198" s="40" t="str">
        <f>CONCATENATE(D198,"-",E198,"-",F198)</f>
        <v>174258-4-142</v>
      </c>
      <c r="H198" s="32">
        <f>IFERROR(VLOOKUP(G198,'Base Zero'!A:L,6,FALSE),0)</f>
        <v>1400000</v>
      </c>
      <c r="I198" s="32">
        <f>IFERROR(VLOOKUP(G198,'Base Zero'!A:L,7,FALSE),0)</f>
        <v>0</v>
      </c>
      <c r="J198" s="344">
        <f>(H198+I198)</f>
        <v>1400000</v>
      </c>
      <c r="K198" s="231">
        <f>(L198-J198)</f>
        <v>-639075</v>
      </c>
      <c r="L198" s="232">
        <f>IFERROR(VLOOKUP(G198,'Base Zero'!$A:$L,10,FALSE),0)</f>
        <v>760925</v>
      </c>
      <c r="M198" s="232">
        <f>+L198-N198</f>
        <v>0</v>
      </c>
      <c r="N198" s="32">
        <f>IFERROR(VLOOKUP(G198,'Base Zero'!$A:$P,16,FALSE),0)</f>
        <v>760925</v>
      </c>
      <c r="O198" s="32">
        <f>IFERROR(VLOOKUP(G198,'Base Execução'!A:M,6,FALSE),0)+IFERROR(VLOOKUP(G198,'Destaque Liberado pela CPRM'!A:F,6,FALSE),0)</f>
        <v>64804</v>
      </c>
      <c r="P198" s="231">
        <f>+N198-O198</f>
        <v>696121</v>
      </c>
      <c r="Q198" s="296"/>
      <c r="R198" s="231">
        <f>IFERROR(VLOOKUP(G198,'Base Execução'!$A:$K,7,FALSE),0)</f>
        <v>58895.89</v>
      </c>
      <c r="S198" s="231">
        <f>IFERROR(VLOOKUP(G198,'Base Execução'!$A:$K,9,FALSE),0)</f>
        <v>0</v>
      </c>
      <c r="T198" s="32">
        <f>IFERROR(VLOOKUP(G198,'Base Execução'!$A:$K,11,FALSE),0)</f>
        <v>0</v>
      </c>
      <c r="U198" s="297"/>
      <c r="V198" s="364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11" customFormat="1" ht="15" customHeight="1" x14ac:dyDescent="0.2">
      <c r="A199" s="371"/>
      <c r="B199" s="424" t="s">
        <v>262</v>
      </c>
      <c r="C199" s="269"/>
      <c r="D199" s="39"/>
      <c r="E199" s="269"/>
      <c r="F199" s="44"/>
      <c r="G199" s="40"/>
      <c r="H199" s="32"/>
      <c r="I199" s="32"/>
      <c r="J199" s="344"/>
      <c r="K199" s="231"/>
      <c r="L199" s="231"/>
      <c r="M199" s="232"/>
      <c r="N199" s="232"/>
      <c r="O199" s="231"/>
      <c r="P199" s="231"/>
      <c r="Q199" s="33"/>
      <c r="R199" s="231"/>
      <c r="S199" s="231"/>
      <c r="T199" s="32"/>
      <c r="U199" s="155"/>
      <c r="V199" s="364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11" customFormat="1" ht="15" customHeight="1" x14ac:dyDescent="0.2">
      <c r="A200" s="371"/>
      <c r="B200" s="38" t="s">
        <v>139</v>
      </c>
      <c r="C200" s="269"/>
      <c r="D200" s="39"/>
      <c r="E200" s="269"/>
      <c r="F200" s="44"/>
      <c r="G200" s="40"/>
      <c r="H200" s="21">
        <f>SUM(H201:H202)</f>
        <v>800000</v>
      </c>
      <c r="I200" s="21">
        <f t="shared" ref="I200:P200" si="88">SUM(I201:I202)</f>
        <v>0</v>
      </c>
      <c r="J200" s="21">
        <f t="shared" si="88"/>
        <v>800000</v>
      </c>
      <c r="K200" s="21">
        <f t="shared" si="88"/>
        <v>355000</v>
      </c>
      <c r="L200" s="21">
        <f t="shared" si="88"/>
        <v>1155000</v>
      </c>
      <c r="M200" s="21">
        <f t="shared" si="88"/>
        <v>0</v>
      </c>
      <c r="N200" s="21">
        <f t="shared" si="88"/>
        <v>1155000</v>
      </c>
      <c r="O200" s="21">
        <f t="shared" si="88"/>
        <v>194543.1</v>
      </c>
      <c r="P200" s="21">
        <f t="shared" si="88"/>
        <v>960456.9</v>
      </c>
      <c r="Q200" s="21">
        <f t="shared" ref="Q200" si="89">Q201</f>
        <v>0</v>
      </c>
      <c r="R200" s="21">
        <f t="shared" ref="R200" si="90">SUM(R201:R202)</f>
        <v>143592.32000000001</v>
      </c>
      <c r="S200" s="21">
        <f t="shared" ref="S200" si="91">SUM(S201:S202)</f>
        <v>97935.2</v>
      </c>
      <c r="T200" s="21">
        <f t="shared" ref="T200" si="92">SUM(T201:T202)</f>
        <v>88836.160000000003</v>
      </c>
      <c r="U200" s="154">
        <f>+IFERROR((R200/N200),0%)</f>
        <v>0.12432235497835499</v>
      </c>
      <c r="V200" s="364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11" customFormat="1" ht="15" customHeight="1" x14ac:dyDescent="0.2">
      <c r="A201" s="371"/>
      <c r="B201" s="34" t="s">
        <v>23</v>
      </c>
      <c r="C201" s="269" t="s">
        <v>24</v>
      </c>
      <c r="D201" s="39">
        <v>174263</v>
      </c>
      <c r="E201" s="269">
        <v>3</v>
      </c>
      <c r="F201" s="44">
        <v>142</v>
      </c>
      <c r="G201" s="40" t="str">
        <f>CONCATENATE(D201,"-",E201,"-",F201)</f>
        <v>174263-3-142</v>
      </c>
      <c r="H201" s="32">
        <f>IFERROR(VLOOKUP(G201,'Base Zero'!A:L,6,FALSE),0)</f>
        <v>700000</v>
      </c>
      <c r="I201" s="32">
        <f>IFERROR(VLOOKUP(G201,'Base Zero'!A:L,7,FALSE),0)</f>
        <v>0</v>
      </c>
      <c r="J201" s="344">
        <f>(H201+I201)</f>
        <v>700000</v>
      </c>
      <c r="K201" s="231">
        <f>(L201-J201)</f>
        <v>-45000</v>
      </c>
      <c r="L201" s="231">
        <f>IFERROR(VLOOKUP(G201,'Base Zero'!$A:$L,10,FALSE),0)</f>
        <v>655000</v>
      </c>
      <c r="M201" s="232">
        <f>+L201-N201</f>
        <v>0</v>
      </c>
      <c r="N201" s="32">
        <f>IFERROR(VLOOKUP(G201,'Base Zero'!$A:$P,16,FALSE),0)</f>
        <v>655000</v>
      </c>
      <c r="O201" s="32">
        <f>IFERROR(VLOOKUP(G201,'Base Execução'!A:M,6,FALSE),0)+IFERROR(VLOOKUP(G201,'Destaque Liberado pela CPRM'!A:F,6,FALSE),0)</f>
        <v>168137.1</v>
      </c>
      <c r="P201" s="231">
        <f>+N201-O201</f>
        <v>486862.9</v>
      </c>
      <c r="Q201" s="33"/>
      <c r="R201" s="231">
        <f>IFERROR(VLOOKUP(G201,'Base Execução'!$A:$K,7,FALSE),0)</f>
        <v>143592.32000000001</v>
      </c>
      <c r="S201" s="231">
        <f>IFERROR(VLOOKUP(G201,'Base Execução'!$A:$K,9,FALSE),0)</f>
        <v>97935.2</v>
      </c>
      <c r="T201" s="32">
        <f>IFERROR(VLOOKUP(G201,'Base Execução'!$A:$K,11,FALSE),0)</f>
        <v>88836.160000000003</v>
      </c>
      <c r="U201" s="295"/>
      <c r="V201" s="364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11" customFormat="1" ht="15" customHeight="1" x14ac:dyDescent="0.2">
      <c r="A202" s="272"/>
      <c r="B202" s="34" t="s">
        <v>23</v>
      </c>
      <c r="C202" s="269" t="s">
        <v>27</v>
      </c>
      <c r="D202" s="39">
        <v>174263</v>
      </c>
      <c r="E202" s="269">
        <v>4</v>
      </c>
      <c r="F202" s="44">
        <v>142</v>
      </c>
      <c r="G202" s="40" t="str">
        <f>CONCATENATE(D202,"-",E202,"-",F202)</f>
        <v>174263-4-142</v>
      </c>
      <c r="H202" s="32">
        <f>IFERROR(VLOOKUP(G202,'Base Zero'!A:L,6,FALSE),0)</f>
        <v>100000</v>
      </c>
      <c r="I202" s="32">
        <f>IFERROR(VLOOKUP(G202,'Base Zero'!A:L,7,FALSE),0)</f>
        <v>0</v>
      </c>
      <c r="J202" s="344">
        <f>(H202+I202)</f>
        <v>100000</v>
      </c>
      <c r="K202" s="231">
        <f>(L202-J202)</f>
        <v>400000</v>
      </c>
      <c r="L202" s="231">
        <f>IFERROR(VLOOKUP(G202,'Base Zero'!$A:$L,10,FALSE),0)</f>
        <v>500000</v>
      </c>
      <c r="M202" s="232">
        <f>+L202-N202</f>
        <v>0</v>
      </c>
      <c r="N202" s="32">
        <f>IFERROR(VLOOKUP(G202,'Base Zero'!$A:$P,16,FALSE),0)</f>
        <v>500000</v>
      </c>
      <c r="O202" s="32">
        <f>IFERROR(VLOOKUP(G202,'Base Execução'!A:M,6,FALSE),0)+IFERROR(VLOOKUP(G202,'Destaque Liberado pela CPRM'!A:F,6,FALSE),0)</f>
        <v>26406</v>
      </c>
      <c r="P202" s="231">
        <f>+N202-O202</f>
        <v>473594</v>
      </c>
      <c r="Q202" s="33"/>
      <c r="R202" s="231">
        <f>IFERROR(VLOOKUP(G202,'Base Execução'!$A:$K,7,FALSE),0)</f>
        <v>0</v>
      </c>
      <c r="S202" s="231">
        <f>IFERROR(VLOOKUP(G202,'Base Execução'!$A:$K,9,FALSE),0)</f>
        <v>0</v>
      </c>
      <c r="T202" s="32">
        <f>IFERROR(VLOOKUP(G202,'Base Execução'!$A:$K,11,FALSE),0)</f>
        <v>0</v>
      </c>
      <c r="U202" s="295"/>
      <c r="V202" s="364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11" customFormat="1" ht="24.95" customHeight="1" x14ac:dyDescent="0.2">
      <c r="A203" s="272"/>
      <c r="B203" s="424" t="s">
        <v>353</v>
      </c>
      <c r="C203" s="269"/>
      <c r="D203" s="39"/>
      <c r="E203" s="269"/>
      <c r="F203" s="44"/>
      <c r="G203" s="39"/>
      <c r="H203" s="22"/>
      <c r="I203" s="22"/>
      <c r="J203" s="22"/>
      <c r="K203" s="22"/>
      <c r="L203" s="22"/>
      <c r="M203" s="22"/>
      <c r="N203" s="22"/>
      <c r="O203" s="22"/>
      <c r="P203" s="229"/>
      <c r="Q203" s="31"/>
      <c r="R203" s="229"/>
      <c r="S203" s="229"/>
      <c r="T203" s="22"/>
      <c r="U203" s="154"/>
      <c r="V203" s="364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11" customFormat="1" ht="15" customHeight="1" x14ac:dyDescent="0.2">
      <c r="A204" s="272"/>
      <c r="B204" s="38" t="s">
        <v>354</v>
      </c>
      <c r="C204" s="269"/>
      <c r="D204" s="39"/>
      <c r="E204" s="269"/>
      <c r="F204" s="44"/>
      <c r="G204" s="40"/>
      <c r="H204" s="21">
        <f>H205</f>
        <v>800000</v>
      </c>
      <c r="I204" s="21">
        <f>I205</f>
        <v>0</v>
      </c>
      <c r="J204" s="21">
        <f t="shared" ref="J204:S204" si="93">J205</f>
        <v>800000</v>
      </c>
      <c r="K204" s="21">
        <f t="shared" si="93"/>
        <v>0</v>
      </c>
      <c r="L204" s="21">
        <f t="shared" si="93"/>
        <v>800000</v>
      </c>
      <c r="M204" s="21">
        <f t="shared" si="93"/>
        <v>0</v>
      </c>
      <c r="N204" s="21">
        <f t="shared" si="93"/>
        <v>800000</v>
      </c>
      <c r="O204" s="21">
        <f t="shared" si="93"/>
        <v>345113.09</v>
      </c>
      <c r="P204" s="228">
        <f t="shared" si="93"/>
        <v>454886.91</v>
      </c>
      <c r="Q204" s="21">
        <f t="shared" si="93"/>
        <v>0</v>
      </c>
      <c r="R204" s="21">
        <f t="shared" si="93"/>
        <v>221077.95</v>
      </c>
      <c r="S204" s="21">
        <f t="shared" si="93"/>
        <v>219373.45</v>
      </c>
      <c r="T204" s="32"/>
      <c r="U204" s="154">
        <f>+IFERROR((R204/N204),0%)</f>
        <v>0.27634743750000001</v>
      </c>
      <c r="V204" s="364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11" customFormat="1" ht="15" customHeight="1" x14ac:dyDescent="0.2">
      <c r="A205" s="272"/>
      <c r="B205" s="34" t="s">
        <v>23</v>
      </c>
      <c r="C205" s="269" t="s">
        <v>24</v>
      </c>
      <c r="D205" s="39">
        <v>204816</v>
      </c>
      <c r="E205" s="269">
        <v>3</v>
      </c>
      <c r="F205" s="44">
        <v>181</v>
      </c>
      <c r="G205" s="40" t="str">
        <f>CONCATENATE(D205,"-",E205,"-",F205)</f>
        <v>204816-3-181</v>
      </c>
      <c r="H205" s="32">
        <f>IFERROR(VLOOKUP(G205,'Base Zero'!A:L,6,FALSE),0)</f>
        <v>800000</v>
      </c>
      <c r="I205" s="32">
        <f>IFERROR(VLOOKUP(G205,'Base Zero'!A:L,7,FALSE),0)</f>
        <v>0</v>
      </c>
      <c r="J205" s="344">
        <f>(H205+I205)</f>
        <v>800000</v>
      </c>
      <c r="K205" s="231">
        <f>(L205-J205)</f>
        <v>0</v>
      </c>
      <c r="L205" s="231">
        <f>IFERROR(VLOOKUP(G205,'Base Zero'!$A:$L,10,FALSE),0)</f>
        <v>800000</v>
      </c>
      <c r="M205" s="232">
        <f>+L205-N205</f>
        <v>0</v>
      </c>
      <c r="N205" s="32">
        <f>IFERROR(VLOOKUP(G205,'Base Zero'!$A:$P,16,FALSE),0)</f>
        <v>800000</v>
      </c>
      <c r="O205" s="32">
        <f>IFERROR(VLOOKUP(G205,'Base Execução'!A:M,6,FALSE),0)+IFERROR(VLOOKUP(G205,'Destaque Liberado pela CPRM'!A:F,6,FALSE),0)</f>
        <v>345113.09</v>
      </c>
      <c r="P205" s="231">
        <f>+N205-O205</f>
        <v>454886.91</v>
      </c>
      <c r="Q205" s="33"/>
      <c r="R205" s="231">
        <f>IFERROR(VLOOKUP(G205,'Base Execução'!$A:$K,7,FALSE),0)</f>
        <v>221077.95</v>
      </c>
      <c r="S205" s="231">
        <f>IFERROR(VLOOKUP(G205,'Base Execução'!$A:$K,9,FALSE),0)</f>
        <v>219373.45</v>
      </c>
      <c r="T205" s="32">
        <f>IFERROR(VLOOKUP(G205,'Base Execução'!$A:$K,11,FALSE),0)</f>
        <v>218418.65</v>
      </c>
      <c r="U205" s="295"/>
      <c r="V205" s="364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11" customFormat="1" ht="15" customHeight="1" x14ac:dyDescent="0.2">
      <c r="A206" s="372"/>
      <c r="B206" s="299"/>
      <c r="C206" s="48"/>
      <c r="D206" s="49"/>
      <c r="E206" s="48"/>
      <c r="F206" s="50"/>
      <c r="G206" s="49"/>
      <c r="H206" s="42"/>
      <c r="I206" s="42"/>
      <c r="J206" s="24"/>
      <c r="K206" s="42"/>
      <c r="L206" s="42"/>
      <c r="M206" s="42"/>
      <c r="N206" s="42"/>
      <c r="O206" s="42"/>
      <c r="P206" s="265"/>
      <c r="Q206" s="35"/>
      <c r="R206" s="265"/>
      <c r="S206" s="265"/>
      <c r="T206" s="42"/>
      <c r="U206" s="300"/>
      <c r="V206" s="364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11" customFormat="1" ht="24.95" customHeight="1" x14ac:dyDescent="0.2">
      <c r="A207" s="272"/>
      <c r="B207" s="25" t="s">
        <v>263</v>
      </c>
      <c r="C207" s="273"/>
      <c r="D207" s="274"/>
      <c r="E207" s="273"/>
      <c r="F207" s="275"/>
      <c r="G207" s="273"/>
      <c r="H207" s="26">
        <f>H209+H210</f>
        <v>5000000</v>
      </c>
      <c r="I207" s="26">
        <f t="shared" ref="I207:T207" si="94">I209+I210</f>
        <v>0</v>
      </c>
      <c r="J207" s="26">
        <f t="shared" si="94"/>
        <v>5000000</v>
      </c>
      <c r="K207" s="26">
        <f t="shared" si="94"/>
        <v>-600000</v>
      </c>
      <c r="L207" s="26">
        <f t="shared" si="94"/>
        <v>4400000</v>
      </c>
      <c r="M207" s="26">
        <f t="shared" si="94"/>
        <v>0</v>
      </c>
      <c r="N207" s="26">
        <f t="shared" si="94"/>
        <v>4400000</v>
      </c>
      <c r="O207" s="26">
        <f t="shared" si="94"/>
        <v>2772473.48</v>
      </c>
      <c r="P207" s="26">
        <f t="shared" si="94"/>
        <v>1627526.52</v>
      </c>
      <c r="Q207" s="22">
        <f>Q209</f>
        <v>0</v>
      </c>
      <c r="R207" s="26">
        <f t="shared" si="94"/>
        <v>2392633.91</v>
      </c>
      <c r="S207" s="26">
        <f t="shared" si="94"/>
        <v>1400541.31</v>
      </c>
      <c r="T207" s="26">
        <f t="shared" si="94"/>
        <v>1301437.24</v>
      </c>
      <c r="U207" s="156">
        <f>+IFERROR((R207/N207),0%)</f>
        <v>0.54378043409090915</v>
      </c>
      <c r="V207" s="364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11" customFormat="1" ht="15" customHeight="1" x14ac:dyDescent="0.2">
      <c r="A208" s="272"/>
      <c r="B208" s="294" t="s">
        <v>321</v>
      </c>
      <c r="C208" s="269"/>
      <c r="D208" s="39"/>
      <c r="E208" s="269"/>
      <c r="F208" s="44"/>
      <c r="G208" s="39"/>
      <c r="H208" s="22"/>
      <c r="I208" s="22"/>
      <c r="J208" s="22"/>
      <c r="K208" s="22"/>
      <c r="L208" s="22"/>
      <c r="M208" s="22"/>
      <c r="N208" s="22"/>
      <c r="O208" s="22"/>
      <c r="P208" s="229"/>
      <c r="Q208" s="31"/>
      <c r="R208" s="229"/>
      <c r="S208" s="229"/>
      <c r="T208" s="229"/>
      <c r="U208" s="154"/>
      <c r="V208" s="364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11" customFormat="1" ht="15" customHeight="1" x14ac:dyDescent="0.2">
      <c r="A209" s="272"/>
      <c r="B209" s="34" t="s">
        <v>23</v>
      </c>
      <c r="C209" s="269" t="s">
        <v>24</v>
      </c>
      <c r="D209" s="39"/>
      <c r="E209" s="269">
        <v>3</v>
      </c>
      <c r="F209" s="44">
        <v>142</v>
      </c>
      <c r="G209" s="39"/>
      <c r="H209" s="31">
        <f>H214+H218+H221</f>
        <v>4700000</v>
      </c>
      <c r="I209" s="31">
        <f t="shared" ref="I209:T209" si="95">I214+I218+I221</f>
        <v>0</v>
      </c>
      <c r="J209" s="31">
        <f t="shared" si="95"/>
        <v>4700000</v>
      </c>
      <c r="K209" s="31">
        <f t="shared" si="95"/>
        <v>-1300000</v>
      </c>
      <c r="L209" s="31">
        <f t="shared" si="95"/>
        <v>3400000</v>
      </c>
      <c r="M209" s="31">
        <f t="shared" si="95"/>
        <v>0</v>
      </c>
      <c r="N209" s="31">
        <f t="shared" si="95"/>
        <v>3400000</v>
      </c>
      <c r="O209" s="31">
        <f t="shared" si="95"/>
        <v>1968494.48</v>
      </c>
      <c r="P209" s="31">
        <f t="shared" si="95"/>
        <v>1431505.52</v>
      </c>
      <c r="Q209" s="31">
        <f t="shared" si="95"/>
        <v>0</v>
      </c>
      <c r="R209" s="31">
        <f t="shared" si="95"/>
        <v>1588654.9100000001</v>
      </c>
      <c r="S209" s="31">
        <f t="shared" si="95"/>
        <v>1138584.31</v>
      </c>
      <c r="T209" s="31">
        <f t="shared" si="95"/>
        <v>1039480.24</v>
      </c>
      <c r="U209" s="298"/>
      <c r="V209" s="364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11" customFormat="1" ht="15" customHeight="1" x14ac:dyDescent="0.2">
      <c r="A210" s="272"/>
      <c r="B210" s="34" t="s">
        <v>23</v>
      </c>
      <c r="C210" s="278" t="s">
        <v>27</v>
      </c>
      <c r="D210" s="39"/>
      <c r="E210" s="269">
        <v>4</v>
      </c>
      <c r="F210" s="44">
        <v>142</v>
      </c>
      <c r="G210" s="39"/>
      <c r="H210" s="31">
        <f>H215</f>
        <v>300000</v>
      </c>
      <c r="I210" s="31">
        <f t="shared" ref="I210:T210" si="96">I215</f>
        <v>0</v>
      </c>
      <c r="J210" s="31">
        <f t="shared" si="96"/>
        <v>300000</v>
      </c>
      <c r="K210" s="31">
        <f t="shared" si="96"/>
        <v>700000</v>
      </c>
      <c r="L210" s="31">
        <f t="shared" si="96"/>
        <v>1000000</v>
      </c>
      <c r="M210" s="31">
        <f t="shared" si="96"/>
        <v>0</v>
      </c>
      <c r="N210" s="31">
        <f t="shared" si="96"/>
        <v>1000000</v>
      </c>
      <c r="O210" s="31">
        <f t="shared" si="96"/>
        <v>803979</v>
      </c>
      <c r="P210" s="31">
        <f t="shared" si="96"/>
        <v>196021</v>
      </c>
      <c r="Q210" s="31"/>
      <c r="R210" s="31">
        <f t="shared" si="96"/>
        <v>803979</v>
      </c>
      <c r="S210" s="31">
        <f t="shared" si="96"/>
        <v>261957</v>
      </c>
      <c r="T210" s="31">
        <f t="shared" si="96"/>
        <v>261957</v>
      </c>
      <c r="U210" s="298"/>
      <c r="V210" s="364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11" customFormat="1" ht="15" customHeight="1" x14ac:dyDescent="0.2">
      <c r="A211" s="272"/>
      <c r="B211" s="34"/>
      <c r="C211" s="269"/>
      <c r="D211" s="39"/>
      <c r="E211" s="269"/>
      <c r="F211" s="44"/>
      <c r="G211" s="39"/>
      <c r="H211" s="31"/>
      <c r="I211" s="31"/>
      <c r="J211" s="31"/>
      <c r="K211" s="31"/>
      <c r="L211" s="31"/>
      <c r="M211" s="31"/>
      <c r="N211" s="31"/>
      <c r="O211" s="31"/>
      <c r="P211" s="232"/>
      <c r="Q211" s="31"/>
      <c r="R211" s="232"/>
      <c r="S211" s="232"/>
      <c r="T211" s="31"/>
      <c r="U211" s="298"/>
      <c r="V211" s="364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11" customFormat="1" ht="24.95" customHeight="1" x14ac:dyDescent="0.2">
      <c r="A212" s="272"/>
      <c r="B212" s="424" t="s">
        <v>265</v>
      </c>
      <c r="C212" s="269"/>
      <c r="D212" s="39"/>
      <c r="E212" s="269"/>
      <c r="F212" s="44"/>
      <c r="G212" s="39"/>
      <c r="H212" s="22"/>
      <c r="I212" s="22"/>
      <c r="J212" s="22"/>
      <c r="K212" s="22"/>
      <c r="L212" s="22"/>
      <c r="M212" s="22"/>
      <c r="N212" s="22"/>
      <c r="O212" s="22"/>
      <c r="P212" s="229"/>
      <c r="Q212" s="31"/>
      <c r="R212" s="229"/>
      <c r="S212" s="229"/>
      <c r="T212" s="22"/>
      <c r="U212" s="154"/>
      <c r="V212" s="364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11" customFormat="1" ht="15" customHeight="1" x14ac:dyDescent="0.2">
      <c r="A213" s="272"/>
      <c r="B213" s="38" t="s">
        <v>195</v>
      </c>
      <c r="C213" s="358"/>
      <c r="D213" s="39"/>
      <c r="E213" s="269"/>
      <c r="F213" s="44"/>
      <c r="G213" s="39"/>
      <c r="H213" s="22">
        <f>H214+H215</f>
        <v>1300000</v>
      </c>
      <c r="I213" s="22">
        <f t="shared" ref="I213:P213" si="97">I214+I215</f>
        <v>0</v>
      </c>
      <c r="J213" s="22">
        <f t="shared" si="97"/>
        <v>1300000</v>
      </c>
      <c r="K213" s="22">
        <f t="shared" si="97"/>
        <v>500000</v>
      </c>
      <c r="L213" s="22">
        <f t="shared" si="97"/>
        <v>1800000</v>
      </c>
      <c r="M213" s="22">
        <f t="shared" si="97"/>
        <v>0</v>
      </c>
      <c r="N213" s="22">
        <f t="shared" si="97"/>
        <v>1800000</v>
      </c>
      <c r="O213" s="22">
        <f t="shared" si="97"/>
        <v>1269474.23</v>
      </c>
      <c r="P213" s="229">
        <f t="shared" si="97"/>
        <v>530525.77</v>
      </c>
      <c r="Q213" s="22">
        <f>Q214</f>
        <v>0</v>
      </c>
      <c r="R213" s="22">
        <f>R214+R215</f>
        <v>1239811.1099999999</v>
      </c>
      <c r="S213" s="22">
        <f>S214+S215</f>
        <v>507088.57</v>
      </c>
      <c r="T213" s="22">
        <f>T214+T215</f>
        <v>476740.15</v>
      </c>
      <c r="U213" s="154">
        <f>+IFERROR((R213/N213),0%)</f>
        <v>0.68878394999999992</v>
      </c>
      <c r="V213" s="364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11" customFormat="1" ht="15" customHeight="1" x14ac:dyDescent="0.2">
      <c r="A214" s="272"/>
      <c r="B214" s="34" t="s">
        <v>26</v>
      </c>
      <c r="C214" s="269" t="s">
        <v>24</v>
      </c>
      <c r="D214" s="39">
        <v>174234</v>
      </c>
      <c r="E214" s="269">
        <v>3</v>
      </c>
      <c r="F214" s="44">
        <v>142</v>
      </c>
      <c r="G214" s="39" t="str">
        <f>CONCATENATE(D214,"-",E214,"-",F214)</f>
        <v>174234-3-142</v>
      </c>
      <c r="H214" s="31">
        <f>IFERROR(VLOOKUP(G214,'Base Zero'!A:L,6,FALSE),0)</f>
        <v>1000000</v>
      </c>
      <c r="I214" s="31">
        <f>IFERROR(VLOOKUP(G214,'Base Zero'!A:L,7,FALSE),0)</f>
        <v>0</v>
      </c>
      <c r="J214" s="28">
        <f>(H214+I214)</f>
        <v>1000000</v>
      </c>
      <c r="K214" s="31">
        <f>(L214-J214)</f>
        <v>-200000</v>
      </c>
      <c r="L214" s="31">
        <f>IFERROR(VLOOKUP(G214,'Base Zero'!$A:$L,10,FALSE),0)</f>
        <v>800000</v>
      </c>
      <c r="M214" s="31">
        <f>+L214-N214</f>
        <v>0</v>
      </c>
      <c r="N214" s="32">
        <f>IFERROR(VLOOKUP(G214,'Base Zero'!$A:$P,16,FALSE),0)</f>
        <v>800000</v>
      </c>
      <c r="O214" s="32">
        <f>IFERROR(VLOOKUP(G214,'Base Execução'!A:M,6,FALSE),0)+IFERROR(VLOOKUP(G214,'Destaque Liberado pela CPRM'!A:F,6,FALSE),0)</f>
        <v>465495.23</v>
      </c>
      <c r="P214" s="232">
        <f>+N214-O214</f>
        <v>334504.77</v>
      </c>
      <c r="Q214" s="31"/>
      <c r="R214" s="231">
        <f>IFERROR(VLOOKUP(G214,'Base Execução'!$A:$K,7,FALSE),0)</f>
        <v>435832.11</v>
      </c>
      <c r="S214" s="231">
        <f>IFERROR(VLOOKUP(G214,'Base Execução'!$A:$K,9,FALSE),0)</f>
        <v>245131.57</v>
      </c>
      <c r="T214" s="32">
        <f>IFERROR(VLOOKUP(G214,'Base Execução'!$A:$K,11,FALSE),0)</f>
        <v>214783.15</v>
      </c>
      <c r="U214" s="154"/>
      <c r="V214" s="364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11" customFormat="1" ht="15" customHeight="1" x14ac:dyDescent="0.2">
      <c r="A215" s="272"/>
      <c r="B215" s="34" t="s">
        <v>26</v>
      </c>
      <c r="C215" s="278" t="s">
        <v>27</v>
      </c>
      <c r="D215" s="39">
        <v>174234</v>
      </c>
      <c r="E215" s="269">
        <v>4</v>
      </c>
      <c r="F215" s="44">
        <v>142</v>
      </c>
      <c r="G215" s="39" t="str">
        <f>CONCATENATE(D215,"-",E215,"-",F215)</f>
        <v>174234-4-142</v>
      </c>
      <c r="H215" s="31">
        <f>IFERROR(VLOOKUP(G215,'Base Zero'!A:L,6,FALSE),0)</f>
        <v>300000</v>
      </c>
      <c r="I215" s="31">
        <f>IFERROR(VLOOKUP(G215,'Base Zero'!A:L,7,FALSE),0)</f>
        <v>0</v>
      </c>
      <c r="J215" s="28">
        <f>(H215+I215)</f>
        <v>300000</v>
      </c>
      <c r="K215" s="31">
        <f>(L215-J215)</f>
        <v>700000</v>
      </c>
      <c r="L215" s="31">
        <f>IFERROR(VLOOKUP(G215,'Base Zero'!$A:$L,10,FALSE),0)</f>
        <v>1000000</v>
      </c>
      <c r="M215" s="31">
        <f>+L215-N215</f>
        <v>0</v>
      </c>
      <c r="N215" s="32">
        <f>IFERROR(VLOOKUP(G215,'Base Zero'!$A:$P,16,FALSE),0)</f>
        <v>1000000</v>
      </c>
      <c r="O215" s="32">
        <f>IFERROR(VLOOKUP(G215,'Base Execução'!A:M,6,FALSE),0)+IFERROR(VLOOKUP(G215,'Destaque Liberado pela CPRM'!A:F,6,FALSE),0)</f>
        <v>803979</v>
      </c>
      <c r="P215" s="232">
        <f>+N215-O215</f>
        <v>196021</v>
      </c>
      <c r="Q215" s="31"/>
      <c r="R215" s="231">
        <f>IFERROR(VLOOKUP(G215,'Base Execução'!$A:$K,7,FALSE),0)</f>
        <v>803979</v>
      </c>
      <c r="S215" s="231">
        <f>IFERROR(VLOOKUP(G215,'Base Execução'!$A:$K,9,FALSE),0)</f>
        <v>261957</v>
      </c>
      <c r="T215" s="32">
        <f>IFERROR(VLOOKUP(G215,'Base Execução'!$A:$K,11,FALSE),0)</f>
        <v>261957</v>
      </c>
      <c r="U215" s="154"/>
      <c r="V215" s="364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11" customFormat="1" ht="24.95" customHeight="1" x14ac:dyDescent="0.2">
      <c r="A216" s="272"/>
      <c r="B216" s="424" t="s">
        <v>264</v>
      </c>
      <c r="C216" s="269"/>
      <c r="D216" s="39"/>
      <c r="E216" s="269"/>
      <c r="F216" s="44"/>
      <c r="G216" s="39"/>
      <c r="H216" s="31"/>
      <c r="I216" s="31"/>
      <c r="J216" s="28"/>
      <c r="K216" s="31"/>
      <c r="L216" s="31"/>
      <c r="M216" s="31"/>
      <c r="N216" s="31"/>
      <c r="O216" s="31"/>
      <c r="P216" s="232"/>
      <c r="Q216" s="35"/>
      <c r="R216" s="232"/>
      <c r="S216" s="232"/>
      <c r="T216" s="31"/>
      <c r="U216" s="298"/>
      <c r="V216" s="364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11" customFormat="1" ht="15" customHeight="1" x14ac:dyDescent="0.2">
      <c r="A217" s="272"/>
      <c r="B217" s="38" t="s">
        <v>136</v>
      </c>
      <c r="C217" s="269"/>
      <c r="D217" s="39"/>
      <c r="E217" s="269"/>
      <c r="F217" s="44"/>
      <c r="G217" s="39"/>
      <c r="H217" s="22">
        <f>H218</f>
        <v>300000</v>
      </c>
      <c r="I217" s="22">
        <f>I218</f>
        <v>0</v>
      </c>
      <c r="J217" s="22">
        <f t="shared" ref="J217:T217" si="98">J218</f>
        <v>300000</v>
      </c>
      <c r="K217" s="22">
        <f t="shared" si="98"/>
        <v>-50000</v>
      </c>
      <c r="L217" s="22">
        <f t="shared" si="98"/>
        <v>250000</v>
      </c>
      <c r="M217" s="22">
        <f t="shared" si="98"/>
        <v>0</v>
      </c>
      <c r="N217" s="22">
        <f t="shared" si="98"/>
        <v>250000</v>
      </c>
      <c r="O217" s="22">
        <f t="shared" si="98"/>
        <v>239654.39</v>
      </c>
      <c r="P217" s="229">
        <f t="shared" si="98"/>
        <v>10345.609999999986</v>
      </c>
      <c r="Q217" s="22">
        <f t="shared" si="98"/>
        <v>0</v>
      </c>
      <c r="R217" s="22">
        <f t="shared" si="98"/>
        <v>7283.73</v>
      </c>
      <c r="S217" s="22">
        <f t="shared" si="98"/>
        <v>6629.41</v>
      </c>
      <c r="T217" s="22">
        <f t="shared" si="98"/>
        <v>3629.41</v>
      </c>
      <c r="U217" s="154">
        <f>+IFERROR((R217/N217),0%)</f>
        <v>2.9134919999999998E-2</v>
      </c>
      <c r="V217" s="364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11" customFormat="1" ht="15" customHeight="1" x14ac:dyDescent="0.2">
      <c r="A218" s="272"/>
      <c r="B218" s="34" t="s">
        <v>26</v>
      </c>
      <c r="C218" s="269" t="s">
        <v>24</v>
      </c>
      <c r="D218" s="39">
        <v>174246</v>
      </c>
      <c r="E218" s="269">
        <v>3</v>
      </c>
      <c r="F218" s="44">
        <v>142</v>
      </c>
      <c r="G218" s="39" t="str">
        <f>CONCATENATE(D218,"-",E218,"-",F218)</f>
        <v>174246-3-142</v>
      </c>
      <c r="H218" s="31">
        <f>IFERROR(VLOOKUP(G218,'Base Zero'!A:L,6,FALSE),0)</f>
        <v>300000</v>
      </c>
      <c r="I218" s="31">
        <f>IFERROR(VLOOKUP(G218,'Base Zero'!A:L,7,FALSE),0)</f>
        <v>0</v>
      </c>
      <c r="J218" s="28">
        <f>(H218+I218)</f>
        <v>300000</v>
      </c>
      <c r="K218" s="31">
        <f>(L218-J218)</f>
        <v>-50000</v>
      </c>
      <c r="L218" s="31">
        <f>IFERROR(VLOOKUP(G218,'Base Zero'!$A:$L,10,FALSE),0)</f>
        <v>250000</v>
      </c>
      <c r="M218" s="31">
        <f>+L218-N218</f>
        <v>0</v>
      </c>
      <c r="N218" s="32">
        <f>IFERROR(VLOOKUP(G218,'Base Zero'!$A:$P,16,FALSE),0)</f>
        <v>250000</v>
      </c>
      <c r="O218" s="32">
        <f>IFERROR(VLOOKUP(G218,'Base Execução'!A:M,6,FALSE),0)+IFERROR(VLOOKUP(G218,'Destaque Liberado pela CPRM'!A:F,6,FALSE),0)</f>
        <v>239654.39</v>
      </c>
      <c r="P218" s="232">
        <f>+N218-O218</f>
        <v>10345.609999999986</v>
      </c>
      <c r="Q218" s="31"/>
      <c r="R218" s="231">
        <f>IFERROR(VLOOKUP(G218,'Base Execução'!$A:$K,7,FALSE),0)</f>
        <v>7283.73</v>
      </c>
      <c r="S218" s="231">
        <f>IFERROR(VLOOKUP(G218,'Base Execução'!$A:$K,9,FALSE),0)</f>
        <v>6629.41</v>
      </c>
      <c r="T218" s="32">
        <f>IFERROR(VLOOKUP(G218,'Base Execução'!$A:$K,11,FALSE),0)</f>
        <v>3629.41</v>
      </c>
      <c r="U218" s="298"/>
      <c r="V218" s="364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11" customFormat="1" ht="15" customHeight="1" x14ac:dyDescent="0.2">
      <c r="A219" s="272"/>
      <c r="B219" s="424" t="s">
        <v>266</v>
      </c>
      <c r="C219" s="269"/>
      <c r="D219" s="39"/>
      <c r="E219" s="269"/>
      <c r="F219" s="44"/>
      <c r="G219" s="39"/>
      <c r="H219" s="31"/>
      <c r="I219" s="31"/>
      <c r="J219" s="28"/>
      <c r="K219" s="31"/>
      <c r="L219" s="31"/>
      <c r="M219" s="31"/>
      <c r="N219" s="31"/>
      <c r="O219" s="31"/>
      <c r="P219" s="232"/>
      <c r="Q219" s="35"/>
      <c r="R219" s="232"/>
      <c r="S219" s="232"/>
      <c r="T219" s="31"/>
      <c r="U219" s="298"/>
      <c r="V219" s="364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11" customFormat="1" ht="15" customHeight="1" x14ac:dyDescent="0.2">
      <c r="A220" s="272"/>
      <c r="B220" s="38" t="s">
        <v>171</v>
      </c>
      <c r="C220" s="269"/>
      <c r="D220" s="39"/>
      <c r="E220" s="269"/>
      <c r="F220" s="44"/>
      <c r="G220" s="39"/>
      <c r="H220" s="22">
        <f>H221</f>
        <v>3400000</v>
      </c>
      <c r="I220" s="22">
        <f>I221</f>
        <v>0</v>
      </c>
      <c r="J220" s="22">
        <f t="shared" ref="J220:T220" si="99">J221</f>
        <v>3400000</v>
      </c>
      <c r="K220" s="22">
        <f t="shared" si="99"/>
        <v>-1050000</v>
      </c>
      <c r="L220" s="22">
        <f t="shared" si="99"/>
        <v>2350000</v>
      </c>
      <c r="M220" s="22">
        <f t="shared" si="99"/>
        <v>0</v>
      </c>
      <c r="N220" s="22">
        <f t="shared" si="99"/>
        <v>2350000</v>
      </c>
      <c r="O220" s="22">
        <f t="shared" si="99"/>
        <v>1263344.8600000001</v>
      </c>
      <c r="P220" s="229">
        <f t="shared" si="99"/>
        <v>1086655.1399999999</v>
      </c>
      <c r="Q220" s="22">
        <f t="shared" si="99"/>
        <v>0</v>
      </c>
      <c r="R220" s="22">
        <f t="shared" si="99"/>
        <v>1145539.07</v>
      </c>
      <c r="S220" s="22">
        <f t="shared" si="99"/>
        <v>886823.33</v>
      </c>
      <c r="T220" s="22">
        <f t="shared" si="99"/>
        <v>821067.68</v>
      </c>
      <c r="U220" s="154">
        <f>+IFERROR((R220/N220),0%)</f>
        <v>0.48746343404255321</v>
      </c>
      <c r="V220" s="364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11" customFormat="1" ht="15" customHeight="1" x14ac:dyDescent="0.2">
      <c r="A221" s="272"/>
      <c r="B221" s="34" t="s">
        <v>26</v>
      </c>
      <c r="C221" s="269" t="s">
        <v>24</v>
      </c>
      <c r="D221" s="39">
        <v>174252</v>
      </c>
      <c r="E221" s="269">
        <v>3</v>
      </c>
      <c r="F221" s="44">
        <v>142</v>
      </c>
      <c r="G221" s="39" t="str">
        <f>CONCATENATE(D221,"-",E221,"-",F221)</f>
        <v>174252-3-142</v>
      </c>
      <c r="H221" s="31">
        <f>IFERROR(VLOOKUP(G221,'Base Zero'!A:L,6,FALSE),0)</f>
        <v>3400000</v>
      </c>
      <c r="I221" s="31">
        <f>IFERROR(VLOOKUP(G221,'Base Zero'!A:L,7,FALSE),0)</f>
        <v>0</v>
      </c>
      <c r="J221" s="28">
        <f>(H221+I221)</f>
        <v>3400000</v>
      </c>
      <c r="K221" s="31">
        <f>(L221-J221)</f>
        <v>-1050000</v>
      </c>
      <c r="L221" s="31">
        <f>IFERROR(VLOOKUP(G221,'Base Zero'!$A:$L,10,FALSE),0)</f>
        <v>2350000</v>
      </c>
      <c r="M221" s="31">
        <f>+L221-N221</f>
        <v>0</v>
      </c>
      <c r="N221" s="32">
        <f>IFERROR(VLOOKUP(G221,'Base Zero'!$A:$P,16,FALSE),0)</f>
        <v>2350000</v>
      </c>
      <c r="O221" s="32">
        <f>IFERROR(VLOOKUP(G221,'Base Execução'!A:M,6,FALSE),0)+IFERROR(VLOOKUP(G221,'Destaque Liberado pela CPRM'!A:F,6,FALSE),0)</f>
        <v>1263344.8600000001</v>
      </c>
      <c r="P221" s="232">
        <f>+N221-O221</f>
        <v>1086655.1399999999</v>
      </c>
      <c r="Q221" s="31"/>
      <c r="R221" s="231">
        <f>IFERROR(VLOOKUP(G221,'Base Execução'!$A:$K,7,FALSE),0)</f>
        <v>1145539.07</v>
      </c>
      <c r="S221" s="231">
        <f>IFERROR(VLOOKUP(G221,'Base Execução'!$A:$K,9,FALSE),0)</f>
        <v>886823.33</v>
      </c>
      <c r="T221" s="32">
        <f>IFERROR(VLOOKUP(G221,'Base Execução'!$A:$K,11,FALSE),0)</f>
        <v>821067.68</v>
      </c>
      <c r="U221" s="298"/>
      <c r="V221" s="364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11" customFormat="1" ht="15" customHeight="1" x14ac:dyDescent="0.2">
      <c r="A222" s="272"/>
      <c r="B222" s="301"/>
      <c r="C222" s="48"/>
      <c r="D222" s="49"/>
      <c r="E222" s="48"/>
      <c r="F222" s="50"/>
      <c r="G222" s="48"/>
      <c r="H222" s="42"/>
      <c r="I222" s="42"/>
      <c r="J222" s="24"/>
      <c r="K222" s="42"/>
      <c r="L222" s="42"/>
      <c r="M222" s="42"/>
      <c r="N222" s="42"/>
      <c r="O222" s="42"/>
      <c r="P222" s="265"/>
      <c r="Q222" s="35"/>
      <c r="R222" s="265"/>
      <c r="S222" s="265"/>
      <c r="T222" s="42"/>
      <c r="U222" s="300"/>
      <c r="V222" s="364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11" customFormat="1" ht="24.95" customHeight="1" x14ac:dyDescent="0.2">
      <c r="A223" s="95"/>
      <c r="B223" s="41" t="s">
        <v>267</v>
      </c>
      <c r="C223" s="278"/>
      <c r="D223" s="40"/>
      <c r="E223" s="278"/>
      <c r="F223" s="279"/>
      <c r="G223" s="278"/>
      <c r="H223" s="21">
        <f>SUM(H225:H229)</f>
        <v>3000000</v>
      </c>
      <c r="I223" s="21">
        <f t="shared" ref="I223:T223" si="100">SUM(I225:I229)</f>
        <v>0</v>
      </c>
      <c r="J223" s="21">
        <f t="shared" si="100"/>
        <v>3000000</v>
      </c>
      <c r="K223" s="21">
        <f t="shared" si="100"/>
        <v>-353445</v>
      </c>
      <c r="L223" s="21">
        <f t="shared" si="100"/>
        <v>2646555</v>
      </c>
      <c r="M223" s="21">
        <f t="shared" si="100"/>
        <v>0</v>
      </c>
      <c r="N223" s="21">
        <f t="shared" si="100"/>
        <v>2646555</v>
      </c>
      <c r="O223" s="21">
        <f t="shared" si="100"/>
        <v>1107949.4100000001</v>
      </c>
      <c r="P223" s="21">
        <f t="shared" si="100"/>
        <v>1538605.5899999999</v>
      </c>
      <c r="Q223" s="22">
        <f t="shared" si="100"/>
        <v>0</v>
      </c>
      <c r="R223" s="21">
        <f t="shared" si="100"/>
        <v>1105191.3199999998</v>
      </c>
      <c r="S223" s="21">
        <f t="shared" si="100"/>
        <v>769143.17999999993</v>
      </c>
      <c r="T223" s="21">
        <f t="shared" si="100"/>
        <v>753479.33</v>
      </c>
      <c r="U223" s="156">
        <f>+IFERROR((R223/N223),0%)</f>
        <v>0.41759620336626285</v>
      </c>
      <c r="V223" s="364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11" customFormat="1" ht="15" customHeight="1" x14ac:dyDescent="0.2">
      <c r="A224" s="95"/>
      <c r="B224" s="277" t="s">
        <v>322</v>
      </c>
      <c r="C224" s="278"/>
      <c r="D224" s="40"/>
      <c r="E224" s="278"/>
      <c r="F224" s="279"/>
      <c r="G224" s="278"/>
      <c r="H224" s="32"/>
      <c r="I224" s="32"/>
      <c r="J224" s="23"/>
      <c r="K224" s="32"/>
      <c r="L224" s="32"/>
      <c r="M224" s="32"/>
      <c r="N224" s="32"/>
      <c r="O224" s="32"/>
      <c r="P224" s="231"/>
      <c r="Q224" s="33"/>
      <c r="R224" s="232"/>
      <c r="S224" s="232"/>
      <c r="T224" s="31"/>
      <c r="U224" s="155"/>
      <c r="V224" s="364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11" customFormat="1" ht="15" customHeight="1" x14ac:dyDescent="0.2">
      <c r="A225" s="95"/>
      <c r="B225" s="314" t="s">
        <v>23</v>
      </c>
      <c r="C225" s="278" t="s">
        <v>24</v>
      </c>
      <c r="D225" s="40"/>
      <c r="E225" s="278">
        <v>3</v>
      </c>
      <c r="F225" s="279">
        <v>100</v>
      </c>
      <c r="G225" s="278"/>
      <c r="H225" s="32">
        <f>H236</f>
        <v>0</v>
      </c>
      <c r="I225" s="32">
        <f t="shared" ref="I225:T225" si="101">I236</f>
        <v>0</v>
      </c>
      <c r="J225" s="32">
        <f t="shared" si="101"/>
        <v>0</v>
      </c>
      <c r="K225" s="32">
        <f t="shared" si="101"/>
        <v>0</v>
      </c>
      <c r="L225" s="32">
        <f t="shared" si="101"/>
        <v>0</v>
      </c>
      <c r="M225" s="32">
        <f t="shared" si="101"/>
        <v>0</v>
      </c>
      <c r="N225" s="32">
        <f t="shared" si="101"/>
        <v>0</v>
      </c>
      <c r="O225" s="32">
        <f t="shared" si="101"/>
        <v>0</v>
      </c>
      <c r="P225" s="32">
        <f t="shared" si="101"/>
        <v>0</v>
      </c>
      <c r="Q225" s="32">
        <f t="shared" si="101"/>
        <v>0</v>
      </c>
      <c r="R225" s="32">
        <f t="shared" si="101"/>
        <v>0</v>
      </c>
      <c r="S225" s="32">
        <f t="shared" si="101"/>
        <v>0</v>
      </c>
      <c r="T225" s="32">
        <f t="shared" si="101"/>
        <v>0</v>
      </c>
      <c r="U225" s="155"/>
      <c r="V225" s="364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11" customFormat="1" ht="15" customHeight="1" x14ac:dyDescent="0.2">
      <c r="A226" s="95"/>
      <c r="B226" s="314" t="s">
        <v>23</v>
      </c>
      <c r="C226" s="278" t="s">
        <v>24</v>
      </c>
      <c r="D226" s="40"/>
      <c r="E226" s="278">
        <v>3</v>
      </c>
      <c r="F226" s="313">
        <v>142</v>
      </c>
      <c r="G226" s="40"/>
      <c r="H226" s="32">
        <f>H233+H237+H244</f>
        <v>2200000</v>
      </c>
      <c r="I226" s="32">
        <f t="shared" ref="I226:T226" si="102">I233+I237+I244</f>
        <v>0</v>
      </c>
      <c r="J226" s="32">
        <f t="shared" si="102"/>
        <v>2200000</v>
      </c>
      <c r="K226" s="32">
        <f t="shared" si="102"/>
        <v>0</v>
      </c>
      <c r="L226" s="32">
        <f t="shared" si="102"/>
        <v>2200000</v>
      </c>
      <c r="M226" s="32">
        <f t="shared" si="102"/>
        <v>0</v>
      </c>
      <c r="N226" s="32">
        <f t="shared" si="102"/>
        <v>2200000</v>
      </c>
      <c r="O226" s="32">
        <f t="shared" si="102"/>
        <v>895233.41</v>
      </c>
      <c r="P226" s="32">
        <f t="shared" si="102"/>
        <v>1304766.5899999999</v>
      </c>
      <c r="Q226" s="32">
        <f t="shared" si="102"/>
        <v>0</v>
      </c>
      <c r="R226" s="32">
        <f t="shared" si="102"/>
        <v>892475.32</v>
      </c>
      <c r="S226" s="32">
        <f t="shared" si="102"/>
        <v>769143.17999999993</v>
      </c>
      <c r="T226" s="32">
        <f t="shared" si="102"/>
        <v>753479.33</v>
      </c>
      <c r="U226" s="155"/>
      <c r="V226" s="364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11" customFormat="1" ht="15" customHeight="1" x14ac:dyDescent="0.2">
      <c r="A227" s="95"/>
      <c r="B227" s="314" t="s">
        <v>23</v>
      </c>
      <c r="C227" s="278" t="s">
        <v>27</v>
      </c>
      <c r="D227" s="40"/>
      <c r="E227" s="278">
        <v>4</v>
      </c>
      <c r="F227" s="279">
        <v>142</v>
      </c>
      <c r="G227" s="40"/>
      <c r="H227" s="32">
        <f>H238+H245</f>
        <v>800000</v>
      </c>
      <c r="I227" s="32">
        <f t="shared" ref="I227:T227" si="103">I238+I245</f>
        <v>0</v>
      </c>
      <c r="J227" s="32">
        <f t="shared" si="103"/>
        <v>800000</v>
      </c>
      <c r="K227" s="32">
        <f t="shared" si="103"/>
        <v>-353445</v>
      </c>
      <c r="L227" s="32">
        <f t="shared" si="103"/>
        <v>446555</v>
      </c>
      <c r="M227" s="32">
        <f t="shared" si="103"/>
        <v>0</v>
      </c>
      <c r="N227" s="32">
        <f t="shared" si="103"/>
        <v>446555</v>
      </c>
      <c r="O227" s="32">
        <f t="shared" si="103"/>
        <v>212716</v>
      </c>
      <c r="P227" s="32">
        <f t="shared" si="103"/>
        <v>233839</v>
      </c>
      <c r="Q227" s="32">
        <f>Q235+Q242</f>
        <v>0</v>
      </c>
      <c r="R227" s="32">
        <f t="shared" si="103"/>
        <v>212716</v>
      </c>
      <c r="S227" s="32">
        <f t="shared" si="103"/>
        <v>0</v>
      </c>
      <c r="T227" s="32">
        <f t="shared" si="103"/>
        <v>0</v>
      </c>
      <c r="U227" s="155"/>
      <c r="V227" s="364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11" customFormat="1" ht="15" customHeight="1" x14ac:dyDescent="0.2">
      <c r="A228" s="95"/>
      <c r="B228" s="314" t="s">
        <v>39</v>
      </c>
      <c r="C228" s="278" t="s">
        <v>24</v>
      </c>
      <c r="D228" s="40"/>
      <c r="E228" s="278">
        <v>3</v>
      </c>
      <c r="F228" s="313">
        <v>350</v>
      </c>
      <c r="G228" s="40"/>
      <c r="H228" s="32">
        <f>H239</f>
        <v>0</v>
      </c>
      <c r="I228" s="32">
        <f t="shared" ref="I228:T228" si="104">I239</f>
        <v>0</v>
      </c>
      <c r="J228" s="32">
        <f t="shared" si="104"/>
        <v>0</v>
      </c>
      <c r="K228" s="32">
        <f t="shared" si="104"/>
        <v>0</v>
      </c>
      <c r="L228" s="32">
        <f t="shared" si="104"/>
        <v>0</v>
      </c>
      <c r="M228" s="32">
        <f t="shared" si="104"/>
        <v>0</v>
      </c>
      <c r="N228" s="32">
        <f t="shared" si="104"/>
        <v>0</v>
      </c>
      <c r="O228" s="32">
        <f t="shared" si="104"/>
        <v>0</v>
      </c>
      <c r="P228" s="32">
        <f t="shared" si="104"/>
        <v>0</v>
      </c>
      <c r="Q228" s="32"/>
      <c r="R228" s="32">
        <f t="shared" si="104"/>
        <v>0</v>
      </c>
      <c r="S228" s="32">
        <f t="shared" si="104"/>
        <v>0</v>
      </c>
      <c r="T228" s="32">
        <f t="shared" si="104"/>
        <v>0</v>
      </c>
      <c r="U228" s="155"/>
      <c r="V228" s="364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11" customFormat="1" ht="15" customHeight="1" x14ac:dyDescent="0.2">
      <c r="A229" s="95"/>
      <c r="B229" s="314" t="s">
        <v>23</v>
      </c>
      <c r="C229" s="278" t="s">
        <v>24</v>
      </c>
      <c r="D229" s="40"/>
      <c r="E229" s="278">
        <v>3</v>
      </c>
      <c r="F229" s="313">
        <v>944</v>
      </c>
      <c r="G229" s="40"/>
      <c r="H229" s="32">
        <f>H241</f>
        <v>0</v>
      </c>
      <c r="I229" s="32">
        <f t="shared" ref="I229:T229" si="105">I241</f>
        <v>0</v>
      </c>
      <c r="J229" s="32">
        <f t="shared" si="105"/>
        <v>0</v>
      </c>
      <c r="K229" s="32">
        <f t="shared" si="105"/>
        <v>0</v>
      </c>
      <c r="L229" s="32">
        <f t="shared" si="105"/>
        <v>0</v>
      </c>
      <c r="M229" s="32">
        <f t="shared" si="105"/>
        <v>0</v>
      </c>
      <c r="N229" s="32">
        <f t="shared" si="105"/>
        <v>0</v>
      </c>
      <c r="O229" s="32">
        <f t="shared" si="105"/>
        <v>0</v>
      </c>
      <c r="P229" s="32">
        <f t="shared" si="105"/>
        <v>0</v>
      </c>
      <c r="Q229" s="32"/>
      <c r="R229" s="32">
        <f t="shared" si="105"/>
        <v>0</v>
      </c>
      <c r="S229" s="32">
        <f t="shared" si="105"/>
        <v>0</v>
      </c>
      <c r="T229" s="32">
        <f t="shared" si="105"/>
        <v>0</v>
      </c>
      <c r="U229" s="155"/>
      <c r="V229" s="364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11" customFormat="1" ht="15" customHeight="1" x14ac:dyDescent="0.2">
      <c r="A230" s="95"/>
      <c r="B230" s="314"/>
      <c r="C230" s="278"/>
      <c r="D230" s="40"/>
      <c r="E230" s="278"/>
      <c r="F230" s="313"/>
      <c r="G230" s="40"/>
      <c r="H230" s="32"/>
      <c r="I230" s="32"/>
      <c r="J230" s="32"/>
      <c r="K230" s="32"/>
      <c r="L230" s="32"/>
      <c r="M230" s="32"/>
      <c r="N230" s="32"/>
      <c r="O230" s="32"/>
      <c r="P230" s="231"/>
      <c r="Q230" s="32"/>
      <c r="R230" s="231"/>
      <c r="S230" s="231"/>
      <c r="T230" s="32"/>
      <c r="U230" s="155"/>
      <c r="V230" s="364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11" customFormat="1" ht="24.95" customHeight="1" x14ac:dyDescent="0.2">
      <c r="A231" s="95"/>
      <c r="B231" s="424" t="s">
        <v>268</v>
      </c>
      <c r="C231" s="278"/>
      <c r="D231" s="40"/>
      <c r="E231" s="278"/>
      <c r="F231" s="313"/>
      <c r="G231" s="40"/>
      <c r="H231" s="32"/>
      <c r="I231" s="32"/>
      <c r="J231" s="23"/>
      <c r="K231" s="32"/>
      <c r="L231" s="32"/>
      <c r="M231" s="32"/>
      <c r="N231" s="32"/>
      <c r="O231" s="32"/>
      <c r="P231" s="231"/>
      <c r="Q231" s="33"/>
      <c r="R231" s="231"/>
      <c r="S231" s="231"/>
      <c r="T231" s="32"/>
      <c r="U231" s="155"/>
      <c r="V231" s="364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11" customFormat="1" ht="15" customHeight="1" x14ac:dyDescent="0.2">
      <c r="A232" s="95"/>
      <c r="B232" s="318" t="s">
        <v>166</v>
      </c>
      <c r="C232" s="278"/>
      <c r="D232" s="40"/>
      <c r="E232" s="278"/>
      <c r="F232" s="313"/>
      <c r="G232" s="40"/>
      <c r="H232" s="21">
        <f>H233</f>
        <v>200000</v>
      </c>
      <c r="I232" s="21">
        <f>I233</f>
        <v>0</v>
      </c>
      <c r="J232" s="21">
        <f t="shared" ref="J232:T232" si="106">J233</f>
        <v>200000</v>
      </c>
      <c r="K232" s="21">
        <f t="shared" si="106"/>
        <v>0</v>
      </c>
      <c r="L232" s="21">
        <f t="shared" si="106"/>
        <v>200000</v>
      </c>
      <c r="M232" s="21">
        <f t="shared" si="106"/>
        <v>0</v>
      </c>
      <c r="N232" s="21">
        <f t="shared" si="106"/>
        <v>200000</v>
      </c>
      <c r="O232" s="21">
        <f t="shared" si="106"/>
        <v>127923.14</v>
      </c>
      <c r="P232" s="228">
        <f t="shared" si="106"/>
        <v>72076.86</v>
      </c>
      <c r="Q232" s="21">
        <f t="shared" si="106"/>
        <v>0</v>
      </c>
      <c r="R232" s="21">
        <f t="shared" si="106"/>
        <v>126141.5</v>
      </c>
      <c r="S232" s="21">
        <f t="shared" si="106"/>
        <v>116840.61</v>
      </c>
      <c r="T232" s="21">
        <f t="shared" si="106"/>
        <v>114449.49</v>
      </c>
      <c r="U232" s="154">
        <f>+IFERROR((R232/N232),0%)</f>
        <v>0.63070749999999998</v>
      </c>
      <c r="V232" s="364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11" customFormat="1" ht="15" customHeight="1" x14ac:dyDescent="0.2">
      <c r="A233" s="95"/>
      <c r="B233" s="314" t="s">
        <v>34</v>
      </c>
      <c r="C233" s="278" t="s">
        <v>24</v>
      </c>
      <c r="D233" s="40">
        <v>174243</v>
      </c>
      <c r="E233" s="278">
        <v>3</v>
      </c>
      <c r="F233" s="313">
        <v>142</v>
      </c>
      <c r="G233" s="40" t="str">
        <f>CONCATENATE(D233,"-",E233,"-",F233)</f>
        <v>174243-3-142</v>
      </c>
      <c r="H233" s="32">
        <f>IFERROR(VLOOKUP(G233,'Base Zero'!A:L,6,FALSE),0)</f>
        <v>200000</v>
      </c>
      <c r="I233" s="32">
        <f>IFERROR(VLOOKUP(G233,'Base Zero'!A:L,7,FALSE),0)</f>
        <v>0</v>
      </c>
      <c r="J233" s="23">
        <f>(H233+I233)</f>
        <v>200000</v>
      </c>
      <c r="K233" s="32">
        <f>(L233-J233)</f>
        <v>0</v>
      </c>
      <c r="L233" s="32">
        <f>IFERROR(VLOOKUP(G233,'Base Zero'!$A:$L,10,FALSE),0)</f>
        <v>200000</v>
      </c>
      <c r="M233" s="32">
        <f>+L233-N233</f>
        <v>0</v>
      </c>
      <c r="N233" s="32">
        <f>IFERROR(VLOOKUP(G233,'Base Zero'!$A:$P,16,FALSE),0)</f>
        <v>200000</v>
      </c>
      <c r="O233" s="32">
        <f>IFERROR(VLOOKUP(G233,'Base Execução'!A:M,6,FALSE),0)+IFERROR(VLOOKUP(G233,'Destaque Liberado pela CPRM'!A:F,6,FALSE),0)</f>
        <v>127923.14</v>
      </c>
      <c r="P233" s="231">
        <f>+N233-O233</f>
        <v>72076.86</v>
      </c>
      <c r="Q233" s="32"/>
      <c r="R233" s="231">
        <f>IFERROR(VLOOKUP(G233,'Base Execução'!$A:$K,7,FALSE),0)</f>
        <v>126141.5</v>
      </c>
      <c r="S233" s="231">
        <f>IFERROR(VLOOKUP(G233,'Base Execução'!$A:$K,9,FALSE),0)</f>
        <v>116840.61</v>
      </c>
      <c r="T233" s="32">
        <f>IFERROR(VLOOKUP(G233,'Base Execução'!$A:$K,11,FALSE),0)</f>
        <v>114449.49</v>
      </c>
      <c r="U233" s="155"/>
      <c r="V233" s="364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11" customFormat="1" ht="15" customHeight="1" x14ac:dyDescent="0.2">
      <c r="A234" s="95"/>
      <c r="B234" s="423" t="s">
        <v>269</v>
      </c>
      <c r="C234" s="278"/>
      <c r="D234" s="40"/>
      <c r="E234" s="278"/>
      <c r="F234" s="313"/>
      <c r="G234" s="40"/>
      <c r="H234" s="21">
        <f>H235+H240</f>
        <v>2379000</v>
      </c>
      <c r="I234" s="21">
        <f>I235+I240</f>
        <v>0</v>
      </c>
      <c r="J234" s="21"/>
      <c r="K234" s="21"/>
      <c r="L234" s="21"/>
      <c r="M234" s="21"/>
      <c r="N234" s="21"/>
      <c r="O234" s="21"/>
      <c r="P234" s="21"/>
      <c r="Q234" s="33"/>
      <c r="R234" s="21"/>
      <c r="S234" s="21"/>
      <c r="T234" s="21"/>
      <c r="U234" s="154"/>
      <c r="V234" s="364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11" customFormat="1" ht="15" customHeight="1" x14ac:dyDescent="0.2">
      <c r="A235" s="95"/>
      <c r="B235" s="318" t="s">
        <v>167</v>
      </c>
      <c r="C235" s="278"/>
      <c r="D235" s="40"/>
      <c r="E235" s="278"/>
      <c r="F235" s="313"/>
      <c r="G235" s="40"/>
      <c r="H235" s="21">
        <f>SUM(H236:H239)</f>
        <v>2379000</v>
      </c>
      <c r="I235" s="21">
        <f t="shared" ref="I235:O235" si="107">SUM(I236:I239)</f>
        <v>0</v>
      </c>
      <c r="J235" s="21">
        <f t="shared" si="107"/>
        <v>2379000</v>
      </c>
      <c r="K235" s="21">
        <f t="shared" si="107"/>
        <v>-353445</v>
      </c>
      <c r="L235" s="21">
        <f>SUM(L236:L239)</f>
        <v>2025555</v>
      </c>
      <c r="M235" s="21">
        <f t="shared" si="107"/>
        <v>0</v>
      </c>
      <c r="N235" s="21">
        <f t="shared" si="107"/>
        <v>2025555</v>
      </c>
      <c r="O235" s="21">
        <f t="shared" si="107"/>
        <v>980026.27</v>
      </c>
      <c r="P235" s="21">
        <f>SUM(P236:P239)</f>
        <v>1045528.73</v>
      </c>
      <c r="Q235" s="21">
        <f>SUM(Q236:Q238)</f>
        <v>0</v>
      </c>
      <c r="R235" s="21">
        <f>SUM(R236:R239)</f>
        <v>979049.82</v>
      </c>
      <c r="S235" s="21">
        <f>SUM(S236:S239)</f>
        <v>652302.56999999995</v>
      </c>
      <c r="T235" s="21">
        <f>SUM(T236:T239)</f>
        <v>639029.84</v>
      </c>
      <c r="U235" s="154">
        <f>+IFERROR((R235/N235),0%)</f>
        <v>0.48334891918511219</v>
      </c>
      <c r="V235" s="364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11" customFormat="1" ht="15" customHeight="1" x14ac:dyDescent="0.2">
      <c r="A236" s="95"/>
      <c r="B236" s="314" t="s">
        <v>34</v>
      </c>
      <c r="C236" s="278" t="s">
        <v>24</v>
      </c>
      <c r="D236" s="40">
        <v>174250</v>
      </c>
      <c r="E236" s="278">
        <v>3</v>
      </c>
      <c r="F236" s="313">
        <v>100</v>
      </c>
      <c r="G236" s="40" t="str">
        <f>CONCATENATE(D236,"-",E236,"-",F236)</f>
        <v>174250-3-100</v>
      </c>
      <c r="H236" s="32">
        <f>IFERROR(VLOOKUP(G236,'Base Zero'!A:L,6,FALSE),0)</f>
        <v>0</v>
      </c>
      <c r="I236" s="32">
        <f>IFERROR(VLOOKUP(G236,'Base Zero'!A:L,7,FALSE),0)</f>
        <v>0</v>
      </c>
      <c r="J236" s="23">
        <f>(H236+I236)</f>
        <v>0</v>
      </c>
      <c r="K236" s="32">
        <f>(L236-J236)</f>
        <v>0</v>
      </c>
      <c r="L236" s="32">
        <f>IFERROR(VLOOKUP(G236,'Base Zero'!$A:$L,10,FALSE),0)</f>
        <v>0</v>
      </c>
      <c r="M236" s="32">
        <f>+L236-N236</f>
        <v>0</v>
      </c>
      <c r="N236" s="32">
        <f>IFERROR(VLOOKUP(G236,'Base Zero'!$A:$P,16,FALSE),0)</f>
        <v>0</v>
      </c>
      <c r="O236" s="32">
        <f>IFERROR(VLOOKUP(G236,'Base Execução'!A:M,6,FALSE),0)+IFERROR(VLOOKUP(G236,'Destaque Liberado pela CPRM'!A:F,6,FALSE),0)</f>
        <v>0</v>
      </c>
      <c r="P236" s="231">
        <f>+N236-O236</f>
        <v>0</v>
      </c>
      <c r="Q236" s="32"/>
      <c r="R236" s="231">
        <f>IFERROR(VLOOKUP(G236,'Base Execução'!$A:$K,7,FALSE),0)</f>
        <v>0</v>
      </c>
      <c r="S236" s="231">
        <f>IFERROR(VLOOKUP(G236,'Base Execução'!$A:$K,9,FALSE),0)</f>
        <v>0</v>
      </c>
      <c r="T236" s="32">
        <f>IFERROR(VLOOKUP(G236,'Base Execução'!$A:$K,11,FALSE),0)</f>
        <v>0</v>
      </c>
      <c r="U236" s="155"/>
      <c r="V236" s="364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11" customFormat="1" ht="15" customHeight="1" x14ac:dyDescent="0.2">
      <c r="A237" s="95"/>
      <c r="B237" s="314" t="s">
        <v>23</v>
      </c>
      <c r="C237" s="278" t="s">
        <v>24</v>
      </c>
      <c r="D237" s="40">
        <v>174250</v>
      </c>
      <c r="E237" s="278">
        <v>3</v>
      </c>
      <c r="F237" s="313">
        <v>142</v>
      </c>
      <c r="G237" s="40" t="str">
        <f>CONCATENATE(D237,"-",E237,"-",F237)</f>
        <v>174250-3-142</v>
      </c>
      <c r="H237" s="32">
        <f>IFERROR(VLOOKUP(G237,'Base Zero'!A:L,6,FALSE),0)</f>
        <v>1579000</v>
      </c>
      <c r="I237" s="32">
        <f>IFERROR(VLOOKUP(G237,'Base Zero'!A:L,7,FALSE),0)</f>
        <v>0</v>
      </c>
      <c r="J237" s="23">
        <f>(H237+I237)</f>
        <v>1579000</v>
      </c>
      <c r="K237" s="32">
        <f>(L237-J237)</f>
        <v>0</v>
      </c>
      <c r="L237" s="32">
        <f>IFERROR(VLOOKUP(G237,'Base Zero'!$A:$L,10,FALSE),0)</f>
        <v>1579000</v>
      </c>
      <c r="M237" s="32">
        <f>+L237-N237</f>
        <v>0</v>
      </c>
      <c r="N237" s="32">
        <f>IFERROR(VLOOKUP(G237,'Base Zero'!$A:$P,16,FALSE),0)</f>
        <v>1579000</v>
      </c>
      <c r="O237" s="32">
        <f>IFERROR(VLOOKUP(G237,'Base Execução'!A:M,6,FALSE),0)+IFERROR(VLOOKUP(G237,'Destaque Liberado pela CPRM'!A:F,6,FALSE),0)</f>
        <v>767310.27</v>
      </c>
      <c r="P237" s="231">
        <f>+N237-O237</f>
        <v>811689.73</v>
      </c>
      <c r="Q237" s="33"/>
      <c r="R237" s="231">
        <f>IFERROR(VLOOKUP(G237,'Base Execução'!$A:$K,7,FALSE),0)</f>
        <v>766333.82</v>
      </c>
      <c r="S237" s="231">
        <f>IFERROR(VLOOKUP(G237,'Base Execução'!$A:$K,9,FALSE),0)</f>
        <v>652302.56999999995</v>
      </c>
      <c r="T237" s="32">
        <f>IFERROR(VLOOKUP(G237,'Base Execução'!$A:$K,11,FALSE),0)</f>
        <v>639029.84</v>
      </c>
      <c r="U237" s="155"/>
      <c r="V237" s="364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11" customFormat="1" ht="15" customHeight="1" x14ac:dyDescent="0.2">
      <c r="A238" s="95"/>
      <c r="B238" s="314" t="s">
        <v>23</v>
      </c>
      <c r="C238" s="278" t="s">
        <v>27</v>
      </c>
      <c r="D238" s="40">
        <v>174250</v>
      </c>
      <c r="E238" s="278">
        <v>4</v>
      </c>
      <c r="F238" s="313">
        <v>142</v>
      </c>
      <c r="G238" s="40" t="str">
        <f>CONCATENATE(D238,"-",E238,"-",F238)</f>
        <v>174250-4-142</v>
      </c>
      <c r="H238" s="32">
        <f>IFERROR(VLOOKUP(G238,'Base Zero'!A:L,6,FALSE),0)</f>
        <v>800000</v>
      </c>
      <c r="I238" s="32">
        <f>IFERROR(VLOOKUP(G238,'Base Zero'!A:L,7,FALSE),0)</f>
        <v>0</v>
      </c>
      <c r="J238" s="23">
        <f>(H238+I238)</f>
        <v>800000</v>
      </c>
      <c r="K238" s="32">
        <f>(L238-J238)</f>
        <v>-353445</v>
      </c>
      <c r="L238" s="32">
        <f>IFERROR(VLOOKUP(G238,'Base Zero'!$A:$L,10,FALSE),0)</f>
        <v>446555</v>
      </c>
      <c r="M238" s="32">
        <f>+L238-N238</f>
        <v>0</v>
      </c>
      <c r="N238" s="32">
        <f>IFERROR(VLOOKUP(G238,'Base Zero'!$A:$P,16,FALSE),0)</f>
        <v>446555</v>
      </c>
      <c r="O238" s="32">
        <f>IFERROR(VLOOKUP(G238,'Base Execução'!A:M,6,FALSE),0)+IFERROR(VLOOKUP(G238,'Destaque Liberado pela CPRM'!A:F,6,FALSE),0)</f>
        <v>212716</v>
      </c>
      <c r="P238" s="231">
        <f>+N238-O238</f>
        <v>233839</v>
      </c>
      <c r="Q238" s="32"/>
      <c r="R238" s="231">
        <f>IFERROR(VLOOKUP(G238,'Base Execução'!$A:$K,7,FALSE),0)</f>
        <v>212716</v>
      </c>
      <c r="S238" s="231">
        <f>IFERROR(VLOOKUP(G238,'Base Execução'!$A:$K,9,FALSE),0)</f>
        <v>0</v>
      </c>
      <c r="T238" s="32">
        <f>IFERROR(VLOOKUP(G238,'Base Execução'!$A:$K,11,FALSE),0)</f>
        <v>0</v>
      </c>
      <c r="U238" s="155"/>
      <c r="V238" s="364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11" customFormat="1" ht="15" customHeight="1" x14ac:dyDescent="0.2">
      <c r="A239" s="95"/>
      <c r="B239" s="314" t="s">
        <v>39</v>
      </c>
      <c r="C239" s="278" t="s">
        <v>24</v>
      </c>
      <c r="D239" s="40">
        <v>174250</v>
      </c>
      <c r="E239" s="278">
        <v>3</v>
      </c>
      <c r="F239" s="313">
        <v>350</v>
      </c>
      <c r="G239" s="40" t="str">
        <f>CONCATENATE(D239,"-",E239,"-",F239)</f>
        <v>174250-3-350</v>
      </c>
      <c r="H239" s="32">
        <f>IFERROR(VLOOKUP(G239,'Base Zero'!A:L,6,FALSE),0)</f>
        <v>0</v>
      </c>
      <c r="I239" s="32">
        <f>IFERROR(VLOOKUP(G239,'Base Zero'!A:L,7,FALSE),0)</f>
        <v>0</v>
      </c>
      <c r="J239" s="23">
        <f>(H239+I239)</f>
        <v>0</v>
      </c>
      <c r="K239" s="32">
        <f>(L239-J239)</f>
        <v>0</v>
      </c>
      <c r="L239" s="32">
        <f>IFERROR(VLOOKUP(G239,'Base Zero'!$A:$L,10,FALSE),0)</f>
        <v>0</v>
      </c>
      <c r="M239" s="32">
        <f>+L239-N239</f>
        <v>0</v>
      </c>
      <c r="N239" s="32">
        <f>IFERROR(VLOOKUP(G239,'Base Zero'!$A:$P,16,FALSE),0)</f>
        <v>0</v>
      </c>
      <c r="O239" s="32">
        <f>IFERROR(VLOOKUP(G239,'Base Execução'!A:M,6,FALSE),0)+IFERROR(VLOOKUP(G239,'Destaque Liberado pela CPRM'!A:F,6,FALSE),0)</f>
        <v>0</v>
      </c>
      <c r="P239" s="231">
        <f>+N239-O239</f>
        <v>0</v>
      </c>
      <c r="Q239" s="32"/>
      <c r="R239" s="231">
        <f>IFERROR(VLOOKUP(G239,'Base Execução'!$A:$K,7,FALSE),0)</f>
        <v>0</v>
      </c>
      <c r="S239" s="231">
        <f>IFERROR(VLOOKUP(G239,'Base Execução'!$A:$K,9,FALSE),0)</f>
        <v>0</v>
      </c>
      <c r="T239" s="32">
        <f>IFERROR(VLOOKUP(G239,'Base Execução'!$A:$K,11,FALSE),0)</f>
        <v>0</v>
      </c>
      <c r="U239" s="155"/>
      <c r="V239" s="364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11" customFormat="1" ht="15" customHeight="1" x14ac:dyDescent="0.2">
      <c r="A240" s="95"/>
      <c r="B240" s="318" t="s">
        <v>306</v>
      </c>
      <c r="C240" s="278"/>
      <c r="D240" s="40"/>
      <c r="E240" s="278"/>
      <c r="F240" s="313"/>
      <c r="G240" s="40"/>
      <c r="H240" s="21">
        <f>H241</f>
        <v>0</v>
      </c>
      <c r="I240" s="21">
        <f t="shared" ref="I240:P240" si="108">I241</f>
        <v>0</v>
      </c>
      <c r="J240" s="21">
        <f t="shared" si="108"/>
        <v>0</v>
      </c>
      <c r="K240" s="21">
        <f t="shared" si="108"/>
        <v>0</v>
      </c>
      <c r="L240" s="21">
        <f t="shared" si="108"/>
        <v>0</v>
      </c>
      <c r="M240" s="21">
        <f t="shared" si="108"/>
        <v>0</v>
      </c>
      <c r="N240" s="21">
        <f t="shared" si="108"/>
        <v>0</v>
      </c>
      <c r="O240" s="21">
        <f t="shared" si="108"/>
        <v>0</v>
      </c>
      <c r="P240" s="21">
        <f t="shared" si="108"/>
        <v>0</v>
      </c>
      <c r="Q240" s="32"/>
      <c r="R240" s="21">
        <f>R241</f>
        <v>0</v>
      </c>
      <c r="S240" s="21">
        <f>S241</f>
        <v>0</v>
      </c>
      <c r="T240" s="21">
        <f>T241</f>
        <v>0</v>
      </c>
      <c r="U240" s="154">
        <f>+IFERROR((R240/N240),0%)</f>
        <v>0</v>
      </c>
      <c r="V240" s="364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s="11" customFormat="1" ht="15" customHeight="1" x14ac:dyDescent="0.2">
      <c r="A241" s="95"/>
      <c r="B241" s="314" t="s">
        <v>23</v>
      </c>
      <c r="C241" s="278" t="s">
        <v>24</v>
      </c>
      <c r="D241" s="40">
        <v>195069</v>
      </c>
      <c r="E241" s="278">
        <v>3</v>
      </c>
      <c r="F241" s="313">
        <v>944</v>
      </c>
      <c r="G241" s="40" t="str">
        <f>CONCATENATE(D241,"-",E241,"-",F241)</f>
        <v>195069-3-944</v>
      </c>
      <c r="H241" s="32">
        <f>IFERROR(VLOOKUP(G241,'Base Zero'!A:L,6,FALSE),0)</f>
        <v>0</v>
      </c>
      <c r="I241" s="32">
        <f>IFERROR(VLOOKUP(G241,'Base Zero'!A:L,7,FALSE),0)</f>
        <v>0</v>
      </c>
      <c r="J241" s="23">
        <f>(H241+I241)</f>
        <v>0</v>
      </c>
      <c r="K241" s="32">
        <f>(L241-J241)</f>
        <v>0</v>
      </c>
      <c r="L241" s="32">
        <f>IFERROR(VLOOKUP(G241,'Base Zero'!$A:$L,10,FALSE),0)</f>
        <v>0</v>
      </c>
      <c r="M241" s="32">
        <f>+L241-N241</f>
        <v>0</v>
      </c>
      <c r="N241" s="32">
        <f>IFERROR(VLOOKUP(G241,'Base Zero'!$A:$P,16,FALSE),0)</f>
        <v>0</v>
      </c>
      <c r="O241" s="32">
        <f>IFERROR(VLOOKUP(G241,'Base Execução'!A:M,6,FALSE),0)+IFERROR(VLOOKUP(G241,'Destaque Liberado pela CPRM'!A:F,6,FALSE),0)</f>
        <v>0</v>
      </c>
      <c r="P241" s="231">
        <f>+N241-O241</f>
        <v>0</v>
      </c>
      <c r="Q241" s="32"/>
      <c r="R241" s="231">
        <f>IFERROR(VLOOKUP(G241,'Base Execução'!$A:$K,7,FALSE),0)</f>
        <v>0</v>
      </c>
      <c r="S241" s="231">
        <f>IFERROR(VLOOKUP(G241,'Base Execução'!$A:$K,9,FALSE),0)</f>
        <v>0</v>
      </c>
      <c r="T241" s="32">
        <f>IFERROR(VLOOKUP(G241,'Base Execução'!$A:$K,11,FALSE),0)</f>
        <v>0</v>
      </c>
      <c r="U241" s="155"/>
      <c r="V241" s="364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s="11" customFormat="1" ht="15" customHeight="1" x14ac:dyDescent="0.2">
      <c r="A242" s="95"/>
      <c r="B242" s="423" t="s">
        <v>270</v>
      </c>
      <c r="C242" s="278"/>
      <c r="D242" s="40"/>
      <c r="E242" s="278"/>
      <c r="F242" s="313"/>
      <c r="G242" s="40"/>
      <c r="H242" s="32"/>
      <c r="I242" s="32"/>
      <c r="J242" s="23"/>
      <c r="K242" s="32"/>
      <c r="L242" s="32"/>
      <c r="M242" s="32"/>
      <c r="N242" s="32"/>
      <c r="O242" s="32"/>
      <c r="P242" s="231"/>
      <c r="Q242" s="33"/>
      <c r="R242" s="231"/>
      <c r="S242" s="231"/>
      <c r="T242" s="32"/>
      <c r="U242" s="155"/>
      <c r="V242" s="364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11" customFormat="1" ht="15" customHeight="1" x14ac:dyDescent="0.2">
      <c r="A243" s="95"/>
      <c r="B243" s="318" t="s">
        <v>168</v>
      </c>
      <c r="C243" s="278"/>
      <c r="D243" s="40"/>
      <c r="E243" s="278"/>
      <c r="F243" s="313"/>
      <c r="G243" s="40"/>
      <c r="H243" s="21">
        <f>SUM(H244:H245)</f>
        <v>421000</v>
      </c>
      <c r="I243" s="21">
        <f>SUM(I244:I245)</f>
        <v>0</v>
      </c>
      <c r="J243" s="21">
        <f t="shared" ref="J243:T243" si="109">SUM(J244:J245)</f>
        <v>421000</v>
      </c>
      <c r="K243" s="21">
        <f t="shared" si="109"/>
        <v>0</v>
      </c>
      <c r="L243" s="21">
        <f t="shared" si="109"/>
        <v>421000</v>
      </c>
      <c r="M243" s="21">
        <f t="shared" si="109"/>
        <v>0</v>
      </c>
      <c r="N243" s="21">
        <f t="shared" si="109"/>
        <v>421000</v>
      </c>
      <c r="O243" s="21">
        <f t="shared" si="109"/>
        <v>0</v>
      </c>
      <c r="P243" s="21">
        <f t="shared" si="109"/>
        <v>421000</v>
      </c>
      <c r="Q243" s="21">
        <f t="shared" si="109"/>
        <v>0</v>
      </c>
      <c r="R243" s="21">
        <f t="shared" si="109"/>
        <v>0</v>
      </c>
      <c r="S243" s="21">
        <f t="shared" si="109"/>
        <v>0</v>
      </c>
      <c r="T243" s="21">
        <f t="shared" si="109"/>
        <v>0</v>
      </c>
      <c r="U243" s="154">
        <f>+IFERROR((R243/N243),0%)</f>
        <v>0</v>
      </c>
      <c r="V243" s="364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11" customFormat="1" ht="15" customHeight="1" x14ac:dyDescent="0.2">
      <c r="A244" s="95"/>
      <c r="B244" s="314" t="s">
        <v>34</v>
      </c>
      <c r="C244" s="278" t="s">
        <v>24</v>
      </c>
      <c r="D244" s="40">
        <v>174255</v>
      </c>
      <c r="E244" s="278">
        <v>3</v>
      </c>
      <c r="F244" s="313">
        <v>142</v>
      </c>
      <c r="G244" s="40" t="str">
        <f>CONCATENATE(D244,"-",E244,"-",F244)</f>
        <v>174255-3-142</v>
      </c>
      <c r="H244" s="32">
        <f>IFERROR(VLOOKUP(G244,'Base Zero'!A:L,6,FALSE),0)</f>
        <v>421000</v>
      </c>
      <c r="I244" s="32">
        <f>IFERROR(VLOOKUP(G244,'Base Zero'!A:L,7,FALSE),0)</f>
        <v>0</v>
      </c>
      <c r="J244" s="23">
        <f>(H244+I244)</f>
        <v>421000</v>
      </c>
      <c r="K244" s="32">
        <f>(L244-J244)</f>
        <v>0</v>
      </c>
      <c r="L244" s="32">
        <f>IFERROR(VLOOKUP(G244,'Base Zero'!$A:$L,10,FALSE),0)</f>
        <v>421000</v>
      </c>
      <c r="M244" s="32">
        <f>+L244-N244</f>
        <v>0</v>
      </c>
      <c r="N244" s="32">
        <f>IFERROR(VLOOKUP(G244,'Base Zero'!$A:$P,16,FALSE),0)</f>
        <v>421000</v>
      </c>
      <c r="O244" s="32">
        <f>IFERROR(VLOOKUP(G244,'Base Execução'!A:M,6,FALSE),0)+IFERROR(VLOOKUP(G244,'Destaque Liberado pela CPRM'!A:F,6,FALSE),0)</f>
        <v>0</v>
      </c>
      <c r="P244" s="231">
        <f>+N244-O244</f>
        <v>421000</v>
      </c>
      <c r="Q244" s="32"/>
      <c r="R244" s="231">
        <f>IFERROR(VLOOKUP(G244,'Base Execução'!$A:$K,7,FALSE),0)</f>
        <v>0</v>
      </c>
      <c r="S244" s="231">
        <f>IFERROR(VLOOKUP(G244,'Base Execução'!$A:$K,9,FALSE),0)</f>
        <v>0</v>
      </c>
      <c r="T244" s="32">
        <f>IFERROR(VLOOKUP(G244,'Base Execução'!$A:$K,11,FALSE),0)</f>
        <v>0</v>
      </c>
      <c r="U244" s="155"/>
      <c r="V244" s="364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11" customFormat="1" ht="15" customHeight="1" x14ac:dyDescent="0.2">
      <c r="A245" s="95"/>
      <c r="B245" s="314" t="s">
        <v>23</v>
      </c>
      <c r="C245" s="278" t="s">
        <v>27</v>
      </c>
      <c r="D245" s="40">
        <v>174255</v>
      </c>
      <c r="E245" s="278">
        <v>4</v>
      </c>
      <c r="F245" s="313">
        <v>142</v>
      </c>
      <c r="G245" s="40" t="str">
        <f>CONCATENATE(D245,"-",E245,"-",F245)</f>
        <v>174255-4-142</v>
      </c>
      <c r="H245" s="32">
        <f>IFERROR(VLOOKUP(G245,'Base Zero'!A:L,6,FALSE),0)</f>
        <v>0</v>
      </c>
      <c r="I245" s="32">
        <f>IFERROR(VLOOKUP(G245,'Base Zero'!A:L,7,FALSE),0)</f>
        <v>0</v>
      </c>
      <c r="J245" s="23">
        <f>(H245+I245)</f>
        <v>0</v>
      </c>
      <c r="K245" s="32">
        <f>(L245-J245)</f>
        <v>0</v>
      </c>
      <c r="L245" s="32">
        <f>IFERROR(VLOOKUP(G245,'Base Zero'!$A:$L,10,FALSE),0)</f>
        <v>0</v>
      </c>
      <c r="M245" s="32">
        <f>+L245-N245</f>
        <v>0</v>
      </c>
      <c r="N245" s="32">
        <f>IFERROR(VLOOKUP(G245,'Base Zero'!$A:$P,16,FALSE),0)</f>
        <v>0</v>
      </c>
      <c r="O245" s="32">
        <f>IFERROR(VLOOKUP(G245,'Base Execução'!A:M,6,FALSE),0)+IFERROR(VLOOKUP(G245,'Destaque Liberado pela CPRM'!A:F,6,FALSE),0)</f>
        <v>0</v>
      </c>
      <c r="P245" s="231">
        <f>+N245-O245</f>
        <v>0</v>
      </c>
      <c r="Q245" s="33"/>
      <c r="R245" s="231">
        <f>IFERROR(VLOOKUP(G245,'Base Execução'!$A:$K,7,FALSE),0)</f>
        <v>0</v>
      </c>
      <c r="S245" s="231">
        <f>IFERROR(VLOOKUP(G245,'Base Execução'!$A:$K,9,FALSE),0)</f>
        <v>0</v>
      </c>
      <c r="T245" s="32">
        <f>IFERROR(VLOOKUP(G245,'Base Execução'!$A:$K,11,FALSE),0)</f>
        <v>0</v>
      </c>
      <c r="U245" s="155"/>
      <c r="V245" s="364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" customHeight="1" x14ac:dyDescent="0.2">
      <c r="A246" s="95"/>
      <c r="B246" s="301"/>
      <c r="C246" s="48"/>
      <c r="D246" s="49"/>
      <c r="E246" s="48"/>
      <c r="F246" s="50"/>
      <c r="G246" s="48"/>
      <c r="H246" s="42"/>
      <c r="I246" s="42"/>
      <c r="J246" s="24"/>
      <c r="K246" s="42"/>
      <c r="L246" s="42"/>
      <c r="M246" s="42"/>
      <c r="N246" s="42"/>
      <c r="O246" s="42"/>
      <c r="P246" s="265"/>
      <c r="Q246" s="35"/>
      <c r="R246" s="265"/>
      <c r="S246" s="265"/>
      <c r="T246" s="42"/>
      <c r="U246" s="300"/>
    </row>
    <row r="247" spans="1:33" s="11" customFormat="1" ht="24.95" customHeight="1" x14ac:dyDescent="0.2">
      <c r="A247" s="95"/>
      <c r="B247" s="242" t="s">
        <v>271</v>
      </c>
      <c r="C247" s="278"/>
      <c r="D247" s="40"/>
      <c r="E247" s="278"/>
      <c r="F247" s="279"/>
      <c r="G247" s="278"/>
      <c r="H247" s="21">
        <f>H249</f>
        <v>2365000</v>
      </c>
      <c r="I247" s="21">
        <f t="shared" ref="I247:T247" si="110">I249</f>
        <v>0</v>
      </c>
      <c r="J247" s="21">
        <f t="shared" si="110"/>
        <v>2365000</v>
      </c>
      <c r="K247" s="21">
        <f t="shared" si="110"/>
        <v>0</v>
      </c>
      <c r="L247" s="21">
        <f t="shared" si="110"/>
        <v>2365000</v>
      </c>
      <c r="M247" s="21">
        <f t="shared" si="110"/>
        <v>0</v>
      </c>
      <c r="N247" s="21">
        <f t="shared" si="110"/>
        <v>2365000</v>
      </c>
      <c r="O247" s="21">
        <f t="shared" si="110"/>
        <v>0</v>
      </c>
      <c r="P247" s="21">
        <f t="shared" si="110"/>
        <v>2365000</v>
      </c>
      <c r="Q247" s="22">
        <f t="shared" si="110"/>
        <v>0</v>
      </c>
      <c r="R247" s="21">
        <f t="shared" si="110"/>
        <v>0</v>
      </c>
      <c r="S247" s="21">
        <f t="shared" si="110"/>
        <v>0</v>
      </c>
      <c r="T247" s="21">
        <f t="shared" si="110"/>
        <v>0</v>
      </c>
      <c r="U247" s="156">
        <f>+IFERROR((R247/N247),0%)</f>
        <v>0</v>
      </c>
      <c r="V247" s="364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s="11" customFormat="1" ht="15" customHeight="1" x14ac:dyDescent="0.2">
      <c r="A248" s="95"/>
      <c r="B248" s="277" t="s">
        <v>323</v>
      </c>
      <c r="C248" s="278"/>
      <c r="D248" s="40"/>
      <c r="E248" s="278"/>
      <c r="F248" s="279"/>
      <c r="G248" s="278"/>
      <c r="H248" s="32"/>
      <c r="I248" s="32"/>
      <c r="J248" s="23"/>
      <c r="K248" s="32"/>
      <c r="L248" s="32"/>
      <c r="M248" s="32"/>
      <c r="N248" s="32"/>
      <c r="O248" s="32"/>
      <c r="P248" s="231"/>
      <c r="Q248" s="33"/>
      <c r="R248" s="232"/>
      <c r="S248" s="232"/>
      <c r="T248" s="31"/>
      <c r="U248" s="155"/>
      <c r="V248" s="364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11" customFormat="1" ht="15" customHeight="1" x14ac:dyDescent="0.2">
      <c r="A249" s="95"/>
      <c r="B249" s="314" t="s">
        <v>23</v>
      </c>
      <c r="C249" s="278" t="s">
        <v>24</v>
      </c>
      <c r="D249" s="40">
        <v>174248</v>
      </c>
      <c r="E249" s="278">
        <v>3</v>
      </c>
      <c r="F249" s="313">
        <v>142</v>
      </c>
      <c r="G249" s="278"/>
      <c r="H249" s="32">
        <f>H253</f>
        <v>2365000</v>
      </c>
      <c r="I249" s="32">
        <f t="shared" ref="I249:T249" si="111">I253</f>
        <v>0</v>
      </c>
      <c r="J249" s="32">
        <f t="shared" si="111"/>
        <v>2365000</v>
      </c>
      <c r="K249" s="32">
        <f t="shared" si="111"/>
        <v>0</v>
      </c>
      <c r="L249" s="32">
        <f t="shared" si="111"/>
        <v>2365000</v>
      </c>
      <c r="M249" s="32">
        <f t="shared" si="111"/>
        <v>0</v>
      </c>
      <c r="N249" s="32">
        <f t="shared" si="111"/>
        <v>2365000</v>
      </c>
      <c r="O249" s="32">
        <f t="shared" si="111"/>
        <v>0</v>
      </c>
      <c r="P249" s="32">
        <f t="shared" si="111"/>
        <v>2365000</v>
      </c>
      <c r="Q249" s="32">
        <f t="shared" si="111"/>
        <v>0</v>
      </c>
      <c r="R249" s="32">
        <f t="shared" si="111"/>
        <v>0</v>
      </c>
      <c r="S249" s="32">
        <f t="shared" si="111"/>
        <v>0</v>
      </c>
      <c r="T249" s="32">
        <f t="shared" si="111"/>
        <v>0</v>
      </c>
      <c r="U249" s="155"/>
      <c r="V249" s="364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11" customFormat="1" ht="15" customHeight="1" x14ac:dyDescent="0.2">
      <c r="A250" s="95"/>
      <c r="B250" s="277"/>
      <c r="C250" s="278"/>
      <c r="D250" s="40"/>
      <c r="E250" s="278"/>
      <c r="F250" s="279"/>
      <c r="G250" s="278"/>
      <c r="H250" s="32"/>
      <c r="I250" s="32"/>
      <c r="J250" s="23"/>
      <c r="K250" s="32"/>
      <c r="L250" s="32"/>
      <c r="M250" s="32"/>
      <c r="N250" s="32"/>
      <c r="O250" s="32"/>
      <c r="P250" s="231"/>
      <c r="Q250" s="33"/>
      <c r="R250" s="232"/>
      <c r="S250" s="232"/>
      <c r="T250" s="31"/>
      <c r="U250" s="155"/>
      <c r="V250" s="364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11" customFormat="1" ht="15" customHeight="1" x14ac:dyDescent="0.2">
      <c r="A251" s="95"/>
      <c r="B251" s="423" t="s">
        <v>198</v>
      </c>
      <c r="C251" s="278"/>
      <c r="D251" s="40"/>
      <c r="E251" s="278"/>
      <c r="F251" s="279"/>
      <c r="G251" s="278"/>
      <c r="H251" s="32"/>
      <c r="I251" s="32"/>
      <c r="J251" s="23"/>
      <c r="K251" s="32"/>
      <c r="L251" s="32"/>
      <c r="M251" s="32"/>
      <c r="N251" s="32"/>
      <c r="O251" s="32"/>
      <c r="P251" s="231"/>
      <c r="Q251" s="33"/>
      <c r="R251" s="232"/>
      <c r="S251" s="232"/>
      <c r="T251" s="31"/>
      <c r="U251" s="155"/>
      <c r="V251" s="364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11" customFormat="1" ht="15" customHeight="1" x14ac:dyDescent="0.2">
      <c r="A252" s="95"/>
      <c r="B252" s="38" t="s">
        <v>199</v>
      </c>
      <c r="C252" s="278"/>
      <c r="D252" s="40"/>
      <c r="E252" s="278"/>
      <c r="F252" s="279"/>
      <c r="G252" s="278"/>
      <c r="H252" s="22">
        <f>H253</f>
        <v>2365000</v>
      </c>
      <c r="I252" s="22">
        <f>I253</f>
        <v>0</v>
      </c>
      <c r="J252" s="22">
        <f>J253</f>
        <v>2365000</v>
      </c>
      <c r="K252" s="22">
        <f t="shared" ref="K252:T252" si="112">K253</f>
        <v>0</v>
      </c>
      <c r="L252" s="22">
        <f t="shared" si="112"/>
        <v>2365000</v>
      </c>
      <c r="M252" s="22">
        <f t="shared" si="112"/>
        <v>0</v>
      </c>
      <c r="N252" s="22">
        <f t="shared" si="112"/>
        <v>2365000</v>
      </c>
      <c r="O252" s="22">
        <f t="shared" si="112"/>
        <v>0</v>
      </c>
      <c r="P252" s="22">
        <f t="shared" si="112"/>
        <v>2365000</v>
      </c>
      <c r="Q252" s="22">
        <f t="shared" si="112"/>
        <v>0</v>
      </c>
      <c r="R252" s="22">
        <f t="shared" si="112"/>
        <v>0</v>
      </c>
      <c r="S252" s="22">
        <f t="shared" si="112"/>
        <v>0</v>
      </c>
      <c r="T252" s="22">
        <f t="shared" si="112"/>
        <v>0</v>
      </c>
      <c r="U252" s="154">
        <f>+IFERROR((R252/N252),0%)</f>
        <v>0</v>
      </c>
      <c r="V252" s="364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11" customFormat="1" ht="15" customHeight="1" x14ac:dyDescent="0.2">
      <c r="A253" s="95"/>
      <c r="B253" s="314" t="s">
        <v>23</v>
      </c>
      <c r="C253" s="278" t="s">
        <v>24</v>
      </c>
      <c r="D253" s="40">
        <v>174248</v>
      </c>
      <c r="E253" s="278">
        <v>3</v>
      </c>
      <c r="F253" s="313">
        <v>142</v>
      </c>
      <c r="G253" s="40" t="str">
        <f>CONCATENATE(D253,"-",E253,"-",F253)</f>
        <v>174248-3-142</v>
      </c>
      <c r="H253" s="32">
        <f>IFERROR(VLOOKUP(G253,'Base Zero'!A:L,6,FALSE),0)</f>
        <v>2365000</v>
      </c>
      <c r="I253" s="32">
        <f>IFERROR(VLOOKUP(G253,'Base Zero'!A:L,7,FALSE),0)</f>
        <v>0</v>
      </c>
      <c r="J253" s="23">
        <f>(H253+I253)</f>
        <v>2365000</v>
      </c>
      <c r="K253" s="32">
        <f>(L253-J253)</f>
        <v>0</v>
      </c>
      <c r="L253" s="32">
        <f>IFERROR(VLOOKUP(G253,'Base Zero'!$A:$L,10,FALSE),0)</f>
        <v>2365000</v>
      </c>
      <c r="M253" s="32">
        <f>+L253-N253</f>
        <v>0</v>
      </c>
      <c r="N253" s="32">
        <f>IFERROR(VLOOKUP(G253,'Base Zero'!$A:$P,16,FALSE),0)</f>
        <v>2365000</v>
      </c>
      <c r="O253" s="32">
        <f>IFERROR(VLOOKUP(G253,'Base Execução'!A:M,6,FALSE),0)+IFERROR(VLOOKUP(G253,'Destaque Liberado pela CPRM'!A:F,6,FALSE),0)</f>
        <v>0</v>
      </c>
      <c r="P253" s="231">
        <f>+N253-O253</f>
        <v>2365000</v>
      </c>
      <c r="Q253" s="32"/>
      <c r="R253" s="231">
        <f>IFERROR(VLOOKUP(G253,'Base Execução'!$A:$K,7,FALSE),0)</f>
        <v>0</v>
      </c>
      <c r="S253" s="231">
        <f>IFERROR(VLOOKUP(G253,'Base Execução'!$A:$K,9,FALSE),0)</f>
        <v>0</v>
      </c>
      <c r="T253" s="32">
        <f>IFERROR(VLOOKUP(G253,'Base Execução'!$A:$K,11,FALSE),0)</f>
        <v>0</v>
      </c>
      <c r="U253" s="155"/>
      <c r="V253" s="364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11" customFormat="1" ht="15" customHeight="1" x14ac:dyDescent="0.2">
      <c r="A254" s="95"/>
      <c r="B254" s="316"/>
      <c r="C254" s="278"/>
      <c r="D254" s="40"/>
      <c r="E254" s="278"/>
      <c r="F254" s="279"/>
      <c r="G254" s="278"/>
      <c r="H254" s="32"/>
      <c r="I254" s="32"/>
      <c r="J254" s="23"/>
      <c r="K254" s="32"/>
      <c r="L254" s="32"/>
      <c r="M254" s="32"/>
      <c r="N254" s="32"/>
      <c r="O254" s="32"/>
      <c r="P254" s="231"/>
      <c r="Q254" s="33"/>
      <c r="R254" s="232"/>
      <c r="S254" s="232"/>
      <c r="T254" s="31"/>
      <c r="U254" s="155"/>
      <c r="V254" s="364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11" customFormat="1" ht="15" customHeight="1" x14ac:dyDescent="0.2">
      <c r="A255" s="368"/>
      <c r="B255" s="301"/>
      <c r="C255" s="48"/>
      <c r="D255" s="49"/>
      <c r="E255" s="48"/>
      <c r="F255" s="50"/>
      <c r="G255" s="48"/>
      <c r="H255" s="42"/>
      <c r="I255" s="42"/>
      <c r="J255" s="24"/>
      <c r="K255" s="42"/>
      <c r="L255" s="42"/>
      <c r="M255" s="42"/>
      <c r="N255" s="42"/>
      <c r="O255" s="42"/>
      <c r="P255" s="265"/>
      <c r="Q255" s="35"/>
      <c r="R255" s="265"/>
      <c r="S255" s="265"/>
      <c r="T255" s="42"/>
      <c r="U255" s="300"/>
      <c r="V255" s="364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s="11" customFormat="1" ht="24.95" customHeight="1" x14ac:dyDescent="0.2">
      <c r="A256" s="95"/>
      <c r="B256" s="41" t="s">
        <v>272</v>
      </c>
      <c r="C256" s="278"/>
      <c r="D256" s="40"/>
      <c r="E256" s="278"/>
      <c r="F256" s="279"/>
      <c r="G256" s="278"/>
      <c r="H256" s="21">
        <f>SUM(H258:H260)</f>
        <v>10000000</v>
      </c>
      <c r="I256" s="21">
        <f t="shared" ref="I256:T256" si="113">SUM(I258:I260)</f>
        <v>0</v>
      </c>
      <c r="J256" s="21">
        <f t="shared" si="113"/>
        <v>10000000</v>
      </c>
      <c r="K256" s="21">
        <f t="shared" si="113"/>
        <v>-1178149</v>
      </c>
      <c r="L256" s="21">
        <f t="shared" si="113"/>
        <v>8821851</v>
      </c>
      <c r="M256" s="21">
        <f t="shared" si="113"/>
        <v>0</v>
      </c>
      <c r="N256" s="21">
        <f t="shared" si="113"/>
        <v>8821851</v>
      </c>
      <c r="O256" s="21">
        <f t="shared" si="113"/>
        <v>5596171.7299999995</v>
      </c>
      <c r="P256" s="21">
        <f t="shared" si="113"/>
        <v>3225679.2700000005</v>
      </c>
      <c r="Q256" s="22">
        <f t="shared" si="113"/>
        <v>0</v>
      </c>
      <c r="R256" s="21">
        <f t="shared" si="113"/>
        <v>5114871.0100000007</v>
      </c>
      <c r="S256" s="21">
        <f t="shared" si="113"/>
        <v>3002833.7800000003</v>
      </c>
      <c r="T256" s="21">
        <f t="shared" si="113"/>
        <v>2806491.34</v>
      </c>
      <c r="U256" s="156">
        <f>+IFERROR((R256/N256),0%)</f>
        <v>0.57979566986565523</v>
      </c>
      <c r="V256" s="364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s="11" customFormat="1" ht="15" customHeight="1" x14ac:dyDescent="0.2">
      <c r="A257" s="272"/>
      <c r="B257" s="277" t="s">
        <v>324</v>
      </c>
      <c r="C257" s="278"/>
      <c r="D257" s="40"/>
      <c r="E257" s="278"/>
      <c r="F257" s="279"/>
      <c r="G257" s="278"/>
      <c r="H257" s="32"/>
      <c r="I257" s="32"/>
      <c r="J257" s="32"/>
      <c r="K257" s="32"/>
      <c r="L257" s="32"/>
      <c r="M257" s="32"/>
      <c r="N257" s="32"/>
      <c r="O257" s="32"/>
      <c r="P257" s="231"/>
      <c r="Q257" s="33"/>
      <c r="R257" s="231"/>
      <c r="S257" s="231"/>
      <c r="T257" s="32"/>
      <c r="U257" s="155"/>
      <c r="V257" s="364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s="11" customFormat="1" ht="15" customHeight="1" x14ac:dyDescent="0.2">
      <c r="A258" s="272"/>
      <c r="B258" s="34" t="s">
        <v>23</v>
      </c>
      <c r="C258" s="278" t="s">
        <v>24</v>
      </c>
      <c r="D258" s="40"/>
      <c r="E258" s="278">
        <v>3</v>
      </c>
      <c r="F258" s="313">
        <v>142</v>
      </c>
      <c r="G258" s="278"/>
      <c r="H258" s="32">
        <f>H264+H268+H272+H275+H278</f>
        <v>9000000</v>
      </c>
      <c r="I258" s="32">
        <f t="shared" ref="I258:T258" si="114">I264+I268+I272+I275+I278</f>
        <v>0</v>
      </c>
      <c r="J258" s="32">
        <f t="shared" si="114"/>
        <v>9000000</v>
      </c>
      <c r="K258" s="32">
        <f t="shared" si="114"/>
        <v>-1178149</v>
      </c>
      <c r="L258" s="32">
        <f t="shared" si="114"/>
        <v>7821851</v>
      </c>
      <c r="M258" s="32">
        <f t="shared" si="114"/>
        <v>0</v>
      </c>
      <c r="N258" s="32">
        <f t="shared" si="114"/>
        <v>7821851</v>
      </c>
      <c r="O258" s="32">
        <f t="shared" si="114"/>
        <v>5234198.2899999991</v>
      </c>
      <c r="P258" s="32">
        <f t="shared" si="114"/>
        <v>2587652.7100000004</v>
      </c>
      <c r="Q258" s="32">
        <f t="shared" ref="Q258" si="115">Q264+Q268+Q272+Q275</f>
        <v>0</v>
      </c>
      <c r="R258" s="32">
        <f t="shared" si="114"/>
        <v>4789527.57</v>
      </c>
      <c r="S258" s="32">
        <f t="shared" si="114"/>
        <v>2782353.7800000003</v>
      </c>
      <c r="T258" s="32">
        <f t="shared" si="114"/>
        <v>2586011.34</v>
      </c>
      <c r="U258" s="155"/>
      <c r="V258" s="364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s="11" customFormat="1" ht="15" customHeight="1" x14ac:dyDescent="0.2">
      <c r="A259" s="272"/>
      <c r="B259" s="34" t="s">
        <v>26</v>
      </c>
      <c r="C259" s="278" t="s">
        <v>27</v>
      </c>
      <c r="D259" s="40"/>
      <c r="E259" s="278">
        <v>4</v>
      </c>
      <c r="F259" s="313">
        <v>142</v>
      </c>
      <c r="G259" s="278"/>
      <c r="H259" s="32">
        <f>H265</f>
        <v>1000000</v>
      </c>
      <c r="I259" s="32">
        <f t="shared" ref="I259:T259" si="116">I265</f>
        <v>0</v>
      </c>
      <c r="J259" s="32">
        <f t="shared" si="116"/>
        <v>1000000</v>
      </c>
      <c r="K259" s="32">
        <f t="shared" si="116"/>
        <v>0</v>
      </c>
      <c r="L259" s="32">
        <f t="shared" si="116"/>
        <v>1000000</v>
      </c>
      <c r="M259" s="32">
        <f t="shared" si="116"/>
        <v>0</v>
      </c>
      <c r="N259" s="32">
        <f t="shared" si="116"/>
        <v>1000000</v>
      </c>
      <c r="O259" s="32">
        <f t="shared" si="116"/>
        <v>361973.44</v>
      </c>
      <c r="P259" s="32">
        <f t="shared" si="116"/>
        <v>638026.56000000006</v>
      </c>
      <c r="Q259" s="32">
        <f t="shared" si="116"/>
        <v>0</v>
      </c>
      <c r="R259" s="32">
        <f t="shared" si="116"/>
        <v>325343.44</v>
      </c>
      <c r="S259" s="32">
        <f t="shared" si="116"/>
        <v>220480</v>
      </c>
      <c r="T259" s="32">
        <f t="shared" si="116"/>
        <v>220480</v>
      </c>
      <c r="U259" s="155"/>
      <c r="V259" s="364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s="11" customFormat="1" ht="15" customHeight="1" x14ac:dyDescent="0.2">
      <c r="A260" s="272"/>
      <c r="B260" s="314" t="s">
        <v>39</v>
      </c>
      <c r="C260" s="278" t="s">
        <v>24</v>
      </c>
      <c r="D260" s="40"/>
      <c r="E260" s="278">
        <v>3</v>
      </c>
      <c r="F260" s="279">
        <v>150</v>
      </c>
      <c r="G260" s="278"/>
      <c r="H260" s="32">
        <f>H269</f>
        <v>0</v>
      </c>
      <c r="I260" s="32">
        <f t="shared" ref="I260:T260" si="117">I269</f>
        <v>0</v>
      </c>
      <c r="J260" s="32">
        <f t="shared" si="117"/>
        <v>0</v>
      </c>
      <c r="K260" s="32">
        <f t="shared" si="117"/>
        <v>0</v>
      </c>
      <c r="L260" s="32">
        <f t="shared" si="117"/>
        <v>0</v>
      </c>
      <c r="M260" s="32">
        <f t="shared" si="117"/>
        <v>0</v>
      </c>
      <c r="N260" s="32">
        <f t="shared" si="117"/>
        <v>0</v>
      </c>
      <c r="O260" s="32">
        <f t="shared" si="117"/>
        <v>0</v>
      </c>
      <c r="P260" s="32">
        <f t="shared" si="117"/>
        <v>0</v>
      </c>
      <c r="Q260" s="32">
        <f t="shared" si="117"/>
        <v>0</v>
      </c>
      <c r="R260" s="32">
        <f t="shared" si="117"/>
        <v>0</v>
      </c>
      <c r="S260" s="32">
        <f t="shared" si="117"/>
        <v>0</v>
      </c>
      <c r="T260" s="32">
        <f t="shared" si="117"/>
        <v>0</v>
      </c>
      <c r="U260" s="155"/>
      <c r="V260" s="364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" customHeight="1" x14ac:dyDescent="0.2">
      <c r="A261" s="272"/>
      <c r="B261" s="302"/>
      <c r="C261" s="269"/>
      <c r="D261" s="39"/>
      <c r="E261" s="269"/>
      <c r="F261" s="44"/>
      <c r="G261" s="269"/>
      <c r="H261" s="31"/>
      <c r="I261" s="31"/>
      <c r="J261" s="28"/>
      <c r="K261" s="31"/>
      <c r="L261" s="31"/>
      <c r="M261" s="31"/>
      <c r="N261" s="31"/>
      <c r="O261" s="31"/>
      <c r="P261" s="232"/>
      <c r="Q261" s="33"/>
      <c r="R261" s="232"/>
      <c r="S261" s="232"/>
      <c r="T261" s="31"/>
      <c r="U261" s="155"/>
    </row>
    <row r="262" spans="1:33" ht="24.95" customHeight="1" x14ac:dyDescent="0.2">
      <c r="A262" s="272"/>
      <c r="B262" s="424" t="s">
        <v>273</v>
      </c>
      <c r="C262" s="269"/>
      <c r="D262" s="39"/>
      <c r="E262" s="269"/>
      <c r="F262" s="44"/>
      <c r="G262" s="269"/>
      <c r="H262" s="31"/>
      <c r="I262" s="31"/>
      <c r="J262" s="28"/>
      <c r="K262" s="31"/>
      <c r="L262" s="31"/>
      <c r="M262" s="31"/>
      <c r="N262" s="31"/>
      <c r="O262" s="31"/>
      <c r="P262" s="232"/>
      <c r="Q262" s="33"/>
      <c r="R262" s="232"/>
      <c r="S262" s="232"/>
      <c r="T262" s="31"/>
      <c r="U262" s="155"/>
    </row>
    <row r="263" spans="1:33" ht="15" customHeight="1" x14ac:dyDescent="0.2">
      <c r="A263" s="272"/>
      <c r="B263" s="38" t="s">
        <v>129</v>
      </c>
      <c r="C263" s="269"/>
      <c r="D263" s="34"/>
      <c r="E263" s="34"/>
      <c r="F263" s="34"/>
      <c r="G263" s="22"/>
      <c r="H263" s="22">
        <f>SUM(H264:H265)</f>
        <v>2999999</v>
      </c>
      <c r="I263" s="22">
        <f>SUM(I264:I265)</f>
        <v>0</v>
      </c>
      <c r="J263" s="22">
        <f t="shared" ref="J263:T263" si="118">SUM(J264:J265)</f>
        <v>2999999</v>
      </c>
      <c r="K263" s="22">
        <f t="shared" si="118"/>
        <v>0</v>
      </c>
      <c r="L263" s="22">
        <f t="shared" si="118"/>
        <v>2999999</v>
      </c>
      <c r="M263" s="22">
        <f t="shared" si="118"/>
        <v>0</v>
      </c>
      <c r="N263" s="22">
        <f t="shared" si="118"/>
        <v>2999999</v>
      </c>
      <c r="O263" s="22">
        <f t="shared" si="118"/>
        <v>1702210.3699999999</v>
      </c>
      <c r="P263" s="22">
        <f t="shared" si="118"/>
        <v>1297788.6300000001</v>
      </c>
      <c r="Q263" s="22">
        <f t="shared" si="118"/>
        <v>0</v>
      </c>
      <c r="R263" s="22">
        <f t="shared" si="118"/>
        <v>1609272.46</v>
      </c>
      <c r="S263" s="22">
        <f t="shared" si="118"/>
        <v>1238277.04</v>
      </c>
      <c r="T263" s="22">
        <f t="shared" si="118"/>
        <v>1169269.1200000001</v>
      </c>
      <c r="U263" s="154">
        <f>+IFERROR((R263/N263),0%)</f>
        <v>0.53642433214144403</v>
      </c>
    </row>
    <row r="264" spans="1:33" ht="15" customHeight="1" x14ac:dyDescent="0.2">
      <c r="A264" s="272"/>
      <c r="B264" s="34" t="s">
        <v>23</v>
      </c>
      <c r="C264" s="269" t="s">
        <v>24</v>
      </c>
      <c r="D264" s="39">
        <v>174241</v>
      </c>
      <c r="E264" s="269">
        <v>3</v>
      </c>
      <c r="F264" s="313">
        <v>142</v>
      </c>
      <c r="G264" s="40" t="str">
        <f>CONCATENATE(D264,"-",E264,"-",F264)</f>
        <v>174241-3-142</v>
      </c>
      <c r="H264" s="32">
        <f>IFERROR(VLOOKUP(G264,'Base Zero'!A:L,6,FALSE),0)</f>
        <v>1999999</v>
      </c>
      <c r="I264" s="32">
        <f>IFERROR(VLOOKUP(G264,'Base Zero'!A:L,7,FALSE),0)</f>
        <v>0</v>
      </c>
      <c r="J264" s="23">
        <f>(H264+I264)</f>
        <v>1999999</v>
      </c>
      <c r="K264" s="32">
        <f>(L264-J264)</f>
        <v>0</v>
      </c>
      <c r="L264" s="32">
        <f>IFERROR(VLOOKUP(G264,'Base Zero'!$A:$L,10,FALSE),0)</f>
        <v>1999999</v>
      </c>
      <c r="M264" s="32">
        <f>+L264-N264</f>
        <v>0</v>
      </c>
      <c r="N264" s="32">
        <f>IFERROR(VLOOKUP(G264,'Base Zero'!$A:$P,16,FALSE),0)</f>
        <v>1999999</v>
      </c>
      <c r="O264" s="32">
        <f>IFERROR(VLOOKUP(G264,'Base Execução'!A:M,6,FALSE),0)+IFERROR(VLOOKUP(G264,'Destaque Liberado pela CPRM'!A:F,6,FALSE),0)</f>
        <v>1340236.93</v>
      </c>
      <c r="P264" s="231">
        <f>+N264-O264</f>
        <v>659762.07000000007</v>
      </c>
      <c r="Q264" s="32"/>
      <c r="R264" s="231">
        <f>IFERROR(VLOOKUP(G264,'Base Execução'!$A:$K,7,FALSE),0)</f>
        <v>1283929.02</v>
      </c>
      <c r="S264" s="231">
        <f>IFERROR(VLOOKUP(G264,'Base Execução'!$A:$K,9,FALSE),0)</f>
        <v>1017797.04</v>
      </c>
      <c r="T264" s="32">
        <f>IFERROR(VLOOKUP(G264,'Base Execução'!$A:$K,11,FALSE),0)</f>
        <v>948789.12</v>
      </c>
      <c r="U264" s="155"/>
    </row>
    <row r="265" spans="1:33" ht="15" customHeight="1" x14ac:dyDescent="0.2">
      <c r="A265" s="272"/>
      <c r="B265" s="34" t="s">
        <v>23</v>
      </c>
      <c r="C265" s="269" t="s">
        <v>27</v>
      </c>
      <c r="D265" s="39">
        <v>174241</v>
      </c>
      <c r="E265" s="269">
        <v>4</v>
      </c>
      <c r="F265" s="313">
        <v>142</v>
      </c>
      <c r="G265" s="40" t="str">
        <f>CONCATENATE(D265,"-",E265,"-",F265)</f>
        <v>174241-4-142</v>
      </c>
      <c r="H265" s="32">
        <f>IFERROR(VLOOKUP(G265,'Base Zero'!A:L,6,FALSE),0)</f>
        <v>1000000</v>
      </c>
      <c r="I265" s="32">
        <f>IFERROR(VLOOKUP(G265,'Base Zero'!A:L,7,FALSE),0)</f>
        <v>0</v>
      </c>
      <c r="J265" s="23">
        <f>(H265+I265)</f>
        <v>1000000</v>
      </c>
      <c r="K265" s="32">
        <f>(L265-J265)</f>
        <v>0</v>
      </c>
      <c r="L265" s="32">
        <f>IFERROR(VLOOKUP(G265,'Base Zero'!$A:$L,10,FALSE),0)</f>
        <v>1000000</v>
      </c>
      <c r="M265" s="32">
        <f>+L265-N265</f>
        <v>0</v>
      </c>
      <c r="N265" s="32">
        <f>IFERROR(VLOOKUP(G265,'Base Zero'!$A:$P,16,FALSE),0)</f>
        <v>1000000</v>
      </c>
      <c r="O265" s="32">
        <f>IFERROR(VLOOKUP(G265,'Base Execução'!A:M,6,FALSE),0)+IFERROR(VLOOKUP(G265,'Destaque Liberado pela CPRM'!A:F,6,FALSE),0)</f>
        <v>361973.44</v>
      </c>
      <c r="P265" s="231">
        <f>+N265-O265</f>
        <v>638026.56000000006</v>
      </c>
      <c r="Q265" s="33"/>
      <c r="R265" s="231">
        <f>IFERROR(VLOOKUP(G265,'Base Execução'!$A:$K,7,FALSE),0)</f>
        <v>325343.44</v>
      </c>
      <c r="S265" s="231">
        <f>IFERROR(VLOOKUP(G265,'Base Execução'!$A:$K,9,FALSE),0)</f>
        <v>220480</v>
      </c>
      <c r="T265" s="32">
        <f>IFERROR(VLOOKUP(G265,'Base Execução'!$A:$K,11,FALSE),0)</f>
        <v>220480</v>
      </c>
      <c r="U265" s="155"/>
    </row>
    <row r="266" spans="1:33" ht="15" customHeight="1" x14ac:dyDescent="0.2">
      <c r="A266" s="272"/>
      <c r="B266" s="424" t="s">
        <v>274</v>
      </c>
      <c r="C266" s="269"/>
      <c r="D266" s="39"/>
      <c r="E266" s="269"/>
      <c r="F266" s="313"/>
      <c r="G266" s="40"/>
      <c r="H266" s="32"/>
      <c r="I266" s="32"/>
      <c r="J266" s="23"/>
      <c r="K266" s="32"/>
      <c r="L266" s="32"/>
      <c r="M266" s="32"/>
      <c r="N266" s="32"/>
      <c r="O266" s="32"/>
      <c r="P266" s="231"/>
      <c r="Q266" s="33"/>
      <c r="R266" s="231"/>
      <c r="S266" s="231"/>
      <c r="T266" s="32"/>
      <c r="U266" s="155"/>
    </row>
    <row r="267" spans="1:33" ht="15" customHeight="1" x14ac:dyDescent="0.2">
      <c r="A267" s="272"/>
      <c r="B267" s="38" t="s">
        <v>140</v>
      </c>
      <c r="C267" s="269"/>
      <c r="D267" s="36"/>
      <c r="E267" s="35"/>
      <c r="F267" s="37"/>
      <c r="G267" s="33"/>
      <c r="H267" s="22">
        <f>SUM(H268:H269)</f>
        <v>5000000</v>
      </c>
      <c r="I267" s="22">
        <f>SUM(I268:I269)</f>
        <v>0</v>
      </c>
      <c r="J267" s="22">
        <f t="shared" ref="J267:T267" si="119">SUM(J268:J269)</f>
        <v>5000000</v>
      </c>
      <c r="K267" s="22">
        <f t="shared" si="119"/>
        <v>-589074</v>
      </c>
      <c r="L267" s="22">
        <f t="shared" si="119"/>
        <v>4410926</v>
      </c>
      <c r="M267" s="22">
        <f t="shared" si="119"/>
        <v>0</v>
      </c>
      <c r="N267" s="22">
        <f t="shared" si="119"/>
        <v>4410926</v>
      </c>
      <c r="O267" s="22">
        <f t="shared" si="119"/>
        <v>2553426.13</v>
      </c>
      <c r="P267" s="229">
        <f t="shared" si="119"/>
        <v>1857499.87</v>
      </c>
      <c r="Q267" s="22">
        <f t="shared" si="119"/>
        <v>0</v>
      </c>
      <c r="R267" s="22">
        <f t="shared" si="119"/>
        <v>2201338.21</v>
      </c>
      <c r="S267" s="22">
        <f t="shared" si="119"/>
        <v>1619832.77</v>
      </c>
      <c r="T267" s="22">
        <f t="shared" si="119"/>
        <v>1494693.14</v>
      </c>
      <c r="U267" s="154">
        <f>+IFERROR((R267/N267),0%)</f>
        <v>0.49906486982551962</v>
      </c>
    </row>
    <row r="268" spans="1:33" ht="15" customHeight="1" x14ac:dyDescent="0.2">
      <c r="A268" s="272"/>
      <c r="B268" s="34" t="s">
        <v>23</v>
      </c>
      <c r="C268" s="269" t="s">
        <v>24</v>
      </c>
      <c r="D268" s="39">
        <v>174269</v>
      </c>
      <c r="E268" s="269">
        <v>3</v>
      </c>
      <c r="F268" s="313">
        <v>142</v>
      </c>
      <c r="G268" s="40" t="str">
        <f>CONCATENATE(D268,"-",E268,"-",F268)</f>
        <v>174269-3-142</v>
      </c>
      <c r="H268" s="32">
        <f>IFERROR(VLOOKUP(G268,'Base Zero'!A:L,6,FALSE),0)</f>
        <v>5000000</v>
      </c>
      <c r="I268" s="32">
        <f>IFERROR(VLOOKUP(G268,'Base Zero'!A:L,7,FALSE),0)</f>
        <v>0</v>
      </c>
      <c r="J268" s="23">
        <f>(H268+I268)</f>
        <v>5000000</v>
      </c>
      <c r="K268" s="32">
        <f>(L268-J268)</f>
        <v>-589074</v>
      </c>
      <c r="L268" s="32">
        <f>IFERROR(VLOOKUP(G268,'Base Zero'!$A:$L,10,FALSE),0)</f>
        <v>4410926</v>
      </c>
      <c r="M268" s="32">
        <f>+L268-N268</f>
        <v>0</v>
      </c>
      <c r="N268" s="32">
        <f>IFERROR(VLOOKUP(G268,'Base Zero'!$A:$P,16,FALSE),0)</f>
        <v>4410926</v>
      </c>
      <c r="O268" s="32">
        <f>IFERROR(VLOOKUP(G268,'Base Execução'!A:M,6,FALSE),0)+IFERROR(VLOOKUP(G268,'Destaque Liberado pela CPRM'!A:F,6,FALSE),0)</f>
        <v>2553426.13</v>
      </c>
      <c r="P268" s="231">
        <f>+N268-O268</f>
        <v>1857499.87</v>
      </c>
      <c r="Q268" s="32"/>
      <c r="R268" s="231">
        <f>IFERROR(VLOOKUP(G268,'Base Execução'!$A:$K,7,FALSE),0)</f>
        <v>2201338.21</v>
      </c>
      <c r="S268" s="231">
        <f>IFERROR(VLOOKUP(G268,'Base Execução'!$A:$K,9,FALSE),0)</f>
        <v>1619832.77</v>
      </c>
      <c r="T268" s="32">
        <f>IFERROR(VLOOKUP(G268,'Base Execução'!$A:$K,11,FALSE),0)</f>
        <v>1494693.14</v>
      </c>
      <c r="U268" s="155"/>
    </row>
    <row r="269" spans="1:33" ht="15" customHeight="1" x14ac:dyDescent="0.2">
      <c r="A269" s="272"/>
      <c r="B269" s="314" t="s">
        <v>39</v>
      </c>
      <c r="C269" s="269" t="s">
        <v>24</v>
      </c>
      <c r="D269" s="39">
        <v>174269</v>
      </c>
      <c r="E269" s="269">
        <v>3</v>
      </c>
      <c r="F269" s="44">
        <v>150</v>
      </c>
      <c r="G269" s="40" t="str">
        <f>CONCATENATE(D269,"-",E269,"-",F269)</f>
        <v>174269-3-150</v>
      </c>
      <c r="H269" s="32">
        <f>IFERROR(VLOOKUP(G269,'Base Zero'!A:L,6,FALSE),0)</f>
        <v>0</v>
      </c>
      <c r="I269" s="32">
        <f>IFERROR(VLOOKUP(G269,'Base Zero'!A:L,7,FALSE),0)</f>
        <v>0</v>
      </c>
      <c r="J269" s="23">
        <f>(H269+I269)</f>
        <v>0</v>
      </c>
      <c r="K269" s="32">
        <f>(L269-J269)</f>
        <v>0</v>
      </c>
      <c r="L269" s="32">
        <f>IFERROR(VLOOKUP(G269,'Base Zero'!$A:$L,10,FALSE),0)</f>
        <v>0</v>
      </c>
      <c r="M269" s="32">
        <f>+L269-N269</f>
        <v>0</v>
      </c>
      <c r="N269" s="32">
        <f>IFERROR(VLOOKUP(G269,'Base Zero'!$A:$P,16,FALSE),0)</f>
        <v>0</v>
      </c>
      <c r="O269" s="32">
        <f>IFERROR(VLOOKUP(G269,'Base Execução'!A:M,6,FALSE),0)+IFERROR(VLOOKUP(G269,'Destaque Liberado pela CPRM'!A:F,6,FALSE),0)</f>
        <v>0</v>
      </c>
      <c r="P269" s="231">
        <f>+N269-O269</f>
        <v>0</v>
      </c>
      <c r="Q269" s="33"/>
      <c r="R269" s="231">
        <f>IFERROR(VLOOKUP(G269,'Base Execução'!$A:$K,7,FALSE),0)</f>
        <v>0</v>
      </c>
      <c r="S269" s="231">
        <f>IFERROR(VLOOKUP(G269,'Base Execução'!$A:$K,9,FALSE),0)</f>
        <v>0</v>
      </c>
      <c r="T269" s="32">
        <f>IFERROR(VLOOKUP(G269,'Base Execução'!$A:$K,11,FALSE),0)</f>
        <v>0</v>
      </c>
      <c r="U269" s="155"/>
    </row>
    <row r="270" spans="1:33" ht="15" customHeight="1" x14ac:dyDescent="0.2">
      <c r="A270" s="272"/>
      <c r="B270" s="423" t="s">
        <v>275</v>
      </c>
      <c r="C270" s="269"/>
      <c r="D270" s="39"/>
      <c r="E270" s="269"/>
      <c r="F270" s="44"/>
      <c r="G270" s="40"/>
      <c r="H270" s="32"/>
      <c r="I270" s="32"/>
      <c r="J270" s="23"/>
      <c r="K270" s="32"/>
      <c r="L270" s="32"/>
      <c r="M270" s="32"/>
      <c r="N270" s="32"/>
      <c r="O270" s="32"/>
      <c r="P270" s="231"/>
      <c r="Q270" s="33"/>
      <c r="R270" s="231"/>
      <c r="S270" s="231"/>
      <c r="T270" s="32"/>
      <c r="U270" s="155"/>
    </row>
    <row r="271" spans="1:33" ht="15" customHeight="1" x14ac:dyDescent="0.2">
      <c r="A271" s="272"/>
      <c r="B271" s="38" t="s">
        <v>141</v>
      </c>
      <c r="C271" s="269"/>
      <c r="D271" s="36"/>
      <c r="E271" s="35"/>
      <c r="F271" s="37"/>
      <c r="G271" s="33"/>
      <c r="H271" s="22">
        <f>SUM(H272:H272)</f>
        <v>1000000</v>
      </c>
      <c r="I271" s="22">
        <f>SUM(I272:I272)</f>
        <v>0</v>
      </c>
      <c r="J271" s="22">
        <f t="shared" ref="J271:T271" si="120">SUM(J272:J272)</f>
        <v>1000000</v>
      </c>
      <c r="K271" s="22">
        <f t="shared" si="120"/>
        <v>-589075</v>
      </c>
      <c r="L271" s="22">
        <f t="shared" si="120"/>
        <v>410925</v>
      </c>
      <c r="M271" s="22">
        <f t="shared" si="120"/>
        <v>0</v>
      </c>
      <c r="N271" s="22">
        <f t="shared" si="120"/>
        <v>410925</v>
      </c>
      <c r="O271" s="22">
        <f t="shared" si="120"/>
        <v>340535.23</v>
      </c>
      <c r="P271" s="229">
        <f t="shared" si="120"/>
        <v>70389.770000000019</v>
      </c>
      <c r="Q271" s="22">
        <f t="shared" si="120"/>
        <v>0</v>
      </c>
      <c r="R271" s="22">
        <f t="shared" si="120"/>
        <v>304260.34000000003</v>
      </c>
      <c r="S271" s="22">
        <f t="shared" si="120"/>
        <v>144723.97</v>
      </c>
      <c r="T271" s="22">
        <f t="shared" si="120"/>
        <v>142529.07999999999</v>
      </c>
      <c r="U271" s="154">
        <f>+IFERROR((R271/N271),0%)</f>
        <v>0.74042791263612584</v>
      </c>
    </row>
    <row r="272" spans="1:33" ht="15" customHeight="1" x14ac:dyDescent="0.2">
      <c r="A272" s="272"/>
      <c r="B272" s="34" t="s">
        <v>23</v>
      </c>
      <c r="C272" s="269" t="s">
        <v>24</v>
      </c>
      <c r="D272" s="39">
        <v>174272</v>
      </c>
      <c r="E272" s="269">
        <v>3</v>
      </c>
      <c r="F272" s="313">
        <v>142</v>
      </c>
      <c r="G272" s="40" t="str">
        <f>CONCATENATE(D272,"-",E272,"-",F272)</f>
        <v>174272-3-142</v>
      </c>
      <c r="H272" s="32">
        <f>IFERROR(VLOOKUP(G272,'Base Zero'!A:L,6,FALSE),0)</f>
        <v>1000000</v>
      </c>
      <c r="I272" s="32">
        <f>IFERROR(VLOOKUP(G272,'Base Zero'!A:L,7,FALSE),0)</f>
        <v>0</v>
      </c>
      <c r="J272" s="23">
        <f>(H272+I272)</f>
        <v>1000000</v>
      </c>
      <c r="K272" s="32">
        <f>(L272-J272)</f>
        <v>-589075</v>
      </c>
      <c r="L272" s="32">
        <f>IFERROR(VLOOKUP(G272,'Base Zero'!$A:$L,10,FALSE),0)</f>
        <v>410925</v>
      </c>
      <c r="M272" s="32">
        <f>+L272-N272</f>
        <v>0</v>
      </c>
      <c r="N272" s="32">
        <f>IFERROR(VLOOKUP(G272,'Base Zero'!$A:$P,16,FALSE),0)</f>
        <v>410925</v>
      </c>
      <c r="O272" s="32">
        <f>IFERROR(VLOOKUP(G272,'Base Execução'!A:M,6,FALSE),0)+IFERROR(VLOOKUP(G272,'Destaque Liberado pela CPRM'!A:F,6,FALSE),0)</f>
        <v>340535.23</v>
      </c>
      <c r="P272" s="231">
        <f>+N272-O272</f>
        <v>70389.770000000019</v>
      </c>
      <c r="Q272" s="32"/>
      <c r="R272" s="231">
        <f>IFERROR(VLOOKUP(G272,'Base Execução'!$A:$K,7,FALSE),0)</f>
        <v>304260.34000000003</v>
      </c>
      <c r="S272" s="231">
        <f>IFERROR(VLOOKUP(G272,'Base Execução'!$A:$K,9,FALSE),0)</f>
        <v>144723.97</v>
      </c>
      <c r="T272" s="32">
        <f>IFERROR(VLOOKUP(G272,'Base Execução'!$A:$K,11,FALSE),0)</f>
        <v>142529.07999999999</v>
      </c>
      <c r="U272" s="155"/>
    </row>
    <row r="273" spans="1:33" ht="24.95" customHeight="1" x14ac:dyDescent="0.2">
      <c r="A273" s="272"/>
      <c r="B273" s="424" t="s">
        <v>276</v>
      </c>
      <c r="C273" s="269"/>
      <c r="D273" s="39"/>
      <c r="E273" s="269"/>
      <c r="F273" s="313"/>
      <c r="G273" s="40"/>
      <c r="H273" s="32"/>
      <c r="I273" s="32"/>
      <c r="J273" s="23"/>
      <c r="K273" s="32"/>
      <c r="L273" s="32"/>
      <c r="M273" s="32"/>
      <c r="N273" s="32"/>
      <c r="O273" s="32"/>
      <c r="P273" s="231"/>
      <c r="Q273" s="32"/>
      <c r="R273" s="231"/>
      <c r="S273" s="231"/>
      <c r="T273" s="32"/>
      <c r="U273" s="155"/>
    </row>
    <row r="274" spans="1:33" ht="15" customHeight="1" x14ac:dyDescent="0.2">
      <c r="A274" s="272"/>
      <c r="B274" s="38" t="s">
        <v>142</v>
      </c>
      <c r="C274" s="269"/>
      <c r="D274" s="36"/>
      <c r="E274" s="35"/>
      <c r="F274" s="37"/>
      <c r="G274" s="33"/>
      <c r="H274" s="22">
        <f>SUM(H275:H275)</f>
        <v>1000000</v>
      </c>
      <c r="I274" s="22">
        <f>SUM(I275:I275)</f>
        <v>0</v>
      </c>
      <c r="J274" s="22">
        <f t="shared" ref="J274:T274" si="121">SUM(J275:J275)</f>
        <v>1000000</v>
      </c>
      <c r="K274" s="22">
        <f t="shared" si="121"/>
        <v>0</v>
      </c>
      <c r="L274" s="22">
        <f t="shared" si="121"/>
        <v>1000000</v>
      </c>
      <c r="M274" s="22">
        <f t="shared" si="121"/>
        <v>0</v>
      </c>
      <c r="N274" s="22">
        <f t="shared" si="121"/>
        <v>1000000</v>
      </c>
      <c r="O274" s="22">
        <f t="shared" si="121"/>
        <v>1000000</v>
      </c>
      <c r="P274" s="229">
        <f t="shared" si="121"/>
        <v>0</v>
      </c>
      <c r="Q274" s="22">
        <f t="shared" si="121"/>
        <v>0</v>
      </c>
      <c r="R274" s="22">
        <f t="shared" si="121"/>
        <v>1000000</v>
      </c>
      <c r="S274" s="22">
        <f t="shared" si="121"/>
        <v>0</v>
      </c>
      <c r="T274" s="22">
        <f t="shared" si="121"/>
        <v>0</v>
      </c>
      <c r="U274" s="154">
        <f>+IFERROR((R274/N274),0%)</f>
        <v>1</v>
      </c>
    </row>
    <row r="275" spans="1:33" ht="15" customHeight="1" x14ac:dyDescent="0.2">
      <c r="A275" s="272"/>
      <c r="B275" s="34" t="s">
        <v>23</v>
      </c>
      <c r="C275" s="269" t="s">
        <v>24</v>
      </c>
      <c r="D275" s="39">
        <v>174273</v>
      </c>
      <c r="E275" s="269">
        <v>3</v>
      </c>
      <c r="F275" s="313">
        <v>142</v>
      </c>
      <c r="G275" s="40" t="str">
        <f>CONCATENATE(D275,"-",E275,"-",F275)</f>
        <v>174273-3-142</v>
      </c>
      <c r="H275" s="32">
        <f>IFERROR(VLOOKUP(G275,'Base Zero'!A:L,6,FALSE),0)</f>
        <v>1000000</v>
      </c>
      <c r="I275" s="32">
        <f>IFERROR(VLOOKUP(G275,'Base Zero'!A:L,7,FALSE),0)</f>
        <v>0</v>
      </c>
      <c r="J275" s="23">
        <f>(H275+I275)</f>
        <v>1000000</v>
      </c>
      <c r="K275" s="32">
        <f>(L275-J275)</f>
        <v>0</v>
      </c>
      <c r="L275" s="32">
        <f>IFERROR(VLOOKUP(G275,'Base Zero'!$A:$L,10,FALSE),0)</f>
        <v>1000000</v>
      </c>
      <c r="M275" s="32">
        <f>+L275-N275</f>
        <v>0</v>
      </c>
      <c r="N275" s="32">
        <f>IFERROR(VLOOKUP(G275,'Base Zero'!$A:$P,16,FALSE),0)</f>
        <v>1000000</v>
      </c>
      <c r="O275" s="32">
        <f>IFERROR(VLOOKUP(G275,'Base Execução'!A:M,6,FALSE),0)+IFERROR(VLOOKUP(G275,'Destaque Liberado pela CPRM'!A:F,6,FALSE),0)</f>
        <v>1000000</v>
      </c>
      <c r="P275" s="231">
        <f>+N275-O275</f>
        <v>0</v>
      </c>
      <c r="Q275" s="32"/>
      <c r="R275" s="231">
        <f>IFERROR(VLOOKUP(G275,'Base Execução'!$A:$K,7,FALSE),0)</f>
        <v>1000000</v>
      </c>
      <c r="S275" s="231">
        <f>IFERROR(VLOOKUP(G275,'Base Execução'!$A:$K,9,FALSE),0)</f>
        <v>0</v>
      </c>
      <c r="T275" s="32">
        <f>IFERROR(VLOOKUP(G275,'Base Execução'!$A:$K,11,FALSE),0)</f>
        <v>0</v>
      </c>
      <c r="U275" s="155"/>
    </row>
    <row r="276" spans="1:33" ht="15" customHeight="1" x14ac:dyDescent="0.2">
      <c r="A276" s="272"/>
      <c r="B276" s="424" t="s">
        <v>355</v>
      </c>
      <c r="C276" s="269"/>
      <c r="D276" s="39"/>
      <c r="E276" s="269"/>
      <c r="F276" s="313"/>
      <c r="G276" s="40"/>
      <c r="H276" s="32"/>
      <c r="I276" s="32"/>
      <c r="J276" s="23"/>
      <c r="K276" s="32"/>
      <c r="L276" s="32"/>
      <c r="M276" s="32"/>
      <c r="N276" s="32"/>
      <c r="O276" s="32"/>
      <c r="P276" s="231"/>
      <c r="Q276" s="32"/>
      <c r="R276" s="231"/>
      <c r="S276" s="231"/>
      <c r="T276" s="32"/>
      <c r="U276" s="155"/>
    </row>
    <row r="277" spans="1:33" ht="15" customHeight="1" x14ac:dyDescent="0.2">
      <c r="A277" s="272"/>
      <c r="B277" s="38" t="s">
        <v>356</v>
      </c>
      <c r="C277" s="269"/>
      <c r="D277" s="36"/>
      <c r="E277" s="35"/>
      <c r="F277" s="37"/>
      <c r="G277" s="33"/>
      <c r="H277" s="22">
        <f>SUM(H278:H278)</f>
        <v>1</v>
      </c>
      <c r="I277" s="22">
        <f>SUM(I278:I278)</f>
        <v>0</v>
      </c>
      <c r="J277" s="22">
        <f t="shared" ref="J277:T277" si="122">SUM(J278:J278)</f>
        <v>1</v>
      </c>
      <c r="K277" s="22">
        <f t="shared" si="122"/>
        <v>0</v>
      </c>
      <c r="L277" s="22">
        <f t="shared" si="122"/>
        <v>1</v>
      </c>
      <c r="M277" s="22">
        <f t="shared" si="122"/>
        <v>0</v>
      </c>
      <c r="N277" s="22">
        <f t="shared" si="122"/>
        <v>1</v>
      </c>
      <c r="O277" s="22">
        <f t="shared" si="122"/>
        <v>0</v>
      </c>
      <c r="P277" s="229">
        <f t="shared" si="122"/>
        <v>1</v>
      </c>
      <c r="Q277" s="22">
        <f t="shared" si="122"/>
        <v>0</v>
      </c>
      <c r="R277" s="22">
        <f t="shared" si="122"/>
        <v>0</v>
      </c>
      <c r="S277" s="22">
        <f t="shared" si="122"/>
        <v>0</v>
      </c>
      <c r="T277" s="22">
        <f t="shared" si="122"/>
        <v>0</v>
      </c>
      <c r="U277" s="154">
        <f>+IFERROR((R277/N277),0%)</f>
        <v>0</v>
      </c>
    </row>
    <row r="278" spans="1:33" ht="15" customHeight="1" x14ac:dyDescent="0.2">
      <c r="A278" s="272"/>
      <c r="B278" s="34" t="s">
        <v>23</v>
      </c>
      <c r="C278" s="269" t="s">
        <v>24</v>
      </c>
      <c r="D278" s="39">
        <v>204818</v>
      </c>
      <c r="E278" s="269">
        <v>3</v>
      </c>
      <c r="F278" s="313">
        <v>142</v>
      </c>
      <c r="G278" s="40" t="str">
        <f>CONCATENATE(D278,"-",E278,"-",F278)</f>
        <v>204818-3-142</v>
      </c>
      <c r="H278" s="32">
        <f>IFERROR(VLOOKUP(G278,'Base Zero'!A:L,6,FALSE),0)</f>
        <v>1</v>
      </c>
      <c r="I278" s="32">
        <f>IFERROR(VLOOKUP(G278,'Base Zero'!A:L,7,FALSE),0)</f>
        <v>0</v>
      </c>
      <c r="J278" s="23">
        <f>(H278+I278)</f>
        <v>1</v>
      </c>
      <c r="K278" s="32">
        <f>(L278-J278)</f>
        <v>0</v>
      </c>
      <c r="L278" s="32">
        <f>IFERROR(VLOOKUP(G278,'Base Zero'!$A:$L,10,FALSE),0)</f>
        <v>1</v>
      </c>
      <c r="M278" s="32">
        <f>+L278-N278</f>
        <v>0</v>
      </c>
      <c r="N278" s="32">
        <f>IFERROR(VLOOKUP(G278,'Base Zero'!$A:$P,16,FALSE),0)</f>
        <v>1</v>
      </c>
      <c r="O278" s="32">
        <f>IFERROR(VLOOKUP(G278,'Base Execução'!A:M,6,FALSE),0)+IFERROR(VLOOKUP(G278,'Destaque Liberado pela CPRM'!A:F,6,FALSE),0)</f>
        <v>0</v>
      </c>
      <c r="P278" s="231">
        <f>+N278-O278</f>
        <v>1</v>
      </c>
      <c r="Q278" s="32"/>
      <c r="R278" s="231">
        <f>IFERROR(VLOOKUP(G278,'Base Execução'!$A:$K,7,FALSE),0)</f>
        <v>0</v>
      </c>
      <c r="S278" s="231">
        <f>IFERROR(VLOOKUP(G278,'Base Execução'!$A:$K,9,FALSE),0)</f>
        <v>0</v>
      </c>
      <c r="T278" s="32">
        <f>IFERROR(VLOOKUP(G278,'Base Execução'!$A:$K,11,FALSE),0)</f>
        <v>0</v>
      </c>
      <c r="U278" s="155"/>
    </row>
    <row r="279" spans="1:33" s="12" customFormat="1" ht="15" customHeight="1" x14ac:dyDescent="0.2">
      <c r="A279" s="272"/>
      <c r="B279" s="301"/>
      <c r="C279" s="48"/>
      <c r="D279" s="49"/>
      <c r="E279" s="48"/>
      <c r="F279" s="50"/>
      <c r="G279" s="48"/>
      <c r="H279" s="42"/>
      <c r="I279" s="42"/>
      <c r="J279" s="24"/>
      <c r="K279" s="42"/>
      <c r="L279" s="42"/>
      <c r="M279" s="42"/>
      <c r="N279" s="42"/>
      <c r="O279" s="42"/>
      <c r="P279" s="265"/>
      <c r="Q279" s="35"/>
      <c r="R279" s="265"/>
      <c r="S279" s="265"/>
      <c r="T279" s="42"/>
      <c r="U279" s="300"/>
      <c r="V279" s="365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</row>
    <row r="280" spans="1:33" s="11" customFormat="1" ht="24.95" customHeight="1" x14ac:dyDescent="0.2">
      <c r="A280" s="95"/>
      <c r="B280" s="242" t="s">
        <v>277</v>
      </c>
      <c r="C280" s="278"/>
      <c r="D280" s="40"/>
      <c r="E280" s="278"/>
      <c r="F280" s="279"/>
      <c r="G280" s="278"/>
      <c r="H280" s="21">
        <f>SUM(H282:H283)</f>
        <v>1500000</v>
      </c>
      <c r="I280" s="21">
        <f t="shared" ref="I280:T280" si="123">SUM(I282:I283)</f>
        <v>0</v>
      </c>
      <c r="J280" s="21">
        <f t="shared" si="123"/>
        <v>1500000</v>
      </c>
      <c r="K280" s="21">
        <f t="shared" si="123"/>
        <v>-176723</v>
      </c>
      <c r="L280" s="21">
        <f t="shared" si="123"/>
        <v>1323277</v>
      </c>
      <c r="M280" s="21">
        <f t="shared" si="123"/>
        <v>0</v>
      </c>
      <c r="N280" s="21">
        <f t="shared" si="123"/>
        <v>1323277</v>
      </c>
      <c r="O280" s="21">
        <f t="shared" si="123"/>
        <v>317382.5</v>
      </c>
      <c r="P280" s="21">
        <f t="shared" si="123"/>
        <v>1005894.5</v>
      </c>
      <c r="Q280" s="22">
        <f t="shared" si="123"/>
        <v>0</v>
      </c>
      <c r="R280" s="21">
        <f t="shared" si="123"/>
        <v>258597.71</v>
      </c>
      <c r="S280" s="21">
        <f t="shared" si="123"/>
        <v>183903.92</v>
      </c>
      <c r="T280" s="21">
        <f t="shared" si="123"/>
        <v>178394.23999999999</v>
      </c>
      <c r="U280" s="156">
        <f>+IFERROR((R280/N280),0%)</f>
        <v>0.19542220563041601</v>
      </c>
      <c r="V280" s="364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s="11" customFormat="1" ht="15" customHeight="1" x14ac:dyDescent="0.2">
      <c r="A281" s="95"/>
      <c r="B281" s="277" t="s">
        <v>325</v>
      </c>
      <c r="C281" s="278"/>
      <c r="D281" s="40"/>
      <c r="E281" s="278"/>
      <c r="F281" s="279"/>
      <c r="G281" s="278"/>
      <c r="H281" s="32"/>
      <c r="I281" s="32"/>
      <c r="J281" s="23"/>
      <c r="K281" s="32"/>
      <c r="L281" s="32"/>
      <c r="M281" s="32"/>
      <c r="N281" s="32"/>
      <c r="O281" s="32"/>
      <c r="P281" s="231"/>
      <c r="Q281" s="33"/>
      <c r="R281" s="232"/>
      <c r="S281" s="232"/>
      <c r="T281" s="31"/>
      <c r="U281" s="155"/>
      <c r="V281" s="364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s="11" customFormat="1" ht="15" customHeight="1" x14ac:dyDescent="0.2">
      <c r="A282" s="95"/>
      <c r="B282" s="314" t="s">
        <v>23</v>
      </c>
      <c r="C282" s="278" t="s">
        <v>24</v>
      </c>
      <c r="D282" s="40">
        <v>174240</v>
      </c>
      <c r="E282" s="278">
        <v>3</v>
      </c>
      <c r="F282" s="313">
        <v>142</v>
      </c>
      <c r="G282" s="278"/>
      <c r="H282" s="32">
        <f>H287</f>
        <v>1408632</v>
      </c>
      <c r="I282" s="32">
        <f t="shared" ref="I282:T282" si="124">I287</f>
        <v>0</v>
      </c>
      <c r="J282" s="32">
        <f t="shared" si="124"/>
        <v>1408632</v>
      </c>
      <c r="K282" s="32">
        <f t="shared" si="124"/>
        <v>-976723</v>
      </c>
      <c r="L282" s="32">
        <f t="shared" si="124"/>
        <v>431909</v>
      </c>
      <c r="M282" s="32">
        <f t="shared" si="124"/>
        <v>0</v>
      </c>
      <c r="N282" s="32">
        <f t="shared" si="124"/>
        <v>431909</v>
      </c>
      <c r="O282" s="32">
        <f t="shared" si="124"/>
        <v>276511.5</v>
      </c>
      <c r="P282" s="32">
        <f t="shared" si="124"/>
        <v>155397.5</v>
      </c>
      <c r="Q282" s="32">
        <f t="shared" si="124"/>
        <v>0</v>
      </c>
      <c r="R282" s="32">
        <f t="shared" si="124"/>
        <v>217726.71</v>
      </c>
      <c r="S282" s="32">
        <f t="shared" si="124"/>
        <v>183903.92</v>
      </c>
      <c r="T282" s="32">
        <f t="shared" si="124"/>
        <v>178394.23999999999</v>
      </c>
      <c r="U282" s="155"/>
      <c r="V282" s="364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s="11" customFormat="1" ht="15" customHeight="1" x14ac:dyDescent="0.2">
      <c r="A283" s="95"/>
      <c r="B283" s="314" t="s">
        <v>32</v>
      </c>
      <c r="C283" s="278" t="s">
        <v>27</v>
      </c>
      <c r="D283" s="40">
        <v>174240</v>
      </c>
      <c r="E283" s="278">
        <v>4</v>
      </c>
      <c r="F283" s="313">
        <v>142</v>
      </c>
      <c r="G283" s="278"/>
      <c r="H283" s="32">
        <f>H288</f>
        <v>91368</v>
      </c>
      <c r="I283" s="32">
        <f t="shared" ref="I283:T283" si="125">I288</f>
        <v>0</v>
      </c>
      <c r="J283" s="32">
        <f t="shared" si="125"/>
        <v>91368</v>
      </c>
      <c r="K283" s="32">
        <f t="shared" si="125"/>
        <v>800000</v>
      </c>
      <c r="L283" s="32">
        <f t="shared" si="125"/>
        <v>891368</v>
      </c>
      <c r="M283" s="32">
        <f t="shared" si="125"/>
        <v>0</v>
      </c>
      <c r="N283" s="32">
        <f t="shared" si="125"/>
        <v>891368</v>
      </c>
      <c r="O283" s="32">
        <f t="shared" si="125"/>
        <v>40871</v>
      </c>
      <c r="P283" s="32">
        <f t="shared" si="125"/>
        <v>850497</v>
      </c>
      <c r="Q283" s="32">
        <f t="shared" si="125"/>
        <v>0</v>
      </c>
      <c r="R283" s="32">
        <f t="shared" si="125"/>
        <v>40871</v>
      </c>
      <c r="S283" s="32">
        <f t="shared" si="125"/>
        <v>0</v>
      </c>
      <c r="T283" s="32">
        <f t="shared" si="125"/>
        <v>0</v>
      </c>
      <c r="U283" s="155"/>
      <c r="V283" s="364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s="11" customFormat="1" ht="15" customHeight="1" x14ac:dyDescent="0.2">
      <c r="A284" s="95"/>
      <c r="B284" s="314"/>
      <c r="C284" s="278"/>
      <c r="D284" s="40"/>
      <c r="E284" s="278"/>
      <c r="F284" s="313"/>
      <c r="G284" s="278"/>
      <c r="H284" s="32"/>
      <c r="I284" s="32"/>
      <c r="J284" s="23"/>
      <c r="K284" s="32"/>
      <c r="L284" s="32"/>
      <c r="M284" s="32"/>
      <c r="N284" s="32"/>
      <c r="O284" s="32"/>
      <c r="P284" s="231"/>
      <c r="Q284" s="33"/>
      <c r="R284" s="232"/>
      <c r="S284" s="232"/>
      <c r="T284" s="31"/>
      <c r="U284" s="155"/>
      <c r="V284" s="364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s="11" customFormat="1" ht="24.95" customHeight="1" x14ac:dyDescent="0.2">
      <c r="A285" s="95"/>
      <c r="B285" s="424" t="s">
        <v>278</v>
      </c>
      <c r="C285" s="278"/>
      <c r="D285" s="40"/>
      <c r="E285" s="278"/>
      <c r="F285" s="279"/>
      <c r="G285" s="278"/>
      <c r="H285" s="32"/>
      <c r="I285" s="32"/>
      <c r="J285" s="23"/>
      <c r="K285" s="32"/>
      <c r="L285" s="32"/>
      <c r="M285" s="32"/>
      <c r="N285" s="32"/>
      <c r="O285" s="32"/>
      <c r="P285" s="231"/>
      <c r="Q285" s="33"/>
      <c r="R285" s="232"/>
      <c r="S285" s="232"/>
      <c r="T285" s="31"/>
      <c r="U285" s="155"/>
      <c r="V285" s="364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s="11" customFormat="1" ht="15" customHeight="1" x14ac:dyDescent="0.2">
      <c r="A286" s="95"/>
      <c r="B286" s="38" t="s">
        <v>196</v>
      </c>
      <c r="C286" s="278"/>
      <c r="D286" s="40"/>
      <c r="E286" s="278"/>
      <c r="F286" s="279"/>
      <c r="G286" s="278"/>
      <c r="H286" s="22">
        <f>SUM(H287:H288)</f>
        <v>1500000</v>
      </c>
      <c r="I286" s="22">
        <f>SUM(I287:I288)</f>
        <v>0</v>
      </c>
      <c r="J286" s="22">
        <f>SUM(J287:J288)</f>
        <v>1500000</v>
      </c>
      <c r="K286" s="22">
        <f t="shared" ref="K286:T286" si="126">SUM(K287:K288)</f>
        <v>-176723</v>
      </c>
      <c r="L286" s="22">
        <f t="shared" si="126"/>
        <v>1323277</v>
      </c>
      <c r="M286" s="22">
        <f t="shared" si="126"/>
        <v>0</v>
      </c>
      <c r="N286" s="22">
        <f t="shared" si="126"/>
        <v>1323277</v>
      </c>
      <c r="O286" s="22">
        <f t="shared" si="126"/>
        <v>317382.5</v>
      </c>
      <c r="P286" s="22">
        <f t="shared" si="126"/>
        <v>1005894.5</v>
      </c>
      <c r="Q286" s="22">
        <f t="shared" si="126"/>
        <v>0</v>
      </c>
      <c r="R286" s="22">
        <f t="shared" si="126"/>
        <v>258597.71</v>
      </c>
      <c r="S286" s="22">
        <f t="shared" si="126"/>
        <v>183903.92</v>
      </c>
      <c r="T286" s="22">
        <f t="shared" si="126"/>
        <v>178394.23999999999</v>
      </c>
      <c r="U286" s="154">
        <f>+IFERROR((R286/N286),0%)</f>
        <v>0.19542220563041601</v>
      </c>
      <c r="V286" s="364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s="11" customFormat="1" ht="15" customHeight="1" x14ac:dyDescent="0.2">
      <c r="A287" s="95"/>
      <c r="B287" s="314" t="s">
        <v>23</v>
      </c>
      <c r="C287" s="278" t="s">
        <v>24</v>
      </c>
      <c r="D287" s="40">
        <v>174240</v>
      </c>
      <c r="E287" s="278">
        <v>3</v>
      </c>
      <c r="F287" s="313">
        <v>142</v>
      </c>
      <c r="G287" s="40" t="str">
        <f>CONCATENATE(D287,"-",E287,"-",F287)</f>
        <v>174240-3-142</v>
      </c>
      <c r="H287" s="32">
        <f>IFERROR(VLOOKUP(G287,'Base Zero'!A:L,6,FALSE),0)</f>
        <v>1408632</v>
      </c>
      <c r="I287" s="32">
        <f>IFERROR(VLOOKUP(G287,'Base Zero'!A:L,7,FALSE),0)</f>
        <v>0</v>
      </c>
      <c r="J287" s="23">
        <f>(H287+I287)</f>
        <v>1408632</v>
      </c>
      <c r="K287" s="32">
        <f>(L287-J287)</f>
        <v>-976723</v>
      </c>
      <c r="L287" s="32">
        <f>IFERROR(VLOOKUP(G287,'Base Zero'!$A:$L,10,FALSE),0)</f>
        <v>431909</v>
      </c>
      <c r="M287" s="32">
        <f>+L287-N287</f>
        <v>0</v>
      </c>
      <c r="N287" s="32">
        <f>IFERROR(VLOOKUP(G287,'Base Zero'!$A:$P,16,FALSE),0)</f>
        <v>431909</v>
      </c>
      <c r="O287" s="32">
        <f>IFERROR(VLOOKUP(G287,'Base Execução'!A:M,6,FALSE),0)+IFERROR(VLOOKUP(G287,'Destaque Liberado pela CPRM'!A:F,6,FALSE),0)</f>
        <v>276511.5</v>
      </c>
      <c r="P287" s="231">
        <f>+N287-O287</f>
        <v>155397.5</v>
      </c>
      <c r="Q287" s="32"/>
      <c r="R287" s="231">
        <f>IFERROR(VLOOKUP(G287,'Base Execução'!$A:$K,7,FALSE),0)</f>
        <v>217726.71</v>
      </c>
      <c r="S287" s="231">
        <f>IFERROR(VLOOKUP(G287,'Base Execução'!$A:$K,9,FALSE),0)</f>
        <v>183903.92</v>
      </c>
      <c r="T287" s="32">
        <f>IFERROR(VLOOKUP(G287,'Base Execução'!$A:$K,11,FALSE),0)</f>
        <v>178394.23999999999</v>
      </c>
      <c r="U287" s="155"/>
      <c r="V287" s="364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s="11" customFormat="1" ht="15" customHeight="1" x14ac:dyDescent="0.2">
      <c r="A288" s="95"/>
      <c r="B288" s="314" t="s">
        <v>32</v>
      </c>
      <c r="C288" s="278" t="s">
        <v>27</v>
      </c>
      <c r="D288" s="40">
        <v>174240</v>
      </c>
      <c r="E288" s="278">
        <v>4</v>
      </c>
      <c r="F288" s="313">
        <v>142</v>
      </c>
      <c r="G288" s="40" t="str">
        <f>CONCATENATE(D288,"-",E288,"-",F288)</f>
        <v>174240-4-142</v>
      </c>
      <c r="H288" s="32">
        <f>IFERROR(VLOOKUP(G288,'Base Zero'!A:L,6,FALSE),0)</f>
        <v>91368</v>
      </c>
      <c r="I288" s="32">
        <f>IFERROR(VLOOKUP(G288,'Base Zero'!A:L,7,FALSE),0)</f>
        <v>0</v>
      </c>
      <c r="J288" s="23">
        <f>(H288+I288)</f>
        <v>91368</v>
      </c>
      <c r="K288" s="32">
        <f>(L288-J288)</f>
        <v>800000</v>
      </c>
      <c r="L288" s="32">
        <f>IFERROR(VLOOKUP(G288,'Base Zero'!$A:$L,10,FALSE),0)</f>
        <v>891368</v>
      </c>
      <c r="M288" s="32">
        <f>+L288-N288</f>
        <v>0</v>
      </c>
      <c r="N288" s="32">
        <f>IFERROR(VLOOKUP(G288,'Base Zero'!$A:$P,16,FALSE),0)</f>
        <v>891368</v>
      </c>
      <c r="O288" s="32">
        <f>IFERROR(VLOOKUP(G288,'Base Execução'!A:M,6,FALSE),0)+IFERROR(VLOOKUP(G288,'Destaque Liberado pela CPRM'!A:F,6,FALSE),0)</f>
        <v>40871</v>
      </c>
      <c r="P288" s="231">
        <f>+N288-O288</f>
        <v>850497</v>
      </c>
      <c r="Q288" s="33"/>
      <c r="R288" s="231">
        <f>IFERROR(VLOOKUP(G288,'Base Execução'!$A:$K,7,FALSE),0)</f>
        <v>40871</v>
      </c>
      <c r="S288" s="231">
        <f>IFERROR(VLOOKUP(G288,'Base Execução'!$A:$K,9,FALSE),0)</f>
        <v>0</v>
      </c>
      <c r="T288" s="32">
        <f>IFERROR(VLOOKUP(G288,'Base Execução'!$A:$K,11,FALSE),0)</f>
        <v>0</v>
      </c>
      <c r="U288" s="155"/>
      <c r="V288" s="364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s="11" customFormat="1" ht="15" customHeight="1" x14ac:dyDescent="0.2">
      <c r="A289" s="368"/>
      <c r="B289" s="301"/>
      <c r="C289" s="48"/>
      <c r="D289" s="49"/>
      <c r="E289" s="48"/>
      <c r="F289" s="50"/>
      <c r="G289" s="48"/>
      <c r="H289" s="42"/>
      <c r="I289" s="42"/>
      <c r="J289" s="24"/>
      <c r="K289" s="42"/>
      <c r="L289" s="42"/>
      <c r="M289" s="42"/>
      <c r="N289" s="42"/>
      <c r="O289" s="42"/>
      <c r="P289" s="265"/>
      <c r="Q289" s="35"/>
      <c r="R289" s="265"/>
      <c r="S289" s="265"/>
      <c r="T289" s="42"/>
      <c r="U289" s="300"/>
      <c r="V289" s="364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11" customFormat="1" ht="24.95" customHeight="1" x14ac:dyDescent="0.2">
      <c r="A290" s="95"/>
      <c r="B290" s="41" t="s">
        <v>279</v>
      </c>
      <c r="C290" s="278"/>
      <c r="D290" s="40"/>
      <c r="E290" s="278"/>
      <c r="F290" s="279"/>
      <c r="G290" s="278"/>
      <c r="H290" s="21">
        <f>SUM(H292:H297)</f>
        <v>7500000</v>
      </c>
      <c r="I290" s="21">
        <f>SUM(I292:I297)</f>
        <v>0</v>
      </c>
      <c r="J290" s="21">
        <f>SUM(J292:J297)</f>
        <v>7500000</v>
      </c>
      <c r="K290" s="21">
        <f>SUM(K292:K297)</f>
        <v>-683611</v>
      </c>
      <c r="L290" s="21">
        <f>SUM(L292:L297)</f>
        <v>6816389</v>
      </c>
      <c r="M290" s="21">
        <f t="shared" ref="I290:T290" si="127">SUM(M292:M297)</f>
        <v>0</v>
      </c>
      <c r="N290" s="21">
        <f t="shared" si="127"/>
        <v>6816389</v>
      </c>
      <c r="O290" s="21">
        <f t="shared" si="127"/>
        <v>2354911.9499999997</v>
      </c>
      <c r="P290" s="21">
        <f t="shared" si="127"/>
        <v>4461477.05</v>
      </c>
      <c r="Q290" s="22">
        <f>SUM(Q292:Q294)</f>
        <v>0</v>
      </c>
      <c r="R290" s="21">
        <f t="shared" si="127"/>
        <v>1754619.6700000002</v>
      </c>
      <c r="S290" s="21">
        <f t="shared" si="127"/>
        <v>1283862.8600000001</v>
      </c>
      <c r="T290" s="21">
        <f t="shared" si="127"/>
        <v>1206045.5399999998</v>
      </c>
      <c r="U290" s="156">
        <f>+IFERROR((R290/N290),0%)</f>
        <v>0.25741190386874929</v>
      </c>
      <c r="V290" s="364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11" customFormat="1" ht="15" customHeight="1" x14ac:dyDescent="0.2">
      <c r="A291" s="95"/>
      <c r="B291" s="277" t="s">
        <v>326</v>
      </c>
      <c r="C291" s="278"/>
      <c r="D291" s="40"/>
      <c r="E291" s="278"/>
      <c r="F291" s="279"/>
      <c r="G291" s="278"/>
      <c r="H291" s="32"/>
      <c r="I291" s="32"/>
      <c r="J291" s="32"/>
      <c r="K291" s="32"/>
      <c r="L291" s="32"/>
      <c r="M291" s="32"/>
      <c r="N291" s="32"/>
      <c r="O291" s="32"/>
      <c r="P291" s="231"/>
      <c r="Q291" s="33"/>
      <c r="R291" s="231"/>
      <c r="S291" s="231"/>
      <c r="T291" s="32"/>
      <c r="U291" s="155"/>
      <c r="V291" s="364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11" customFormat="1" ht="15" customHeight="1" x14ac:dyDescent="0.2">
      <c r="A292" s="95"/>
      <c r="B292" s="314" t="s">
        <v>23</v>
      </c>
      <c r="C292" s="278" t="s">
        <v>24</v>
      </c>
      <c r="D292" s="40"/>
      <c r="E292" s="278">
        <v>3</v>
      </c>
      <c r="F292" s="313">
        <v>142</v>
      </c>
      <c r="G292" s="40"/>
      <c r="H292" s="32">
        <f>H301+H308+H312+H316</f>
        <v>5200000</v>
      </c>
      <c r="I292" s="32">
        <f t="shared" ref="I292:T292" si="128">I301+I308+I312+I316</f>
        <v>0</v>
      </c>
      <c r="J292" s="32">
        <f t="shared" si="128"/>
        <v>5200000</v>
      </c>
      <c r="K292" s="32">
        <f t="shared" si="128"/>
        <v>-400000</v>
      </c>
      <c r="L292" s="32">
        <f t="shared" si="128"/>
        <v>4800000</v>
      </c>
      <c r="M292" s="32">
        <f t="shared" si="128"/>
        <v>0</v>
      </c>
      <c r="N292" s="32">
        <f t="shared" si="128"/>
        <v>4800000</v>
      </c>
      <c r="O292" s="32">
        <f t="shared" si="128"/>
        <v>2018127.77</v>
      </c>
      <c r="P292" s="32">
        <f t="shared" si="128"/>
        <v>2781872.23</v>
      </c>
      <c r="Q292" s="32">
        <f t="shared" si="128"/>
        <v>0</v>
      </c>
      <c r="R292" s="32">
        <f t="shared" si="128"/>
        <v>1434612.83</v>
      </c>
      <c r="S292" s="32">
        <f t="shared" si="128"/>
        <v>1190616.4100000001</v>
      </c>
      <c r="T292" s="32">
        <f t="shared" si="128"/>
        <v>1114601.0399999998</v>
      </c>
      <c r="U292" s="295"/>
      <c r="V292" s="364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11" customFormat="1" ht="15" customHeight="1" x14ac:dyDescent="0.2">
      <c r="A293" s="95"/>
      <c r="B293" s="314" t="s">
        <v>26</v>
      </c>
      <c r="C293" s="278" t="s">
        <v>27</v>
      </c>
      <c r="D293" s="40"/>
      <c r="E293" s="278">
        <v>4</v>
      </c>
      <c r="F293" s="313">
        <v>142</v>
      </c>
      <c r="G293" s="40"/>
      <c r="H293" s="32">
        <f>H302+H309+H313+H317</f>
        <v>1600000</v>
      </c>
      <c r="I293" s="32">
        <f t="shared" ref="I293:T293" si="129">I302+I309+I313+I317</f>
        <v>0</v>
      </c>
      <c r="J293" s="32">
        <f t="shared" si="129"/>
        <v>1600000</v>
      </c>
      <c r="K293" s="32">
        <f t="shared" si="129"/>
        <v>-483611</v>
      </c>
      <c r="L293" s="32">
        <f t="shared" si="129"/>
        <v>1116389</v>
      </c>
      <c r="M293" s="32">
        <f t="shared" si="129"/>
        <v>0</v>
      </c>
      <c r="N293" s="32">
        <f t="shared" si="129"/>
        <v>1116389</v>
      </c>
      <c r="O293" s="32">
        <f t="shared" si="129"/>
        <v>255345.55</v>
      </c>
      <c r="P293" s="32">
        <f t="shared" si="129"/>
        <v>861043.45</v>
      </c>
      <c r="Q293" s="32">
        <f t="shared" ref="Q293" si="130">Q302</f>
        <v>0</v>
      </c>
      <c r="R293" s="32">
        <f t="shared" si="129"/>
        <v>255345.55</v>
      </c>
      <c r="S293" s="32">
        <f t="shared" si="129"/>
        <v>37557</v>
      </c>
      <c r="T293" s="32">
        <f t="shared" si="129"/>
        <v>37465.1</v>
      </c>
      <c r="U293" s="295"/>
      <c r="V293" s="364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11" customFormat="1" ht="15" customHeight="1" x14ac:dyDescent="0.2">
      <c r="A294" s="95"/>
      <c r="B294" s="314" t="s">
        <v>25</v>
      </c>
      <c r="C294" s="278" t="s">
        <v>24</v>
      </c>
      <c r="D294" s="40"/>
      <c r="E294" s="278">
        <v>3</v>
      </c>
      <c r="F294" s="279">
        <v>181</v>
      </c>
      <c r="G294" s="40"/>
      <c r="H294" s="32">
        <f>H303+H320</f>
        <v>700000</v>
      </c>
      <c r="I294" s="32">
        <f t="shared" ref="I294:T294" si="131">I303+I320</f>
        <v>0</v>
      </c>
      <c r="J294" s="32">
        <f t="shared" si="131"/>
        <v>700000</v>
      </c>
      <c r="K294" s="32">
        <f t="shared" si="131"/>
        <v>0</v>
      </c>
      <c r="L294" s="32">
        <f t="shared" si="131"/>
        <v>700000</v>
      </c>
      <c r="M294" s="32">
        <f t="shared" si="131"/>
        <v>0</v>
      </c>
      <c r="N294" s="32">
        <f t="shared" si="131"/>
        <v>700000</v>
      </c>
      <c r="O294" s="32">
        <f t="shared" si="131"/>
        <v>81438.63</v>
      </c>
      <c r="P294" s="32">
        <f t="shared" si="131"/>
        <v>618561.37</v>
      </c>
      <c r="Q294" s="32">
        <f t="shared" ref="Q294" si="132">Q303</f>
        <v>0</v>
      </c>
      <c r="R294" s="32">
        <f t="shared" si="131"/>
        <v>64661.29</v>
      </c>
      <c r="S294" s="32">
        <f t="shared" si="131"/>
        <v>55689.45</v>
      </c>
      <c r="T294" s="32">
        <f t="shared" si="131"/>
        <v>53979.4</v>
      </c>
      <c r="U294" s="315"/>
      <c r="V294" s="364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11" customFormat="1" ht="15" customHeight="1" x14ac:dyDescent="0.2">
      <c r="A295" s="95"/>
      <c r="B295" s="314" t="s">
        <v>23</v>
      </c>
      <c r="C295" s="278" t="s">
        <v>24</v>
      </c>
      <c r="D295" s="40"/>
      <c r="E295" s="278">
        <v>3</v>
      </c>
      <c r="F295" s="279">
        <v>188</v>
      </c>
      <c r="G295" s="40"/>
      <c r="H295" s="32">
        <f>H323</f>
        <v>0</v>
      </c>
      <c r="I295" s="32">
        <f t="shared" ref="I295:T295" si="133">I323</f>
        <v>0</v>
      </c>
      <c r="J295" s="32">
        <f t="shared" si="133"/>
        <v>0</v>
      </c>
      <c r="K295" s="32">
        <f t="shared" si="133"/>
        <v>200000</v>
      </c>
      <c r="L295" s="32">
        <f t="shared" si="133"/>
        <v>200000</v>
      </c>
      <c r="M295" s="32">
        <f t="shared" si="133"/>
        <v>0</v>
      </c>
      <c r="N295" s="32">
        <f t="shared" si="133"/>
        <v>200000</v>
      </c>
      <c r="O295" s="32">
        <f t="shared" si="133"/>
        <v>0</v>
      </c>
      <c r="P295" s="32">
        <f t="shared" si="133"/>
        <v>200000</v>
      </c>
      <c r="Q295" s="32"/>
      <c r="R295" s="32">
        <f t="shared" si="133"/>
        <v>0</v>
      </c>
      <c r="S295" s="32">
        <f t="shared" si="133"/>
        <v>0</v>
      </c>
      <c r="T295" s="32">
        <f t="shared" si="133"/>
        <v>0</v>
      </c>
      <c r="U295" s="315"/>
      <c r="V295" s="364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11" customFormat="1" ht="15" customHeight="1" x14ac:dyDescent="0.2">
      <c r="A296" s="95"/>
      <c r="B296" s="314" t="s">
        <v>39</v>
      </c>
      <c r="C296" s="278" t="s">
        <v>24</v>
      </c>
      <c r="D296" s="40"/>
      <c r="E296" s="278">
        <v>3</v>
      </c>
      <c r="F296" s="313">
        <v>350</v>
      </c>
      <c r="G296" s="40"/>
      <c r="H296" s="32">
        <f>H304</f>
        <v>0</v>
      </c>
      <c r="I296" s="32">
        <f t="shared" ref="I296:T296" si="134">I304</f>
        <v>0</v>
      </c>
      <c r="J296" s="32">
        <f t="shared" si="134"/>
        <v>0</v>
      </c>
      <c r="K296" s="32">
        <f t="shared" si="134"/>
        <v>0</v>
      </c>
      <c r="L296" s="32">
        <f t="shared" si="134"/>
        <v>0</v>
      </c>
      <c r="M296" s="32">
        <f t="shared" si="134"/>
        <v>0</v>
      </c>
      <c r="N296" s="32">
        <f t="shared" si="134"/>
        <v>0</v>
      </c>
      <c r="O296" s="32">
        <f t="shared" si="134"/>
        <v>0</v>
      </c>
      <c r="P296" s="32">
        <f t="shared" si="134"/>
        <v>0</v>
      </c>
      <c r="Q296" s="32"/>
      <c r="R296" s="32">
        <f t="shared" si="134"/>
        <v>0</v>
      </c>
      <c r="S296" s="32">
        <f t="shared" si="134"/>
        <v>0</v>
      </c>
      <c r="T296" s="32">
        <f t="shared" si="134"/>
        <v>0</v>
      </c>
      <c r="U296" s="315"/>
      <c r="V296" s="364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11" customFormat="1" ht="15" customHeight="1" x14ac:dyDescent="0.2">
      <c r="A297" s="95"/>
      <c r="B297" s="314" t="s">
        <v>39</v>
      </c>
      <c r="C297" s="278" t="s">
        <v>24</v>
      </c>
      <c r="D297" s="40"/>
      <c r="E297" s="278">
        <v>4</v>
      </c>
      <c r="F297" s="313">
        <v>350</v>
      </c>
      <c r="G297" s="40"/>
      <c r="H297" s="32">
        <f>H305</f>
        <v>0</v>
      </c>
      <c r="I297" s="32">
        <f t="shared" ref="I297:T297" si="135">I305</f>
        <v>0</v>
      </c>
      <c r="J297" s="32">
        <f t="shared" si="135"/>
        <v>0</v>
      </c>
      <c r="K297" s="32">
        <f t="shared" si="135"/>
        <v>0</v>
      </c>
      <c r="L297" s="32">
        <f t="shared" si="135"/>
        <v>0</v>
      </c>
      <c r="M297" s="32">
        <f t="shared" si="135"/>
        <v>0</v>
      </c>
      <c r="N297" s="32">
        <f t="shared" si="135"/>
        <v>0</v>
      </c>
      <c r="O297" s="32">
        <f t="shared" si="135"/>
        <v>0</v>
      </c>
      <c r="P297" s="32">
        <f t="shared" si="135"/>
        <v>0</v>
      </c>
      <c r="Q297" s="32"/>
      <c r="R297" s="32">
        <f t="shared" si="135"/>
        <v>0</v>
      </c>
      <c r="S297" s="32">
        <f t="shared" si="135"/>
        <v>0</v>
      </c>
      <c r="T297" s="32">
        <f t="shared" si="135"/>
        <v>0</v>
      </c>
      <c r="U297" s="315"/>
      <c r="V297" s="364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s="11" customFormat="1" ht="15" customHeight="1" x14ac:dyDescent="0.2">
      <c r="A298" s="95"/>
      <c r="B298" s="314"/>
      <c r="C298" s="278"/>
      <c r="D298" s="40"/>
      <c r="E298" s="278"/>
      <c r="F298" s="279"/>
      <c r="G298" s="40"/>
      <c r="H298" s="32"/>
      <c r="I298" s="32"/>
      <c r="J298" s="32"/>
      <c r="K298" s="32"/>
      <c r="L298" s="32"/>
      <c r="M298" s="32"/>
      <c r="N298" s="32"/>
      <c r="O298" s="32"/>
      <c r="P298" s="231"/>
      <c r="Q298" s="33"/>
      <c r="R298" s="231"/>
      <c r="S298" s="231"/>
      <c r="T298" s="32"/>
      <c r="U298" s="155"/>
      <c r="V298" s="364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s="11" customFormat="1" ht="24.95" customHeight="1" x14ac:dyDescent="0.2">
      <c r="A299" s="95"/>
      <c r="B299" s="424" t="s">
        <v>280</v>
      </c>
      <c r="C299" s="278"/>
      <c r="D299" s="40"/>
      <c r="E299" s="278"/>
      <c r="F299" s="279"/>
      <c r="G299" s="40"/>
      <c r="H299" s="32"/>
      <c r="I299" s="32"/>
      <c r="J299" s="32"/>
      <c r="K299" s="32"/>
      <c r="L299" s="32"/>
      <c r="M299" s="32"/>
      <c r="N299" s="32"/>
      <c r="O299" s="32"/>
      <c r="P299" s="231"/>
      <c r="Q299" s="33"/>
      <c r="R299" s="231"/>
      <c r="S299" s="231"/>
      <c r="T299" s="32"/>
      <c r="U299" s="155"/>
      <c r="V299" s="364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s="11" customFormat="1" ht="15" customHeight="1" x14ac:dyDescent="0.2">
      <c r="A300" s="95"/>
      <c r="B300" s="38" t="s">
        <v>128</v>
      </c>
      <c r="C300" s="269"/>
      <c r="D300" s="40"/>
      <c r="E300" s="278"/>
      <c r="F300" s="279"/>
      <c r="G300" s="40"/>
      <c r="H300" s="21">
        <f>SUM(H301:H305)</f>
        <v>200000</v>
      </c>
      <c r="I300" s="21">
        <f t="shared" ref="I300:P300" si="136">SUM(I301:I305)</f>
        <v>0</v>
      </c>
      <c r="J300" s="21">
        <f t="shared" si="136"/>
        <v>200000</v>
      </c>
      <c r="K300" s="21">
        <f t="shared" si="136"/>
        <v>0</v>
      </c>
      <c r="L300" s="21">
        <f t="shared" si="136"/>
        <v>200000</v>
      </c>
      <c r="M300" s="21">
        <f t="shared" si="136"/>
        <v>0</v>
      </c>
      <c r="N300" s="21">
        <f t="shared" si="136"/>
        <v>200000</v>
      </c>
      <c r="O300" s="21">
        <f t="shared" si="136"/>
        <v>160185.71</v>
      </c>
      <c r="P300" s="21">
        <f t="shared" si="136"/>
        <v>39814.290000000008</v>
      </c>
      <c r="Q300" s="21">
        <f>SUM(Q301:Q303)</f>
        <v>0</v>
      </c>
      <c r="R300" s="21">
        <f>SUM(R301:R305)</f>
        <v>143552.35</v>
      </c>
      <c r="S300" s="21">
        <f>SUM(S301:S305)</f>
        <v>117763.09</v>
      </c>
      <c r="T300" s="21">
        <f>SUM(T301:T305)</f>
        <v>115171.46</v>
      </c>
      <c r="U300" s="154">
        <f>+IFERROR((R300/N300),0%)</f>
        <v>0.71776174999999998</v>
      </c>
      <c r="V300" s="364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s="11" customFormat="1" ht="15" customHeight="1" x14ac:dyDescent="0.2">
      <c r="A301" s="95"/>
      <c r="B301" s="314" t="s">
        <v>26</v>
      </c>
      <c r="C301" s="269" t="s">
        <v>24</v>
      </c>
      <c r="D301" s="40">
        <v>174238</v>
      </c>
      <c r="E301" s="269">
        <v>3</v>
      </c>
      <c r="F301" s="313">
        <v>142</v>
      </c>
      <c r="G301" s="40" t="str">
        <f>CONCATENATE(D301,"-",E301,"-",F301)</f>
        <v>174238-3-142</v>
      </c>
      <c r="H301" s="32">
        <f>IFERROR(VLOOKUP(G301,'Base Zero'!A:L,6,FALSE),0)</f>
        <v>200000</v>
      </c>
      <c r="I301" s="32">
        <f>IFERROR(VLOOKUP(G301,'Base Zero'!A:L,7,FALSE),0)</f>
        <v>0</v>
      </c>
      <c r="J301" s="23">
        <f>(H301+I301)</f>
        <v>200000</v>
      </c>
      <c r="K301" s="32">
        <f>(L301-J301)</f>
        <v>0</v>
      </c>
      <c r="L301" s="32">
        <f>IFERROR(VLOOKUP(G301,'Base Zero'!$A:$L,10,FALSE),0)</f>
        <v>200000</v>
      </c>
      <c r="M301" s="32">
        <f>+L301-N301</f>
        <v>0</v>
      </c>
      <c r="N301" s="32">
        <f>IFERROR(VLOOKUP(G301,'Base Zero'!$A:$P,16,FALSE),0)</f>
        <v>200000</v>
      </c>
      <c r="O301" s="32">
        <f>IFERROR(VLOOKUP(G301,'Base Execução'!A:M,6,FALSE),0)+IFERROR(VLOOKUP(G301,'Destaque Liberado pela CPRM'!A:F,6,FALSE),0)</f>
        <v>160185.71</v>
      </c>
      <c r="P301" s="231">
        <f>+N301-O301</f>
        <v>39814.290000000008</v>
      </c>
      <c r="Q301" s="33"/>
      <c r="R301" s="231">
        <f>IFERROR(VLOOKUP(G301,'Base Execução'!$A:$K,7,FALSE),0)</f>
        <v>143552.35</v>
      </c>
      <c r="S301" s="231">
        <f>IFERROR(VLOOKUP(G301,'Base Execução'!$A:$K,9,FALSE),0)</f>
        <v>117763.09</v>
      </c>
      <c r="T301" s="32">
        <f>IFERROR(VLOOKUP(G301,'Base Execução'!$A:$K,11,FALSE),0)</f>
        <v>115171.46</v>
      </c>
      <c r="U301" s="155"/>
      <c r="V301" s="364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s="11" customFormat="1" ht="15" customHeight="1" x14ac:dyDescent="0.2">
      <c r="A302" s="95"/>
      <c r="B302" s="314" t="s">
        <v>26</v>
      </c>
      <c r="C302" s="278" t="s">
        <v>27</v>
      </c>
      <c r="D302" s="40">
        <v>174238</v>
      </c>
      <c r="E302" s="269">
        <v>4</v>
      </c>
      <c r="F302" s="313">
        <v>142</v>
      </c>
      <c r="G302" s="40" t="str">
        <f>CONCATENATE(D302,"-",E302,"-",F302)</f>
        <v>174238-4-142</v>
      </c>
      <c r="H302" s="32">
        <f>IFERROR(VLOOKUP(G302,'Base Zero'!A:L,6,FALSE),0)</f>
        <v>0</v>
      </c>
      <c r="I302" s="32">
        <f>IFERROR(VLOOKUP(G302,'Base Zero'!A:L,7,FALSE),0)</f>
        <v>0</v>
      </c>
      <c r="J302" s="23">
        <f>(H302+I302)</f>
        <v>0</v>
      </c>
      <c r="K302" s="32">
        <f>(L302-J302)</f>
        <v>0</v>
      </c>
      <c r="L302" s="32">
        <f>IFERROR(VLOOKUP(G302,'Base Zero'!$A:$L,10,FALSE),0)</f>
        <v>0</v>
      </c>
      <c r="M302" s="32">
        <f>+L302-N302</f>
        <v>0</v>
      </c>
      <c r="N302" s="32">
        <f>IFERROR(VLOOKUP(G302,'Base Zero'!$A:$P,16,FALSE),0)</f>
        <v>0</v>
      </c>
      <c r="O302" s="32">
        <f>IFERROR(VLOOKUP(G302,'Base Execução'!A:M,6,FALSE),0)+IFERROR(VLOOKUP(G302,'Destaque Liberado pela CPRM'!A:F,6,FALSE),0)</f>
        <v>0</v>
      </c>
      <c r="P302" s="231">
        <f>+N302-O302</f>
        <v>0</v>
      </c>
      <c r="Q302" s="33"/>
      <c r="R302" s="231">
        <f>IFERROR(VLOOKUP(G302,'Base Execução'!$A:$K,7,FALSE),0)</f>
        <v>0</v>
      </c>
      <c r="S302" s="231">
        <f>IFERROR(VLOOKUP(G302,'Base Execução'!$A:$K,9,FALSE),0)</f>
        <v>0</v>
      </c>
      <c r="T302" s="32">
        <f>IFERROR(VLOOKUP(G302,'Base Execução'!$A:$K,11,FALSE),0)</f>
        <v>0</v>
      </c>
      <c r="U302" s="155"/>
      <c r="V302" s="364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s="11" customFormat="1" ht="15" customHeight="1" x14ac:dyDescent="0.2">
      <c r="A303" s="95"/>
      <c r="B303" s="314" t="s">
        <v>25</v>
      </c>
      <c r="C303" s="278" t="s">
        <v>24</v>
      </c>
      <c r="D303" s="40">
        <v>174238</v>
      </c>
      <c r="E303" s="278">
        <v>3</v>
      </c>
      <c r="F303" s="313">
        <v>181</v>
      </c>
      <c r="G303" s="40" t="str">
        <f>CONCATENATE(D303,"-",E303,"-",F303)</f>
        <v>174238-3-181</v>
      </c>
      <c r="H303" s="32">
        <f>IFERROR(VLOOKUP(G303,'Base Zero'!A:L,6,FALSE),0)</f>
        <v>0</v>
      </c>
      <c r="I303" s="32">
        <f>IFERROR(VLOOKUP(G303,'Base Zero'!A:L,7,FALSE),0)</f>
        <v>0</v>
      </c>
      <c r="J303" s="23">
        <f>(H303+I303)</f>
        <v>0</v>
      </c>
      <c r="K303" s="32">
        <f>(L303-J303)</f>
        <v>0</v>
      </c>
      <c r="L303" s="32">
        <f>IFERROR(VLOOKUP(G303,'Base Zero'!$A:$L,10,FALSE),0)</f>
        <v>0</v>
      </c>
      <c r="M303" s="32">
        <f>+L303-N303</f>
        <v>0</v>
      </c>
      <c r="N303" s="32">
        <f>IFERROR(VLOOKUP(G303,'Base Zero'!$A:$P,16,FALSE),0)</f>
        <v>0</v>
      </c>
      <c r="O303" s="32">
        <f>IFERROR(VLOOKUP(G303,'Base Execução'!A:M,6,FALSE),0)+IFERROR(VLOOKUP(G303,'Destaque Liberado pela CPRM'!A:F,6,FALSE),0)</f>
        <v>0</v>
      </c>
      <c r="P303" s="231">
        <f>+N303-O303</f>
        <v>0</v>
      </c>
      <c r="Q303" s="33"/>
      <c r="R303" s="231">
        <f>IFERROR(VLOOKUP(G303,'Base Execução'!$A:$K,7,FALSE),0)</f>
        <v>0</v>
      </c>
      <c r="S303" s="231">
        <f>IFERROR(VLOOKUP(G303,'Base Execução'!$A:$K,9,FALSE),0)</f>
        <v>0</v>
      </c>
      <c r="T303" s="32">
        <f>IFERROR(VLOOKUP(G303,'Base Execução'!$A:$K,11,FALSE),0)</f>
        <v>0</v>
      </c>
      <c r="U303" s="155"/>
      <c r="V303" s="364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s="11" customFormat="1" ht="15" customHeight="1" x14ac:dyDescent="0.2">
      <c r="A304" s="95"/>
      <c r="B304" s="314" t="s">
        <v>39</v>
      </c>
      <c r="C304" s="278" t="s">
        <v>24</v>
      </c>
      <c r="D304" s="40">
        <v>174238</v>
      </c>
      <c r="E304" s="278">
        <v>3</v>
      </c>
      <c r="F304" s="313">
        <v>350</v>
      </c>
      <c r="G304" s="40" t="str">
        <f>CONCATENATE(D304,"-",E304,"-",F304)</f>
        <v>174238-3-350</v>
      </c>
      <c r="H304" s="32">
        <f>IFERROR(VLOOKUP(G304,'Base Zero'!A:L,6,FALSE),0)</f>
        <v>0</v>
      </c>
      <c r="I304" s="32">
        <f>IFERROR(VLOOKUP(G304,'Base Zero'!A:L,7,FALSE),0)</f>
        <v>0</v>
      </c>
      <c r="J304" s="23">
        <f>(H304+I304)</f>
        <v>0</v>
      </c>
      <c r="K304" s="32">
        <f>(L304-J304)</f>
        <v>0</v>
      </c>
      <c r="L304" s="32">
        <f>IFERROR(VLOOKUP(G304,'Base Zero'!$A:$L,10,FALSE),0)</f>
        <v>0</v>
      </c>
      <c r="M304" s="32">
        <f>+L304-N304</f>
        <v>0</v>
      </c>
      <c r="N304" s="32">
        <f>IFERROR(VLOOKUP(G304,'Base Zero'!$A:$P,16,FALSE),0)</f>
        <v>0</v>
      </c>
      <c r="O304" s="32">
        <f>IFERROR(VLOOKUP(G304,'Base Execução'!A:M,6,FALSE),0)+IFERROR(VLOOKUP(G304,'Destaque Liberado pela CPRM'!A:F,6,FALSE),0)</f>
        <v>0</v>
      </c>
      <c r="P304" s="231">
        <f>+N304-O304</f>
        <v>0</v>
      </c>
      <c r="Q304" s="33"/>
      <c r="R304" s="231">
        <f>IFERROR(VLOOKUP(G304,'Base Execução'!$A:$K,7,FALSE),0)</f>
        <v>0</v>
      </c>
      <c r="S304" s="231">
        <f>IFERROR(VLOOKUP(G304,'Base Execução'!$A:$K,9,FALSE),0)</f>
        <v>0</v>
      </c>
      <c r="T304" s="32">
        <f>IFERROR(VLOOKUP(G304,'Base Execução'!$A:$K,11,FALSE),0)</f>
        <v>0</v>
      </c>
      <c r="U304" s="155"/>
      <c r="V304" s="364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11" customFormat="1" ht="15" customHeight="1" x14ac:dyDescent="0.2">
      <c r="A305" s="95"/>
      <c r="B305" s="314" t="s">
        <v>39</v>
      </c>
      <c r="C305" s="278" t="s">
        <v>24</v>
      </c>
      <c r="D305" s="40">
        <v>174238</v>
      </c>
      <c r="E305" s="278">
        <v>4</v>
      </c>
      <c r="F305" s="313">
        <v>350</v>
      </c>
      <c r="G305" s="40" t="str">
        <f>CONCATENATE(D305,"-",E305,"-",F305)</f>
        <v>174238-4-350</v>
      </c>
      <c r="H305" s="32">
        <f>IFERROR(VLOOKUP(G305,'Base Zero'!A:L,6,FALSE),0)</f>
        <v>0</v>
      </c>
      <c r="I305" s="32">
        <f>IFERROR(VLOOKUP(G305,'Base Zero'!A:L,7,FALSE),0)</f>
        <v>0</v>
      </c>
      <c r="J305" s="23">
        <f>(H305+I305)</f>
        <v>0</v>
      </c>
      <c r="K305" s="32">
        <f>(L305-J305)</f>
        <v>0</v>
      </c>
      <c r="L305" s="32">
        <f>IFERROR(VLOOKUP(G305,'Base Zero'!$A:$L,10,FALSE),0)</f>
        <v>0</v>
      </c>
      <c r="M305" s="32">
        <f>+L305-N305</f>
        <v>0</v>
      </c>
      <c r="N305" s="32">
        <f>IFERROR(VLOOKUP(G305,'Base Zero'!$A:$P,16,FALSE),0)</f>
        <v>0</v>
      </c>
      <c r="O305" s="32">
        <f>IFERROR(VLOOKUP(G305,'Base Execução'!A:M,6,FALSE),0)+IFERROR(VLOOKUP(G305,'Destaque Liberado pela CPRM'!A:F,6,FALSE),0)</f>
        <v>0</v>
      </c>
      <c r="P305" s="231">
        <f>+N305-O305</f>
        <v>0</v>
      </c>
      <c r="Q305" s="33"/>
      <c r="R305" s="231">
        <f>IFERROR(VLOOKUP(G305,'Base Execução'!$A:$K,7,FALSE),0)</f>
        <v>0</v>
      </c>
      <c r="S305" s="231">
        <f>IFERROR(VLOOKUP(G305,'Base Execução'!$A:$K,9,FALSE),0)</f>
        <v>0</v>
      </c>
      <c r="T305" s="32">
        <f>IFERROR(VLOOKUP(G305,'Base Execução'!$A:$K,11,FALSE),0)</f>
        <v>0</v>
      </c>
      <c r="U305" s="155"/>
      <c r="V305" s="364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s="11" customFormat="1" ht="15" customHeight="1" x14ac:dyDescent="0.2">
      <c r="A306" s="95"/>
      <c r="B306" s="424" t="s">
        <v>281</v>
      </c>
      <c r="C306" s="278"/>
      <c r="D306" s="40"/>
      <c r="E306" s="269"/>
      <c r="F306" s="313"/>
      <c r="G306" s="40"/>
      <c r="H306" s="32"/>
      <c r="I306" s="32"/>
      <c r="J306" s="23"/>
      <c r="K306" s="32"/>
      <c r="L306" s="32"/>
      <c r="M306" s="32"/>
      <c r="N306" s="32"/>
      <c r="O306" s="32"/>
      <c r="P306" s="231"/>
      <c r="Q306" s="33"/>
      <c r="R306" s="231"/>
      <c r="S306" s="231"/>
      <c r="T306" s="32"/>
      <c r="U306" s="155"/>
      <c r="V306" s="364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" customHeight="1" x14ac:dyDescent="0.2">
      <c r="A307" s="95"/>
      <c r="B307" s="38" t="s">
        <v>143</v>
      </c>
      <c r="C307" s="269"/>
      <c r="D307" s="36"/>
      <c r="E307" s="35"/>
      <c r="F307" s="37"/>
      <c r="G307" s="33"/>
      <c r="H307" s="22">
        <f>SUM(H308:H309)</f>
        <v>4900000</v>
      </c>
      <c r="I307" s="22">
        <f t="shared" ref="I307:P307" si="137">SUM(I308:I309)</f>
        <v>0</v>
      </c>
      <c r="J307" s="22">
        <f t="shared" si="137"/>
        <v>4900000</v>
      </c>
      <c r="K307" s="22">
        <f t="shared" si="137"/>
        <v>-683611</v>
      </c>
      <c r="L307" s="22">
        <f t="shared" si="137"/>
        <v>4216389</v>
      </c>
      <c r="M307" s="22">
        <f t="shared" si="137"/>
        <v>0</v>
      </c>
      <c r="N307" s="22">
        <f t="shared" si="137"/>
        <v>4216389</v>
      </c>
      <c r="O307" s="22">
        <f t="shared" si="137"/>
        <v>1537486.69</v>
      </c>
      <c r="P307" s="22">
        <f t="shared" si="137"/>
        <v>2678902.31</v>
      </c>
      <c r="Q307" s="33"/>
      <c r="R307" s="22">
        <f t="shared" ref="R307" si="138">SUM(R308:R309)</f>
        <v>1051904.8999999999</v>
      </c>
      <c r="S307" s="22">
        <f t="shared" ref="S307" si="139">SUM(S308:S309)</f>
        <v>734064.58</v>
      </c>
      <c r="T307" s="22">
        <f t="shared" ref="T307" si="140">SUM(T308:T309)</f>
        <v>703546.22</v>
      </c>
      <c r="U307" s="154">
        <f>+IFERROR((R307/N307),0%)</f>
        <v>0.24948004085960757</v>
      </c>
    </row>
    <row r="308" spans="1:33" ht="15" customHeight="1" x14ac:dyDescent="0.2">
      <c r="A308" s="95"/>
      <c r="B308" s="314" t="s">
        <v>26</v>
      </c>
      <c r="C308" s="269" t="s">
        <v>24</v>
      </c>
      <c r="D308" s="39">
        <v>174264</v>
      </c>
      <c r="E308" s="269">
        <v>3</v>
      </c>
      <c r="F308" s="313">
        <v>142</v>
      </c>
      <c r="G308" s="40" t="str">
        <f>CONCATENATE(D308,"-",E308,"-",F308)</f>
        <v>174264-3-142</v>
      </c>
      <c r="H308" s="32">
        <f>IFERROR(VLOOKUP(G308,'Base Zero'!A:L,6,FALSE),0)</f>
        <v>3500000</v>
      </c>
      <c r="I308" s="32">
        <f>IFERROR(VLOOKUP(G308,'Base Zero'!A:L,7,FALSE),0)</f>
        <v>0</v>
      </c>
      <c r="J308" s="23">
        <f>(H308+I308)</f>
        <v>3500000</v>
      </c>
      <c r="K308" s="32">
        <f>(L308-J308)</f>
        <v>-200000</v>
      </c>
      <c r="L308" s="32">
        <f>IFERROR(VLOOKUP(G308,'Base Zero'!$A:$L,10,FALSE),0)</f>
        <v>3300000</v>
      </c>
      <c r="M308" s="32">
        <f>+L308-N308</f>
        <v>0</v>
      </c>
      <c r="N308" s="32">
        <f>IFERROR(VLOOKUP(G308,'Base Zero'!$A:$P,16,FALSE),0)</f>
        <v>3300000</v>
      </c>
      <c r="O308" s="32">
        <f>IFERROR(VLOOKUP(G308,'Base Execução'!A:M,6,FALSE),0)+IFERROR(VLOOKUP(G308,'Destaque Liberado pela CPRM'!A:F,6,FALSE),0)</f>
        <v>1294141.1399999999</v>
      </c>
      <c r="P308" s="231">
        <f>+N308-O308</f>
        <v>2005858.86</v>
      </c>
      <c r="Q308" s="32"/>
      <c r="R308" s="231">
        <f>IFERROR(VLOOKUP(G308,'Base Execução'!$A:$K,7,FALSE),0)</f>
        <v>808559.35</v>
      </c>
      <c r="S308" s="231">
        <f>IFERROR(VLOOKUP(G308,'Base Execução'!$A:$K,9,FALSE),0)</f>
        <v>696507.58</v>
      </c>
      <c r="T308" s="32">
        <f>IFERROR(VLOOKUP(G308,'Base Execução'!$A:$K,11,FALSE),0)</f>
        <v>666081.12</v>
      </c>
      <c r="U308" s="155"/>
    </row>
    <row r="309" spans="1:33" ht="15" customHeight="1" x14ac:dyDescent="0.2">
      <c r="A309" s="95"/>
      <c r="B309" s="314" t="s">
        <v>26</v>
      </c>
      <c r="C309" s="278" t="s">
        <v>27</v>
      </c>
      <c r="D309" s="39">
        <v>174264</v>
      </c>
      <c r="E309" s="269">
        <v>4</v>
      </c>
      <c r="F309" s="313">
        <v>142</v>
      </c>
      <c r="G309" s="40" t="str">
        <f>CONCATENATE(D309,"-",E309,"-",F309)</f>
        <v>174264-4-142</v>
      </c>
      <c r="H309" s="32">
        <f>IFERROR(VLOOKUP(G309,'Base Zero'!A:L,6,FALSE),0)</f>
        <v>1400000</v>
      </c>
      <c r="I309" s="32">
        <f>IFERROR(VLOOKUP(G309,'Base Zero'!A:L,7,FALSE),0)</f>
        <v>0</v>
      </c>
      <c r="J309" s="23">
        <f>(H309+I309)</f>
        <v>1400000</v>
      </c>
      <c r="K309" s="32">
        <f>(L309-J309)</f>
        <v>-483611</v>
      </c>
      <c r="L309" s="32">
        <f>IFERROR(VLOOKUP(G309,'Base Zero'!$A:$L,10,FALSE),0)</f>
        <v>916389</v>
      </c>
      <c r="M309" s="32">
        <f>+L309-N309</f>
        <v>0</v>
      </c>
      <c r="N309" s="32">
        <f>IFERROR(VLOOKUP(G309,'Base Zero'!$A:$P,16,FALSE),0)</f>
        <v>916389</v>
      </c>
      <c r="O309" s="32">
        <f>IFERROR(VLOOKUP(G309,'Base Execução'!A:M,6,FALSE),0)+IFERROR(VLOOKUP(G309,'Destaque Liberado pela CPRM'!A:F,6,FALSE),0)</f>
        <v>243345.55</v>
      </c>
      <c r="P309" s="231">
        <f>+N309-O309</f>
        <v>673043.45</v>
      </c>
      <c r="Q309" s="32"/>
      <c r="R309" s="231">
        <f>IFERROR(VLOOKUP(G309,'Base Execução'!$A:$K,7,FALSE),0)</f>
        <v>243345.55</v>
      </c>
      <c r="S309" s="231">
        <f>IFERROR(VLOOKUP(G309,'Base Execução'!$A:$K,9,FALSE),0)</f>
        <v>37557</v>
      </c>
      <c r="T309" s="32">
        <f>IFERROR(VLOOKUP(G309,'Base Execução'!$A:$K,11,FALSE),0)</f>
        <v>37465.1</v>
      </c>
      <c r="U309" s="155"/>
    </row>
    <row r="310" spans="1:33" s="11" customFormat="1" ht="15" customHeight="1" x14ac:dyDescent="0.2">
      <c r="A310" s="95"/>
      <c r="B310" s="424" t="s">
        <v>172</v>
      </c>
      <c r="C310" s="278"/>
      <c r="D310" s="40"/>
      <c r="E310" s="269"/>
      <c r="F310" s="313"/>
      <c r="G310" s="40"/>
      <c r="H310" s="32"/>
      <c r="I310" s="32"/>
      <c r="J310" s="23"/>
      <c r="K310" s="32"/>
      <c r="L310" s="32"/>
      <c r="M310" s="32"/>
      <c r="N310" s="32"/>
      <c r="O310" s="32"/>
      <c r="P310" s="231"/>
      <c r="Q310" s="33"/>
      <c r="R310" s="231"/>
      <c r="S310" s="231"/>
      <c r="T310" s="32"/>
      <c r="U310" s="155"/>
      <c r="V310" s="364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" customHeight="1" x14ac:dyDescent="0.2">
      <c r="A311" s="95"/>
      <c r="B311" s="38" t="s">
        <v>144</v>
      </c>
      <c r="C311" s="269"/>
      <c r="D311" s="36"/>
      <c r="E311" s="35"/>
      <c r="F311" s="37"/>
      <c r="G311" s="33"/>
      <c r="H311" s="22">
        <f>SUM(H312:H313)</f>
        <v>900000</v>
      </c>
      <c r="I311" s="22">
        <f t="shared" ref="I311:P311" si="141">SUM(I312:I313)</f>
        <v>0</v>
      </c>
      <c r="J311" s="22">
        <f t="shared" si="141"/>
        <v>900000</v>
      </c>
      <c r="K311" s="22">
        <f t="shared" si="141"/>
        <v>-100000</v>
      </c>
      <c r="L311" s="22">
        <f t="shared" si="141"/>
        <v>800000</v>
      </c>
      <c r="M311" s="22">
        <f t="shared" si="141"/>
        <v>0</v>
      </c>
      <c r="N311" s="22">
        <f t="shared" si="141"/>
        <v>800000</v>
      </c>
      <c r="O311" s="22">
        <f t="shared" si="141"/>
        <v>333368.65000000002</v>
      </c>
      <c r="P311" s="22">
        <f t="shared" si="141"/>
        <v>466631.35</v>
      </c>
      <c r="Q311" s="33"/>
      <c r="R311" s="22">
        <f t="shared" ref="R311" si="142">SUM(R312:R313)</f>
        <v>314381.53999999998</v>
      </c>
      <c r="S311" s="22">
        <f t="shared" ref="S311" si="143">SUM(S312:S313)</f>
        <v>236153.14</v>
      </c>
      <c r="T311" s="22">
        <f t="shared" ref="T311" si="144">SUM(T312:T313)</f>
        <v>196093.56</v>
      </c>
      <c r="U311" s="154">
        <f>+IFERROR((R311/N311),0%)</f>
        <v>0.39297692499999998</v>
      </c>
    </row>
    <row r="312" spans="1:33" ht="15" customHeight="1" x14ac:dyDescent="0.2">
      <c r="A312" s="95"/>
      <c r="B312" s="314" t="s">
        <v>26</v>
      </c>
      <c r="C312" s="269" t="s">
        <v>24</v>
      </c>
      <c r="D312" s="39">
        <v>174268</v>
      </c>
      <c r="E312" s="269">
        <v>3</v>
      </c>
      <c r="F312" s="313">
        <v>142</v>
      </c>
      <c r="G312" s="40" t="str">
        <f>CONCATENATE(D312,"-",E312,"-",F312)</f>
        <v>174268-3-142</v>
      </c>
      <c r="H312" s="32">
        <f>IFERROR(VLOOKUP(G312,'Base Zero'!A:L,6,FALSE),0)</f>
        <v>800000</v>
      </c>
      <c r="I312" s="32">
        <f>IFERROR(VLOOKUP(G312,'Base Zero'!A:L,7,FALSE),0)</f>
        <v>0</v>
      </c>
      <c r="J312" s="23">
        <f>(H312+I312)</f>
        <v>800000</v>
      </c>
      <c r="K312" s="32">
        <f>(L312-J312)</f>
        <v>-100000</v>
      </c>
      <c r="L312" s="32">
        <f>IFERROR(VLOOKUP(G312,'Base Zero'!$A:$L,10,FALSE),0)</f>
        <v>700000</v>
      </c>
      <c r="M312" s="32">
        <f>+L312-N312</f>
        <v>0</v>
      </c>
      <c r="N312" s="32">
        <f>IFERROR(VLOOKUP(G312,'Base Zero'!$A:$P,16,FALSE),0)</f>
        <v>700000</v>
      </c>
      <c r="O312" s="32">
        <f>IFERROR(VLOOKUP(G312,'Base Execução'!A:M,6,FALSE),0)+IFERROR(VLOOKUP(G312,'Destaque Liberado pela CPRM'!A:F,6,FALSE),0)</f>
        <v>321368.65000000002</v>
      </c>
      <c r="P312" s="231">
        <f>+N312-O312</f>
        <v>378631.35</v>
      </c>
      <c r="Q312" s="32"/>
      <c r="R312" s="231">
        <f>IFERROR(VLOOKUP(G312,'Base Execução'!$A:$K,7,FALSE),0)</f>
        <v>302381.53999999998</v>
      </c>
      <c r="S312" s="231">
        <f>IFERROR(VLOOKUP(G312,'Base Execução'!$A:$K,9,FALSE),0)</f>
        <v>236153.14</v>
      </c>
      <c r="T312" s="32">
        <f>IFERROR(VLOOKUP(G312,'Base Execução'!$A:$K,11,FALSE),0)</f>
        <v>196093.56</v>
      </c>
      <c r="U312" s="155"/>
    </row>
    <row r="313" spans="1:33" ht="15" customHeight="1" x14ac:dyDescent="0.2">
      <c r="A313" s="95"/>
      <c r="B313" s="314" t="s">
        <v>26</v>
      </c>
      <c r="C313" s="278" t="s">
        <v>27</v>
      </c>
      <c r="D313" s="39">
        <v>174268</v>
      </c>
      <c r="E313" s="269">
        <v>4</v>
      </c>
      <c r="F313" s="313">
        <v>142</v>
      </c>
      <c r="G313" s="40" t="str">
        <f>CONCATENATE(D313,"-",E313,"-",F313)</f>
        <v>174268-4-142</v>
      </c>
      <c r="H313" s="32">
        <f>IFERROR(VLOOKUP(G313,'Base Zero'!A:L,6,FALSE),0)</f>
        <v>100000</v>
      </c>
      <c r="I313" s="32">
        <f>IFERROR(VLOOKUP(G313,'Base Zero'!A:L,7,FALSE),0)</f>
        <v>0</v>
      </c>
      <c r="J313" s="23">
        <f>(H313+I313)</f>
        <v>100000</v>
      </c>
      <c r="K313" s="32">
        <f>(L313-J313)</f>
        <v>0</v>
      </c>
      <c r="L313" s="32">
        <f>IFERROR(VLOOKUP(G313,'Base Zero'!$A:$L,10,FALSE),0)</f>
        <v>100000</v>
      </c>
      <c r="M313" s="32">
        <f>+L313-N313</f>
        <v>0</v>
      </c>
      <c r="N313" s="32">
        <f>IFERROR(VLOOKUP(G313,'Base Zero'!$A:$P,16,FALSE),0)</f>
        <v>100000</v>
      </c>
      <c r="O313" s="32">
        <f>IFERROR(VLOOKUP(G313,'Base Execução'!A:M,6,FALSE),0)+IFERROR(VLOOKUP(G313,'Destaque Liberado pela CPRM'!A:F,6,FALSE),0)</f>
        <v>12000</v>
      </c>
      <c r="P313" s="231">
        <f>+N313-O313</f>
        <v>88000</v>
      </c>
      <c r="Q313" s="32"/>
      <c r="R313" s="231">
        <f>IFERROR(VLOOKUP(G313,'Base Execução'!$A:$K,7,FALSE),0)</f>
        <v>12000</v>
      </c>
      <c r="S313" s="231">
        <f>IFERROR(VLOOKUP(G313,'Base Execução'!$A:$K,9,FALSE),0)</f>
        <v>0</v>
      </c>
      <c r="T313" s="32">
        <f>IFERROR(VLOOKUP(G313,'Base Execução'!$A:$K,11,FALSE),0)</f>
        <v>0</v>
      </c>
      <c r="U313" s="155"/>
    </row>
    <row r="314" spans="1:33" s="11" customFormat="1" ht="15" customHeight="1" x14ac:dyDescent="0.2">
      <c r="A314" s="95"/>
      <c r="B314" s="424" t="s">
        <v>173</v>
      </c>
      <c r="C314" s="278"/>
      <c r="D314" s="39"/>
      <c r="E314" s="269"/>
      <c r="F314" s="313"/>
      <c r="G314" s="40"/>
      <c r="H314" s="32"/>
      <c r="I314" s="32"/>
      <c r="J314" s="23"/>
      <c r="K314" s="32"/>
      <c r="L314" s="32"/>
      <c r="M314" s="32"/>
      <c r="N314" s="32"/>
      <c r="O314" s="32"/>
      <c r="P314" s="231"/>
      <c r="Q314" s="33"/>
      <c r="R314" s="231"/>
      <c r="S314" s="231"/>
      <c r="T314" s="32"/>
      <c r="U314" s="155"/>
      <c r="V314" s="364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" customHeight="1" x14ac:dyDescent="0.2">
      <c r="A315" s="95"/>
      <c r="B315" s="38" t="s">
        <v>145</v>
      </c>
      <c r="C315" s="269"/>
      <c r="D315" s="36"/>
      <c r="E315" s="35"/>
      <c r="F315" s="37"/>
      <c r="G315" s="33"/>
      <c r="H315" s="22">
        <f>SUM(H316:H317)</f>
        <v>800000</v>
      </c>
      <c r="I315" s="22">
        <f t="shared" ref="I315:P315" si="145">SUM(I316:I317)</f>
        <v>0</v>
      </c>
      <c r="J315" s="22">
        <f t="shared" si="145"/>
        <v>800000</v>
      </c>
      <c r="K315" s="22">
        <f t="shared" si="145"/>
        <v>-100000</v>
      </c>
      <c r="L315" s="22">
        <f t="shared" si="145"/>
        <v>700000</v>
      </c>
      <c r="M315" s="22">
        <f t="shared" si="145"/>
        <v>0</v>
      </c>
      <c r="N315" s="22">
        <f t="shared" si="145"/>
        <v>700000</v>
      </c>
      <c r="O315" s="22">
        <f t="shared" si="145"/>
        <v>242432.27</v>
      </c>
      <c r="P315" s="22">
        <f t="shared" si="145"/>
        <v>457567.73</v>
      </c>
      <c r="Q315" s="33"/>
      <c r="R315" s="22">
        <f t="shared" ref="R315" si="146">SUM(R316:R317)</f>
        <v>180119.59</v>
      </c>
      <c r="S315" s="22">
        <f t="shared" ref="S315" si="147">SUM(S316:S317)</f>
        <v>140192.6</v>
      </c>
      <c r="T315" s="22">
        <f t="shared" ref="T315" si="148">SUM(T316:T317)</f>
        <v>137254.9</v>
      </c>
      <c r="U315" s="154">
        <f>+IFERROR((R315/N315),0%)</f>
        <v>0.25731369999999998</v>
      </c>
    </row>
    <row r="316" spans="1:33" ht="15" customHeight="1" x14ac:dyDescent="0.2">
      <c r="A316" s="95"/>
      <c r="B316" s="314" t="s">
        <v>26</v>
      </c>
      <c r="C316" s="269" t="s">
        <v>24</v>
      </c>
      <c r="D316" s="39">
        <v>174271</v>
      </c>
      <c r="E316" s="269">
        <v>3</v>
      </c>
      <c r="F316" s="313">
        <v>142</v>
      </c>
      <c r="G316" s="40" t="str">
        <f>CONCATENATE(D316,"-",E316,"-",F316)</f>
        <v>174271-3-142</v>
      </c>
      <c r="H316" s="32">
        <f>IFERROR(VLOOKUP(G316,'Base Zero'!A:L,6,FALSE),0)</f>
        <v>700000</v>
      </c>
      <c r="I316" s="32">
        <f>IFERROR(VLOOKUP(G316,'Base Zero'!A:L,7,FALSE),0)</f>
        <v>0</v>
      </c>
      <c r="J316" s="23">
        <f>(H316+I316)</f>
        <v>700000</v>
      </c>
      <c r="K316" s="32">
        <f>(L316-J316)</f>
        <v>-100000</v>
      </c>
      <c r="L316" s="32">
        <f>IFERROR(VLOOKUP(G316,'Base Zero'!$A:$L,10,FALSE),0)</f>
        <v>600000</v>
      </c>
      <c r="M316" s="32">
        <f>+L316-N316</f>
        <v>0</v>
      </c>
      <c r="N316" s="32">
        <f>IFERROR(VLOOKUP(G316,'Base Zero'!$A:$P,16,FALSE),0)</f>
        <v>600000</v>
      </c>
      <c r="O316" s="32">
        <f>IFERROR(VLOOKUP(G316,'Base Execução'!A:M,6,FALSE),0)+IFERROR(VLOOKUP(G316,'Destaque Liberado pela CPRM'!A:F,6,FALSE),0)</f>
        <v>242432.27</v>
      </c>
      <c r="P316" s="231">
        <f>+N316-O316</f>
        <v>357567.73</v>
      </c>
      <c r="Q316" s="32"/>
      <c r="R316" s="231">
        <f>IFERROR(VLOOKUP(G316,'Base Execução'!$A:$K,7,FALSE),0)</f>
        <v>180119.59</v>
      </c>
      <c r="S316" s="231">
        <f>IFERROR(VLOOKUP(G316,'Base Execução'!$A:$K,9,FALSE),0)</f>
        <v>140192.6</v>
      </c>
      <c r="T316" s="32">
        <f>IFERROR(VLOOKUP(G316,'Base Execução'!$A:$K,11,FALSE),0)</f>
        <v>137254.9</v>
      </c>
      <c r="U316" s="155"/>
    </row>
    <row r="317" spans="1:33" ht="15" customHeight="1" x14ac:dyDescent="0.2">
      <c r="A317" s="95"/>
      <c r="B317" s="314" t="s">
        <v>26</v>
      </c>
      <c r="C317" s="278" t="s">
        <v>27</v>
      </c>
      <c r="D317" s="39">
        <v>174271</v>
      </c>
      <c r="E317" s="269">
        <v>4</v>
      </c>
      <c r="F317" s="313">
        <v>142</v>
      </c>
      <c r="G317" s="40" t="str">
        <f>CONCATENATE(D317,"-",E317,"-",F317)</f>
        <v>174271-4-142</v>
      </c>
      <c r="H317" s="32">
        <f>IFERROR(VLOOKUP(G317,'Base Zero'!A:L,6,FALSE),0)</f>
        <v>100000</v>
      </c>
      <c r="I317" s="32">
        <f>IFERROR(VLOOKUP(G317,'Base Zero'!A:L,7,FALSE),0)</f>
        <v>0</v>
      </c>
      <c r="J317" s="23">
        <f>(H317+I317)</f>
        <v>100000</v>
      </c>
      <c r="K317" s="32">
        <f>(L317-J317)</f>
        <v>0</v>
      </c>
      <c r="L317" s="32">
        <f>IFERROR(VLOOKUP(G317,'Base Zero'!$A:$L,10,FALSE),0)</f>
        <v>100000</v>
      </c>
      <c r="M317" s="32">
        <f>+L317-N317</f>
        <v>0</v>
      </c>
      <c r="N317" s="32">
        <f>IFERROR(VLOOKUP(G317,'Base Zero'!$A:$P,16,FALSE),0)</f>
        <v>100000</v>
      </c>
      <c r="O317" s="32">
        <f>IFERROR(VLOOKUP(G317,'Base Execução'!A:M,6,FALSE),0)+IFERROR(VLOOKUP(G317,'Destaque Liberado pela CPRM'!A:F,6,FALSE),0)</f>
        <v>0</v>
      </c>
      <c r="P317" s="231">
        <f>+N317-O317</f>
        <v>100000</v>
      </c>
      <c r="Q317" s="32"/>
      <c r="R317" s="231">
        <f>IFERROR(VLOOKUP(G317,'Base Execução'!$A:$K,7,FALSE),0)</f>
        <v>0</v>
      </c>
      <c r="S317" s="231">
        <f>IFERROR(VLOOKUP(G317,'Base Execução'!$A:$K,9,FALSE),0)</f>
        <v>0</v>
      </c>
      <c r="T317" s="32">
        <f>IFERROR(VLOOKUP(G317,'Base Execução'!$A:$K,11,FALSE),0)</f>
        <v>0</v>
      </c>
      <c r="U317" s="155"/>
    </row>
    <row r="318" spans="1:33" s="11" customFormat="1" ht="24.95" customHeight="1" x14ac:dyDescent="0.2">
      <c r="A318" s="95"/>
      <c r="B318" s="424" t="s">
        <v>357</v>
      </c>
      <c r="C318" s="278"/>
      <c r="D318" s="40"/>
      <c r="E318" s="278"/>
      <c r="F318" s="279"/>
      <c r="G318" s="40"/>
      <c r="H318" s="32"/>
      <c r="I318" s="32"/>
      <c r="J318" s="32"/>
      <c r="K318" s="32"/>
      <c r="L318" s="32"/>
      <c r="M318" s="32"/>
      <c r="N318" s="32"/>
      <c r="O318" s="32"/>
      <c r="P318" s="231"/>
      <c r="Q318" s="33"/>
      <c r="R318" s="231"/>
      <c r="S318" s="231"/>
      <c r="T318" s="32"/>
      <c r="U318" s="155"/>
      <c r="V318" s="364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" customHeight="1" x14ac:dyDescent="0.2">
      <c r="A319" s="95"/>
      <c r="B319" s="38" t="s">
        <v>358</v>
      </c>
      <c r="C319" s="269"/>
      <c r="D319" s="36"/>
      <c r="E319" s="35"/>
      <c r="F319" s="37"/>
      <c r="G319" s="33"/>
      <c r="H319" s="22">
        <f>SUM(H320:H320)</f>
        <v>700000</v>
      </c>
      <c r="I319" s="22">
        <f>SUM(I320:I320)</f>
        <v>0</v>
      </c>
      <c r="J319" s="22">
        <f t="shared" ref="J319:P319" si="149">SUM(J320:J320)</f>
        <v>700000</v>
      </c>
      <c r="K319" s="22">
        <f t="shared" si="149"/>
        <v>0</v>
      </c>
      <c r="L319" s="22">
        <f t="shared" si="149"/>
        <v>700000</v>
      </c>
      <c r="M319" s="22">
        <f t="shared" si="149"/>
        <v>0</v>
      </c>
      <c r="N319" s="22">
        <f t="shared" si="149"/>
        <v>700000</v>
      </c>
      <c r="O319" s="22">
        <f t="shared" si="149"/>
        <v>81438.63</v>
      </c>
      <c r="P319" s="229">
        <f t="shared" si="149"/>
        <v>618561.37</v>
      </c>
      <c r="Q319" s="33"/>
      <c r="R319" s="229">
        <f>SUM(R320:R320)</f>
        <v>64661.29</v>
      </c>
      <c r="S319" s="229">
        <f>SUM(S320:S320)</f>
        <v>55689.45</v>
      </c>
      <c r="T319" s="22">
        <f>SUM(T320:T320)</f>
        <v>53979.4</v>
      </c>
      <c r="U319" s="154">
        <f>+IFERROR((R319/N319),0%)</f>
        <v>9.2373271428571435E-2</v>
      </c>
    </row>
    <row r="320" spans="1:33" ht="15" customHeight="1" x14ac:dyDescent="0.2">
      <c r="A320" s="95"/>
      <c r="B320" s="314" t="s">
        <v>26</v>
      </c>
      <c r="C320" s="269" t="s">
        <v>24</v>
      </c>
      <c r="D320" s="39">
        <v>204817</v>
      </c>
      <c r="E320" s="269">
        <v>3</v>
      </c>
      <c r="F320" s="313">
        <v>181</v>
      </c>
      <c r="G320" s="40" t="str">
        <f>CONCATENATE(D320,"-",E320,"-",F320)</f>
        <v>204817-3-181</v>
      </c>
      <c r="H320" s="32">
        <f>IFERROR(VLOOKUP(G320,'Base Zero'!A:L,6,FALSE),0)</f>
        <v>700000</v>
      </c>
      <c r="I320" s="32">
        <f>IFERROR(VLOOKUP(G320,'Base Zero'!A:L,7,FALSE),0)</f>
        <v>0</v>
      </c>
      <c r="J320" s="23">
        <f>(H320+I320)</f>
        <v>700000</v>
      </c>
      <c r="K320" s="32">
        <f>(L320-J320)</f>
        <v>0</v>
      </c>
      <c r="L320" s="32">
        <f>IFERROR(VLOOKUP(G320,'Base Zero'!$A:$L,10,FALSE),0)</f>
        <v>700000</v>
      </c>
      <c r="M320" s="32">
        <f>+L320-N320</f>
        <v>0</v>
      </c>
      <c r="N320" s="32">
        <f>IFERROR(VLOOKUP(G320,'Base Zero'!$A:$P,16,FALSE),0)</f>
        <v>700000</v>
      </c>
      <c r="O320" s="32">
        <f>IFERROR(VLOOKUP(G320,'Base Execução'!A:M,6,FALSE),0)+IFERROR(VLOOKUP(G320,'Destaque Liberado pela CPRM'!A:F,6,FALSE),0)</f>
        <v>81438.63</v>
      </c>
      <c r="P320" s="231">
        <f>+N320-O320</f>
        <v>618561.37</v>
      </c>
      <c r="Q320" s="32"/>
      <c r="R320" s="231">
        <f>IFERROR(VLOOKUP(G320,'Base Execução'!$A:$K,7,FALSE),0)</f>
        <v>64661.29</v>
      </c>
      <c r="S320" s="231">
        <f>IFERROR(VLOOKUP(G320,'Base Execução'!$A:$K,9,FALSE),0)</f>
        <v>55689.45</v>
      </c>
      <c r="T320" s="32">
        <f>IFERROR(VLOOKUP(G320,'Base Execução'!$A:$K,11,FALSE),0)</f>
        <v>53979.4</v>
      </c>
      <c r="U320" s="155"/>
    </row>
    <row r="321" spans="1:33" s="11" customFormat="1" ht="24.95" customHeight="1" x14ac:dyDescent="0.2">
      <c r="A321" s="95"/>
      <c r="B321" s="424" t="s">
        <v>359</v>
      </c>
      <c r="C321" s="278"/>
      <c r="D321" s="40"/>
      <c r="E321" s="278"/>
      <c r="F321" s="279"/>
      <c r="G321" s="40"/>
      <c r="H321" s="32"/>
      <c r="I321" s="32"/>
      <c r="J321" s="32"/>
      <c r="K321" s="32"/>
      <c r="L321" s="32"/>
      <c r="M321" s="32"/>
      <c r="N321" s="32"/>
      <c r="O321" s="32"/>
      <c r="P321" s="231"/>
      <c r="Q321" s="33"/>
      <c r="R321" s="231"/>
      <c r="S321" s="231"/>
      <c r="T321" s="32"/>
      <c r="U321" s="155"/>
      <c r="V321" s="364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" customHeight="1" x14ac:dyDescent="0.2">
      <c r="A322" s="95"/>
      <c r="B322" s="38" t="s">
        <v>360</v>
      </c>
      <c r="C322" s="269"/>
      <c r="D322" s="36"/>
      <c r="E322" s="35"/>
      <c r="F322" s="37"/>
      <c r="G322" s="33"/>
      <c r="H322" s="22">
        <f>SUM(H323:H323)</f>
        <v>0</v>
      </c>
      <c r="I322" s="22">
        <f>SUM(I323:I323)</f>
        <v>0</v>
      </c>
      <c r="J322" s="22">
        <f t="shared" ref="J322:P322" si="150">SUM(J323:J323)</f>
        <v>0</v>
      </c>
      <c r="K322" s="22">
        <f t="shared" si="150"/>
        <v>200000</v>
      </c>
      <c r="L322" s="22">
        <f t="shared" si="150"/>
        <v>200000</v>
      </c>
      <c r="M322" s="22">
        <f t="shared" si="150"/>
        <v>0</v>
      </c>
      <c r="N322" s="22">
        <f t="shared" si="150"/>
        <v>200000</v>
      </c>
      <c r="O322" s="22">
        <f t="shared" si="150"/>
        <v>0</v>
      </c>
      <c r="P322" s="229">
        <f t="shared" si="150"/>
        <v>200000</v>
      </c>
      <c r="Q322" s="32"/>
      <c r="R322" s="229">
        <f>SUM(R323:R323)</f>
        <v>0</v>
      </c>
      <c r="S322" s="229">
        <f>SUM(S323:S323)</f>
        <v>0</v>
      </c>
      <c r="T322" s="22">
        <f>SUM(T323:T323)</f>
        <v>0</v>
      </c>
      <c r="U322" s="154">
        <f>+IFERROR((R322/N322),0%)</f>
        <v>0</v>
      </c>
    </row>
    <row r="323" spans="1:33" ht="15" customHeight="1" x14ac:dyDescent="0.2">
      <c r="A323" s="95"/>
      <c r="B323" s="314" t="s">
        <v>26</v>
      </c>
      <c r="C323" s="269" t="s">
        <v>24</v>
      </c>
      <c r="D323" s="39">
        <v>213406</v>
      </c>
      <c r="E323" s="269">
        <v>3</v>
      </c>
      <c r="F323" s="313">
        <v>188</v>
      </c>
      <c r="G323" s="40" t="str">
        <f>CONCATENATE(D323,"-",E323,"-",F323)</f>
        <v>213406-3-188</v>
      </c>
      <c r="H323" s="32">
        <f>IFERROR(VLOOKUP(G323,'Base Zero'!A:L,6,FALSE),0)</f>
        <v>0</v>
      </c>
      <c r="I323" s="32">
        <f>IFERROR(VLOOKUP(G323,'Base Zero'!A:L,7,FALSE),0)</f>
        <v>0</v>
      </c>
      <c r="J323" s="23">
        <f>(H323+I323)</f>
        <v>0</v>
      </c>
      <c r="K323" s="32">
        <f>(L323-J323)</f>
        <v>200000</v>
      </c>
      <c r="L323" s="32">
        <f>IFERROR(VLOOKUP(G323,'Base Zero'!$A:$L,10,FALSE),0)</f>
        <v>200000</v>
      </c>
      <c r="M323" s="32">
        <f>+L323-N323</f>
        <v>0</v>
      </c>
      <c r="N323" s="32">
        <f>IFERROR(VLOOKUP(G323,'Base Zero'!$A:$P,16,FALSE),0)</f>
        <v>200000</v>
      </c>
      <c r="O323" s="32">
        <f>IFERROR(VLOOKUP(G323,'Base Execução'!A:M,6,FALSE),0)+IFERROR(VLOOKUP(G323,'Destaque Liberado pela CPRM'!A:F,6,FALSE),0)</f>
        <v>0</v>
      </c>
      <c r="P323" s="231">
        <f>+N323-O323</f>
        <v>200000</v>
      </c>
      <c r="Q323" s="32"/>
      <c r="R323" s="231">
        <f>IFERROR(VLOOKUP(G323,'Base Execução'!$A:$K,7,FALSE),0)</f>
        <v>0</v>
      </c>
      <c r="S323" s="231">
        <f>IFERROR(VLOOKUP(G323,'Base Execução'!$A:$K,9,FALSE),0)</f>
        <v>0</v>
      </c>
      <c r="T323" s="32">
        <f>IFERROR(VLOOKUP(G323,'Base Execução'!$A:$K,11,FALSE),0)</f>
        <v>0</v>
      </c>
      <c r="U323" s="155"/>
    </row>
    <row r="324" spans="1:33" ht="15" customHeight="1" x14ac:dyDescent="0.2">
      <c r="A324" s="95"/>
      <c r="B324" s="314"/>
      <c r="C324" s="269"/>
      <c r="D324" s="39"/>
      <c r="E324" s="269"/>
      <c r="F324" s="313"/>
      <c r="G324" s="40"/>
      <c r="H324" s="32"/>
      <c r="I324" s="32"/>
      <c r="J324" s="23"/>
      <c r="K324" s="32"/>
      <c r="L324" s="32"/>
      <c r="M324" s="32"/>
      <c r="N324" s="32"/>
      <c r="O324" s="32"/>
      <c r="P324" s="231"/>
      <c r="Q324" s="32"/>
      <c r="R324" s="231"/>
      <c r="S324" s="231"/>
      <c r="T324" s="32"/>
      <c r="U324" s="155"/>
    </row>
    <row r="325" spans="1:33" s="11" customFormat="1" ht="15" customHeight="1" x14ac:dyDescent="0.2">
      <c r="A325" s="95"/>
      <c r="B325" s="312"/>
      <c r="C325" s="48"/>
      <c r="D325" s="49"/>
      <c r="E325" s="48"/>
      <c r="F325" s="317"/>
      <c r="G325" s="49"/>
      <c r="H325" s="42"/>
      <c r="I325" s="42"/>
      <c r="J325" s="24"/>
      <c r="K325" s="42"/>
      <c r="L325" s="42"/>
      <c r="M325" s="42"/>
      <c r="N325" s="42"/>
      <c r="O325" s="42"/>
      <c r="P325" s="265"/>
      <c r="Q325" s="35"/>
      <c r="R325" s="265"/>
      <c r="S325" s="265"/>
      <c r="T325" s="42"/>
      <c r="U325" s="300"/>
      <c r="V325" s="364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s="11" customFormat="1" ht="24.95" customHeight="1" x14ac:dyDescent="0.2">
      <c r="A326" s="272"/>
      <c r="B326" s="20" t="s">
        <v>282</v>
      </c>
      <c r="C326" s="269"/>
      <c r="D326" s="39"/>
      <c r="E326" s="269"/>
      <c r="F326" s="44"/>
      <c r="G326" s="269"/>
      <c r="H326" s="22">
        <f>SUM(H328:H329)</f>
        <v>10700000</v>
      </c>
      <c r="I326" s="22">
        <f t="shared" ref="I326:T326" si="151">SUM(I328:I329)</f>
        <v>0</v>
      </c>
      <c r="J326" s="22">
        <f t="shared" si="151"/>
        <v>10700000</v>
      </c>
      <c r="K326" s="22">
        <f t="shared" si="151"/>
        <v>789000</v>
      </c>
      <c r="L326" s="22">
        <f t="shared" si="151"/>
        <v>11489000</v>
      </c>
      <c r="M326" s="22">
        <f t="shared" si="151"/>
        <v>0</v>
      </c>
      <c r="N326" s="22">
        <f t="shared" si="151"/>
        <v>11489000</v>
      </c>
      <c r="O326" s="22">
        <f t="shared" si="151"/>
        <v>4713658.3900000006</v>
      </c>
      <c r="P326" s="22">
        <f t="shared" si="151"/>
        <v>6775341.6100000003</v>
      </c>
      <c r="Q326" s="22">
        <f t="shared" si="151"/>
        <v>0</v>
      </c>
      <c r="R326" s="22">
        <f t="shared" si="151"/>
        <v>4410426.25</v>
      </c>
      <c r="S326" s="22">
        <f t="shared" si="151"/>
        <v>2001542.0899999999</v>
      </c>
      <c r="T326" s="22">
        <f t="shared" si="151"/>
        <v>1890820.7000000002</v>
      </c>
      <c r="U326" s="156">
        <f>+IFERROR((R326/N326),0%)</f>
        <v>0.38388251806075374</v>
      </c>
      <c r="V326" s="364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s="11" customFormat="1" ht="15" customHeight="1" x14ac:dyDescent="0.2">
      <c r="A327" s="272"/>
      <c r="B327" s="294" t="s">
        <v>327</v>
      </c>
      <c r="C327" s="269"/>
      <c r="D327" s="39"/>
      <c r="E327" s="269"/>
      <c r="F327" s="44"/>
      <c r="G327" s="269"/>
      <c r="H327" s="31"/>
      <c r="I327" s="31"/>
      <c r="J327" s="31"/>
      <c r="K327" s="31"/>
      <c r="L327" s="31"/>
      <c r="M327" s="31"/>
      <c r="N327" s="31"/>
      <c r="O327" s="31"/>
      <c r="P327" s="232"/>
      <c r="Q327" s="35"/>
      <c r="R327" s="232"/>
      <c r="S327" s="232"/>
      <c r="T327" s="31"/>
      <c r="U327" s="298"/>
      <c r="V327" s="364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s="11" customFormat="1" ht="15" customHeight="1" x14ac:dyDescent="0.2">
      <c r="A328" s="272"/>
      <c r="B328" s="34" t="s">
        <v>23</v>
      </c>
      <c r="C328" s="269" t="s">
        <v>24</v>
      </c>
      <c r="D328" s="39"/>
      <c r="E328" s="269">
        <v>3</v>
      </c>
      <c r="F328" s="44">
        <v>142</v>
      </c>
      <c r="G328" s="39"/>
      <c r="H328" s="31">
        <f>H333+H337+H341+H344+H347+H350</f>
        <v>8700000</v>
      </c>
      <c r="I328" s="31">
        <f t="shared" ref="I328:T328" si="152">I333+I337+I341+I344+I347+I350</f>
        <v>0</v>
      </c>
      <c r="J328" s="31">
        <f t="shared" si="152"/>
        <v>8700000</v>
      </c>
      <c r="K328" s="31">
        <f t="shared" si="152"/>
        <v>789000</v>
      </c>
      <c r="L328" s="31">
        <f t="shared" si="152"/>
        <v>9489000</v>
      </c>
      <c r="M328" s="31">
        <f t="shared" si="152"/>
        <v>0</v>
      </c>
      <c r="N328" s="31">
        <f t="shared" si="152"/>
        <v>9489000</v>
      </c>
      <c r="O328" s="31">
        <f t="shared" si="152"/>
        <v>4113205.39</v>
      </c>
      <c r="P328" s="31">
        <f t="shared" si="152"/>
        <v>5375794.6100000003</v>
      </c>
      <c r="Q328" s="31">
        <f t="shared" si="152"/>
        <v>0</v>
      </c>
      <c r="R328" s="31">
        <f t="shared" si="152"/>
        <v>3862397.25</v>
      </c>
      <c r="S328" s="31">
        <f t="shared" si="152"/>
        <v>1803619.0899999999</v>
      </c>
      <c r="T328" s="31">
        <f t="shared" si="152"/>
        <v>1692897.7000000002</v>
      </c>
      <c r="U328" s="298"/>
      <c r="V328" s="364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s="11" customFormat="1" ht="15" customHeight="1" x14ac:dyDescent="0.2">
      <c r="A329" s="272"/>
      <c r="B329" s="34" t="s">
        <v>26</v>
      </c>
      <c r="C329" s="269" t="s">
        <v>27</v>
      </c>
      <c r="D329" s="39"/>
      <c r="E329" s="269">
        <v>4</v>
      </c>
      <c r="F329" s="44">
        <v>142</v>
      </c>
      <c r="G329" s="39"/>
      <c r="H329" s="31">
        <f>H334+H338</f>
        <v>2000000</v>
      </c>
      <c r="I329" s="31">
        <f t="shared" ref="I329:T329" si="153">I334+I338</f>
        <v>0</v>
      </c>
      <c r="J329" s="31">
        <f t="shared" si="153"/>
        <v>2000000</v>
      </c>
      <c r="K329" s="31">
        <f t="shared" si="153"/>
        <v>0</v>
      </c>
      <c r="L329" s="31">
        <f t="shared" si="153"/>
        <v>2000000</v>
      </c>
      <c r="M329" s="31">
        <f t="shared" si="153"/>
        <v>0</v>
      </c>
      <c r="N329" s="31">
        <f t="shared" si="153"/>
        <v>2000000</v>
      </c>
      <c r="O329" s="31">
        <f t="shared" si="153"/>
        <v>600453</v>
      </c>
      <c r="P329" s="31">
        <f t="shared" si="153"/>
        <v>1399547</v>
      </c>
      <c r="Q329" s="31">
        <f>Q334</f>
        <v>0</v>
      </c>
      <c r="R329" s="31">
        <f t="shared" si="153"/>
        <v>548029</v>
      </c>
      <c r="S329" s="31">
        <f t="shared" si="153"/>
        <v>197923</v>
      </c>
      <c r="T329" s="31">
        <f t="shared" si="153"/>
        <v>197923</v>
      </c>
      <c r="U329" s="298"/>
      <c r="V329" s="364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s="11" customFormat="1" ht="15" customHeight="1" x14ac:dyDescent="0.2">
      <c r="A330" s="272"/>
      <c r="B330" s="302"/>
      <c r="C330" s="269"/>
      <c r="D330" s="39"/>
      <c r="E330" s="269"/>
      <c r="F330" s="44"/>
      <c r="G330" s="269"/>
      <c r="H330" s="31"/>
      <c r="I330" s="31"/>
      <c r="J330" s="28"/>
      <c r="K330" s="31"/>
      <c r="L330" s="31"/>
      <c r="M330" s="31"/>
      <c r="N330" s="31"/>
      <c r="O330" s="31"/>
      <c r="P330" s="232"/>
      <c r="Q330" s="35"/>
      <c r="R330" s="232"/>
      <c r="S330" s="232"/>
      <c r="T330" s="31"/>
      <c r="U330" s="298"/>
      <c r="V330" s="364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" customHeight="1" x14ac:dyDescent="0.2">
      <c r="A331" s="272"/>
      <c r="B331" s="424" t="s">
        <v>283</v>
      </c>
      <c r="C331" s="269"/>
      <c r="D331" s="281"/>
      <c r="E331" s="269"/>
      <c r="F331" s="44"/>
      <c r="G331" s="39"/>
      <c r="H331" s="31"/>
      <c r="I331" s="31"/>
      <c r="J331" s="28"/>
      <c r="K331" s="31"/>
      <c r="L331" s="31"/>
      <c r="M331" s="31"/>
      <c r="N331" s="31"/>
      <c r="O331" s="31"/>
      <c r="P331" s="232"/>
      <c r="Q331" s="35"/>
      <c r="R331" s="232"/>
      <c r="S331" s="232"/>
      <c r="T331" s="31"/>
      <c r="U331" s="298"/>
    </row>
    <row r="332" spans="1:33" ht="15" customHeight="1" x14ac:dyDescent="0.2">
      <c r="A332" s="272"/>
      <c r="B332" s="38" t="s">
        <v>221</v>
      </c>
      <c r="C332" s="308"/>
      <c r="D332" s="307"/>
      <c r="E332" s="308"/>
      <c r="F332" s="303"/>
      <c r="G332" s="39"/>
      <c r="H332" s="30">
        <f t="shared" ref="H332:T332" si="154">SUM(H333:H334)</f>
        <v>3190000</v>
      </c>
      <c r="I332" s="30">
        <f t="shared" si="154"/>
        <v>0</v>
      </c>
      <c r="J332" s="30">
        <f t="shared" si="154"/>
        <v>3190000</v>
      </c>
      <c r="K332" s="30">
        <f t="shared" si="154"/>
        <v>2050000</v>
      </c>
      <c r="L332" s="30">
        <f t="shared" si="154"/>
        <v>5240000</v>
      </c>
      <c r="M332" s="30">
        <f t="shared" si="154"/>
        <v>0</v>
      </c>
      <c r="N332" s="30">
        <f t="shared" si="154"/>
        <v>5240000</v>
      </c>
      <c r="O332" s="30">
        <f t="shared" si="154"/>
        <v>1600827.3</v>
      </c>
      <c r="P332" s="30">
        <f t="shared" si="154"/>
        <v>3639172.7</v>
      </c>
      <c r="Q332" s="30">
        <f t="shared" si="154"/>
        <v>0</v>
      </c>
      <c r="R332" s="30">
        <f t="shared" si="154"/>
        <v>1497245.46</v>
      </c>
      <c r="S332" s="30">
        <f t="shared" si="154"/>
        <v>945587.61</v>
      </c>
      <c r="T332" s="30">
        <f t="shared" si="154"/>
        <v>927500.26</v>
      </c>
      <c r="U332" s="154">
        <f>+IFERROR((R332/N332),0%)</f>
        <v>0.28573386641221371</v>
      </c>
    </row>
    <row r="333" spans="1:33" ht="15" customHeight="1" x14ac:dyDescent="0.2">
      <c r="A333" s="272"/>
      <c r="B333" s="34" t="s">
        <v>26</v>
      </c>
      <c r="C333" s="308" t="s">
        <v>24</v>
      </c>
      <c r="D333" s="281">
        <v>174242</v>
      </c>
      <c r="E333" s="308">
        <v>3</v>
      </c>
      <c r="F333" s="220">
        <v>142</v>
      </c>
      <c r="G333" s="39" t="str">
        <f>CONCATENATE(D333,"-",E333,"-",F333)</f>
        <v>174242-3-142</v>
      </c>
      <c r="H333" s="31">
        <f>IFERROR(VLOOKUP(G333,'Base Zero'!A:L,6,FALSE),0)</f>
        <v>1490000</v>
      </c>
      <c r="I333" s="31">
        <f>IFERROR(VLOOKUP(G333,'Base Zero'!A:L,7,FALSE),0)</f>
        <v>0</v>
      </c>
      <c r="J333" s="28">
        <f>(H333+I333)</f>
        <v>1490000</v>
      </c>
      <c r="K333" s="31">
        <f>(L333-J333)</f>
        <v>2050000</v>
      </c>
      <c r="L333" s="31">
        <f>IFERROR(VLOOKUP(G333,'Base Zero'!$A:$L,10,FALSE),0)</f>
        <v>3540000</v>
      </c>
      <c r="M333" s="31">
        <f>+L333-N333</f>
        <v>0</v>
      </c>
      <c r="N333" s="32">
        <f>IFERROR(VLOOKUP(G333,'Base Zero'!$A:$P,16,FALSE),0)</f>
        <v>3540000</v>
      </c>
      <c r="O333" s="32">
        <f>IFERROR(VLOOKUP(G333,'Base Execução'!A:M,6,FALSE),0)+IFERROR(VLOOKUP(G333,'Destaque Liberado pela CPRM'!A:F,6,FALSE),0)</f>
        <v>1288594.3</v>
      </c>
      <c r="P333" s="232">
        <f>+N333-O333</f>
        <v>2251405.7000000002</v>
      </c>
      <c r="Q333" s="35"/>
      <c r="R333" s="231">
        <f>IFERROR(VLOOKUP(G333,'Base Execução'!$A:$K,7,FALSE),0)</f>
        <v>1237436.46</v>
      </c>
      <c r="S333" s="231">
        <f>IFERROR(VLOOKUP(G333,'Base Execução'!$A:$K,9,FALSE),0)</f>
        <v>747664.61</v>
      </c>
      <c r="T333" s="32">
        <f>IFERROR(VLOOKUP(G333,'Base Execução'!$A:$K,11,FALSE),0)</f>
        <v>729577.26</v>
      </c>
      <c r="U333" s="298"/>
    </row>
    <row r="334" spans="1:33" ht="15" customHeight="1" x14ac:dyDescent="0.2">
      <c r="A334" s="272"/>
      <c r="B334" s="34" t="s">
        <v>26</v>
      </c>
      <c r="C334" s="269" t="s">
        <v>27</v>
      </c>
      <c r="D334" s="281">
        <v>174242</v>
      </c>
      <c r="E334" s="269">
        <v>4</v>
      </c>
      <c r="F334" s="44">
        <v>142</v>
      </c>
      <c r="G334" s="39" t="str">
        <f>CONCATENATE(D334,"-",E334,"-",F334)</f>
        <v>174242-4-142</v>
      </c>
      <c r="H334" s="31">
        <f>IFERROR(VLOOKUP(G334,'Base Zero'!A:L,6,FALSE),0)</f>
        <v>1700000</v>
      </c>
      <c r="I334" s="31">
        <f>IFERROR(VLOOKUP(G334,'Base Zero'!A:L,7,FALSE),0)</f>
        <v>0</v>
      </c>
      <c r="J334" s="28">
        <f>(H334+I334)</f>
        <v>1700000</v>
      </c>
      <c r="K334" s="31">
        <f>(L334-J334)</f>
        <v>0</v>
      </c>
      <c r="L334" s="31">
        <f>IFERROR(VLOOKUP(G334,'Base Zero'!$A:$L,10,FALSE),0)</f>
        <v>1700000</v>
      </c>
      <c r="M334" s="31">
        <f>+L334-N334</f>
        <v>0</v>
      </c>
      <c r="N334" s="32">
        <f>IFERROR(VLOOKUP(G334,'Base Zero'!$A:$P,16,FALSE),0)</f>
        <v>1700000</v>
      </c>
      <c r="O334" s="32">
        <f>IFERROR(VLOOKUP(G334,'Base Execução'!A:M,6,FALSE),0)+IFERROR(VLOOKUP(G334,'Destaque Liberado pela CPRM'!A:F,6,FALSE),0)</f>
        <v>312233</v>
      </c>
      <c r="P334" s="232">
        <f>+N334-O334</f>
        <v>1387767</v>
      </c>
      <c r="Q334" s="35"/>
      <c r="R334" s="231">
        <f>IFERROR(VLOOKUP(G334,'Base Execução'!$A:$K,7,FALSE),0)</f>
        <v>259809</v>
      </c>
      <c r="S334" s="231">
        <f>IFERROR(VLOOKUP(G334,'Base Execução'!$A:$K,9,FALSE),0)</f>
        <v>197923</v>
      </c>
      <c r="T334" s="32">
        <f>IFERROR(VLOOKUP(G334,'Base Execução'!$A:$K,11,FALSE),0)</f>
        <v>197923</v>
      </c>
      <c r="U334" s="298"/>
    </row>
    <row r="335" spans="1:33" s="11" customFormat="1" ht="15" customHeight="1" x14ac:dyDescent="0.2">
      <c r="A335" s="272"/>
      <c r="B335" s="424" t="s">
        <v>284</v>
      </c>
      <c r="C335" s="269"/>
      <c r="D335" s="39"/>
      <c r="E335" s="269"/>
      <c r="F335" s="44"/>
      <c r="G335" s="269"/>
      <c r="H335" s="31"/>
      <c r="I335" s="31"/>
      <c r="J335" s="28"/>
      <c r="K335" s="31"/>
      <c r="L335" s="31"/>
      <c r="M335" s="31"/>
      <c r="N335" s="31"/>
      <c r="O335" s="31"/>
      <c r="P335" s="232"/>
      <c r="Q335" s="35"/>
      <c r="R335" s="232"/>
      <c r="S335" s="232"/>
      <c r="T335" s="31"/>
      <c r="U335" s="298"/>
      <c r="V335" s="364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" customHeight="1" x14ac:dyDescent="0.2">
      <c r="A336" s="272"/>
      <c r="B336" s="38" t="s">
        <v>223</v>
      </c>
      <c r="C336" s="269"/>
      <c r="D336" s="39"/>
      <c r="E336" s="269"/>
      <c r="F336" s="303"/>
      <c r="G336" s="35"/>
      <c r="H336" s="22">
        <f>SUM(H337:H338)</f>
        <v>1200000</v>
      </c>
      <c r="I336" s="22">
        <f t="shared" ref="I336:P336" si="155">SUM(I337:I338)</f>
        <v>0</v>
      </c>
      <c r="J336" s="22">
        <f t="shared" si="155"/>
        <v>1200000</v>
      </c>
      <c r="K336" s="22">
        <f t="shared" si="155"/>
        <v>-400000</v>
      </c>
      <c r="L336" s="22">
        <f t="shared" si="155"/>
        <v>800000</v>
      </c>
      <c r="M336" s="22">
        <f t="shared" si="155"/>
        <v>0</v>
      </c>
      <c r="N336" s="22">
        <f t="shared" si="155"/>
        <v>800000</v>
      </c>
      <c r="O336" s="22">
        <f t="shared" si="155"/>
        <v>507662.58999999997</v>
      </c>
      <c r="P336" s="22">
        <f t="shared" si="155"/>
        <v>292337.41000000003</v>
      </c>
      <c r="Q336" s="22">
        <f>SUM(Q337:Q337)</f>
        <v>0</v>
      </c>
      <c r="R336" s="22">
        <f>SUM(R337:R338)</f>
        <v>471245.1</v>
      </c>
      <c r="S336" s="22">
        <f>SUM(S337:S338)</f>
        <v>172051.68</v>
      </c>
      <c r="T336" s="22">
        <f>SUM(T337:T338)</f>
        <v>132603.51999999999</v>
      </c>
      <c r="U336" s="154">
        <f>+IFERROR((R336/N336),0%)</f>
        <v>0.58905637499999997</v>
      </c>
    </row>
    <row r="337" spans="1:33" ht="15" customHeight="1" x14ac:dyDescent="0.2">
      <c r="A337" s="272"/>
      <c r="B337" s="34" t="s">
        <v>26</v>
      </c>
      <c r="C337" s="269" t="s">
        <v>24</v>
      </c>
      <c r="D337" s="281">
        <v>174249</v>
      </c>
      <c r="E337" s="269">
        <v>3</v>
      </c>
      <c r="F337" s="44">
        <v>142</v>
      </c>
      <c r="G337" s="39" t="str">
        <f>CONCATENATE(D337,"-",E337,"-",F337)</f>
        <v>174249-3-142</v>
      </c>
      <c r="H337" s="31">
        <f>IFERROR(VLOOKUP(G337,'Base Zero'!A:L,6,FALSE),0)</f>
        <v>900000</v>
      </c>
      <c r="I337" s="31">
        <f>IFERROR(VLOOKUP(G337,'Base Zero'!A:L,7,FALSE),0)</f>
        <v>0</v>
      </c>
      <c r="J337" s="28">
        <f>(H337+I337)</f>
        <v>900000</v>
      </c>
      <c r="K337" s="31">
        <f>(L337-J337)</f>
        <v>-400000</v>
      </c>
      <c r="L337" s="31">
        <f>IFERROR(VLOOKUP(G337,'Base Zero'!$A:$L,10,FALSE),0)</f>
        <v>500000</v>
      </c>
      <c r="M337" s="31">
        <f>+L337-N337</f>
        <v>0</v>
      </c>
      <c r="N337" s="32">
        <f>IFERROR(VLOOKUP(G337,'Base Zero'!$A:$P,16,FALSE),0)</f>
        <v>500000</v>
      </c>
      <c r="O337" s="32">
        <f>IFERROR(VLOOKUP(G337,'Base Execução'!A:M,6,FALSE),0)+IFERROR(VLOOKUP(G337,'Destaque Liberado pela CPRM'!A:F,6,FALSE),0)</f>
        <v>219442.59</v>
      </c>
      <c r="P337" s="232">
        <f>+N337-O337</f>
        <v>280557.41000000003</v>
      </c>
      <c r="Q337" s="31"/>
      <c r="R337" s="231">
        <f>IFERROR(VLOOKUP(G337,'Base Execução'!$A:$K,7,FALSE),0)</f>
        <v>183025.1</v>
      </c>
      <c r="S337" s="231">
        <f>IFERROR(VLOOKUP(G337,'Base Execução'!$A:$K,9,FALSE),0)</f>
        <v>172051.68</v>
      </c>
      <c r="T337" s="32">
        <f>IFERROR(VLOOKUP(G337,'Base Execução'!$A:$K,11,FALSE),0)</f>
        <v>132603.51999999999</v>
      </c>
      <c r="U337" s="298"/>
    </row>
    <row r="338" spans="1:33" ht="15" customHeight="1" x14ac:dyDescent="0.2">
      <c r="A338" s="272"/>
      <c r="B338" s="34" t="s">
        <v>26</v>
      </c>
      <c r="C338" s="269" t="s">
        <v>27</v>
      </c>
      <c r="D338" s="281">
        <v>174249</v>
      </c>
      <c r="E338" s="269">
        <v>4</v>
      </c>
      <c r="F338" s="44">
        <v>142</v>
      </c>
      <c r="G338" s="39" t="str">
        <f>CONCATENATE(D338,"-",E338,"-",F338)</f>
        <v>174249-4-142</v>
      </c>
      <c r="H338" s="31">
        <f>IFERROR(VLOOKUP(G338,'Base Zero'!A:L,6,FALSE),0)</f>
        <v>300000</v>
      </c>
      <c r="I338" s="31">
        <f>IFERROR(VLOOKUP(G338,'Base Zero'!A:L,7,FALSE),0)</f>
        <v>0</v>
      </c>
      <c r="J338" s="28">
        <f>(H338+I338)</f>
        <v>300000</v>
      </c>
      <c r="K338" s="31">
        <f>(L338-J338)</f>
        <v>0</v>
      </c>
      <c r="L338" s="31">
        <f>IFERROR(VLOOKUP(G338,'Base Zero'!$A:$L,10,FALSE),0)</f>
        <v>300000</v>
      </c>
      <c r="M338" s="31">
        <f>+L338-N338</f>
        <v>0</v>
      </c>
      <c r="N338" s="32">
        <f>IFERROR(VLOOKUP(G338,'Base Zero'!$A:$P,16,FALSE),0)</f>
        <v>300000</v>
      </c>
      <c r="O338" s="32">
        <f>IFERROR(VLOOKUP(G338,'Base Execução'!A:M,6,FALSE),0)+IFERROR(VLOOKUP(G338,'Destaque Liberado pela CPRM'!A:F,6,FALSE),0)</f>
        <v>288220</v>
      </c>
      <c r="P338" s="232">
        <f>+N338-O338</f>
        <v>11780</v>
      </c>
      <c r="Q338" s="31"/>
      <c r="R338" s="231">
        <f>IFERROR(VLOOKUP(G338,'Base Execução'!$A:$K,7,FALSE),0)</f>
        <v>288220</v>
      </c>
      <c r="S338" s="231">
        <f>IFERROR(VLOOKUP(G338,'Base Execução'!$A:$K,9,FALSE),0)</f>
        <v>0</v>
      </c>
      <c r="T338" s="32">
        <f>IFERROR(VLOOKUP(G338,'Base Execução'!$A:$K,11,FALSE),0)</f>
        <v>0</v>
      </c>
      <c r="U338" s="298"/>
    </row>
    <row r="339" spans="1:33" ht="24.95" customHeight="1" x14ac:dyDescent="0.2">
      <c r="A339" s="272"/>
      <c r="B339" s="424" t="s">
        <v>285</v>
      </c>
      <c r="C339" s="269"/>
      <c r="D339" s="281"/>
      <c r="E339" s="269"/>
      <c r="F339" s="44"/>
      <c r="G339" s="39"/>
      <c r="H339" s="31"/>
      <c r="I339" s="31"/>
      <c r="J339" s="28"/>
      <c r="K339" s="31"/>
      <c r="L339" s="31"/>
      <c r="M339" s="31"/>
      <c r="N339" s="31"/>
      <c r="O339" s="31"/>
      <c r="P339" s="232"/>
      <c r="Q339" s="31"/>
      <c r="R339" s="232"/>
      <c r="S339" s="232"/>
      <c r="T339" s="31"/>
      <c r="U339" s="298"/>
    </row>
    <row r="340" spans="1:33" ht="15" customHeight="1" x14ac:dyDescent="0.2">
      <c r="A340" s="272"/>
      <c r="B340" s="38" t="s">
        <v>222</v>
      </c>
      <c r="C340" s="269"/>
      <c r="D340" s="304"/>
      <c r="E340" s="305"/>
      <c r="F340" s="306"/>
      <c r="G340" s="39"/>
      <c r="H340" s="22">
        <f t="shared" ref="H340:T340" si="156">SUM(H341:H341)</f>
        <v>980000</v>
      </c>
      <c r="I340" s="22">
        <f t="shared" si="156"/>
        <v>0</v>
      </c>
      <c r="J340" s="22">
        <f t="shared" si="156"/>
        <v>980000</v>
      </c>
      <c r="K340" s="22">
        <f t="shared" si="156"/>
        <v>-153000</v>
      </c>
      <c r="L340" s="22">
        <f t="shared" si="156"/>
        <v>827000</v>
      </c>
      <c r="M340" s="22">
        <f t="shared" si="156"/>
        <v>0</v>
      </c>
      <c r="N340" s="22">
        <f t="shared" si="156"/>
        <v>827000</v>
      </c>
      <c r="O340" s="22">
        <f t="shared" si="156"/>
        <v>387012.16</v>
      </c>
      <c r="P340" s="229">
        <f t="shared" si="156"/>
        <v>439987.84</v>
      </c>
      <c r="Q340" s="22">
        <f t="shared" si="156"/>
        <v>0</v>
      </c>
      <c r="R340" s="22">
        <f t="shared" si="156"/>
        <v>334110.09999999998</v>
      </c>
      <c r="S340" s="22">
        <f t="shared" si="156"/>
        <v>293099.40999999997</v>
      </c>
      <c r="T340" s="22">
        <f t="shared" si="156"/>
        <v>291825.71999999997</v>
      </c>
      <c r="U340" s="154">
        <f>+IFERROR((R340/N340),0%)</f>
        <v>0.40400253929866986</v>
      </c>
    </row>
    <row r="341" spans="1:33" ht="15" customHeight="1" x14ac:dyDescent="0.2">
      <c r="A341" s="272"/>
      <c r="B341" s="34" t="s">
        <v>26</v>
      </c>
      <c r="C341" s="269" t="s">
        <v>24</v>
      </c>
      <c r="D341" s="281">
        <v>174254</v>
      </c>
      <c r="E341" s="269">
        <v>3</v>
      </c>
      <c r="F341" s="44">
        <v>142</v>
      </c>
      <c r="G341" s="39" t="str">
        <f>CONCATENATE(D341,"-",E341,"-",F341)</f>
        <v>174254-3-142</v>
      </c>
      <c r="H341" s="31">
        <f>IFERROR(VLOOKUP(G341,'Base Zero'!A:L,6,FALSE),0)</f>
        <v>980000</v>
      </c>
      <c r="I341" s="31">
        <f>IFERROR(VLOOKUP(G341,'Base Zero'!A:L,7,FALSE),0)</f>
        <v>0</v>
      </c>
      <c r="J341" s="28">
        <f>(H341+I341)</f>
        <v>980000</v>
      </c>
      <c r="K341" s="31">
        <f>(L341-J341)</f>
        <v>-153000</v>
      </c>
      <c r="L341" s="31">
        <f>IFERROR(VLOOKUP(G341,'Base Zero'!$A:$L,10,FALSE),0)</f>
        <v>827000</v>
      </c>
      <c r="M341" s="31">
        <f>+L341-N341</f>
        <v>0</v>
      </c>
      <c r="N341" s="32">
        <f>IFERROR(VLOOKUP(G341,'Base Zero'!$A:$P,16,FALSE),0)</f>
        <v>827000</v>
      </c>
      <c r="O341" s="32">
        <f>IFERROR(VLOOKUP(G341,'Base Execução'!A:M,6,FALSE),0)+IFERROR(VLOOKUP(G341,'Destaque Liberado pela CPRM'!A:F,6,FALSE),0)</f>
        <v>387012.16</v>
      </c>
      <c r="P341" s="232">
        <f>+N341-O341</f>
        <v>439987.84</v>
      </c>
      <c r="Q341" s="35"/>
      <c r="R341" s="231">
        <f>IFERROR(VLOOKUP(G341,'Base Execução'!$A:$K,7,FALSE),0)</f>
        <v>334110.09999999998</v>
      </c>
      <c r="S341" s="231">
        <f>IFERROR(VLOOKUP(G341,'Base Execução'!$A:$K,9,FALSE),0)</f>
        <v>293099.40999999997</v>
      </c>
      <c r="T341" s="32">
        <f>IFERROR(VLOOKUP(G341,'Base Execução'!$A:$K,11,FALSE),0)</f>
        <v>291825.71999999997</v>
      </c>
      <c r="U341" s="298"/>
    </row>
    <row r="342" spans="1:33" ht="15" customHeight="1" x14ac:dyDescent="0.2">
      <c r="A342" s="272"/>
      <c r="B342" s="424" t="s">
        <v>286</v>
      </c>
      <c r="C342" s="269"/>
      <c r="D342" s="281"/>
      <c r="E342" s="269"/>
      <c r="F342" s="44"/>
      <c r="G342" s="39"/>
      <c r="H342" s="31"/>
      <c r="I342" s="31"/>
      <c r="J342" s="28"/>
      <c r="K342" s="31"/>
      <c r="L342" s="31"/>
      <c r="M342" s="31"/>
      <c r="N342" s="31"/>
      <c r="O342" s="31"/>
      <c r="P342" s="232"/>
      <c r="Q342" s="35"/>
      <c r="R342" s="232"/>
      <c r="S342" s="232"/>
      <c r="T342" s="31"/>
      <c r="U342" s="298"/>
    </row>
    <row r="343" spans="1:33" ht="15" customHeight="1" x14ac:dyDescent="0.2">
      <c r="A343" s="272"/>
      <c r="B343" s="38" t="s">
        <v>133</v>
      </c>
      <c r="C343" s="269"/>
      <c r="D343" s="36"/>
      <c r="E343" s="269"/>
      <c r="F343" s="303"/>
      <c r="G343" s="39"/>
      <c r="H343" s="22">
        <f t="shared" ref="H343:T343" si="157">SUM(H344:H344)</f>
        <v>1685000</v>
      </c>
      <c r="I343" s="22">
        <f t="shared" si="157"/>
        <v>0</v>
      </c>
      <c r="J343" s="22">
        <f t="shared" si="157"/>
        <v>1685000</v>
      </c>
      <c r="K343" s="22">
        <f t="shared" si="157"/>
        <v>-107000</v>
      </c>
      <c r="L343" s="22">
        <f t="shared" si="157"/>
        <v>1578000</v>
      </c>
      <c r="M343" s="22">
        <f t="shared" si="157"/>
        <v>0</v>
      </c>
      <c r="N343" s="22">
        <f t="shared" si="157"/>
        <v>1578000</v>
      </c>
      <c r="O343" s="22">
        <f t="shared" si="157"/>
        <v>745937.02</v>
      </c>
      <c r="P343" s="229">
        <f t="shared" si="157"/>
        <v>832062.98</v>
      </c>
      <c r="Q343" s="22">
        <f t="shared" si="157"/>
        <v>0</v>
      </c>
      <c r="R343" s="22">
        <f t="shared" si="157"/>
        <v>664916.17000000004</v>
      </c>
      <c r="S343" s="22">
        <f t="shared" si="157"/>
        <v>411661.6</v>
      </c>
      <c r="T343" s="22">
        <f t="shared" si="157"/>
        <v>376525.32</v>
      </c>
      <c r="U343" s="154">
        <f>+IFERROR((R343/N343),0%)</f>
        <v>0.42136639416983523</v>
      </c>
    </row>
    <row r="344" spans="1:33" ht="15" customHeight="1" x14ac:dyDescent="0.2">
      <c r="A344" s="272"/>
      <c r="B344" s="34" t="s">
        <v>26</v>
      </c>
      <c r="C344" s="269" t="s">
        <v>24</v>
      </c>
      <c r="D344" s="281">
        <v>174260</v>
      </c>
      <c r="E344" s="269">
        <v>3</v>
      </c>
      <c r="F344" s="44">
        <v>142</v>
      </c>
      <c r="G344" s="39" t="str">
        <f>CONCATENATE(D344,"-",E344,"-",F344)</f>
        <v>174260-3-142</v>
      </c>
      <c r="H344" s="31">
        <f>IFERROR(VLOOKUP(G344,'Base Zero'!A:L,6,FALSE),0)</f>
        <v>1685000</v>
      </c>
      <c r="I344" s="31">
        <f>IFERROR(VLOOKUP(G344,'Base Zero'!A:L,7,FALSE),0)</f>
        <v>0</v>
      </c>
      <c r="J344" s="28">
        <f>(H344+I344)</f>
        <v>1685000</v>
      </c>
      <c r="K344" s="31">
        <f>(L344-J344)</f>
        <v>-107000</v>
      </c>
      <c r="L344" s="31">
        <f>IFERROR(VLOOKUP(G344,'Base Zero'!$A:$L,10,FALSE),0)</f>
        <v>1578000</v>
      </c>
      <c r="M344" s="31">
        <f>+L344-N344</f>
        <v>0</v>
      </c>
      <c r="N344" s="32">
        <f>IFERROR(VLOOKUP(G344,'Base Zero'!$A:$P,16,FALSE),0)</f>
        <v>1578000</v>
      </c>
      <c r="O344" s="32">
        <f>IFERROR(VLOOKUP(G344,'Base Execução'!A:M,6,FALSE),0)+IFERROR(VLOOKUP(G344,'Destaque Liberado pela CPRM'!A:F,6,FALSE),0)</f>
        <v>745937.02</v>
      </c>
      <c r="P344" s="232">
        <f>+N344-O344</f>
        <v>832062.98</v>
      </c>
      <c r="Q344" s="35"/>
      <c r="R344" s="231">
        <f>IFERROR(VLOOKUP(G344,'Base Execução'!$A:$K,7,FALSE),0)</f>
        <v>664916.17000000004</v>
      </c>
      <c r="S344" s="231">
        <f>IFERROR(VLOOKUP(G344,'Base Execução'!$A:$K,9,FALSE),0)</f>
        <v>411661.6</v>
      </c>
      <c r="T344" s="32">
        <f>IFERROR(VLOOKUP(G344,'Base Execução'!$A:$K,11,FALSE),0)</f>
        <v>376525.32</v>
      </c>
      <c r="U344" s="298"/>
    </row>
    <row r="345" spans="1:33" ht="15" customHeight="1" x14ac:dyDescent="0.2">
      <c r="A345" s="272"/>
      <c r="B345" s="424" t="s">
        <v>163</v>
      </c>
      <c r="C345" s="269"/>
      <c r="D345" s="281"/>
      <c r="E345" s="269"/>
      <c r="F345" s="44"/>
      <c r="G345" s="39"/>
      <c r="H345" s="31"/>
      <c r="I345" s="31"/>
      <c r="J345" s="28"/>
      <c r="K345" s="31"/>
      <c r="L345" s="31"/>
      <c r="M345" s="31"/>
      <c r="N345" s="31"/>
      <c r="O345" s="31"/>
      <c r="P345" s="232"/>
      <c r="Q345" s="35"/>
      <c r="R345" s="232"/>
      <c r="S345" s="232"/>
      <c r="T345" s="31"/>
      <c r="U345" s="298"/>
    </row>
    <row r="346" spans="1:33" ht="15" customHeight="1" x14ac:dyDescent="0.2">
      <c r="A346" s="272"/>
      <c r="B346" s="38" t="s">
        <v>165</v>
      </c>
      <c r="C346" s="269"/>
      <c r="D346" s="36"/>
      <c r="E346" s="269"/>
      <c r="F346" s="303"/>
      <c r="G346" s="39"/>
      <c r="H346" s="22">
        <f t="shared" ref="H346:T346" si="158">SUM(H347:H347)</f>
        <v>695000</v>
      </c>
      <c r="I346" s="22">
        <f t="shared" si="158"/>
        <v>0</v>
      </c>
      <c r="J346" s="22">
        <f t="shared" si="158"/>
        <v>695000</v>
      </c>
      <c r="K346" s="22">
        <f t="shared" si="158"/>
        <v>-292000</v>
      </c>
      <c r="L346" s="22">
        <f t="shared" si="158"/>
        <v>403000</v>
      </c>
      <c r="M346" s="22">
        <f t="shared" si="158"/>
        <v>0</v>
      </c>
      <c r="N346" s="22">
        <f t="shared" si="158"/>
        <v>403000</v>
      </c>
      <c r="O346" s="22">
        <f t="shared" si="158"/>
        <v>248506.67</v>
      </c>
      <c r="P346" s="229">
        <f t="shared" si="158"/>
        <v>154493.32999999999</v>
      </c>
      <c r="Q346" s="22">
        <f t="shared" si="158"/>
        <v>0</v>
      </c>
      <c r="R346" s="22">
        <f t="shared" si="158"/>
        <v>233738.31</v>
      </c>
      <c r="S346" s="22">
        <f t="shared" si="158"/>
        <v>152855.99</v>
      </c>
      <c r="T346" s="22">
        <f t="shared" si="158"/>
        <v>148164.09</v>
      </c>
      <c r="U346" s="154">
        <f>+IFERROR((R346/N346),0%)</f>
        <v>0.57999580645161286</v>
      </c>
    </row>
    <row r="347" spans="1:33" ht="15" customHeight="1" x14ac:dyDescent="0.2">
      <c r="A347" s="272"/>
      <c r="B347" s="34" t="s">
        <v>26</v>
      </c>
      <c r="C347" s="269" t="s">
        <v>24</v>
      </c>
      <c r="D347" s="281">
        <v>174265</v>
      </c>
      <c r="E347" s="269">
        <v>3</v>
      </c>
      <c r="F347" s="44">
        <v>142</v>
      </c>
      <c r="G347" s="39" t="str">
        <f>CONCATENATE(D347,"-",E347,"-",F347)</f>
        <v>174265-3-142</v>
      </c>
      <c r="H347" s="31">
        <f>IFERROR(VLOOKUP(G347,'Base Zero'!A:L,6,FALSE),0)</f>
        <v>695000</v>
      </c>
      <c r="I347" s="31">
        <f>IFERROR(VLOOKUP(G347,'Base Zero'!A:L,7,FALSE),0)</f>
        <v>0</v>
      </c>
      <c r="J347" s="28">
        <f>(H347+I347)</f>
        <v>695000</v>
      </c>
      <c r="K347" s="31">
        <f>(L347-J347)</f>
        <v>-292000</v>
      </c>
      <c r="L347" s="31">
        <f>IFERROR(VLOOKUP(G347,'Base Zero'!$A:$L,10,FALSE),0)</f>
        <v>403000</v>
      </c>
      <c r="M347" s="31">
        <f>(+L347-N347)</f>
        <v>0</v>
      </c>
      <c r="N347" s="32">
        <f>IFERROR(VLOOKUP(G347,'Base Zero'!$A:$P,16,FALSE),0)</f>
        <v>403000</v>
      </c>
      <c r="O347" s="32">
        <f>IFERROR(VLOOKUP(G347,'Base Execução'!A:M,6,FALSE),0)+IFERROR(VLOOKUP(G347,'Destaque Liberado pela CPRM'!A:F,6,FALSE),0)</f>
        <v>248506.67</v>
      </c>
      <c r="P347" s="232">
        <f>+N347-O347</f>
        <v>154493.32999999999</v>
      </c>
      <c r="Q347" s="35"/>
      <c r="R347" s="231">
        <f>IFERROR(VLOOKUP(G347,'Base Execução'!$A:$K,7,FALSE),0)</f>
        <v>233738.31</v>
      </c>
      <c r="S347" s="231">
        <f>IFERROR(VLOOKUP(G347,'Base Execução'!$A:$K,9,FALSE),0)</f>
        <v>152855.99</v>
      </c>
      <c r="T347" s="32">
        <f>IFERROR(VLOOKUP(G347,'Base Execução'!$A:$K,11,FALSE),0)</f>
        <v>148164.09</v>
      </c>
      <c r="U347" s="298"/>
    </row>
    <row r="348" spans="1:33" ht="15" customHeight="1" x14ac:dyDescent="0.2">
      <c r="A348" s="272"/>
      <c r="B348" s="424" t="s">
        <v>287</v>
      </c>
      <c r="C348" s="269"/>
      <c r="D348" s="281"/>
      <c r="E348" s="269"/>
      <c r="F348" s="44"/>
      <c r="G348" s="39"/>
      <c r="H348" s="31"/>
      <c r="I348" s="31"/>
      <c r="J348" s="28"/>
      <c r="K348" s="31"/>
      <c r="L348" s="31"/>
      <c r="M348" s="31"/>
      <c r="N348" s="31"/>
      <c r="O348" s="31"/>
      <c r="P348" s="232"/>
      <c r="Q348" s="35"/>
      <c r="R348" s="232"/>
      <c r="S348" s="232"/>
      <c r="T348" s="31"/>
      <c r="U348" s="298"/>
    </row>
    <row r="349" spans="1:33" ht="15" customHeight="1" x14ac:dyDescent="0.2">
      <c r="A349" s="272"/>
      <c r="B349" s="38" t="s">
        <v>164</v>
      </c>
      <c r="C349" s="269"/>
      <c r="D349" s="36"/>
      <c r="E349" s="269"/>
      <c r="F349" s="303"/>
      <c r="G349" s="39"/>
      <c r="H349" s="22">
        <f t="shared" ref="H349:T349" si="159">SUM(H350:H350)</f>
        <v>2950000</v>
      </c>
      <c r="I349" s="22">
        <f t="shared" si="159"/>
        <v>0</v>
      </c>
      <c r="J349" s="22">
        <f t="shared" si="159"/>
        <v>2950000</v>
      </c>
      <c r="K349" s="22">
        <f t="shared" si="159"/>
        <v>-309000</v>
      </c>
      <c r="L349" s="22">
        <f t="shared" si="159"/>
        <v>2641000</v>
      </c>
      <c r="M349" s="22">
        <f t="shared" si="159"/>
        <v>0</v>
      </c>
      <c r="N349" s="22">
        <f t="shared" si="159"/>
        <v>2641000</v>
      </c>
      <c r="O349" s="22">
        <f t="shared" si="159"/>
        <v>1223712.6499999999</v>
      </c>
      <c r="P349" s="229">
        <f t="shared" si="159"/>
        <v>1417287.35</v>
      </c>
      <c r="Q349" s="22">
        <f t="shared" si="159"/>
        <v>0</v>
      </c>
      <c r="R349" s="22">
        <f t="shared" si="159"/>
        <v>1209171.1100000001</v>
      </c>
      <c r="S349" s="22">
        <f t="shared" si="159"/>
        <v>26285.8</v>
      </c>
      <c r="T349" s="22">
        <f t="shared" si="159"/>
        <v>14201.79</v>
      </c>
      <c r="U349" s="154">
        <f>+IFERROR((R349/N349),0%)</f>
        <v>0.45784593335857632</v>
      </c>
    </row>
    <row r="350" spans="1:33" ht="15" customHeight="1" x14ac:dyDescent="0.2">
      <c r="A350" s="272"/>
      <c r="B350" s="34" t="s">
        <v>26</v>
      </c>
      <c r="C350" s="269" t="s">
        <v>24</v>
      </c>
      <c r="D350" s="281">
        <v>174270</v>
      </c>
      <c r="E350" s="269">
        <v>3</v>
      </c>
      <c r="F350" s="44">
        <v>142</v>
      </c>
      <c r="G350" s="39" t="str">
        <f>CONCATENATE(D350,"-",E350,"-",F350)</f>
        <v>174270-3-142</v>
      </c>
      <c r="H350" s="31">
        <f>IFERROR(VLOOKUP(G350,'Base Zero'!A:L,6,FALSE),0)</f>
        <v>2950000</v>
      </c>
      <c r="I350" s="31">
        <f>IFERROR(VLOOKUP(G350,'Base Zero'!A:L,7,FALSE),0)</f>
        <v>0</v>
      </c>
      <c r="J350" s="28">
        <f>(H350+I350)</f>
        <v>2950000</v>
      </c>
      <c r="K350" s="31">
        <f>(L350-J350)</f>
        <v>-309000</v>
      </c>
      <c r="L350" s="31">
        <f>IFERROR(VLOOKUP(G350,'Base Zero'!$A:$L,10,FALSE),0)</f>
        <v>2641000</v>
      </c>
      <c r="M350" s="31">
        <f>(+L350-N350)</f>
        <v>0</v>
      </c>
      <c r="N350" s="32">
        <f>IFERROR(VLOOKUP(G350,'Base Zero'!$A:$P,16,FALSE),0)</f>
        <v>2641000</v>
      </c>
      <c r="O350" s="32">
        <f>IFERROR(VLOOKUP(G350,'Base Execução'!A:M,6,FALSE),0)+IFERROR(VLOOKUP(G350,'Destaque Liberado pela CPRM'!A:F,6,FALSE),0)</f>
        <v>1223712.6499999999</v>
      </c>
      <c r="P350" s="232">
        <f>+N350-O350</f>
        <v>1417287.35</v>
      </c>
      <c r="Q350" s="35"/>
      <c r="R350" s="231">
        <f>IFERROR(VLOOKUP(G350,'Base Execução'!$A:$K,7,FALSE),0)</f>
        <v>1209171.1100000001</v>
      </c>
      <c r="S350" s="231">
        <f>IFERROR(VLOOKUP(G350,'Base Execução'!$A:$K,9,FALSE),0)</f>
        <v>26285.8</v>
      </c>
      <c r="T350" s="32">
        <f>IFERROR(VLOOKUP(G350,'Base Execução'!$A:$K,11,FALSE),0)</f>
        <v>14201.79</v>
      </c>
      <c r="U350" s="298"/>
    </row>
    <row r="351" spans="1:33" s="12" customFormat="1" ht="15" customHeight="1" x14ac:dyDescent="0.2">
      <c r="A351" s="272"/>
      <c r="B351" s="309"/>
      <c r="C351" s="48"/>
      <c r="D351" s="49"/>
      <c r="E351" s="48"/>
      <c r="F351" s="50"/>
      <c r="G351" s="49"/>
      <c r="H351" s="42"/>
      <c r="I351" s="42"/>
      <c r="J351" s="24"/>
      <c r="K351" s="42"/>
      <c r="L351" s="42"/>
      <c r="M351" s="42"/>
      <c r="N351" s="42"/>
      <c r="O351" s="42"/>
      <c r="P351" s="265"/>
      <c r="Q351" s="31"/>
      <c r="R351" s="265"/>
      <c r="S351" s="265"/>
      <c r="T351" s="42"/>
      <c r="U351" s="310"/>
      <c r="V351" s="365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</row>
    <row r="352" spans="1:33" s="11" customFormat="1" ht="24.95" customHeight="1" x14ac:dyDescent="0.2">
      <c r="A352" s="368"/>
      <c r="B352" s="20" t="s">
        <v>288</v>
      </c>
      <c r="C352" s="269"/>
      <c r="D352" s="39"/>
      <c r="E352" s="269"/>
      <c r="F352" s="44"/>
      <c r="G352" s="269"/>
      <c r="H352" s="22">
        <f>SUM(H354:H355)</f>
        <v>15200000</v>
      </c>
      <c r="I352" s="22">
        <f t="shared" ref="I352:T352" si="160">SUM(I354:I355)</f>
        <v>0</v>
      </c>
      <c r="J352" s="22">
        <f t="shared" si="160"/>
        <v>15200000</v>
      </c>
      <c r="K352" s="22">
        <f t="shared" si="160"/>
        <v>-465725</v>
      </c>
      <c r="L352" s="22">
        <f t="shared" si="160"/>
        <v>14734275</v>
      </c>
      <c r="M352" s="22">
        <f t="shared" si="160"/>
        <v>0</v>
      </c>
      <c r="N352" s="22">
        <f t="shared" si="160"/>
        <v>14734275</v>
      </c>
      <c r="O352" s="22">
        <f t="shared" si="160"/>
        <v>7533907.4399999995</v>
      </c>
      <c r="P352" s="22">
        <f t="shared" si="160"/>
        <v>7200367.5599999996</v>
      </c>
      <c r="Q352" s="22">
        <f t="shared" si="160"/>
        <v>0</v>
      </c>
      <c r="R352" s="22">
        <f t="shared" si="160"/>
        <v>5921226.9900000002</v>
      </c>
      <c r="S352" s="22">
        <f t="shared" si="160"/>
        <v>2773463.12</v>
      </c>
      <c r="T352" s="22">
        <f t="shared" si="160"/>
        <v>2581941.2399999998</v>
      </c>
      <c r="U352" s="156">
        <f>+IFERROR((R352/N352),0%)</f>
        <v>0.40186754964190641</v>
      </c>
      <c r="V352" s="364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s="11" customFormat="1" ht="15" customHeight="1" x14ac:dyDescent="0.2">
      <c r="A353" s="95"/>
      <c r="B353" s="277" t="s">
        <v>328</v>
      </c>
      <c r="C353" s="278"/>
      <c r="D353" s="40"/>
      <c r="E353" s="278"/>
      <c r="F353" s="279"/>
      <c r="G353" s="278"/>
      <c r="H353" s="32"/>
      <c r="I353" s="32"/>
      <c r="J353" s="32"/>
      <c r="K353" s="32"/>
      <c r="L353" s="32"/>
      <c r="M353" s="32"/>
      <c r="N353" s="32"/>
      <c r="O353" s="32"/>
      <c r="P353" s="231"/>
      <c r="Q353" s="33"/>
      <c r="R353" s="231"/>
      <c r="S353" s="231"/>
      <c r="T353" s="32"/>
      <c r="U353" s="155"/>
      <c r="V353" s="364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s="11" customFormat="1" ht="15" customHeight="1" x14ac:dyDescent="0.2">
      <c r="A354" s="95"/>
      <c r="B354" s="314" t="s">
        <v>23</v>
      </c>
      <c r="C354" s="278" t="s">
        <v>24</v>
      </c>
      <c r="D354" s="40"/>
      <c r="E354" s="278">
        <v>3</v>
      </c>
      <c r="F354" s="313">
        <v>142</v>
      </c>
      <c r="G354" s="40"/>
      <c r="H354" s="32">
        <f>H359+H363+H367+H371+H375</f>
        <v>11787078</v>
      </c>
      <c r="I354" s="32">
        <f t="shared" ref="I354:T354" si="161">I359+I363+I367+I371+I375</f>
        <v>0</v>
      </c>
      <c r="J354" s="32">
        <f t="shared" si="161"/>
        <v>11787078</v>
      </c>
      <c r="K354" s="32">
        <f t="shared" si="161"/>
        <v>-465725</v>
      </c>
      <c r="L354" s="32">
        <f t="shared" si="161"/>
        <v>11321353</v>
      </c>
      <c r="M354" s="32">
        <f t="shared" si="161"/>
        <v>0</v>
      </c>
      <c r="N354" s="32">
        <f t="shared" si="161"/>
        <v>11321353</v>
      </c>
      <c r="O354" s="32">
        <f t="shared" si="161"/>
        <v>6353735.2799999993</v>
      </c>
      <c r="P354" s="32">
        <f t="shared" si="161"/>
        <v>4967617.72</v>
      </c>
      <c r="Q354" s="32">
        <f t="shared" si="161"/>
        <v>0</v>
      </c>
      <c r="R354" s="32">
        <f t="shared" si="161"/>
        <v>4743754.83</v>
      </c>
      <c r="S354" s="32">
        <f t="shared" si="161"/>
        <v>2421215.12</v>
      </c>
      <c r="T354" s="32">
        <f t="shared" si="161"/>
        <v>2229693.2399999998</v>
      </c>
      <c r="U354" s="295"/>
      <c r="V354" s="364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s="11" customFormat="1" ht="15" customHeight="1" x14ac:dyDescent="0.2">
      <c r="A355" s="95"/>
      <c r="B355" s="314" t="s">
        <v>26</v>
      </c>
      <c r="C355" s="278" t="s">
        <v>27</v>
      </c>
      <c r="D355" s="40"/>
      <c r="E355" s="278">
        <v>4</v>
      </c>
      <c r="F355" s="313">
        <v>142</v>
      </c>
      <c r="G355" s="40"/>
      <c r="H355" s="32">
        <f>H360+H364+H368+H372+H376</f>
        <v>3412922</v>
      </c>
      <c r="I355" s="32">
        <f t="shared" ref="I355:T355" si="162">I360+I364+I368+I372+I376</f>
        <v>0</v>
      </c>
      <c r="J355" s="32">
        <f t="shared" si="162"/>
        <v>3412922</v>
      </c>
      <c r="K355" s="32">
        <f t="shared" si="162"/>
        <v>0</v>
      </c>
      <c r="L355" s="32">
        <f t="shared" si="162"/>
        <v>3412922</v>
      </c>
      <c r="M355" s="32">
        <f t="shared" si="162"/>
        <v>0</v>
      </c>
      <c r="N355" s="32">
        <f t="shared" si="162"/>
        <v>3412922</v>
      </c>
      <c r="O355" s="32">
        <f t="shared" si="162"/>
        <v>1180172.1600000001</v>
      </c>
      <c r="P355" s="32">
        <f t="shared" si="162"/>
        <v>2232749.84</v>
      </c>
      <c r="Q355" s="32">
        <f t="shared" si="162"/>
        <v>0</v>
      </c>
      <c r="R355" s="32">
        <f t="shared" si="162"/>
        <v>1177472.1600000001</v>
      </c>
      <c r="S355" s="32">
        <f t="shared" si="162"/>
        <v>352248</v>
      </c>
      <c r="T355" s="32">
        <f t="shared" si="162"/>
        <v>352248</v>
      </c>
      <c r="U355" s="155"/>
      <c r="V355" s="364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11" customFormat="1" ht="15" customHeight="1" x14ac:dyDescent="0.2">
      <c r="A356" s="95"/>
      <c r="B356" s="314"/>
      <c r="C356" s="278"/>
      <c r="D356" s="40"/>
      <c r="E356" s="278"/>
      <c r="F356" s="279"/>
      <c r="G356" s="40"/>
      <c r="H356" s="32"/>
      <c r="I356" s="32"/>
      <c r="J356" s="32"/>
      <c r="K356" s="32"/>
      <c r="L356" s="32"/>
      <c r="M356" s="32"/>
      <c r="N356" s="32"/>
      <c r="O356" s="32"/>
      <c r="P356" s="231"/>
      <c r="Q356" s="33"/>
      <c r="R356" s="231"/>
      <c r="S356" s="231"/>
      <c r="T356" s="32"/>
      <c r="U356" s="155"/>
      <c r="V356" s="364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24.95" customHeight="1" x14ac:dyDescent="0.2">
      <c r="A357" s="272"/>
      <c r="B357" s="424" t="s">
        <v>289</v>
      </c>
      <c r="C357" s="269"/>
      <c r="D357" s="281"/>
      <c r="E357" s="269"/>
      <c r="F357" s="44"/>
      <c r="G357" s="39"/>
      <c r="H357" s="31"/>
      <c r="I357" s="31"/>
      <c r="J357" s="28"/>
      <c r="K357" s="31"/>
      <c r="L357" s="31"/>
      <c r="M357" s="31"/>
      <c r="N357" s="31"/>
      <c r="O357" s="31"/>
      <c r="P357" s="232"/>
      <c r="Q357" s="31"/>
      <c r="R357" s="232"/>
      <c r="S357" s="232"/>
      <c r="T357" s="31"/>
      <c r="U357" s="298"/>
    </row>
    <row r="358" spans="1:33" s="11" customFormat="1" ht="15" customHeight="1" x14ac:dyDescent="0.2">
      <c r="A358" s="95"/>
      <c r="B358" s="38" t="s">
        <v>147</v>
      </c>
      <c r="C358" s="269"/>
      <c r="D358" s="40"/>
      <c r="E358" s="278"/>
      <c r="F358" s="279"/>
      <c r="G358" s="40"/>
      <c r="H358" s="21">
        <f t="shared" ref="H358:T358" si="163">SUM(H359:H360)</f>
        <v>350000</v>
      </c>
      <c r="I358" s="21">
        <f t="shared" si="163"/>
        <v>0</v>
      </c>
      <c r="J358" s="21">
        <f t="shared" si="163"/>
        <v>350000</v>
      </c>
      <c r="K358" s="21">
        <f t="shared" si="163"/>
        <v>0</v>
      </c>
      <c r="L358" s="21">
        <f t="shared" si="163"/>
        <v>350000</v>
      </c>
      <c r="M358" s="21">
        <f t="shared" si="163"/>
        <v>0</v>
      </c>
      <c r="N358" s="21">
        <f t="shared" si="163"/>
        <v>350000</v>
      </c>
      <c r="O358" s="21">
        <f t="shared" si="163"/>
        <v>338956.65</v>
      </c>
      <c r="P358" s="21">
        <f t="shared" si="163"/>
        <v>11043.350000000006</v>
      </c>
      <c r="Q358" s="21">
        <f t="shared" si="163"/>
        <v>0</v>
      </c>
      <c r="R358" s="21">
        <f t="shared" si="163"/>
        <v>338907.91000000003</v>
      </c>
      <c r="S358" s="21">
        <f t="shared" si="163"/>
        <v>199505.89</v>
      </c>
      <c r="T358" s="21">
        <f t="shared" si="163"/>
        <v>199505.89</v>
      </c>
      <c r="U358" s="154">
        <f>+IFERROR((R358/N358),0%)</f>
        <v>0.9683083142857144</v>
      </c>
      <c r="V358" s="364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s="11" customFormat="1" ht="15" customHeight="1" x14ac:dyDescent="0.2">
      <c r="A359" s="95"/>
      <c r="B359" s="314" t="s">
        <v>26</v>
      </c>
      <c r="C359" s="278" t="s">
        <v>24</v>
      </c>
      <c r="D359" s="40">
        <v>174233</v>
      </c>
      <c r="E359" s="278">
        <v>3</v>
      </c>
      <c r="F359" s="279">
        <v>142</v>
      </c>
      <c r="G359" s="40" t="str">
        <f>CONCATENATE(D359,"-",E359,"-",F359)</f>
        <v>174233-3-142</v>
      </c>
      <c r="H359" s="32">
        <f>IFERROR(VLOOKUP(G359,'Base Zero'!A:L,6,FALSE),0)</f>
        <v>200000</v>
      </c>
      <c r="I359" s="32">
        <f>IFERROR(VLOOKUP(G359,'Base Zero'!A:L,7,FALSE),0)</f>
        <v>0</v>
      </c>
      <c r="J359" s="23">
        <f>(H359+I359)</f>
        <v>200000</v>
      </c>
      <c r="K359" s="32">
        <f>(L359-J359)</f>
        <v>0</v>
      </c>
      <c r="L359" s="32">
        <f>IFERROR(VLOOKUP(G359,'Base Zero'!$A:$L,10,FALSE),0)</f>
        <v>200000</v>
      </c>
      <c r="M359" s="32">
        <f>+L359-N359</f>
        <v>0</v>
      </c>
      <c r="N359" s="32">
        <f>IFERROR(VLOOKUP(G359,'Base Zero'!$A:$P,16,FALSE),0)</f>
        <v>200000</v>
      </c>
      <c r="O359" s="32">
        <f>IFERROR(VLOOKUP(G359,'Base Execução'!A:M,6,FALSE),0)+IFERROR(VLOOKUP(G359,'Destaque Liberado pela CPRM'!A:F,6,FALSE),0)</f>
        <v>199895.49</v>
      </c>
      <c r="P359" s="231">
        <f>+N359-O359</f>
        <v>104.51000000000931</v>
      </c>
      <c r="Q359" s="32"/>
      <c r="R359" s="231">
        <f>IFERROR(VLOOKUP(G359,'Base Execução'!$A:$K,7,FALSE),0)</f>
        <v>199846.75</v>
      </c>
      <c r="S359" s="231">
        <f>IFERROR(VLOOKUP(G359,'Base Execução'!$A:$K,9,FALSE),0)</f>
        <v>194308.89</v>
      </c>
      <c r="T359" s="32">
        <f>IFERROR(VLOOKUP(G359,'Base Execução'!$A:$K,11,FALSE),0)</f>
        <v>194308.89</v>
      </c>
      <c r="U359" s="153"/>
      <c r="V359" s="364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s="11" customFormat="1" ht="15" customHeight="1" x14ac:dyDescent="0.2">
      <c r="A360" s="95"/>
      <c r="B360" s="314" t="s">
        <v>26</v>
      </c>
      <c r="C360" s="278" t="s">
        <v>27</v>
      </c>
      <c r="D360" s="40">
        <v>174233</v>
      </c>
      <c r="E360" s="278">
        <v>4</v>
      </c>
      <c r="F360" s="313">
        <v>142</v>
      </c>
      <c r="G360" s="40" t="str">
        <f>CONCATENATE(D360,"-",E360,"-",F360)</f>
        <v>174233-4-142</v>
      </c>
      <c r="H360" s="32">
        <f>IFERROR(VLOOKUP(G360,'Base Zero'!A:L,6,FALSE),0)</f>
        <v>150000</v>
      </c>
      <c r="I360" s="32">
        <f>IFERROR(VLOOKUP(G360,'Base Zero'!A:L,7,FALSE),0)</f>
        <v>0</v>
      </c>
      <c r="J360" s="23">
        <f>(H360+I360)</f>
        <v>150000</v>
      </c>
      <c r="K360" s="32">
        <f>(L360-J360)</f>
        <v>0</v>
      </c>
      <c r="L360" s="32">
        <f>IFERROR(VLOOKUP(G360,'Base Zero'!$A:$L,10,FALSE),0)</f>
        <v>150000</v>
      </c>
      <c r="M360" s="32">
        <f>+L360-N360</f>
        <v>0</v>
      </c>
      <c r="N360" s="32">
        <f>IFERROR(VLOOKUP(G360,'Base Zero'!$A:$P,16,FALSE),0)</f>
        <v>150000</v>
      </c>
      <c r="O360" s="32">
        <f>IFERROR(VLOOKUP(G360,'Base Execução'!A:M,6,FALSE),0)+IFERROR(VLOOKUP(G360,'Destaque Liberado pela CPRM'!A:F,6,FALSE),0)</f>
        <v>139061.16</v>
      </c>
      <c r="P360" s="231">
        <f>+N360-O360</f>
        <v>10938.839999999997</v>
      </c>
      <c r="Q360" s="32"/>
      <c r="R360" s="231">
        <f>IFERROR(VLOOKUP(G360,'Base Execução'!$A:$K,7,FALSE),0)</f>
        <v>139061.16</v>
      </c>
      <c r="S360" s="231">
        <f>IFERROR(VLOOKUP(G360,'Base Execução'!$A:$K,9,FALSE),0)</f>
        <v>5197</v>
      </c>
      <c r="T360" s="32">
        <f>IFERROR(VLOOKUP(G360,'Base Execução'!$A:$K,11,FALSE),0)</f>
        <v>5197</v>
      </c>
      <c r="U360" s="155"/>
      <c r="V360" s="364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s="11" customFormat="1" ht="15" customHeight="1" x14ac:dyDescent="0.2">
      <c r="A361" s="95"/>
      <c r="B361" s="424" t="s">
        <v>290</v>
      </c>
      <c r="C361" s="278"/>
      <c r="D361" s="40"/>
      <c r="E361" s="278"/>
      <c r="F361" s="313"/>
      <c r="G361" s="40"/>
      <c r="H361" s="32"/>
      <c r="I361" s="32"/>
      <c r="J361" s="23"/>
      <c r="K361" s="32"/>
      <c r="L361" s="32"/>
      <c r="M361" s="32"/>
      <c r="N361" s="32"/>
      <c r="O361" s="32"/>
      <c r="P361" s="231"/>
      <c r="Q361" s="33"/>
      <c r="R361" s="231"/>
      <c r="S361" s="231"/>
      <c r="T361" s="32"/>
      <c r="U361" s="155"/>
      <c r="V361" s="364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" customHeight="1" x14ac:dyDescent="0.2">
      <c r="A362" s="95"/>
      <c r="B362" s="38" t="s">
        <v>148</v>
      </c>
      <c r="C362" s="269"/>
      <c r="D362" s="36"/>
      <c r="E362" s="35"/>
      <c r="F362" s="37"/>
      <c r="G362" s="33"/>
      <c r="H362" s="22">
        <f t="shared" ref="H362:T362" si="164">SUM(H363:H364)</f>
        <v>6000000</v>
      </c>
      <c r="I362" s="22">
        <f t="shared" si="164"/>
        <v>0</v>
      </c>
      <c r="J362" s="22">
        <f t="shared" si="164"/>
        <v>6000000</v>
      </c>
      <c r="K362" s="22">
        <f t="shared" si="164"/>
        <v>0</v>
      </c>
      <c r="L362" s="22">
        <f t="shared" si="164"/>
        <v>6000000</v>
      </c>
      <c r="M362" s="22">
        <f t="shared" si="164"/>
        <v>0</v>
      </c>
      <c r="N362" s="22">
        <f t="shared" si="164"/>
        <v>6000000</v>
      </c>
      <c r="O362" s="22">
        <f t="shared" si="164"/>
        <v>2627150.9</v>
      </c>
      <c r="P362" s="229">
        <f t="shared" si="164"/>
        <v>3372849.1</v>
      </c>
      <c r="Q362" s="22">
        <f t="shared" si="164"/>
        <v>0</v>
      </c>
      <c r="R362" s="22">
        <f t="shared" si="164"/>
        <v>2621922.37</v>
      </c>
      <c r="S362" s="22">
        <f t="shared" si="164"/>
        <v>1164223.52</v>
      </c>
      <c r="T362" s="22">
        <f t="shared" si="164"/>
        <v>1094516.42</v>
      </c>
      <c r="U362" s="154">
        <f>+IFERROR((R362/N362),0%)</f>
        <v>0.43698706166666668</v>
      </c>
    </row>
    <row r="363" spans="1:33" ht="15" customHeight="1" x14ac:dyDescent="0.2">
      <c r="A363" s="95"/>
      <c r="B363" s="314" t="s">
        <v>26</v>
      </c>
      <c r="C363" s="269" t="s">
        <v>24</v>
      </c>
      <c r="D363" s="39">
        <v>174245</v>
      </c>
      <c r="E363" s="269">
        <v>3</v>
      </c>
      <c r="F363" s="313">
        <v>142</v>
      </c>
      <c r="G363" s="40" t="str">
        <f>CONCATENATE(D363,"-",E363,"-",F363)</f>
        <v>174245-3-142</v>
      </c>
      <c r="H363" s="32">
        <f>IFERROR(VLOOKUP(G363,'Base Zero'!A:L,6,FALSE),0)</f>
        <v>3539578</v>
      </c>
      <c r="I363" s="32">
        <f>IFERROR(VLOOKUP(G363,'Base Zero'!A:L,7,FALSE),0)</f>
        <v>0</v>
      </c>
      <c r="J363" s="23">
        <f>(H363+I363)</f>
        <v>3539578</v>
      </c>
      <c r="K363" s="32">
        <f>(L363-J363)</f>
        <v>0</v>
      </c>
      <c r="L363" s="32">
        <f>IFERROR(VLOOKUP(G363,'Base Zero'!$A:$L,10,FALSE),0)</f>
        <v>3539578</v>
      </c>
      <c r="M363" s="32">
        <f>+L363-N363</f>
        <v>0</v>
      </c>
      <c r="N363" s="32">
        <f>IFERROR(VLOOKUP(G363,'Base Zero'!$A:$P,16,FALSE),0)</f>
        <v>3539578</v>
      </c>
      <c r="O363" s="32">
        <f>IFERROR(VLOOKUP(G363,'Base Execução'!A:M,6,FALSE),0)+IFERROR(VLOOKUP(G363,'Destaque Liberado pela CPRM'!A:F,6,FALSE),0)</f>
        <v>2241039.9</v>
      </c>
      <c r="P363" s="231">
        <f>+N363-O363</f>
        <v>1298538.1000000001</v>
      </c>
      <c r="Q363" s="32"/>
      <c r="R363" s="231">
        <f>IFERROR(VLOOKUP(G363,'Base Execução'!$A:$K,7,FALSE),0)</f>
        <v>2238511.37</v>
      </c>
      <c r="S363" s="231">
        <f>IFERROR(VLOOKUP(G363,'Base Execução'!$A:$K,9,FALSE),0)</f>
        <v>817172.52</v>
      </c>
      <c r="T363" s="32">
        <f>IFERROR(VLOOKUP(G363,'Base Execução'!$A:$K,11,FALSE),0)</f>
        <v>747465.42</v>
      </c>
      <c r="U363" s="155"/>
    </row>
    <row r="364" spans="1:33" s="11" customFormat="1" ht="15" customHeight="1" x14ac:dyDescent="0.2">
      <c r="A364" s="95"/>
      <c r="B364" s="314" t="s">
        <v>26</v>
      </c>
      <c r="C364" s="278" t="s">
        <v>27</v>
      </c>
      <c r="D364" s="40">
        <v>174245</v>
      </c>
      <c r="E364" s="278">
        <v>4</v>
      </c>
      <c r="F364" s="313">
        <v>142</v>
      </c>
      <c r="G364" s="40" t="str">
        <f>CONCATENATE(D364,"-",E364,"-",F364)</f>
        <v>174245-4-142</v>
      </c>
      <c r="H364" s="32">
        <f>IFERROR(VLOOKUP(G364,'Base Zero'!A:L,6,FALSE),0)</f>
        <v>2460422</v>
      </c>
      <c r="I364" s="32">
        <f>IFERROR(VLOOKUP(G364,'Base Zero'!A:L,7,FALSE),0)</f>
        <v>0</v>
      </c>
      <c r="J364" s="23">
        <f>(H364+I364)</f>
        <v>2460422</v>
      </c>
      <c r="K364" s="32">
        <f>(L364-J364)</f>
        <v>0</v>
      </c>
      <c r="L364" s="32">
        <f>IFERROR(VLOOKUP(G364,'Base Zero'!$A:$L,10,FALSE),0)</f>
        <v>2460422</v>
      </c>
      <c r="M364" s="32">
        <f>+L364-N364</f>
        <v>0</v>
      </c>
      <c r="N364" s="32">
        <f>IFERROR(VLOOKUP(G364,'Base Zero'!$A:$P,16,FALSE),0)</f>
        <v>2460422</v>
      </c>
      <c r="O364" s="32">
        <f>IFERROR(VLOOKUP(G364,'Base Execução'!A:M,6,FALSE),0)+IFERROR(VLOOKUP(G364,'Destaque Liberado pela CPRM'!A:F,6,FALSE),0)</f>
        <v>386111</v>
      </c>
      <c r="P364" s="231">
        <f>+N364-O364</f>
        <v>2074311</v>
      </c>
      <c r="Q364" s="32"/>
      <c r="R364" s="231">
        <f>IFERROR(VLOOKUP(G364,'Base Execução'!$A:$K,7,FALSE),0)</f>
        <v>383411</v>
      </c>
      <c r="S364" s="231">
        <f>IFERROR(VLOOKUP(G364,'Base Execução'!$A:$K,9,FALSE),0)</f>
        <v>347051</v>
      </c>
      <c r="T364" s="32">
        <f>IFERROR(VLOOKUP(G364,'Base Execução'!$A:$K,11,FALSE),0)</f>
        <v>347051</v>
      </c>
      <c r="U364" s="155"/>
      <c r="V364" s="364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s="11" customFormat="1" ht="15" customHeight="1" x14ac:dyDescent="0.2">
      <c r="A365" s="95"/>
      <c r="B365" s="424" t="s">
        <v>170</v>
      </c>
      <c r="C365" s="278"/>
      <c r="D365" s="40"/>
      <c r="E365" s="278"/>
      <c r="F365" s="313"/>
      <c r="G365" s="40"/>
      <c r="H365" s="32"/>
      <c r="I365" s="32"/>
      <c r="J365" s="23"/>
      <c r="K365" s="32"/>
      <c r="L365" s="32"/>
      <c r="M365" s="32"/>
      <c r="N365" s="32"/>
      <c r="O365" s="32"/>
      <c r="P365" s="231"/>
      <c r="Q365" s="33"/>
      <c r="R365" s="231"/>
      <c r="S365" s="231"/>
      <c r="T365" s="32"/>
      <c r="U365" s="155"/>
      <c r="V365" s="364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" customHeight="1" x14ac:dyDescent="0.2">
      <c r="A366" s="95"/>
      <c r="B366" s="38" t="s">
        <v>146</v>
      </c>
      <c r="C366" s="269"/>
      <c r="D366" s="36"/>
      <c r="E366" s="35"/>
      <c r="F366" s="37"/>
      <c r="G366" s="33"/>
      <c r="H366" s="22">
        <f>SUM(H367:H368)</f>
        <v>4111110</v>
      </c>
      <c r="I366" s="22">
        <f t="shared" ref="I366:O366" si="165">SUM(I367:I368)</f>
        <v>0</v>
      </c>
      <c r="J366" s="22">
        <f t="shared" si="165"/>
        <v>4111110</v>
      </c>
      <c r="K366" s="22">
        <f t="shared" si="165"/>
        <v>0</v>
      </c>
      <c r="L366" s="22">
        <f t="shared" si="165"/>
        <v>4111110</v>
      </c>
      <c r="M366" s="22">
        <f t="shared" si="165"/>
        <v>0</v>
      </c>
      <c r="N366" s="22">
        <f t="shared" si="165"/>
        <v>4111110</v>
      </c>
      <c r="O366" s="22">
        <f t="shared" si="165"/>
        <v>2728521.58</v>
      </c>
      <c r="P366" s="229">
        <f>SUM(P367:P368)</f>
        <v>1382588.42</v>
      </c>
      <c r="Q366" s="22">
        <f>SUM(Q367:Q368)</f>
        <v>0</v>
      </c>
      <c r="R366" s="22">
        <f>SUM(R367:R368)</f>
        <v>1126417.74</v>
      </c>
      <c r="S366" s="22">
        <f>SUM(S367:S368)</f>
        <v>629287.41</v>
      </c>
      <c r="T366" s="22">
        <f>SUM(T367:T368)</f>
        <v>558507.19999999995</v>
      </c>
      <c r="U366" s="154">
        <f>+IFERROR((R366/N366),0%)</f>
        <v>0.27399357837664279</v>
      </c>
    </row>
    <row r="367" spans="1:33" ht="15" customHeight="1" x14ac:dyDescent="0.2">
      <c r="A367" s="95"/>
      <c r="B367" s="314" t="s">
        <v>26</v>
      </c>
      <c r="C367" s="269" t="s">
        <v>24</v>
      </c>
      <c r="D367" s="39">
        <v>174257</v>
      </c>
      <c r="E367" s="269">
        <v>3</v>
      </c>
      <c r="F367" s="313">
        <v>142</v>
      </c>
      <c r="G367" s="40" t="str">
        <f>CONCATENATE(D367,"-",E367,"-",F367)</f>
        <v>174257-3-142</v>
      </c>
      <c r="H367" s="32">
        <f>IFERROR(VLOOKUP(G367,'Base Zero'!A:L,6,FALSE),0)</f>
        <v>3913610</v>
      </c>
      <c r="I367" s="32">
        <f>IFERROR(VLOOKUP(G367,'Base Zero'!A:L,7,FALSE),0)</f>
        <v>0</v>
      </c>
      <c r="J367" s="23">
        <f>(H367+I367)</f>
        <v>3913610</v>
      </c>
      <c r="K367" s="32">
        <f>(L367-J367)</f>
        <v>0</v>
      </c>
      <c r="L367" s="32">
        <f>IFERROR(VLOOKUP(G367,'Base Zero'!$A:$L,10,FALSE),0)</f>
        <v>3913610</v>
      </c>
      <c r="M367" s="32">
        <f>+L367-N367</f>
        <v>0</v>
      </c>
      <c r="N367" s="32">
        <f>IFERROR(VLOOKUP(G367,'Base Zero'!$A:$P,16,FALSE),0)</f>
        <v>3913610</v>
      </c>
      <c r="O367" s="32">
        <f>IFERROR(VLOOKUP(G367,'Base Execução'!A:M,6,FALSE),0)+IFERROR(VLOOKUP(G367,'Destaque Liberado pela CPRM'!A:F,6,FALSE),0)</f>
        <v>2658521.58</v>
      </c>
      <c r="P367" s="231">
        <f>+N367-O367</f>
        <v>1255088.42</v>
      </c>
      <c r="Q367" s="32"/>
      <c r="R367" s="231">
        <f>IFERROR(VLOOKUP(G367,'Base Execução'!$A:$K,7,FALSE),0)</f>
        <v>1056417.74</v>
      </c>
      <c r="S367" s="231">
        <f>IFERROR(VLOOKUP(G367,'Base Execução'!$A:$K,9,FALSE),0)</f>
        <v>629287.41</v>
      </c>
      <c r="T367" s="32">
        <f>IFERROR(VLOOKUP(G367,'Base Execução'!$A:$K,11,FALSE),0)</f>
        <v>558507.19999999995</v>
      </c>
      <c r="U367" s="155"/>
    </row>
    <row r="368" spans="1:33" ht="15" customHeight="1" x14ac:dyDescent="0.2">
      <c r="A368" s="95"/>
      <c r="B368" s="314" t="s">
        <v>26</v>
      </c>
      <c r="C368" s="278" t="s">
        <v>27</v>
      </c>
      <c r="D368" s="39">
        <v>174257</v>
      </c>
      <c r="E368" s="269">
        <v>4</v>
      </c>
      <c r="F368" s="313">
        <v>142</v>
      </c>
      <c r="G368" s="40" t="str">
        <f>CONCATENATE(D368,"-",E368,"-",F368)</f>
        <v>174257-4-142</v>
      </c>
      <c r="H368" s="32">
        <f>IFERROR(VLOOKUP(G368,'Base Zero'!A:L,6,FALSE),0)</f>
        <v>197500</v>
      </c>
      <c r="I368" s="32">
        <f>IFERROR(VLOOKUP(G368,'Base Zero'!A:L,7,FALSE),0)</f>
        <v>0</v>
      </c>
      <c r="J368" s="23">
        <f>(H368+I368)</f>
        <v>197500</v>
      </c>
      <c r="K368" s="32">
        <f>(L368-J368)</f>
        <v>0</v>
      </c>
      <c r="L368" s="32">
        <f>IFERROR(VLOOKUP(G368,'Base Zero'!$A:$L,10,FALSE),0)</f>
        <v>197500</v>
      </c>
      <c r="M368" s="32">
        <f>+L368-N368</f>
        <v>0</v>
      </c>
      <c r="N368" s="32">
        <f>IFERROR(VLOOKUP(G368,'Base Zero'!$A:$P,16,FALSE),0)</f>
        <v>197500</v>
      </c>
      <c r="O368" s="32">
        <f>IFERROR(VLOOKUP(G368,'Base Execução'!A:M,6,FALSE),0)+IFERROR(VLOOKUP(G368,'Destaque Liberado pela CPRM'!A:F,6,FALSE),0)</f>
        <v>70000</v>
      </c>
      <c r="P368" s="231">
        <f>+N368-O368</f>
        <v>127500</v>
      </c>
      <c r="Q368" s="32"/>
      <c r="R368" s="231">
        <f>IFERROR(VLOOKUP(G368,'Base Execução'!$A:$K,7,FALSE),0)</f>
        <v>70000</v>
      </c>
      <c r="S368" s="231">
        <f>IFERROR(VLOOKUP(G368,'Base Execução'!$A:$K,9,FALSE),0)</f>
        <v>0</v>
      </c>
      <c r="T368" s="32">
        <f>IFERROR(VLOOKUP(G368,'Base Execução'!$A:$K,11,FALSE),0)</f>
        <v>0</v>
      </c>
      <c r="U368" s="155"/>
    </row>
    <row r="369" spans="1:33" s="11" customFormat="1" ht="15" customHeight="1" x14ac:dyDescent="0.2">
      <c r="A369" s="95"/>
      <c r="B369" s="424" t="s">
        <v>291</v>
      </c>
      <c r="C369" s="278"/>
      <c r="D369" s="40"/>
      <c r="E369" s="278"/>
      <c r="F369" s="313"/>
      <c r="G369" s="40"/>
      <c r="H369" s="32"/>
      <c r="I369" s="32"/>
      <c r="J369" s="23"/>
      <c r="K369" s="32"/>
      <c r="L369" s="32"/>
      <c r="M369" s="32"/>
      <c r="N369" s="32"/>
      <c r="O369" s="32"/>
      <c r="P369" s="231"/>
      <c r="Q369" s="33"/>
      <c r="R369" s="231"/>
      <c r="S369" s="231"/>
      <c r="T369" s="32"/>
      <c r="U369" s="155"/>
      <c r="V369" s="364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" customHeight="1" x14ac:dyDescent="0.2">
      <c r="A370" s="95"/>
      <c r="B370" s="38" t="s">
        <v>169</v>
      </c>
      <c r="C370" s="269"/>
      <c r="D370" s="36"/>
      <c r="E370" s="35"/>
      <c r="F370" s="37"/>
      <c r="G370" s="33"/>
      <c r="H370" s="22">
        <f>SUM(H371:H372)</f>
        <v>2621000</v>
      </c>
      <c r="I370" s="22">
        <f t="shared" ref="I370:O370" si="166">SUM(I371:I372)</f>
        <v>0</v>
      </c>
      <c r="J370" s="22">
        <f t="shared" si="166"/>
        <v>2621000</v>
      </c>
      <c r="K370" s="22">
        <f t="shared" si="166"/>
        <v>0</v>
      </c>
      <c r="L370" s="22">
        <f t="shared" si="166"/>
        <v>2621000</v>
      </c>
      <c r="M370" s="22">
        <f t="shared" si="166"/>
        <v>0</v>
      </c>
      <c r="N370" s="22">
        <f t="shared" si="166"/>
        <v>2621000</v>
      </c>
      <c r="O370" s="22">
        <f t="shared" si="166"/>
        <v>1057720.1800000002</v>
      </c>
      <c r="P370" s="229">
        <f>SUM(P371:P372)</f>
        <v>1563279.8199999998</v>
      </c>
      <c r="Q370" s="22">
        <f>SUM(Q371:Q372)</f>
        <v>0</v>
      </c>
      <c r="R370" s="22">
        <f>SUM(R371:R372)</f>
        <v>1053250.9100000001</v>
      </c>
      <c r="S370" s="22">
        <f>SUM(S371:S372)</f>
        <v>418472.18</v>
      </c>
      <c r="T370" s="22">
        <f>SUM(T371:T372)</f>
        <v>415274.93</v>
      </c>
      <c r="U370" s="154">
        <f>+IFERROR((R370/N370),0%)</f>
        <v>0.40185078595955748</v>
      </c>
    </row>
    <row r="371" spans="1:33" ht="15" customHeight="1" x14ac:dyDescent="0.2">
      <c r="A371" s="95"/>
      <c r="B371" s="314" t="s">
        <v>26</v>
      </c>
      <c r="C371" s="269" t="s">
        <v>24</v>
      </c>
      <c r="D371" s="39">
        <v>174262</v>
      </c>
      <c r="E371" s="269">
        <v>3</v>
      </c>
      <c r="F371" s="313">
        <v>142</v>
      </c>
      <c r="G371" s="40" t="str">
        <f>CONCATENATE(D371,"-",E371,"-",F371)</f>
        <v>174262-3-142</v>
      </c>
      <c r="H371" s="32">
        <f>IFERROR(VLOOKUP(G371,'Base Zero'!A:L,6,FALSE),0)</f>
        <v>2126000</v>
      </c>
      <c r="I371" s="32">
        <f>IFERROR(VLOOKUP(G371,'Base Zero'!A:L,7,FALSE),0)</f>
        <v>0</v>
      </c>
      <c r="J371" s="23">
        <f>(H371+I371)</f>
        <v>2126000</v>
      </c>
      <c r="K371" s="32">
        <f>(L371-J371)</f>
        <v>0</v>
      </c>
      <c r="L371" s="32">
        <f>IFERROR(VLOOKUP(G371,'Base Zero'!$A:$L,10,FALSE),0)</f>
        <v>2126000</v>
      </c>
      <c r="M371" s="32">
        <f>+L371-N371</f>
        <v>0</v>
      </c>
      <c r="N371" s="32">
        <f>IFERROR(VLOOKUP(G371,'Base Zero'!$A:$P,16,FALSE),0)</f>
        <v>2126000</v>
      </c>
      <c r="O371" s="32">
        <f>IFERROR(VLOOKUP(G371,'Base Execução'!A:M,6,FALSE),0)+IFERROR(VLOOKUP(G371,'Destaque Liberado pela CPRM'!A:F,6,FALSE),0)</f>
        <v>582720.18000000005</v>
      </c>
      <c r="P371" s="231">
        <f>+N371-O371</f>
        <v>1543279.8199999998</v>
      </c>
      <c r="Q371" s="32"/>
      <c r="R371" s="231">
        <f>IFERROR(VLOOKUP(G371,'Base Execução'!$A:$K,7,FALSE),0)</f>
        <v>578250.91</v>
      </c>
      <c r="S371" s="231">
        <f>IFERROR(VLOOKUP(G371,'Base Execução'!$A:$K,9,FALSE),0)</f>
        <v>418472.18</v>
      </c>
      <c r="T371" s="32">
        <f>IFERROR(VLOOKUP(G371,'Base Execução'!$A:$K,11,FALSE),0)</f>
        <v>415274.93</v>
      </c>
      <c r="U371" s="155"/>
    </row>
    <row r="372" spans="1:33" ht="15" customHeight="1" x14ac:dyDescent="0.2">
      <c r="A372" s="95"/>
      <c r="B372" s="314" t="s">
        <v>26</v>
      </c>
      <c r="C372" s="278" t="s">
        <v>27</v>
      </c>
      <c r="D372" s="39">
        <v>174262</v>
      </c>
      <c r="E372" s="269">
        <v>4</v>
      </c>
      <c r="F372" s="313">
        <v>142</v>
      </c>
      <c r="G372" s="40" t="str">
        <f>CONCATENATE(D372,"-",E372,"-",F372)</f>
        <v>174262-4-142</v>
      </c>
      <c r="H372" s="32">
        <f>IFERROR(VLOOKUP(G372,'Base Zero'!A:L,6,FALSE),0)</f>
        <v>495000</v>
      </c>
      <c r="I372" s="32">
        <f>IFERROR(VLOOKUP(G372,'Base Zero'!A:L,7,FALSE),0)</f>
        <v>0</v>
      </c>
      <c r="J372" s="23">
        <f>(H372+I372)</f>
        <v>495000</v>
      </c>
      <c r="K372" s="32">
        <f>(L372-J372)</f>
        <v>0</v>
      </c>
      <c r="L372" s="32">
        <f>IFERROR(VLOOKUP(G372,'Base Zero'!$A:$L,10,FALSE),0)</f>
        <v>495000</v>
      </c>
      <c r="M372" s="32">
        <f>+L372-N372</f>
        <v>0</v>
      </c>
      <c r="N372" s="32">
        <f>IFERROR(VLOOKUP(G372,'Base Zero'!$A:$P,16,FALSE),0)</f>
        <v>495000</v>
      </c>
      <c r="O372" s="32">
        <f>IFERROR(VLOOKUP(G372,'Base Execução'!A:M,6,FALSE),0)+IFERROR(VLOOKUP(G372,'Destaque Liberado pela CPRM'!A:F,6,FALSE),0)</f>
        <v>475000</v>
      </c>
      <c r="P372" s="231">
        <f>+N372-O372</f>
        <v>20000</v>
      </c>
      <c r="Q372" s="32"/>
      <c r="R372" s="231">
        <f>IFERROR(VLOOKUP(G372,'Base Execução'!$A:$K,7,FALSE),0)</f>
        <v>475000</v>
      </c>
      <c r="S372" s="231">
        <f>IFERROR(VLOOKUP(G372,'Base Execução'!$A:$K,9,FALSE),0)</f>
        <v>0</v>
      </c>
      <c r="T372" s="32">
        <f>IFERROR(VLOOKUP(G372,'Base Execução'!$A:$K,11,FALSE),0)</f>
        <v>0</v>
      </c>
      <c r="U372" s="155"/>
    </row>
    <row r="373" spans="1:33" s="11" customFormat="1" ht="15" customHeight="1" x14ac:dyDescent="0.2">
      <c r="A373" s="95"/>
      <c r="B373" s="424" t="s">
        <v>149</v>
      </c>
      <c r="C373" s="278"/>
      <c r="D373" s="40"/>
      <c r="E373" s="278"/>
      <c r="F373" s="313"/>
      <c r="G373" s="40"/>
      <c r="H373" s="32"/>
      <c r="I373" s="32"/>
      <c r="J373" s="23"/>
      <c r="K373" s="32"/>
      <c r="L373" s="32"/>
      <c r="M373" s="32"/>
      <c r="N373" s="32"/>
      <c r="O373" s="32"/>
      <c r="P373" s="231"/>
      <c r="Q373" s="33"/>
      <c r="R373" s="231"/>
      <c r="S373" s="231"/>
      <c r="T373" s="32"/>
      <c r="U373" s="155"/>
      <c r="V373" s="364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" customHeight="1" x14ac:dyDescent="0.2">
      <c r="A374" s="95"/>
      <c r="B374" s="38" t="s">
        <v>150</v>
      </c>
      <c r="C374" s="269"/>
      <c r="D374" s="36"/>
      <c r="E374" s="35"/>
      <c r="F374" s="37"/>
      <c r="G374" s="33"/>
      <c r="H374" s="22">
        <f t="shared" ref="H374:T374" si="167">SUM(H375:H376)</f>
        <v>2117890</v>
      </c>
      <c r="I374" s="22">
        <f t="shared" si="167"/>
        <v>0</v>
      </c>
      <c r="J374" s="22">
        <f t="shared" si="167"/>
        <v>2117890</v>
      </c>
      <c r="K374" s="22">
        <f t="shared" si="167"/>
        <v>-465725</v>
      </c>
      <c r="L374" s="22">
        <f t="shared" si="167"/>
        <v>1652165</v>
      </c>
      <c r="M374" s="22">
        <f t="shared" si="167"/>
        <v>0</v>
      </c>
      <c r="N374" s="22">
        <f t="shared" si="167"/>
        <v>1652165</v>
      </c>
      <c r="O374" s="22">
        <f t="shared" si="167"/>
        <v>781558.13</v>
      </c>
      <c r="P374" s="229">
        <f t="shared" si="167"/>
        <v>870606.87</v>
      </c>
      <c r="Q374" s="22">
        <f t="shared" si="167"/>
        <v>0</v>
      </c>
      <c r="R374" s="22">
        <f t="shared" si="167"/>
        <v>780728.06</v>
      </c>
      <c r="S374" s="22">
        <f t="shared" si="167"/>
        <v>361974.12</v>
      </c>
      <c r="T374" s="22">
        <f t="shared" si="167"/>
        <v>314136.8</v>
      </c>
      <c r="U374" s="154">
        <f>+IFERROR((R374/N374),0%)</f>
        <v>0.4725484803273281</v>
      </c>
    </row>
    <row r="375" spans="1:33" ht="15" customHeight="1" x14ac:dyDescent="0.2">
      <c r="A375" s="95"/>
      <c r="B375" s="314" t="s">
        <v>26</v>
      </c>
      <c r="C375" s="269" t="s">
        <v>24</v>
      </c>
      <c r="D375" s="39">
        <v>174267</v>
      </c>
      <c r="E375" s="269">
        <v>3</v>
      </c>
      <c r="F375" s="313">
        <v>142</v>
      </c>
      <c r="G375" s="40" t="str">
        <f>CONCATENATE(D375,"-",E375,"-",F375)</f>
        <v>174267-3-142</v>
      </c>
      <c r="H375" s="32">
        <f>IFERROR(VLOOKUP(G375,'Base Zero'!A:L,6,FALSE),0)</f>
        <v>2007890</v>
      </c>
      <c r="I375" s="32">
        <f>IFERROR(VLOOKUP(G375,'Base Zero'!A:L,7,FALSE),0)</f>
        <v>0</v>
      </c>
      <c r="J375" s="23">
        <f>(H375+I375)</f>
        <v>2007890</v>
      </c>
      <c r="K375" s="32">
        <f>(L375-J375)</f>
        <v>-465725</v>
      </c>
      <c r="L375" s="32">
        <f>IFERROR(VLOOKUP(G375,'Base Zero'!$A:$L,10,FALSE),0)</f>
        <v>1542165</v>
      </c>
      <c r="M375" s="32">
        <f>+L375-N375</f>
        <v>0</v>
      </c>
      <c r="N375" s="32">
        <f>IFERROR(VLOOKUP(G375,'Base Zero'!$A:$P,16,FALSE),0)</f>
        <v>1542165</v>
      </c>
      <c r="O375" s="32">
        <f>IFERROR(VLOOKUP(G375,'Base Execução'!A:M,6,FALSE),0)+IFERROR(VLOOKUP(G375,'Destaque Liberado pela CPRM'!A:F,6,FALSE),0)</f>
        <v>671558.13</v>
      </c>
      <c r="P375" s="231">
        <f>+N375-O375</f>
        <v>870606.87</v>
      </c>
      <c r="Q375" s="32"/>
      <c r="R375" s="231">
        <f>IFERROR(VLOOKUP(G375,'Base Execução'!$A:$K,7,FALSE),0)</f>
        <v>670728.06000000006</v>
      </c>
      <c r="S375" s="231">
        <f>IFERROR(VLOOKUP(G375,'Base Execução'!$A:$K,9,FALSE),0)</f>
        <v>361974.12</v>
      </c>
      <c r="T375" s="32">
        <f>IFERROR(VLOOKUP(G375,'Base Execução'!$A:$K,11,FALSE),0)</f>
        <v>314136.8</v>
      </c>
      <c r="U375" s="155"/>
    </row>
    <row r="376" spans="1:33" ht="15" customHeight="1" x14ac:dyDescent="0.2">
      <c r="A376" s="95"/>
      <c r="B376" s="314" t="s">
        <v>26</v>
      </c>
      <c r="C376" s="278" t="s">
        <v>27</v>
      </c>
      <c r="D376" s="39">
        <v>174267</v>
      </c>
      <c r="E376" s="269">
        <v>4</v>
      </c>
      <c r="F376" s="313">
        <v>142</v>
      </c>
      <c r="G376" s="40" t="str">
        <f>CONCATENATE(D376,"-",E376,"-",F376)</f>
        <v>174267-4-142</v>
      </c>
      <c r="H376" s="32">
        <f>IFERROR(VLOOKUP(G376,'Base Zero'!A:L,6,FALSE),0)</f>
        <v>110000</v>
      </c>
      <c r="I376" s="32">
        <f>IFERROR(VLOOKUP(G376,'Base Zero'!A:L,7,FALSE),0)</f>
        <v>0</v>
      </c>
      <c r="J376" s="23">
        <f>(H376+I376)</f>
        <v>110000</v>
      </c>
      <c r="K376" s="32">
        <f>(L376-J376)</f>
        <v>0</v>
      </c>
      <c r="L376" s="32">
        <f>IFERROR(VLOOKUP(G376,'Base Zero'!$A:$L,10,FALSE),0)</f>
        <v>110000</v>
      </c>
      <c r="M376" s="32">
        <f>+L376-N376</f>
        <v>0</v>
      </c>
      <c r="N376" s="32">
        <f>IFERROR(VLOOKUP(G376,'Base Zero'!$A:$P,16,FALSE),0)</f>
        <v>110000</v>
      </c>
      <c r="O376" s="32">
        <f>IFERROR(VLOOKUP(G376,'Base Execução'!A:M,6,FALSE),0)+IFERROR(VLOOKUP(G376,'Destaque Liberado pela CPRM'!A:F,6,FALSE),0)</f>
        <v>110000</v>
      </c>
      <c r="P376" s="231">
        <f>+N376-O376</f>
        <v>0</v>
      </c>
      <c r="Q376" s="32"/>
      <c r="R376" s="231">
        <f>IFERROR(VLOOKUP(G376,'Base Execução'!$A:$K,7,FALSE),0)</f>
        <v>110000</v>
      </c>
      <c r="S376" s="231">
        <f>IFERROR(VLOOKUP(G376,'Base Execução'!$A:$K,9,FALSE),0)</f>
        <v>0</v>
      </c>
      <c r="T376" s="32">
        <f>IFERROR(VLOOKUP(G376,'Base Execução'!$A:$K,11,FALSE),0)</f>
        <v>0</v>
      </c>
      <c r="U376" s="155"/>
    </row>
    <row r="377" spans="1:33" s="11" customFormat="1" ht="15" customHeight="1" x14ac:dyDescent="0.2">
      <c r="A377" s="368"/>
      <c r="B377" s="301"/>
      <c r="C377" s="48"/>
      <c r="D377" s="49"/>
      <c r="E377" s="48"/>
      <c r="F377" s="50"/>
      <c r="G377" s="48"/>
      <c r="H377" s="42"/>
      <c r="I377" s="42"/>
      <c r="J377" s="24"/>
      <c r="K377" s="42"/>
      <c r="L377" s="42"/>
      <c r="M377" s="42"/>
      <c r="N377" s="42"/>
      <c r="O377" s="42"/>
      <c r="P377" s="265"/>
      <c r="Q377" s="35"/>
      <c r="R377" s="265"/>
      <c r="S377" s="265"/>
      <c r="T377" s="42"/>
      <c r="U377" s="300"/>
      <c r="V377" s="364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s="11" customFormat="1" ht="24.95" customHeight="1" x14ac:dyDescent="0.2">
      <c r="A378" s="95"/>
      <c r="B378" s="41" t="s">
        <v>292</v>
      </c>
      <c r="C378" s="278"/>
      <c r="D378" s="40"/>
      <c r="E378" s="278"/>
      <c r="F378" s="279"/>
      <c r="G378" s="278"/>
      <c r="H378" s="21">
        <f>SUM(H380:H383)</f>
        <v>8500000</v>
      </c>
      <c r="I378" s="21">
        <f t="shared" ref="I378:T378" si="168">SUM(I380:I383)</f>
        <v>0</v>
      </c>
      <c r="J378" s="21">
        <f t="shared" si="168"/>
        <v>8500000</v>
      </c>
      <c r="K378" s="21">
        <f t="shared" si="168"/>
        <v>0</v>
      </c>
      <c r="L378" s="21">
        <f t="shared" si="168"/>
        <v>8500000</v>
      </c>
      <c r="M378" s="21">
        <f t="shared" si="168"/>
        <v>0</v>
      </c>
      <c r="N378" s="21">
        <f t="shared" si="168"/>
        <v>8500000</v>
      </c>
      <c r="O378" s="21">
        <f t="shared" si="168"/>
        <v>3291090.6199999996</v>
      </c>
      <c r="P378" s="21">
        <f t="shared" si="168"/>
        <v>5208909.38</v>
      </c>
      <c r="Q378" s="22">
        <f>SUM(Q381:Q383)</f>
        <v>0</v>
      </c>
      <c r="R378" s="21">
        <f t="shared" si="168"/>
        <v>3200018.7199999997</v>
      </c>
      <c r="S378" s="21">
        <f t="shared" si="168"/>
        <v>2080731.78</v>
      </c>
      <c r="T378" s="21">
        <f t="shared" si="168"/>
        <v>1680106.16</v>
      </c>
      <c r="U378" s="156">
        <f>+IFERROR((R378/N378),0%)</f>
        <v>0.37647279058823524</v>
      </c>
      <c r="V378" s="364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s="11" customFormat="1" ht="15" customHeight="1" x14ac:dyDescent="0.2">
      <c r="A379" s="95"/>
      <c r="B379" s="277" t="s">
        <v>329</v>
      </c>
      <c r="C379" s="278"/>
      <c r="D379" s="40"/>
      <c r="E379" s="278"/>
      <c r="F379" s="279"/>
      <c r="G379" s="278"/>
      <c r="H379" s="32"/>
      <c r="I379" s="32"/>
      <c r="J379" s="23"/>
      <c r="K379" s="32"/>
      <c r="L379" s="32"/>
      <c r="M379" s="32"/>
      <c r="N379" s="32"/>
      <c r="O379" s="32"/>
      <c r="P379" s="231"/>
      <c r="Q379" s="33"/>
      <c r="R379" s="232"/>
      <c r="S379" s="232"/>
      <c r="T379" s="31"/>
      <c r="U379" s="155"/>
      <c r="V379" s="364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s="11" customFormat="1" ht="15" customHeight="1" x14ac:dyDescent="0.2">
      <c r="A380" s="95"/>
      <c r="B380" s="314" t="s">
        <v>23</v>
      </c>
      <c r="C380" s="278" t="s">
        <v>24</v>
      </c>
      <c r="D380" s="40"/>
      <c r="E380" s="278">
        <v>3</v>
      </c>
      <c r="F380" s="313">
        <v>100</v>
      </c>
      <c r="G380" s="278"/>
      <c r="H380" s="32">
        <f>H387</f>
        <v>0</v>
      </c>
      <c r="I380" s="32">
        <f t="shared" ref="I380:T380" si="169">I387</f>
        <v>0</v>
      </c>
      <c r="J380" s="32">
        <f t="shared" si="169"/>
        <v>0</v>
      </c>
      <c r="K380" s="32">
        <f t="shared" si="169"/>
        <v>0</v>
      </c>
      <c r="L380" s="32">
        <f t="shared" si="169"/>
        <v>0</v>
      </c>
      <c r="M380" s="32">
        <f t="shared" si="169"/>
        <v>0</v>
      </c>
      <c r="N380" s="32">
        <f t="shared" si="169"/>
        <v>0</v>
      </c>
      <c r="O380" s="32">
        <f t="shared" si="169"/>
        <v>0</v>
      </c>
      <c r="P380" s="32">
        <f t="shared" si="169"/>
        <v>0</v>
      </c>
      <c r="Q380" s="33"/>
      <c r="R380" s="32">
        <f t="shared" si="169"/>
        <v>0</v>
      </c>
      <c r="S380" s="32">
        <f t="shared" si="169"/>
        <v>0</v>
      </c>
      <c r="T380" s="32">
        <f t="shared" si="169"/>
        <v>0</v>
      </c>
      <c r="U380" s="155"/>
      <c r="V380" s="364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11" customFormat="1" ht="15" customHeight="1" x14ac:dyDescent="0.2">
      <c r="A381" s="95"/>
      <c r="B381" s="314" t="s">
        <v>23</v>
      </c>
      <c r="C381" s="278" t="s">
        <v>24</v>
      </c>
      <c r="D381" s="40"/>
      <c r="E381" s="278">
        <v>3</v>
      </c>
      <c r="F381" s="313">
        <v>142</v>
      </c>
      <c r="G381" s="278"/>
      <c r="H381" s="32">
        <f>H388</f>
        <v>5692518</v>
      </c>
      <c r="I381" s="32">
        <f t="shared" ref="I381:T381" si="170">I388</f>
        <v>0</v>
      </c>
      <c r="J381" s="32">
        <f t="shared" si="170"/>
        <v>5692518</v>
      </c>
      <c r="K381" s="32">
        <f t="shared" si="170"/>
        <v>0</v>
      </c>
      <c r="L381" s="32">
        <f t="shared" si="170"/>
        <v>5692518</v>
      </c>
      <c r="M381" s="32">
        <f t="shared" si="170"/>
        <v>0</v>
      </c>
      <c r="N381" s="32">
        <f t="shared" si="170"/>
        <v>5692518</v>
      </c>
      <c r="O381" s="32">
        <f t="shared" si="170"/>
        <v>2756297.23</v>
      </c>
      <c r="P381" s="32">
        <f t="shared" si="170"/>
        <v>2936220.77</v>
      </c>
      <c r="Q381" s="32">
        <f t="shared" si="170"/>
        <v>0</v>
      </c>
      <c r="R381" s="32">
        <f t="shared" si="170"/>
        <v>2672058.33</v>
      </c>
      <c r="S381" s="32">
        <f t="shared" si="170"/>
        <v>1590595.12</v>
      </c>
      <c r="T381" s="32">
        <f t="shared" si="170"/>
        <v>1235714.6000000001</v>
      </c>
      <c r="U381" s="155"/>
      <c r="V381" s="364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11" customFormat="1" ht="15" customHeight="1" x14ac:dyDescent="0.2">
      <c r="A382" s="95"/>
      <c r="B382" s="314" t="s">
        <v>32</v>
      </c>
      <c r="C382" s="278" t="s">
        <v>27</v>
      </c>
      <c r="D382" s="40"/>
      <c r="E382" s="278">
        <v>4</v>
      </c>
      <c r="F382" s="313">
        <v>142</v>
      </c>
      <c r="G382" s="278"/>
      <c r="H382" s="32">
        <f>H389</f>
        <v>1000000</v>
      </c>
      <c r="I382" s="32">
        <f t="shared" ref="I382:T382" si="171">I389</f>
        <v>0</v>
      </c>
      <c r="J382" s="32">
        <f t="shared" si="171"/>
        <v>1000000</v>
      </c>
      <c r="K382" s="32">
        <f t="shared" si="171"/>
        <v>0</v>
      </c>
      <c r="L382" s="32">
        <f t="shared" si="171"/>
        <v>1000000</v>
      </c>
      <c r="M382" s="32">
        <f t="shared" si="171"/>
        <v>0</v>
      </c>
      <c r="N382" s="32">
        <f t="shared" si="171"/>
        <v>1000000</v>
      </c>
      <c r="O382" s="32">
        <f t="shared" si="171"/>
        <v>27915.55</v>
      </c>
      <c r="P382" s="32">
        <f t="shared" si="171"/>
        <v>972084.45</v>
      </c>
      <c r="Q382" s="32">
        <f t="shared" si="171"/>
        <v>0</v>
      </c>
      <c r="R382" s="32">
        <f t="shared" si="171"/>
        <v>21642.55</v>
      </c>
      <c r="S382" s="32">
        <f t="shared" si="171"/>
        <v>491.9</v>
      </c>
      <c r="T382" s="32">
        <f t="shared" si="171"/>
        <v>491.9</v>
      </c>
      <c r="U382" s="155"/>
      <c r="V382" s="364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11" customFormat="1" ht="15" customHeight="1" x14ac:dyDescent="0.2">
      <c r="A383" s="95"/>
      <c r="B383" s="314" t="s">
        <v>39</v>
      </c>
      <c r="C383" s="278" t="s">
        <v>24</v>
      </c>
      <c r="D383" s="40"/>
      <c r="E383" s="278">
        <v>3</v>
      </c>
      <c r="F383" s="279">
        <v>150</v>
      </c>
      <c r="G383" s="278"/>
      <c r="H383" s="32">
        <f>H390</f>
        <v>1807482</v>
      </c>
      <c r="I383" s="32">
        <f t="shared" ref="I383:T383" si="172">I390</f>
        <v>0</v>
      </c>
      <c r="J383" s="32">
        <f t="shared" si="172"/>
        <v>1807482</v>
      </c>
      <c r="K383" s="32">
        <f t="shared" si="172"/>
        <v>0</v>
      </c>
      <c r="L383" s="32">
        <f t="shared" si="172"/>
        <v>1807482</v>
      </c>
      <c r="M383" s="32">
        <f t="shared" si="172"/>
        <v>0</v>
      </c>
      <c r="N383" s="32">
        <f t="shared" si="172"/>
        <v>1807482</v>
      </c>
      <c r="O383" s="32">
        <f t="shared" si="172"/>
        <v>506877.84</v>
      </c>
      <c r="P383" s="32">
        <f t="shared" si="172"/>
        <v>1300604.1599999999</v>
      </c>
      <c r="Q383" s="32">
        <f t="shared" si="172"/>
        <v>0</v>
      </c>
      <c r="R383" s="32">
        <f t="shared" si="172"/>
        <v>506317.84</v>
      </c>
      <c r="S383" s="32">
        <f t="shared" si="172"/>
        <v>489644.76</v>
      </c>
      <c r="T383" s="32">
        <f t="shared" si="172"/>
        <v>443899.66</v>
      </c>
      <c r="U383" s="155"/>
      <c r="V383" s="364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11" customFormat="1" ht="15" customHeight="1" x14ac:dyDescent="0.2">
      <c r="A384" s="95"/>
      <c r="B384" s="314"/>
      <c r="C384" s="278"/>
      <c r="D384" s="40"/>
      <c r="E384" s="278"/>
      <c r="F384" s="279"/>
      <c r="G384" s="278"/>
      <c r="H384" s="32"/>
      <c r="I384" s="32"/>
      <c r="J384" s="23"/>
      <c r="K384" s="32"/>
      <c r="L384" s="32"/>
      <c r="M384" s="32"/>
      <c r="N384" s="32"/>
      <c r="O384" s="32"/>
      <c r="P384" s="231"/>
      <c r="Q384" s="33"/>
      <c r="R384" s="232"/>
      <c r="S384" s="232"/>
      <c r="T384" s="31"/>
      <c r="U384" s="155"/>
      <c r="V384" s="364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11" customFormat="1" ht="15" customHeight="1" x14ac:dyDescent="0.2">
      <c r="A385" s="95"/>
      <c r="B385" s="424" t="s">
        <v>293</v>
      </c>
      <c r="C385" s="278"/>
      <c r="D385" s="40"/>
      <c r="E385" s="278"/>
      <c r="F385" s="279"/>
      <c r="G385" s="278"/>
      <c r="H385" s="32"/>
      <c r="I385" s="32"/>
      <c r="J385" s="23"/>
      <c r="K385" s="32"/>
      <c r="L385" s="32"/>
      <c r="M385" s="32"/>
      <c r="N385" s="32"/>
      <c r="O385" s="32"/>
      <c r="P385" s="231"/>
      <c r="Q385" s="33"/>
      <c r="R385" s="232"/>
      <c r="S385" s="232"/>
      <c r="T385" s="31"/>
      <c r="U385" s="155"/>
      <c r="V385" s="364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11" customFormat="1" ht="15" customHeight="1" x14ac:dyDescent="0.2">
      <c r="A386" s="95"/>
      <c r="B386" s="38" t="s">
        <v>197</v>
      </c>
      <c r="C386" s="278"/>
      <c r="D386" s="40"/>
      <c r="E386" s="278"/>
      <c r="F386" s="279"/>
      <c r="G386" s="278"/>
      <c r="H386" s="22">
        <f>SUM(H387:H390)</f>
        <v>8500000</v>
      </c>
      <c r="I386" s="22">
        <f t="shared" ref="I386:P386" si="173">SUM(I387:I390)</f>
        <v>0</v>
      </c>
      <c r="J386" s="22">
        <f t="shared" si="173"/>
        <v>8500000</v>
      </c>
      <c r="K386" s="22">
        <f t="shared" si="173"/>
        <v>0</v>
      </c>
      <c r="L386" s="22">
        <f t="shared" si="173"/>
        <v>8500000</v>
      </c>
      <c r="M386" s="22">
        <f t="shared" si="173"/>
        <v>0</v>
      </c>
      <c r="N386" s="22">
        <f t="shared" si="173"/>
        <v>8500000</v>
      </c>
      <c r="O386" s="22">
        <f t="shared" si="173"/>
        <v>3291090.6199999996</v>
      </c>
      <c r="P386" s="22">
        <f t="shared" si="173"/>
        <v>5208909.38</v>
      </c>
      <c r="Q386" s="22">
        <f>SUM(Q388:Q390)</f>
        <v>0</v>
      </c>
      <c r="R386" s="22">
        <f>SUM(R387:R390)</f>
        <v>3200018.7199999997</v>
      </c>
      <c r="S386" s="22">
        <f>SUM(S387:S390)</f>
        <v>2080731.78</v>
      </c>
      <c r="T386" s="22">
        <f>SUM(T387:T390)</f>
        <v>1680106.16</v>
      </c>
      <c r="U386" s="154">
        <f>+IFERROR((R386/N386),0%)</f>
        <v>0.37647279058823524</v>
      </c>
      <c r="V386" s="364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11" customFormat="1" ht="15" customHeight="1" x14ac:dyDescent="0.2">
      <c r="A387" s="95"/>
      <c r="B387" s="314" t="s">
        <v>23</v>
      </c>
      <c r="C387" s="278" t="s">
        <v>24</v>
      </c>
      <c r="D387" s="40">
        <v>174239</v>
      </c>
      <c r="E387" s="278">
        <v>3</v>
      </c>
      <c r="F387" s="313">
        <v>100</v>
      </c>
      <c r="G387" s="40" t="str">
        <f>CONCATENATE(D387,"-",E387,"-",F387)</f>
        <v>174239-3-100</v>
      </c>
      <c r="H387" s="32">
        <f>IFERROR(VLOOKUP(G387,'Base Zero'!A:L,6,FALSE),0)</f>
        <v>0</v>
      </c>
      <c r="I387" s="32">
        <f>IFERROR(VLOOKUP(G387,'Base Zero'!A:L,7,FALSE),0)</f>
        <v>0</v>
      </c>
      <c r="J387" s="23">
        <f>(H387+I387)</f>
        <v>0</v>
      </c>
      <c r="K387" s="32">
        <f>(L387-J387)</f>
        <v>0</v>
      </c>
      <c r="L387" s="32">
        <f>IFERROR(VLOOKUP(G387,'Base Zero'!$A:$L,10,FALSE),0)</f>
        <v>0</v>
      </c>
      <c r="M387" s="32">
        <f>+L387-N387</f>
        <v>0</v>
      </c>
      <c r="N387" s="32">
        <f>IFERROR(VLOOKUP(G387,'Base Zero'!$A:$P,16,FALSE),0)</f>
        <v>0</v>
      </c>
      <c r="O387" s="32">
        <f>IFERROR(VLOOKUP(G387,'Base Execução'!A:M,6,FALSE),0)+IFERROR(VLOOKUP(G387,'Destaque Liberado pela CPRM'!A:F,6,FALSE),0)</f>
        <v>0</v>
      </c>
      <c r="P387" s="231">
        <f>+N387-O387</f>
        <v>0</v>
      </c>
      <c r="Q387" s="22"/>
      <c r="R387" s="231">
        <f>IFERROR(VLOOKUP(G387,'Base Execução'!$A:$K,7,FALSE),0)</f>
        <v>0</v>
      </c>
      <c r="S387" s="231">
        <f>IFERROR(VLOOKUP(G387,'Base Execução'!$A:$K,9,FALSE),0)</f>
        <v>0</v>
      </c>
      <c r="T387" s="32">
        <f>IFERROR(VLOOKUP(G387,'Base Execução'!$A:$K,11,FALSE),0)</f>
        <v>0</v>
      </c>
      <c r="U387" s="154"/>
      <c r="V387" s="364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11" customFormat="1" ht="15" customHeight="1" x14ac:dyDescent="0.2">
      <c r="A388" s="95"/>
      <c r="B388" s="314" t="s">
        <v>23</v>
      </c>
      <c r="C388" s="278" t="s">
        <v>24</v>
      </c>
      <c r="D388" s="40">
        <v>174239</v>
      </c>
      <c r="E388" s="278">
        <v>3</v>
      </c>
      <c r="F388" s="313">
        <v>142</v>
      </c>
      <c r="G388" s="40" t="str">
        <f>CONCATENATE(D388,"-",E388,"-",F388)</f>
        <v>174239-3-142</v>
      </c>
      <c r="H388" s="32">
        <f>IFERROR(VLOOKUP(G388,'Base Zero'!A:L,6,FALSE),0)</f>
        <v>5692518</v>
      </c>
      <c r="I388" s="32">
        <f>IFERROR(VLOOKUP(G388,'Base Zero'!A:L,7,FALSE),0)</f>
        <v>0</v>
      </c>
      <c r="J388" s="23">
        <f>(H388+I388)</f>
        <v>5692518</v>
      </c>
      <c r="K388" s="32">
        <f>(L388-J388)</f>
        <v>0</v>
      </c>
      <c r="L388" s="32">
        <f>IFERROR(VLOOKUP(G388,'Base Zero'!$A:$L,10,FALSE),0)</f>
        <v>5692518</v>
      </c>
      <c r="M388" s="32">
        <f>+L388-N388</f>
        <v>0</v>
      </c>
      <c r="N388" s="32">
        <f>IFERROR(VLOOKUP(G388,'Base Zero'!$A:$P,16,FALSE),0)</f>
        <v>5692518</v>
      </c>
      <c r="O388" s="32">
        <f>IFERROR(VLOOKUP(G388,'Base Execução'!A:M,6,FALSE),0)+IFERROR(VLOOKUP(G388,'Destaque Liberado pela CPRM'!A:F,6,FALSE),0)</f>
        <v>2756297.23</v>
      </c>
      <c r="P388" s="231">
        <f>+N388-O388</f>
        <v>2936220.77</v>
      </c>
      <c r="Q388" s="32"/>
      <c r="R388" s="231">
        <f>IFERROR(VLOOKUP(G388,'Base Execução'!$A:$K,7,FALSE),0)</f>
        <v>2672058.33</v>
      </c>
      <c r="S388" s="231">
        <f>IFERROR(VLOOKUP(G388,'Base Execução'!$A:$K,9,FALSE),0)</f>
        <v>1590595.12</v>
      </c>
      <c r="T388" s="32">
        <f>IFERROR(VLOOKUP(G388,'Base Execução'!$A:$K,11,FALSE),0)</f>
        <v>1235714.6000000001</v>
      </c>
      <c r="U388" s="155"/>
      <c r="V388" s="364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11" customFormat="1" ht="15" customHeight="1" x14ac:dyDescent="0.2">
      <c r="A389" s="95"/>
      <c r="B389" s="314" t="s">
        <v>32</v>
      </c>
      <c r="C389" s="278" t="s">
        <v>27</v>
      </c>
      <c r="D389" s="40">
        <v>174239</v>
      </c>
      <c r="E389" s="278">
        <v>4</v>
      </c>
      <c r="F389" s="313">
        <v>142</v>
      </c>
      <c r="G389" s="40" t="str">
        <f>CONCATENATE(D389,"-",E389,"-",F389)</f>
        <v>174239-4-142</v>
      </c>
      <c r="H389" s="32">
        <f>IFERROR(VLOOKUP(G389,'Base Zero'!A:L,6,FALSE),0)</f>
        <v>1000000</v>
      </c>
      <c r="I389" s="32">
        <f>IFERROR(VLOOKUP(G389,'Base Zero'!A:L,7,FALSE),0)</f>
        <v>0</v>
      </c>
      <c r="J389" s="23">
        <f>(H389+I389)</f>
        <v>1000000</v>
      </c>
      <c r="K389" s="32">
        <f>(L389-J389)</f>
        <v>0</v>
      </c>
      <c r="L389" s="32">
        <f>IFERROR(VLOOKUP(G389,'Base Zero'!$A:$L,10,FALSE),0)</f>
        <v>1000000</v>
      </c>
      <c r="M389" s="32">
        <f>+L389-N389</f>
        <v>0</v>
      </c>
      <c r="N389" s="32">
        <f>IFERROR(VLOOKUP(G389,'Base Zero'!$A:$P,16,FALSE),0)</f>
        <v>1000000</v>
      </c>
      <c r="O389" s="32">
        <f>IFERROR(VLOOKUP(G389,'Base Execução'!A:M,6,FALSE),0)+IFERROR(VLOOKUP(G389,'Destaque Liberado pela CPRM'!A:F,6,FALSE),0)</f>
        <v>27915.55</v>
      </c>
      <c r="P389" s="231">
        <f>+N389-O389</f>
        <v>972084.45</v>
      </c>
      <c r="Q389" s="33"/>
      <c r="R389" s="231">
        <f>IFERROR(VLOOKUP(G389,'Base Execução'!$A:$K,7,FALSE),0)</f>
        <v>21642.55</v>
      </c>
      <c r="S389" s="231">
        <f>IFERROR(VLOOKUP(G389,'Base Execução'!$A:$K,9,FALSE),0)</f>
        <v>491.9</v>
      </c>
      <c r="T389" s="32">
        <f>IFERROR(VLOOKUP(G389,'Base Execução'!$A:$K,11,FALSE),0)</f>
        <v>491.9</v>
      </c>
      <c r="U389" s="155"/>
      <c r="V389" s="364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11" customFormat="1" ht="15" customHeight="1" x14ac:dyDescent="0.2">
      <c r="A390" s="95"/>
      <c r="B390" s="314" t="s">
        <v>39</v>
      </c>
      <c r="C390" s="278" t="s">
        <v>24</v>
      </c>
      <c r="D390" s="40">
        <v>174239</v>
      </c>
      <c r="E390" s="278">
        <v>3</v>
      </c>
      <c r="F390" s="279">
        <v>150</v>
      </c>
      <c r="G390" s="40" t="str">
        <f>CONCATENATE(D390,"-",E390,"-",F390)</f>
        <v>174239-3-150</v>
      </c>
      <c r="H390" s="32">
        <f>IFERROR(VLOOKUP(G390,'Base Zero'!A:L,6,FALSE),0)</f>
        <v>1807482</v>
      </c>
      <c r="I390" s="32">
        <f>IFERROR(VLOOKUP(G390,'Base Zero'!A:L,7,FALSE),0)</f>
        <v>0</v>
      </c>
      <c r="J390" s="23">
        <f>(H390+I390)</f>
        <v>1807482</v>
      </c>
      <c r="K390" s="32">
        <f>(L390-J390)</f>
        <v>0</v>
      </c>
      <c r="L390" s="32">
        <f>IFERROR(VLOOKUP(G390,'Base Zero'!$A:$L,10,FALSE),0)</f>
        <v>1807482</v>
      </c>
      <c r="M390" s="32">
        <f>+L390-N390</f>
        <v>0</v>
      </c>
      <c r="N390" s="32">
        <f>IFERROR(VLOOKUP(G390,'Base Zero'!$A:$P,16,FALSE),0)</f>
        <v>1807482</v>
      </c>
      <c r="O390" s="32">
        <f>IFERROR(VLOOKUP(G390,'Base Execução'!A:M,6,FALSE),0)+IFERROR(VLOOKUP(G390,'Destaque Liberado pela CPRM'!A:F,6,FALSE),0)</f>
        <v>506877.84</v>
      </c>
      <c r="P390" s="231">
        <f>+N390-O390</f>
        <v>1300604.1599999999</v>
      </c>
      <c r="Q390" s="33"/>
      <c r="R390" s="231">
        <f>IFERROR(VLOOKUP(G390,'Base Execução'!$A:$K,7,FALSE),0)</f>
        <v>506317.84</v>
      </c>
      <c r="S390" s="231">
        <f>IFERROR(VLOOKUP(G390,'Base Execução'!$A:$K,9,FALSE),0)</f>
        <v>489644.76</v>
      </c>
      <c r="T390" s="32">
        <f>IFERROR(VLOOKUP(G390,'Base Execução'!$A:$K,11,FALSE),0)</f>
        <v>443899.66</v>
      </c>
      <c r="U390" s="155"/>
      <c r="V390" s="364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11" customFormat="1" ht="15" customHeight="1" x14ac:dyDescent="0.2">
      <c r="A391" s="368"/>
      <c r="B391" s="299"/>
      <c r="C391" s="48"/>
      <c r="D391" s="49"/>
      <c r="E391" s="48"/>
      <c r="F391" s="50"/>
      <c r="G391" s="48"/>
      <c r="H391" s="42"/>
      <c r="I391" s="42"/>
      <c r="J391" s="24"/>
      <c r="K391" s="42"/>
      <c r="L391" s="42"/>
      <c r="M391" s="42"/>
      <c r="N391" s="42"/>
      <c r="O391" s="42"/>
      <c r="P391" s="265"/>
      <c r="Q391" s="35"/>
      <c r="R391" s="265"/>
      <c r="S391" s="265"/>
      <c r="T391" s="42"/>
      <c r="U391" s="300"/>
      <c r="V391" s="364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11" customFormat="1" ht="24.95" customHeight="1" x14ac:dyDescent="0.2">
      <c r="A392" s="95"/>
      <c r="B392" s="41" t="s">
        <v>294</v>
      </c>
      <c r="C392" s="278"/>
      <c r="D392" s="40"/>
      <c r="E392" s="278"/>
      <c r="F392" s="279"/>
      <c r="G392" s="278"/>
      <c r="H392" s="21">
        <f>SUM(H394:H397)</f>
        <v>1000000</v>
      </c>
      <c r="I392" s="21">
        <f t="shared" ref="I392:T392" si="174">SUM(I394:I397)</f>
        <v>0</v>
      </c>
      <c r="J392" s="21">
        <f t="shared" si="174"/>
        <v>1000000</v>
      </c>
      <c r="K392" s="21">
        <f t="shared" si="174"/>
        <v>-102651</v>
      </c>
      <c r="L392" s="21">
        <f t="shared" si="174"/>
        <v>897349</v>
      </c>
      <c r="M392" s="21">
        <f t="shared" si="174"/>
        <v>0</v>
      </c>
      <c r="N392" s="21">
        <f t="shared" si="174"/>
        <v>897349</v>
      </c>
      <c r="O392" s="21">
        <f t="shared" si="174"/>
        <v>440203.84</v>
      </c>
      <c r="P392" s="21">
        <f t="shared" si="174"/>
        <v>457145.16</v>
      </c>
      <c r="Q392" s="22">
        <f>SUM(Q396:Q397)</f>
        <v>0</v>
      </c>
      <c r="R392" s="21">
        <f t="shared" si="174"/>
        <v>373149.64</v>
      </c>
      <c r="S392" s="21">
        <f t="shared" si="174"/>
        <v>285821.12</v>
      </c>
      <c r="T392" s="21">
        <f t="shared" si="174"/>
        <v>209191.26</v>
      </c>
      <c r="U392" s="156">
        <f>+IFERROR((R392/N392),0%)</f>
        <v>0.41583557790781517</v>
      </c>
      <c r="V392" s="364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11" customFormat="1" ht="15" customHeight="1" x14ac:dyDescent="0.2">
      <c r="A393" s="95"/>
      <c r="B393" s="277" t="s">
        <v>330</v>
      </c>
      <c r="C393" s="278"/>
      <c r="D393" s="40"/>
      <c r="E393" s="278"/>
      <c r="F393" s="279"/>
      <c r="G393" s="278"/>
      <c r="H393" s="21"/>
      <c r="I393" s="21"/>
      <c r="J393" s="21"/>
      <c r="K393" s="21"/>
      <c r="L393" s="21"/>
      <c r="M393" s="21"/>
      <c r="N393" s="21"/>
      <c r="O393" s="21"/>
      <c r="P393" s="228"/>
      <c r="Q393" s="33"/>
      <c r="R393" s="228"/>
      <c r="S393" s="228"/>
      <c r="T393" s="21"/>
      <c r="U393" s="155"/>
      <c r="V393" s="364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11" customFormat="1" ht="15" customHeight="1" x14ac:dyDescent="0.2">
      <c r="A394" s="95"/>
      <c r="B394" s="314" t="s">
        <v>23</v>
      </c>
      <c r="C394" s="278" t="s">
        <v>24</v>
      </c>
      <c r="D394" s="40"/>
      <c r="E394" s="278"/>
      <c r="F394" s="313">
        <v>100</v>
      </c>
      <c r="G394" s="278"/>
      <c r="H394" s="32">
        <f>H404</f>
        <v>0</v>
      </c>
      <c r="I394" s="32">
        <f t="shared" ref="I394:T394" si="175">I404</f>
        <v>0</v>
      </c>
      <c r="J394" s="32">
        <f t="shared" si="175"/>
        <v>0</v>
      </c>
      <c r="K394" s="32">
        <f t="shared" si="175"/>
        <v>0</v>
      </c>
      <c r="L394" s="32">
        <f t="shared" si="175"/>
        <v>0</v>
      </c>
      <c r="M394" s="32">
        <f t="shared" si="175"/>
        <v>0</v>
      </c>
      <c r="N394" s="32">
        <f t="shared" si="175"/>
        <v>0</v>
      </c>
      <c r="O394" s="32">
        <f t="shared" si="175"/>
        <v>0</v>
      </c>
      <c r="P394" s="32">
        <f t="shared" si="175"/>
        <v>0</v>
      </c>
      <c r="Q394" s="33"/>
      <c r="R394" s="32">
        <f t="shared" si="175"/>
        <v>0</v>
      </c>
      <c r="S394" s="32">
        <f t="shared" si="175"/>
        <v>0</v>
      </c>
      <c r="T394" s="32">
        <f t="shared" si="175"/>
        <v>0</v>
      </c>
      <c r="U394" s="155"/>
      <c r="V394" s="36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11" customFormat="1" ht="15" customHeight="1" x14ac:dyDescent="0.2">
      <c r="A395" s="95"/>
      <c r="B395" s="314" t="s">
        <v>23</v>
      </c>
      <c r="C395" s="278" t="s">
        <v>27</v>
      </c>
      <c r="D395" s="40"/>
      <c r="E395" s="278"/>
      <c r="F395" s="313">
        <v>100</v>
      </c>
      <c r="G395" s="278"/>
      <c r="H395" s="32">
        <f>H405</f>
        <v>0</v>
      </c>
      <c r="I395" s="32">
        <f t="shared" ref="I395:T395" si="176">I405</f>
        <v>0</v>
      </c>
      <c r="J395" s="32">
        <f t="shared" si="176"/>
        <v>0</v>
      </c>
      <c r="K395" s="32">
        <f t="shared" si="176"/>
        <v>0</v>
      </c>
      <c r="L395" s="32">
        <f t="shared" si="176"/>
        <v>0</v>
      </c>
      <c r="M395" s="32">
        <f t="shared" si="176"/>
        <v>0</v>
      </c>
      <c r="N395" s="32">
        <f t="shared" si="176"/>
        <v>0</v>
      </c>
      <c r="O395" s="32">
        <f t="shared" si="176"/>
        <v>0</v>
      </c>
      <c r="P395" s="32">
        <f t="shared" si="176"/>
        <v>0</v>
      </c>
      <c r="Q395" s="33"/>
      <c r="R395" s="32">
        <f t="shared" si="176"/>
        <v>0</v>
      </c>
      <c r="S395" s="32">
        <f t="shared" si="176"/>
        <v>0</v>
      </c>
      <c r="T395" s="32">
        <f t="shared" si="176"/>
        <v>0</v>
      </c>
      <c r="U395" s="155"/>
      <c r="V395" s="364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11" customFormat="1" ht="15" customHeight="1" x14ac:dyDescent="0.2">
      <c r="A396" s="95"/>
      <c r="B396" s="314" t="s">
        <v>23</v>
      </c>
      <c r="C396" s="278" t="s">
        <v>24</v>
      </c>
      <c r="D396" s="40"/>
      <c r="E396" s="278"/>
      <c r="F396" s="313">
        <v>142</v>
      </c>
      <c r="G396" s="40"/>
      <c r="H396" s="32">
        <f t="shared" ref="H396:T396" si="177">H401+H408+H411+H414</f>
        <v>975000</v>
      </c>
      <c r="I396" s="32">
        <f t="shared" si="177"/>
        <v>0</v>
      </c>
      <c r="J396" s="32">
        <f t="shared" si="177"/>
        <v>975000</v>
      </c>
      <c r="K396" s="32">
        <f t="shared" si="177"/>
        <v>-79037</v>
      </c>
      <c r="L396" s="32">
        <f t="shared" si="177"/>
        <v>895963</v>
      </c>
      <c r="M396" s="32">
        <f t="shared" si="177"/>
        <v>0</v>
      </c>
      <c r="N396" s="32">
        <f t="shared" si="177"/>
        <v>895963</v>
      </c>
      <c r="O396" s="32">
        <f t="shared" si="177"/>
        <v>438817.84</v>
      </c>
      <c r="P396" s="32">
        <f t="shared" si="177"/>
        <v>457145.16</v>
      </c>
      <c r="Q396" s="32">
        <f t="shared" si="177"/>
        <v>0</v>
      </c>
      <c r="R396" s="32">
        <f t="shared" si="177"/>
        <v>373149.64</v>
      </c>
      <c r="S396" s="32">
        <f t="shared" si="177"/>
        <v>285821.12</v>
      </c>
      <c r="T396" s="32">
        <f t="shared" si="177"/>
        <v>209191.26</v>
      </c>
      <c r="U396" s="295"/>
      <c r="V396" s="364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s="11" customFormat="1" ht="15" customHeight="1" x14ac:dyDescent="0.2">
      <c r="A397" s="95"/>
      <c r="B397" s="314" t="s">
        <v>26</v>
      </c>
      <c r="C397" s="278" t="s">
        <v>27</v>
      </c>
      <c r="D397" s="40"/>
      <c r="E397" s="278"/>
      <c r="F397" s="313">
        <v>142</v>
      </c>
      <c r="G397" s="40"/>
      <c r="H397" s="32">
        <f>H402</f>
        <v>25000</v>
      </c>
      <c r="I397" s="32">
        <f t="shared" ref="I397:T397" si="178">I402</f>
        <v>0</v>
      </c>
      <c r="J397" s="32">
        <f t="shared" si="178"/>
        <v>25000</v>
      </c>
      <c r="K397" s="32">
        <f t="shared" si="178"/>
        <v>-23614</v>
      </c>
      <c r="L397" s="32">
        <f t="shared" si="178"/>
        <v>1386</v>
      </c>
      <c r="M397" s="32">
        <f t="shared" si="178"/>
        <v>0</v>
      </c>
      <c r="N397" s="32">
        <f t="shared" si="178"/>
        <v>1386</v>
      </c>
      <c r="O397" s="32">
        <f t="shared" si="178"/>
        <v>1386</v>
      </c>
      <c r="P397" s="32">
        <f t="shared" si="178"/>
        <v>0</v>
      </c>
      <c r="Q397" s="32">
        <f t="shared" si="178"/>
        <v>0</v>
      </c>
      <c r="R397" s="32">
        <f t="shared" si="178"/>
        <v>0</v>
      </c>
      <c r="S397" s="32">
        <f t="shared" si="178"/>
        <v>0</v>
      </c>
      <c r="T397" s="32">
        <f t="shared" si="178"/>
        <v>0</v>
      </c>
      <c r="U397" s="315"/>
      <c r="V397" s="364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s="11" customFormat="1" ht="15" customHeight="1" x14ac:dyDescent="0.2">
      <c r="A398" s="95"/>
      <c r="B398" s="314"/>
      <c r="C398" s="278"/>
      <c r="D398" s="40"/>
      <c r="E398" s="278"/>
      <c r="F398" s="279"/>
      <c r="G398" s="40"/>
      <c r="H398" s="32"/>
      <c r="I398" s="32"/>
      <c r="J398" s="32"/>
      <c r="K398" s="32"/>
      <c r="L398" s="32"/>
      <c r="M398" s="32"/>
      <c r="N398" s="32"/>
      <c r="O398" s="32"/>
      <c r="P398" s="231"/>
      <c r="Q398" s="33"/>
      <c r="R398" s="231"/>
      <c r="S398" s="231"/>
      <c r="T398" s="32"/>
      <c r="U398" s="155"/>
      <c r="V398" s="364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s="11" customFormat="1" ht="15" customHeight="1" x14ac:dyDescent="0.2">
      <c r="A399" s="95"/>
      <c r="B399" s="424" t="s">
        <v>161</v>
      </c>
      <c r="C399" s="278"/>
      <c r="D399" s="40"/>
      <c r="E399" s="278"/>
      <c r="F399" s="279"/>
      <c r="G399" s="278"/>
      <c r="H399" s="32"/>
      <c r="I399" s="32"/>
      <c r="J399" s="23"/>
      <c r="K399" s="32"/>
      <c r="L399" s="32"/>
      <c r="M399" s="32"/>
      <c r="N399" s="32"/>
      <c r="O399" s="32"/>
      <c r="P399" s="231"/>
      <c r="Q399" s="33"/>
      <c r="R399" s="232"/>
      <c r="S399" s="232"/>
      <c r="T399" s="31"/>
      <c r="U399" s="155"/>
      <c r="V399" s="364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s="11" customFormat="1" ht="15" customHeight="1" x14ac:dyDescent="0.2">
      <c r="A400" s="95"/>
      <c r="B400" s="318" t="s">
        <v>162</v>
      </c>
      <c r="C400" s="278"/>
      <c r="D400" s="40"/>
      <c r="E400" s="278"/>
      <c r="F400" s="279"/>
      <c r="G400" s="278"/>
      <c r="H400" s="21">
        <f t="shared" ref="H400:T400" si="179">SUM(H401:H402)</f>
        <v>225000</v>
      </c>
      <c r="I400" s="21">
        <f t="shared" si="179"/>
        <v>0</v>
      </c>
      <c r="J400" s="21">
        <f t="shared" si="179"/>
        <v>225000</v>
      </c>
      <c r="K400" s="21">
        <f t="shared" si="179"/>
        <v>-73614</v>
      </c>
      <c r="L400" s="21">
        <f t="shared" si="179"/>
        <v>151386</v>
      </c>
      <c r="M400" s="21">
        <f t="shared" si="179"/>
        <v>0</v>
      </c>
      <c r="N400" s="21">
        <f t="shared" si="179"/>
        <v>151386</v>
      </c>
      <c r="O400" s="21">
        <f t="shared" si="179"/>
        <v>76080.38</v>
      </c>
      <c r="P400" s="228">
        <f t="shared" si="179"/>
        <v>75305.62</v>
      </c>
      <c r="Q400" s="21">
        <f t="shared" si="179"/>
        <v>0</v>
      </c>
      <c r="R400" s="21">
        <f t="shared" si="179"/>
        <v>68609.27</v>
      </c>
      <c r="S400" s="21">
        <f t="shared" si="179"/>
        <v>19833.400000000001</v>
      </c>
      <c r="T400" s="21">
        <f t="shared" si="179"/>
        <v>14753.39</v>
      </c>
      <c r="U400" s="154">
        <f>+IFERROR((R400/N400),0%)</f>
        <v>0.45320749606964977</v>
      </c>
      <c r="V400" s="364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s="11" customFormat="1" ht="15" customHeight="1" x14ac:dyDescent="0.2">
      <c r="A401" s="95"/>
      <c r="B401" s="314" t="s">
        <v>23</v>
      </c>
      <c r="C401" s="278" t="s">
        <v>24</v>
      </c>
      <c r="D401" s="40">
        <v>174236</v>
      </c>
      <c r="E401" s="278">
        <v>3</v>
      </c>
      <c r="F401" s="313">
        <v>142</v>
      </c>
      <c r="G401" s="40" t="str">
        <f>CONCATENATE(D401,"-",E401,"-",F401)</f>
        <v>174236-3-142</v>
      </c>
      <c r="H401" s="32">
        <f>IFERROR(VLOOKUP(G401,'Base Zero'!A:L,6,FALSE),0)</f>
        <v>200000</v>
      </c>
      <c r="I401" s="32">
        <f>IFERROR(VLOOKUP(G401,'Base Zero'!A:L,7,FALSE),0)</f>
        <v>0</v>
      </c>
      <c r="J401" s="23">
        <f>(H401+I401)</f>
        <v>200000</v>
      </c>
      <c r="K401" s="32">
        <f>(L401-J401)</f>
        <v>-50000</v>
      </c>
      <c r="L401" s="32">
        <f>IFERROR(VLOOKUP(G401,'Base Zero'!$A:$L,10,FALSE),0)</f>
        <v>150000</v>
      </c>
      <c r="M401" s="32">
        <f>+L401-N401</f>
        <v>0</v>
      </c>
      <c r="N401" s="32">
        <f>IFERROR(VLOOKUP(G401,'Base Zero'!$A:$P,16,FALSE),0)</f>
        <v>150000</v>
      </c>
      <c r="O401" s="32">
        <f>IFERROR(VLOOKUP(G401,'Base Execução'!A:M,6,FALSE),0)+IFERROR(VLOOKUP(G401,'Destaque Liberado pela CPRM'!A:F,6,FALSE),0)</f>
        <v>74694.38</v>
      </c>
      <c r="P401" s="231">
        <f>+N401-O401</f>
        <v>75305.62</v>
      </c>
      <c r="Q401" s="32"/>
      <c r="R401" s="231">
        <f>IFERROR(VLOOKUP(G401,'Base Execução'!$A:$K,7,FALSE),0)</f>
        <v>68609.27</v>
      </c>
      <c r="S401" s="231">
        <f>IFERROR(VLOOKUP(G401,'Base Execução'!$A:$K,9,FALSE),0)</f>
        <v>19833.400000000001</v>
      </c>
      <c r="T401" s="32">
        <f>IFERROR(VLOOKUP(G401,'Base Execução'!$A:$K,11,FALSE),0)</f>
        <v>14753.39</v>
      </c>
      <c r="U401" s="155"/>
      <c r="V401" s="364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s="11" customFormat="1" ht="15" customHeight="1" x14ac:dyDescent="0.2">
      <c r="A402" s="95"/>
      <c r="B402" s="314" t="s">
        <v>34</v>
      </c>
      <c r="C402" s="278" t="s">
        <v>27</v>
      </c>
      <c r="D402" s="40">
        <v>174236</v>
      </c>
      <c r="E402" s="278">
        <v>4</v>
      </c>
      <c r="F402" s="313">
        <v>142</v>
      </c>
      <c r="G402" s="40" t="str">
        <f>CONCATENATE(D402,"-",E402,"-",F402)</f>
        <v>174236-4-142</v>
      </c>
      <c r="H402" s="32">
        <f>IFERROR(VLOOKUP(G402,'Base Zero'!A:L,6,FALSE),0)</f>
        <v>25000</v>
      </c>
      <c r="I402" s="32">
        <f>IFERROR(VLOOKUP(G402,'Base Zero'!A:L,7,FALSE),0)</f>
        <v>0</v>
      </c>
      <c r="J402" s="23">
        <f>(H402+I402)</f>
        <v>25000</v>
      </c>
      <c r="K402" s="32">
        <f>(L402-J402)</f>
        <v>-23614</v>
      </c>
      <c r="L402" s="32">
        <f>IFERROR(VLOOKUP(G402,'Base Zero'!$A:$L,10,FALSE),0)</f>
        <v>1386</v>
      </c>
      <c r="M402" s="32">
        <f>+L402-N402</f>
        <v>0</v>
      </c>
      <c r="N402" s="32">
        <f>IFERROR(VLOOKUP(G402,'Base Zero'!$A:$P,16,FALSE),0)</f>
        <v>1386</v>
      </c>
      <c r="O402" s="32">
        <f>IFERROR(VLOOKUP(G402,'Base Execução'!A:M,6,FALSE),0)+IFERROR(VLOOKUP(G402,'Destaque Liberado pela CPRM'!A:F,6,FALSE),0)</f>
        <v>1386</v>
      </c>
      <c r="P402" s="231">
        <f>+N402-O402</f>
        <v>0</v>
      </c>
      <c r="Q402" s="33"/>
      <c r="R402" s="231">
        <f>IFERROR(VLOOKUP(G402,'Base Execução'!$A:$K,7,FALSE),0)</f>
        <v>0</v>
      </c>
      <c r="S402" s="231">
        <f>IFERROR(VLOOKUP(G402,'Base Execução'!$A:$K,9,FALSE),0)</f>
        <v>0</v>
      </c>
      <c r="T402" s="32">
        <f>IFERROR(VLOOKUP(G402,'Base Execução'!$A:$K,11,FALSE),0)</f>
        <v>0</v>
      </c>
      <c r="U402" s="155"/>
      <c r="V402" s="364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s="11" customFormat="1" ht="15" customHeight="1" x14ac:dyDescent="0.2">
      <c r="A403" s="95"/>
      <c r="B403" s="318" t="s">
        <v>307</v>
      </c>
      <c r="C403" s="278"/>
      <c r="D403" s="40"/>
      <c r="E403" s="278"/>
      <c r="F403" s="313"/>
      <c r="G403" s="40"/>
      <c r="H403" s="21">
        <f>SUM(H404:H405)</f>
        <v>0</v>
      </c>
      <c r="I403" s="21">
        <f t="shared" ref="I403:P403" si="180">SUM(I404:I405)</f>
        <v>0</v>
      </c>
      <c r="J403" s="21">
        <f t="shared" si="180"/>
        <v>0</v>
      </c>
      <c r="K403" s="21">
        <f t="shared" si="180"/>
        <v>0</v>
      </c>
      <c r="L403" s="21">
        <f t="shared" si="180"/>
        <v>0</v>
      </c>
      <c r="M403" s="21">
        <f t="shared" si="180"/>
        <v>0</v>
      </c>
      <c r="N403" s="21">
        <f t="shared" si="180"/>
        <v>0</v>
      </c>
      <c r="O403" s="21">
        <f t="shared" si="180"/>
        <v>0</v>
      </c>
      <c r="P403" s="21">
        <f t="shared" si="180"/>
        <v>0</v>
      </c>
      <c r="Q403" s="33"/>
      <c r="R403" s="21">
        <f>SUM(R404:R405)</f>
        <v>0</v>
      </c>
      <c r="S403" s="21">
        <f>SUM(S404:S405)</f>
        <v>0</v>
      </c>
      <c r="T403" s="21">
        <f>SUM(T404:T405)</f>
        <v>0</v>
      </c>
      <c r="U403" s="154">
        <f>+IFERROR((R403/N403),0%)</f>
        <v>0</v>
      </c>
      <c r="V403" s="364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s="11" customFormat="1" ht="15" customHeight="1" x14ac:dyDescent="0.2">
      <c r="A404" s="95"/>
      <c r="B404" s="314" t="s">
        <v>34</v>
      </c>
      <c r="C404" s="278" t="s">
        <v>24</v>
      </c>
      <c r="D404" s="40">
        <v>202067</v>
      </c>
      <c r="E404" s="278">
        <v>3</v>
      </c>
      <c r="F404" s="313">
        <v>100</v>
      </c>
      <c r="G404" s="40" t="str">
        <f>CONCATENATE(D404,"-",E404,"-",F404)</f>
        <v>202067-3-100</v>
      </c>
      <c r="H404" s="32">
        <f>IFERROR(VLOOKUP(G404,'Base Zero'!A:L,6,FALSE),0)</f>
        <v>0</v>
      </c>
      <c r="I404" s="32">
        <f>IFERROR(VLOOKUP(G404,'Base Zero'!A:L,7,FALSE),0)</f>
        <v>0</v>
      </c>
      <c r="J404" s="23">
        <f>(H404+I404)</f>
        <v>0</v>
      </c>
      <c r="K404" s="32">
        <f>(L404-J404)</f>
        <v>0</v>
      </c>
      <c r="L404" s="32">
        <f>IFERROR(VLOOKUP(G404,'Base Zero'!$A:$L,10,FALSE),0)</f>
        <v>0</v>
      </c>
      <c r="M404" s="32">
        <f>+L404-N404</f>
        <v>0</v>
      </c>
      <c r="N404" s="32">
        <f>IFERROR(VLOOKUP(G404,'Base Zero'!$A:$P,16,FALSE),0)</f>
        <v>0</v>
      </c>
      <c r="O404" s="32">
        <f>IFERROR(VLOOKUP(G404,'Base Execução'!A:M,6,FALSE),0)+IFERROR(VLOOKUP(G404,'Destaque Liberado pela CPRM'!A:F,6,FALSE),0)</f>
        <v>0</v>
      </c>
      <c r="P404" s="231">
        <f>+N404-O404</f>
        <v>0</v>
      </c>
      <c r="Q404" s="33"/>
      <c r="R404" s="231">
        <f>IFERROR(VLOOKUP(G404,'Base Execução'!$A:$K,7,FALSE),0)</f>
        <v>0</v>
      </c>
      <c r="S404" s="231">
        <f>IFERROR(VLOOKUP(G404,'Base Execução'!$A:$K,9,FALSE),0)</f>
        <v>0</v>
      </c>
      <c r="T404" s="32">
        <f>IFERROR(VLOOKUP(G404,'Base Execução'!$A:$K,11,FALSE),0)</f>
        <v>0</v>
      </c>
      <c r="U404" s="155"/>
      <c r="V404" s="36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s="11" customFormat="1" ht="15" customHeight="1" x14ac:dyDescent="0.2">
      <c r="A405" s="95"/>
      <c r="B405" s="314" t="s">
        <v>34</v>
      </c>
      <c r="C405" s="278" t="s">
        <v>27</v>
      </c>
      <c r="D405" s="40">
        <v>202067</v>
      </c>
      <c r="E405" s="278">
        <v>4</v>
      </c>
      <c r="F405" s="313">
        <v>100</v>
      </c>
      <c r="G405" s="40" t="str">
        <f>CONCATENATE(D405,"-",E405,"-",F405)</f>
        <v>202067-4-100</v>
      </c>
      <c r="H405" s="32">
        <f>IFERROR(VLOOKUP(G405,'Base Zero'!A:L,6,FALSE),0)</f>
        <v>0</v>
      </c>
      <c r="I405" s="32">
        <f>IFERROR(VLOOKUP(G405,'Base Zero'!A:L,7,FALSE),0)</f>
        <v>0</v>
      </c>
      <c r="J405" s="23">
        <f>(H405+I405)</f>
        <v>0</v>
      </c>
      <c r="K405" s="32">
        <f>(L405-J405)</f>
        <v>0</v>
      </c>
      <c r="L405" s="32">
        <f>IFERROR(VLOOKUP(G405,'Base Zero'!$A:$L,10,FALSE),0)</f>
        <v>0</v>
      </c>
      <c r="M405" s="32">
        <f>+L405-N405</f>
        <v>0</v>
      </c>
      <c r="N405" s="32">
        <f>IFERROR(VLOOKUP(G405,'Base Zero'!$A:$P,16,FALSE),0)</f>
        <v>0</v>
      </c>
      <c r="O405" s="32">
        <f>IFERROR(VLOOKUP(G405,'Base Execução'!A:M,6,FALSE),0)+IFERROR(VLOOKUP(G405,'Destaque Liberado pela CPRM'!A:F,6,FALSE),0)</f>
        <v>0</v>
      </c>
      <c r="P405" s="231">
        <f>+N405-O405</f>
        <v>0</v>
      </c>
      <c r="Q405" s="33"/>
      <c r="R405" s="231">
        <f>IFERROR(VLOOKUP(G405,'Base Execução'!$A:$K,7,FALSE),0)</f>
        <v>0</v>
      </c>
      <c r="S405" s="231">
        <f>IFERROR(VLOOKUP(G405,'Base Execução'!$A:$K,9,FALSE),0)</f>
        <v>0</v>
      </c>
      <c r="T405" s="32">
        <f>IFERROR(VLOOKUP(G405,'Base Execução'!$A:$K,11,FALSE),0)</f>
        <v>0</v>
      </c>
      <c r="U405" s="155"/>
      <c r="V405" s="364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s="11" customFormat="1" ht="15" customHeight="1" x14ac:dyDescent="0.2">
      <c r="A406" s="95"/>
      <c r="B406" s="424" t="s">
        <v>160</v>
      </c>
      <c r="C406" s="278"/>
      <c r="D406" s="40"/>
      <c r="E406" s="278"/>
      <c r="F406" s="279"/>
      <c r="G406" s="278"/>
      <c r="H406" s="32"/>
      <c r="I406" s="32"/>
      <c r="J406" s="23"/>
      <c r="K406" s="32"/>
      <c r="L406" s="32"/>
      <c r="M406" s="32"/>
      <c r="N406" s="32"/>
      <c r="O406" s="32"/>
      <c r="P406" s="231"/>
      <c r="Q406" s="33"/>
      <c r="R406" s="232"/>
      <c r="S406" s="232"/>
      <c r="T406" s="31"/>
      <c r="U406" s="155"/>
      <c r="V406" s="364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s="11" customFormat="1" ht="15" customHeight="1" x14ac:dyDescent="0.2">
      <c r="A407" s="95"/>
      <c r="B407" s="318" t="s">
        <v>156</v>
      </c>
      <c r="C407" s="278"/>
      <c r="D407" s="40"/>
      <c r="E407" s="278"/>
      <c r="F407" s="279"/>
      <c r="G407" s="278"/>
      <c r="H407" s="21">
        <f t="shared" ref="H407:T407" si="181">SUM(H408:H408)</f>
        <v>275000</v>
      </c>
      <c r="I407" s="21">
        <f t="shared" si="181"/>
        <v>0</v>
      </c>
      <c r="J407" s="21">
        <f t="shared" si="181"/>
        <v>275000</v>
      </c>
      <c r="K407" s="21">
        <f t="shared" si="181"/>
        <v>0</v>
      </c>
      <c r="L407" s="21">
        <f t="shared" si="181"/>
        <v>275000</v>
      </c>
      <c r="M407" s="21">
        <f t="shared" si="181"/>
        <v>0</v>
      </c>
      <c r="N407" s="21">
        <f t="shared" si="181"/>
        <v>275000</v>
      </c>
      <c r="O407" s="21">
        <f t="shared" si="181"/>
        <v>135868.81</v>
      </c>
      <c r="P407" s="228">
        <f t="shared" si="181"/>
        <v>139131.19</v>
      </c>
      <c r="Q407" s="21">
        <f t="shared" si="181"/>
        <v>0</v>
      </c>
      <c r="R407" s="21">
        <f t="shared" si="181"/>
        <v>131522.31</v>
      </c>
      <c r="S407" s="21">
        <f t="shared" si="181"/>
        <v>128609.66</v>
      </c>
      <c r="T407" s="21">
        <f t="shared" si="181"/>
        <v>97133.27</v>
      </c>
      <c r="U407" s="154">
        <f>+IFERROR((R407/N407),0%)</f>
        <v>0.47826294545454545</v>
      </c>
      <c r="V407" s="364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s="11" customFormat="1" ht="15" customHeight="1" x14ac:dyDescent="0.2">
      <c r="A408" s="95"/>
      <c r="B408" s="314" t="s">
        <v>23</v>
      </c>
      <c r="C408" s="278" t="s">
        <v>24</v>
      </c>
      <c r="D408" s="40">
        <v>174247</v>
      </c>
      <c r="E408" s="278">
        <v>3</v>
      </c>
      <c r="F408" s="313">
        <v>142</v>
      </c>
      <c r="G408" s="40" t="str">
        <f>CONCATENATE(D408,"-",E408,"-",F408)</f>
        <v>174247-3-142</v>
      </c>
      <c r="H408" s="32">
        <f>IFERROR(VLOOKUP(G408,'Base Zero'!A:L,6,FALSE),0)</f>
        <v>275000</v>
      </c>
      <c r="I408" s="32">
        <f>IFERROR(VLOOKUP(G408,'Base Zero'!A:L,7,FALSE),0)</f>
        <v>0</v>
      </c>
      <c r="J408" s="23">
        <f>(H408+I408)</f>
        <v>275000</v>
      </c>
      <c r="K408" s="32">
        <f>(L408-J408)</f>
        <v>0</v>
      </c>
      <c r="L408" s="32">
        <f>IFERROR(VLOOKUP(G408,'Base Zero'!$A:$L,10,FALSE),0)</f>
        <v>275000</v>
      </c>
      <c r="M408" s="32">
        <f>+L408-N408</f>
        <v>0</v>
      </c>
      <c r="N408" s="32">
        <f>IFERROR(VLOOKUP(G408,'Base Zero'!$A:$P,16,FALSE),0)</f>
        <v>275000</v>
      </c>
      <c r="O408" s="32">
        <f>IFERROR(VLOOKUP(G408,'Base Execução'!A:M,6,FALSE),0)+IFERROR(VLOOKUP(G408,'Destaque Liberado pela CPRM'!A:F,6,FALSE),0)</f>
        <v>135868.81</v>
      </c>
      <c r="P408" s="231">
        <f>+N408-O408</f>
        <v>139131.19</v>
      </c>
      <c r="Q408" s="32"/>
      <c r="R408" s="231">
        <f>IFERROR(VLOOKUP(G408,'Base Execução'!$A:$K,7,FALSE),0)</f>
        <v>131522.31</v>
      </c>
      <c r="S408" s="231">
        <f>IFERROR(VLOOKUP(G408,'Base Execução'!$A:$K,9,FALSE),0)</f>
        <v>128609.66</v>
      </c>
      <c r="T408" s="32">
        <f>IFERROR(VLOOKUP(G408,'Base Execução'!$A:$K,11,FALSE),0)</f>
        <v>97133.27</v>
      </c>
      <c r="U408" s="155"/>
      <c r="V408" s="364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s="11" customFormat="1" ht="15" customHeight="1" x14ac:dyDescent="0.2">
      <c r="A409" s="95"/>
      <c r="B409" s="424" t="s">
        <v>295</v>
      </c>
      <c r="C409" s="278"/>
      <c r="D409" s="40"/>
      <c r="E409" s="278"/>
      <c r="F409" s="279"/>
      <c r="G409" s="278"/>
      <c r="H409" s="32"/>
      <c r="I409" s="32"/>
      <c r="J409" s="23"/>
      <c r="K409" s="32"/>
      <c r="L409" s="32"/>
      <c r="M409" s="32"/>
      <c r="N409" s="32"/>
      <c r="O409" s="32"/>
      <c r="P409" s="231"/>
      <c r="Q409" s="33"/>
      <c r="R409" s="232"/>
      <c r="S409" s="232"/>
      <c r="T409" s="31"/>
      <c r="U409" s="155"/>
      <c r="V409" s="364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s="11" customFormat="1" ht="15" customHeight="1" x14ac:dyDescent="0.2">
      <c r="A410" s="95"/>
      <c r="B410" s="318" t="s">
        <v>157</v>
      </c>
      <c r="C410" s="278"/>
      <c r="D410" s="40"/>
      <c r="E410" s="278"/>
      <c r="F410" s="279"/>
      <c r="G410" s="278"/>
      <c r="H410" s="21">
        <f t="shared" ref="H410:T410" si="182">SUM(H411:H411)</f>
        <v>350000</v>
      </c>
      <c r="I410" s="21">
        <f t="shared" si="182"/>
        <v>0</v>
      </c>
      <c r="J410" s="21">
        <f t="shared" si="182"/>
        <v>350000</v>
      </c>
      <c r="K410" s="21">
        <f t="shared" si="182"/>
        <v>-29037</v>
      </c>
      <c r="L410" s="21">
        <f t="shared" si="182"/>
        <v>320963</v>
      </c>
      <c r="M410" s="21">
        <f t="shared" si="182"/>
        <v>0</v>
      </c>
      <c r="N410" s="21">
        <f t="shared" si="182"/>
        <v>320963</v>
      </c>
      <c r="O410" s="21">
        <f t="shared" si="182"/>
        <v>133454.70000000001</v>
      </c>
      <c r="P410" s="228">
        <f t="shared" si="182"/>
        <v>187508.3</v>
      </c>
      <c r="Q410" s="21">
        <f t="shared" si="182"/>
        <v>0</v>
      </c>
      <c r="R410" s="21">
        <f t="shared" si="182"/>
        <v>117071.95</v>
      </c>
      <c r="S410" s="21">
        <f t="shared" si="182"/>
        <v>81431.95</v>
      </c>
      <c r="T410" s="21">
        <f t="shared" si="182"/>
        <v>67288.850000000006</v>
      </c>
      <c r="U410" s="154">
        <f>+IFERROR((R410/N410),0%)</f>
        <v>0.3647521676953418</v>
      </c>
      <c r="V410" s="364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s="11" customFormat="1" ht="15" customHeight="1" x14ac:dyDescent="0.2">
      <c r="A411" s="95"/>
      <c r="B411" s="314" t="s">
        <v>23</v>
      </c>
      <c r="C411" s="278" t="s">
        <v>24</v>
      </c>
      <c r="D411" s="40">
        <v>174253</v>
      </c>
      <c r="E411" s="278">
        <v>3</v>
      </c>
      <c r="F411" s="313">
        <v>142</v>
      </c>
      <c r="G411" s="40" t="str">
        <f>CONCATENATE(D411,"-",E411,"-",F411)</f>
        <v>174253-3-142</v>
      </c>
      <c r="H411" s="32">
        <f>IFERROR(VLOOKUP(G411,'Base Zero'!A:L,6,FALSE),0)</f>
        <v>350000</v>
      </c>
      <c r="I411" s="32">
        <f>IFERROR(VLOOKUP(G411,'Base Zero'!A:L,7,FALSE),0)</f>
        <v>0</v>
      </c>
      <c r="J411" s="23">
        <f>(H411+I411)</f>
        <v>350000</v>
      </c>
      <c r="K411" s="32">
        <f>(L411-J411)</f>
        <v>-29037</v>
      </c>
      <c r="L411" s="32">
        <f>IFERROR(VLOOKUP(G411,'Base Zero'!$A:$L,10,FALSE),0)</f>
        <v>320963</v>
      </c>
      <c r="M411" s="32">
        <f>+L411-N411</f>
        <v>0</v>
      </c>
      <c r="N411" s="32">
        <f>IFERROR(VLOOKUP(G411,'Base Zero'!$A:$P,16,FALSE),0)</f>
        <v>320963</v>
      </c>
      <c r="O411" s="32">
        <f>IFERROR(VLOOKUP(G411,'Base Execução'!A:M,6,FALSE),0)+IFERROR(VLOOKUP(G411,'Destaque Liberado pela CPRM'!A:F,6,FALSE),0)</f>
        <v>133454.70000000001</v>
      </c>
      <c r="P411" s="231">
        <f>+N411-O411</f>
        <v>187508.3</v>
      </c>
      <c r="Q411" s="32"/>
      <c r="R411" s="231">
        <f>IFERROR(VLOOKUP(G411,'Base Execução'!$A:$K,7,FALSE),0)</f>
        <v>117071.95</v>
      </c>
      <c r="S411" s="231">
        <f>IFERROR(VLOOKUP(G411,'Base Execução'!$A:$K,9,FALSE),0)</f>
        <v>81431.95</v>
      </c>
      <c r="T411" s="32">
        <f>IFERROR(VLOOKUP(G411,'Base Execução'!$A:$K,11,FALSE),0)</f>
        <v>67288.850000000006</v>
      </c>
      <c r="U411" s="155"/>
      <c r="V411" s="364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s="11" customFormat="1" ht="15" customHeight="1" x14ac:dyDescent="0.2">
      <c r="A412" s="95"/>
      <c r="B412" s="424" t="s">
        <v>159</v>
      </c>
      <c r="C412" s="278"/>
      <c r="D412" s="40"/>
      <c r="E412" s="278"/>
      <c r="F412" s="279"/>
      <c r="G412" s="278"/>
      <c r="H412" s="32"/>
      <c r="I412" s="32"/>
      <c r="J412" s="23"/>
      <c r="K412" s="32"/>
      <c r="L412" s="32"/>
      <c r="M412" s="32"/>
      <c r="N412" s="32"/>
      <c r="O412" s="32"/>
      <c r="P412" s="231"/>
      <c r="Q412" s="33"/>
      <c r="R412" s="232"/>
      <c r="S412" s="232"/>
      <c r="T412" s="31"/>
      <c r="U412" s="155"/>
      <c r="V412" s="364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s="11" customFormat="1" ht="15" customHeight="1" x14ac:dyDescent="0.2">
      <c r="A413" s="95"/>
      <c r="B413" s="318" t="s">
        <v>158</v>
      </c>
      <c r="C413" s="278"/>
      <c r="D413" s="40"/>
      <c r="E413" s="278"/>
      <c r="F413" s="279"/>
      <c r="G413" s="278"/>
      <c r="H413" s="21">
        <f t="shared" ref="H413:T413" si="183">SUM(H414:H414)</f>
        <v>150000</v>
      </c>
      <c r="I413" s="21">
        <f t="shared" si="183"/>
        <v>0</v>
      </c>
      <c r="J413" s="21">
        <f t="shared" si="183"/>
        <v>150000</v>
      </c>
      <c r="K413" s="21">
        <f t="shared" si="183"/>
        <v>0</v>
      </c>
      <c r="L413" s="21">
        <f t="shared" si="183"/>
        <v>150000</v>
      </c>
      <c r="M413" s="21">
        <f t="shared" si="183"/>
        <v>0</v>
      </c>
      <c r="N413" s="21">
        <f t="shared" si="183"/>
        <v>150000</v>
      </c>
      <c r="O413" s="21">
        <f t="shared" si="183"/>
        <v>94799.95</v>
      </c>
      <c r="P413" s="228">
        <f t="shared" si="183"/>
        <v>55200.05</v>
      </c>
      <c r="Q413" s="21">
        <f t="shared" si="183"/>
        <v>0</v>
      </c>
      <c r="R413" s="21">
        <f t="shared" si="183"/>
        <v>55946.11</v>
      </c>
      <c r="S413" s="21">
        <f t="shared" si="183"/>
        <v>55946.11</v>
      </c>
      <c r="T413" s="21">
        <f t="shared" si="183"/>
        <v>30015.75</v>
      </c>
      <c r="U413" s="154">
        <f>+IFERROR((R413/N413),0%)</f>
        <v>0.37297406666666666</v>
      </c>
      <c r="V413" s="364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s="11" customFormat="1" ht="15" customHeight="1" x14ac:dyDescent="0.2">
      <c r="A414" s="95"/>
      <c r="B414" s="314" t="s">
        <v>23</v>
      </c>
      <c r="C414" s="278" t="s">
        <v>24</v>
      </c>
      <c r="D414" s="40">
        <v>174259</v>
      </c>
      <c r="E414" s="278">
        <v>3</v>
      </c>
      <c r="F414" s="313">
        <v>142</v>
      </c>
      <c r="G414" s="40" t="str">
        <f>CONCATENATE(D414,"-",E414,"-",F414)</f>
        <v>174259-3-142</v>
      </c>
      <c r="H414" s="32">
        <f>IFERROR(VLOOKUP(G414,'Base Zero'!A:L,6,FALSE),0)</f>
        <v>150000</v>
      </c>
      <c r="I414" s="32">
        <f>IFERROR(VLOOKUP(G414,'Base Zero'!A:L,7,FALSE),0)</f>
        <v>0</v>
      </c>
      <c r="J414" s="23">
        <f>(H414+I414)</f>
        <v>150000</v>
      </c>
      <c r="K414" s="32">
        <f>(L414-J414)</f>
        <v>0</v>
      </c>
      <c r="L414" s="32">
        <f>IFERROR(VLOOKUP(G414,'Base Zero'!$A:$L,10,FALSE),0)</f>
        <v>150000</v>
      </c>
      <c r="M414" s="32">
        <f>+L414-N414</f>
        <v>0</v>
      </c>
      <c r="N414" s="32">
        <f>IFERROR(VLOOKUP(G414,'Base Zero'!$A:$P,16,FALSE),0)</f>
        <v>150000</v>
      </c>
      <c r="O414" s="32">
        <f>IFERROR(VLOOKUP(G414,'Base Execução'!A:M,6,FALSE),0)+IFERROR(VLOOKUP(G414,'Destaque Liberado pela CPRM'!A:F,6,FALSE),0)</f>
        <v>94799.95</v>
      </c>
      <c r="P414" s="231">
        <f>+N414-O414</f>
        <v>55200.05</v>
      </c>
      <c r="Q414" s="32"/>
      <c r="R414" s="231">
        <f>IFERROR(VLOOKUP(G414,'Base Execução'!$A:$K,7,FALSE),0)</f>
        <v>55946.11</v>
      </c>
      <c r="S414" s="231">
        <f>IFERROR(VLOOKUP(G414,'Base Execução'!$A:$K,9,FALSE),0)</f>
        <v>55946.11</v>
      </c>
      <c r="T414" s="32">
        <f>IFERROR(VLOOKUP(G414,'Base Execução'!$A:$K,11,FALSE),0)</f>
        <v>30015.75</v>
      </c>
      <c r="U414" s="155"/>
      <c r="V414" s="364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s="11" customFormat="1" ht="15" customHeight="1" thickBot="1" x14ac:dyDescent="0.25">
      <c r="A415" s="95"/>
      <c r="B415" s="35"/>
      <c r="C415" s="269"/>
      <c r="D415" s="39"/>
      <c r="E415" s="269"/>
      <c r="F415" s="44"/>
      <c r="G415" s="269"/>
      <c r="H415" s="31"/>
      <c r="I415" s="31"/>
      <c r="J415" s="28"/>
      <c r="K415" s="31"/>
      <c r="L415" s="31"/>
      <c r="M415" s="31"/>
      <c r="N415" s="31"/>
      <c r="O415" s="31"/>
      <c r="P415" s="232"/>
      <c r="Q415" s="35"/>
      <c r="R415" s="232"/>
      <c r="S415" s="232"/>
      <c r="T415" s="31"/>
      <c r="U415" s="154"/>
      <c r="V415" s="364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30" customHeight="1" thickTop="1" thickBot="1" x14ac:dyDescent="0.25">
      <c r="B416" s="415" t="s">
        <v>47</v>
      </c>
      <c r="C416" s="415"/>
      <c r="D416" s="414"/>
      <c r="E416" s="413"/>
      <c r="F416" s="417"/>
      <c r="G416" s="411"/>
      <c r="H416" s="412">
        <f t="shared" ref="H416:P416" si="184">H392+H378+H352+H326+H290+H280+H256+H247+H223+H207+H182+H148+H138+H124+H96+H83+H65+H57+H37+H29+H9</f>
        <v>517546895</v>
      </c>
      <c r="I416" s="412">
        <f t="shared" si="184"/>
        <v>-3436635</v>
      </c>
      <c r="J416" s="412">
        <f t="shared" si="184"/>
        <v>514110260</v>
      </c>
      <c r="K416" s="412">
        <f t="shared" si="184"/>
        <v>-2042547</v>
      </c>
      <c r="L416" s="412">
        <f t="shared" si="184"/>
        <v>512067713</v>
      </c>
      <c r="M416" s="412">
        <f t="shared" si="184"/>
        <v>285403</v>
      </c>
      <c r="N416" s="412">
        <f t="shared" si="184"/>
        <v>511782310</v>
      </c>
      <c r="O416" s="412">
        <f t="shared" si="184"/>
        <v>288302721.25999999</v>
      </c>
      <c r="P416" s="412">
        <f>P392+P378+P352+P326+P290+P280+P256+P247+P223+P207+P182+P148+P138+P124+P96+P83+P65+P57+P37+P29+P9</f>
        <v>223479588.73999998</v>
      </c>
      <c r="Q416" s="416"/>
      <c r="R416" s="412">
        <f>R392+R378+R352+R326+R290+R280+R256+R247+R223+R207+R182+R148+R138+R124+R96+R83+R65+R57+R37+R29+R9</f>
        <v>279535416.99999994</v>
      </c>
      <c r="S416" s="412">
        <f>S392+S378+S352+S326+S290+S280+S256+S247+S223+S207+S182+S148+S138+S124+S96+S83+S65+S57+S37+S29+S9</f>
        <v>216125303.72</v>
      </c>
      <c r="T416" s="412">
        <f>T392+T378+T352+T326+T290+T280+T256+T247+T223+T207+T182+T148+T138+T124+T96+T83+T65+T57+T37+T29+T9</f>
        <v>204754629.01000002</v>
      </c>
      <c r="U416" s="418">
        <f>(R416/N416)</f>
        <v>0.54619984227278184</v>
      </c>
      <c r="W416" s="14"/>
      <c r="X416" s="14"/>
    </row>
    <row r="417" spans="8:16" ht="15" customHeight="1" thickTop="1" x14ac:dyDescent="0.2">
      <c r="H417" s="3"/>
      <c r="I417" s="3"/>
      <c r="J417" s="3"/>
      <c r="K417" s="3"/>
      <c r="L417" s="3"/>
      <c r="M417" s="3"/>
      <c r="N417" s="3"/>
      <c r="O417" s="3"/>
      <c r="P417" s="72"/>
    </row>
    <row r="418" spans="8:16" ht="15" customHeight="1" x14ac:dyDescent="0.2">
      <c r="H418" s="3"/>
      <c r="I418" s="3"/>
      <c r="J418" s="3"/>
      <c r="K418" s="3"/>
      <c r="L418" s="3"/>
      <c r="M418" s="3"/>
      <c r="N418" s="3"/>
      <c r="O418" s="3"/>
      <c r="P418" s="72"/>
    </row>
    <row r="419" spans="8:16" ht="15" customHeight="1" x14ac:dyDescent="0.2">
      <c r="H419" s="3"/>
      <c r="I419" s="3"/>
      <c r="J419" s="3"/>
      <c r="K419" s="3"/>
      <c r="L419" s="3"/>
      <c r="M419" s="3"/>
      <c r="N419" s="3"/>
      <c r="O419" s="3"/>
      <c r="P419" s="72"/>
    </row>
    <row r="420" spans="8:16" ht="15" customHeight="1" x14ac:dyDescent="0.2">
      <c r="H420" s="3"/>
      <c r="I420" s="3"/>
      <c r="J420" s="3"/>
      <c r="K420" s="3"/>
      <c r="L420" s="3"/>
      <c r="M420" s="3"/>
      <c r="N420" s="3"/>
      <c r="O420" s="3"/>
      <c r="P420" s="72"/>
    </row>
    <row r="421" spans="8:16" ht="15" customHeight="1" x14ac:dyDescent="0.2">
      <c r="H421" s="3"/>
      <c r="I421" s="3"/>
      <c r="J421" s="3"/>
      <c r="K421" s="3"/>
      <c r="L421" s="3"/>
      <c r="M421" s="3"/>
      <c r="N421" s="3"/>
      <c r="O421" s="3"/>
      <c r="P421" s="72"/>
    </row>
    <row r="422" spans="8:16" ht="15" customHeight="1" x14ac:dyDescent="0.2">
      <c r="H422" s="3"/>
      <c r="I422" s="3"/>
      <c r="J422" s="3"/>
      <c r="K422" s="3"/>
      <c r="L422" s="3"/>
      <c r="M422" s="3"/>
      <c r="N422" s="3"/>
      <c r="O422" s="3"/>
      <c r="P422" s="72"/>
    </row>
    <row r="423" spans="8:16" ht="15" customHeight="1" x14ac:dyDescent="0.2">
      <c r="H423" s="3"/>
      <c r="I423" s="3"/>
      <c r="J423" s="3"/>
      <c r="K423" s="3"/>
      <c r="L423" s="3"/>
      <c r="M423" s="3"/>
      <c r="N423" s="3"/>
      <c r="O423" s="3"/>
      <c r="P423" s="72"/>
    </row>
    <row r="424" spans="8:16" ht="15" customHeight="1" x14ac:dyDescent="0.2">
      <c r="H424" s="3"/>
      <c r="I424" s="3"/>
      <c r="J424" s="3"/>
      <c r="K424" s="3"/>
      <c r="L424" s="3"/>
      <c r="M424" s="3"/>
      <c r="N424" s="3"/>
      <c r="O424" s="3"/>
      <c r="P424" s="72"/>
    </row>
    <row r="425" spans="8:16" ht="15" customHeight="1" x14ac:dyDescent="0.2">
      <c r="H425" s="3"/>
      <c r="I425" s="3"/>
      <c r="J425" s="3"/>
      <c r="K425" s="3"/>
      <c r="L425" s="3"/>
      <c r="M425" s="3"/>
      <c r="N425" s="3"/>
      <c r="O425" s="3"/>
      <c r="P425" s="72"/>
    </row>
    <row r="426" spans="8:16" ht="15" customHeight="1" x14ac:dyDescent="0.2">
      <c r="H426" s="3"/>
      <c r="I426" s="3"/>
      <c r="J426" s="3"/>
      <c r="K426" s="3"/>
      <c r="L426" s="3"/>
      <c r="M426" s="3"/>
      <c r="N426" s="3"/>
      <c r="O426" s="3"/>
      <c r="P426" s="72"/>
    </row>
    <row r="427" spans="8:16" ht="15" customHeight="1" x14ac:dyDescent="0.2">
      <c r="H427" s="3"/>
      <c r="I427" s="3"/>
      <c r="J427" s="3"/>
      <c r="K427" s="3"/>
      <c r="L427" s="3"/>
      <c r="M427" s="3"/>
      <c r="N427" s="3"/>
      <c r="O427" s="3"/>
      <c r="P427" s="72"/>
    </row>
    <row r="428" spans="8:16" ht="15" customHeight="1" x14ac:dyDescent="0.2">
      <c r="H428" s="3"/>
      <c r="I428" s="3"/>
      <c r="J428" s="3"/>
      <c r="K428" s="3"/>
      <c r="L428" s="3"/>
      <c r="M428" s="3"/>
      <c r="N428" s="3"/>
      <c r="O428" s="3"/>
      <c r="P428" s="72"/>
    </row>
    <row r="429" spans="8:16" ht="15" customHeight="1" x14ac:dyDescent="0.2">
      <c r="H429" s="3"/>
      <c r="I429" s="3"/>
      <c r="J429" s="3"/>
      <c r="K429" s="3"/>
      <c r="L429" s="3"/>
      <c r="M429" s="3"/>
      <c r="N429" s="3"/>
      <c r="O429" s="3"/>
      <c r="P429" s="72"/>
    </row>
    <row r="430" spans="8:16" ht="15" customHeight="1" x14ac:dyDescent="0.2">
      <c r="H430" s="3"/>
      <c r="I430" s="3"/>
      <c r="J430" s="3"/>
      <c r="K430" s="3"/>
      <c r="L430" s="3"/>
      <c r="M430" s="3"/>
      <c r="N430" s="3"/>
      <c r="O430" s="3"/>
      <c r="P430" s="72"/>
    </row>
    <row r="431" spans="8:16" ht="15" customHeight="1" x14ac:dyDescent="0.2">
      <c r="H431" s="3"/>
      <c r="I431" s="3"/>
      <c r="J431" s="3"/>
      <c r="K431" s="3"/>
      <c r="L431" s="3"/>
      <c r="M431" s="3"/>
      <c r="N431" s="3"/>
      <c r="O431" s="3"/>
      <c r="P431" s="72"/>
    </row>
    <row r="432" spans="8:16" ht="15" customHeight="1" x14ac:dyDescent="0.2">
      <c r="H432" s="3"/>
      <c r="I432" s="3"/>
      <c r="J432" s="3"/>
      <c r="K432" s="3"/>
      <c r="L432" s="3"/>
      <c r="M432" s="3"/>
      <c r="N432" s="3"/>
      <c r="O432" s="3"/>
      <c r="P432" s="72"/>
    </row>
    <row r="433" spans="8:16" ht="15" customHeight="1" x14ac:dyDescent="0.2">
      <c r="H433" s="3"/>
      <c r="I433" s="3"/>
      <c r="J433" s="3"/>
      <c r="K433" s="3"/>
      <c r="L433" s="3"/>
      <c r="M433" s="3"/>
      <c r="N433" s="3"/>
      <c r="O433" s="3"/>
      <c r="P433" s="72"/>
    </row>
    <row r="434" spans="8:16" ht="15" customHeight="1" x14ac:dyDescent="0.2">
      <c r="H434" s="3"/>
      <c r="I434" s="3"/>
      <c r="J434" s="3"/>
      <c r="K434" s="3"/>
      <c r="L434" s="3"/>
      <c r="M434" s="3"/>
      <c r="N434" s="3"/>
      <c r="O434" s="3"/>
      <c r="P434" s="72"/>
    </row>
    <row r="435" spans="8:16" ht="15" customHeight="1" x14ac:dyDescent="0.2">
      <c r="H435" s="3"/>
      <c r="I435" s="3"/>
      <c r="J435" s="3"/>
      <c r="K435" s="3"/>
      <c r="L435" s="3"/>
      <c r="M435" s="3"/>
      <c r="N435" s="3"/>
      <c r="O435" s="3"/>
      <c r="P435" s="72"/>
    </row>
    <row r="436" spans="8:16" ht="15" customHeight="1" x14ac:dyDescent="0.2">
      <c r="H436" s="3"/>
      <c r="I436" s="3"/>
      <c r="J436" s="3"/>
      <c r="K436" s="3"/>
      <c r="L436" s="3"/>
      <c r="M436" s="3"/>
      <c r="N436" s="3"/>
      <c r="O436" s="3"/>
      <c r="P436" s="72"/>
    </row>
    <row r="437" spans="8:16" ht="15" customHeight="1" x14ac:dyDescent="0.2">
      <c r="H437" s="3"/>
      <c r="I437" s="3"/>
      <c r="J437" s="3"/>
      <c r="K437" s="3"/>
      <c r="L437" s="3"/>
      <c r="M437" s="3"/>
      <c r="N437" s="3"/>
      <c r="O437" s="3"/>
      <c r="P437" s="72"/>
    </row>
    <row r="438" spans="8:16" ht="15" customHeight="1" x14ac:dyDescent="0.2">
      <c r="H438" s="3"/>
      <c r="I438" s="3"/>
      <c r="J438" s="3"/>
      <c r="K438" s="3"/>
      <c r="L438" s="3"/>
      <c r="M438" s="3"/>
      <c r="N438" s="3"/>
      <c r="O438" s="3"/>
      <c r="P438" s="72"/>
    </row>
    <row r="439" spans="8:16" ht="15" customHeight="1" x14ac:dyDescent="0.2">
      <c r="H439" s="3"/>
      <c r="I439" s="3"/>
      <c r="J439" s="3"/>
      <c r="K439" s="3"/>
      <c r="L439" s="3"/>
      <c r="M439" s="3"/>
      <c r="N439" s="3"/>
      <c r="O439" s="3"/>
      <c r="P439" s="72"/>
    </row>
    <row r="440" spans="8:16" ht="15" customHeight="1" x14ac:dyDescent="0.2">
      <c r="H440" s="3"/>
      <c r="I440" s="3"/>
      <c r="J440" s="3"/>
      <c r="K440" s="3"/>
      <c r="L440" s="3"/>
      <c r="M440" s="3"/>
      <c r="N440" s="3"/>
      <c r="O440" s="3"/>
      <c r="P440" s="72"/>
    </row>
    <row r="441" spans="8:16" ht="15" customHeight="1" x14ac:dyDescent="0.2">
      <c r="H441" s="3"/>
      <c r="I441" s="3"/>
      <c r="J441" s="3"/>
      <c r="K441" s="3"/>
      <c r="L441" s="3"/>
      <c r="M441" s="3"/>
      <c r="N441" s="3"/>
      <c r="O441" s="3"/>
      <c r="P441" s="72"/>
    </row>
    <row r="442" spans="8:16" ht="15" customHeight="1" x14ac:dyDescent="0.2">
      <c r="H442" s="3"/>
      <c r="I442" s="3"/>
      <c r="J442" s="3"/>
      <c r="K442" s="3"/>
      <c r="L442" s="3"/>
      <c r="M442" s="3"/>
      <c r="N442" s="3"/>
      <c r="O442" s="3"/>
      <c r="P442" s="72"/>
    </row>
    <row r="443" spans="8:16" ht="15" customHeight="1" x14ac:dyDescent="0.2">
      <c r="H443" s="3"/>
      <c r="I443" s="3"/>
      <c r="J443" s="3"/>
      <c r="K443" s="3"/>
      <c r="L443" s="3"/>
      <c r="M443" s="3"/>
      <c r="N443" s="3"/>
      <c r="O443" s="3"/>
      <c r="P443" s="72"/>
    </row>
    <row r="444" spans="8:16" ht="15" customHeight="1" x14ac:dyDescent="0.2">
      <c r="H444" s="3"/>
      <c r="I444" s="3"/>
      <c r="J444" s="3"/>
      <c r="K444" s="3"/>
      <c r="L444" s="3"/>
      <c r="M444" s="3"/>
      <c r="N444" s="3"/>
      <c r="O444" s="3"/>
      <c r="P444" s="72"/>
    </row>
    <row r="445" spans="8:16" ht="15" customHeight="1" x14ac:dyDescent="0.2">
      <c r="H445" s="3"/>
      <c r="I445" s="3"/>
      <c r="J445" s="3"/>
      <c r="K445" s="3"/>
      <c r="L445" s="3"/>
      <c r="M445" s="3"/>
      <c r="N445" s="3"/>
      <c r="O445" s="3"/>
      <c r="P445" s="72"/>
    </row>
    <row r="446" spans="8:16" ht="15" customHeight="1" x14ac:dyDescent="0.2">
      <c r="H446" s="3"/>
      <c r="I446" s="3"/>
      <c r="J446" s="3"/>
      <c r="K446" s="3"/>
      <c r="L446" s="3"/>
      <c r="M446" s="3"/>
      <c r="N446" s="3"/>
      <c r="O446" s="3"/>
      <c r="P446" s="72"/>
    </row>
    <row r="447" spans="8:16" ht="15" customHeight="1" x14ac:dyDescent="0.2">
      <c r="H447" s="3"/>
      <c r="I447" s="3"/>
      <c r="J447" s="3"/>
      <c r="K447" s="3"/>
      <c r="L447" s="3"/>
      <c r="M447" s="3"/>
      <c r="N447" s="3"/>
      <c r="O447" s="3"/>
      <c r="P447" s="72"/>
    </row>
    <row r="448" spans="8:16" ht="15" customHeight="1" x14ac:dyDescent="0.2">
      <c r="H448" s="3"/>
      <c r="I448" s="3"/>
      <c r="J448" s="3"/>
      <c r="K448" s="3"/>
      <c r="L448" s="3"/>
      <c r="M448" s="3"/>
      <c r="N448" s="3"/>
      <c r="O448" s="3"/>
      <c r="P448" s="72"/>
    </row>
    <row r="449" spans="8:16" ht="15" customHeight="1" x14ac:dyDescent="0.2">
      <c r="H449" s="3"/>
      <c r="I449" s="3"/>
      <c r="J449" s="3"/>
      <c r="K449" s="3"/>
      <c r="L449" s="3"/>
      <c r="M449" s="3"/>
      <c r="N449" s="3"/>
      <c r="O449" s="3"/>
      <c r="P449" s="72"/>
    </row>
    <row r="450" spans="8:16" ht="15" customHeight="1" x14ac:dyDescent="0.2">
      <c r="H450" s="3"/>
      <c r="I450" s="3"/>
      <c r="J450" s="3"/>
      <c r="K450" s="3"/>
      <c r="L450" s="3"/>
      <c r="M450" s="3"/>
      <c r="N450" s="3"/>
      <c r="O450" s="3"/>
      <c r="P450" s="72"/>
    </row>
    <row r="451" spans="8:16" ht="15" customHeight="1" x14ac:dyDescent="0.2">
      <c r="H451" s="3"/>
      <c r="I451" s="3"/>
      <c r="J451" s="3"/>
      <c r="K451" s="3"/>
      <c r="L451" s="3"/>
      <c r="M451" s="3"/>
      <c r="N451" s="3"/>
      <c r="O451" s="3"/>
      <c r="P451" s="72"/>
    </row>
    <row r="452" spans="8:16" ht="15" customHeight="1" x14ac:dyDescent="0.2">
      <c r="H452" s="3"/>
      <c r="I452" s="3"/>
      <c r="J452" s="3"/>
      <c r="K452" s="3"/>
      <c r="L452" s="3"/>
      <c r="M452" s="3"/>
      <c r="N452" s="3"/>
      <c r="O452" s="3"/>
      <c r="P452" s="72"/>
    </row>
    <row r="453" spans="8:16" ht="15" customHeight="1" x14ac:dyDescent="0.2">
      <c r="H453" s="3"/>
      <c r="I453" s="3"/>
      <c r="J453" s="3"/>
      <c r="K453" s="3"/>
      <c r="L453" s="3"/>
      <c r="M453" s="3"/>
      <c r="N453" s="3"/>
      <c r="O453" s="3"/>
      <c r="P453" s="72"/>
    </row>
    <row r="454" spans="8:16" ht="15" customHeight="1" x14ac:dyDescent="0.2">
      <c r="H454" s="3"/>
      <c r="I454" s="3"/>
      <c r="J454" s="3"/>
      <c r="K454" s="3"/>
      <c r="L454" s="3"/>
      <c r="M454" s="3"/>
      <c r="N454" s="3"/>
      <c r="O454" s="3"/>
      <c r="P454" s="72"/>
    </row>
    <row r="455" spans="8:16" ht="15" customHeight="1" x14ac:dyDescent="0.2">
      <c r="H455" s="3"/>
      <c r="I455" s="3"/>
      <c r="J455" s="3"/>
      <c r="K455" s="3"/>
      <c r="L455" s="3"/>
      <c r="M455" s="3"/>
      <c r="N455" s="3"/>
      <c r="O455" s="3"/>
      <c r="P455" s="72"/>
    </row>
    <row r="456" spans="8:16" ht="15" customHeight="1" x14ac:dyDescent="0.2">
      <c r="H456" s="3"/>
      <c r="I456" s="3"/>
      <c r="J456" s="3"/>
      <c r="K456" s="3"/>
      <c r="L456" s="3"/>
      <c r="M456" s="3"/>
      <c r="N456" s="3"/>
      <c r="O456" s="3"/>
      <c r="P456" s="72"/>
    </row>
    <row r="457" spans="8:16" ht="15" customHeight="1" x14ac:dyDescent="0.2">
      <c r="H457" s="3"/>
      <c r="I457" s="3"/>
      <c r="J457" s="3"/>
      <c r="K457" s="3"/>
      <c r="L457" s="3"/>
      <c r="M457" s="3"/>
      <c r="N457" s="3"/>
      <c r="O457" s="3"/>
      <c r="P457" s="72"/>
    </row>
    <row r="458" spans="8:16" ht="15" customHeight="1" x14ac:dyDescent="0.2">
      <c r="H458" s="3"/>
      <c r="I458" s="3"/>
      <c r="J458" s="3"/>
      <c r="K458" s="3"/>
      <c r="L458" s="3"/>
      <c r="M458" s="3"/>
      <c r="N458" s="3"/>
      <c r="O458" s="3"/>
      <c r="P458" s="72"/>
    </row>
    <row r="459" spans="8:16" ht="15" customHeight="1" x14ac:dyDescent="0.2">
      <c r="H459" s="3"/>
      <c r="I459" s="3"/>
      <c r="J459" s="3"/>
      <c r="K459" s="3"/>
      <c r="L459" s="3"/>
      <c r="M459" s="3"/>
      <c r="N459" s="3"/>
      <c r="O459" s="3"/>
      <c r="P459" s="72"/>
    </row>
    <row r="460" spans="8:16" ht="15" customHeight="1" x14ac:dyDescent="0.2">
      <c r="H460" s="3"/>
      <c r="I460" s="3"/>
      <c r="J460" s="3"/>
      <c r="K460" s="3"/>
      <c r="L460" s="3"/>
      <c r="M460" s="3"/>
      <c r="N460" s="3"/>
      <c r="O460" s="3"/>
      <c r="P460" s="72"/>
    </row>
    <row r="461" spans="8:16" ht="15" customHeight="1" x14ac:dyDescent="0.2">
      <c r="H461" s="3"/>
      <c r="I461" s="3"/>
      <c r="J461" s="3"/>
      <c r="K461" s="3"/>
      <c r="L461" s="3"/>
      <c r="M461" s="3"/>
      <c r="N461" s="3"/>
      <c r="O461" s="3"/>
      <c r="P461" s="72"/>
    </row>
    <row r="462" spans="8:16" ht="15" customHeight="1" x14ac:dyDescent="0.2">
      <c r="H462" s="3"/>
      <c r="I462" s="3"/>
      <c r="J462" s="3"/>
      <c r="K462" s="3"/>
      <c r="L462" s="3"/>
      <c r="M462" s="3"/>
      <c r="N462" s="3"/>
      <c r="O462" s="3"/>
      <c r="P462" s="72"/>
    </row>
    <row r="463" spans="8:16" ht="15" customHeight="1" x14ac:dyDescent="0.2">
      <c r="H463" s="3"/>
      <c r="I463" s="3"/>
      <c r="J463" s="3"/>
      <c r="K463" s="3"/>
      <c r="L463" s="3"/>
      <c r="M463" s="3"/>
      <c r="N463" s="3"/>
      <c r="O463" s="3"/>
      <c r="P463" s="72"/>
    </row>
    <row r="464" spans="8:16" ht="15" customHeight="1" x14ac:dyDescent="0.2">
      <c r="H464" s="3"/>
      <c r="I464" s="3"/>
      <c r="J464" s="3"/>
      <c r="K464" s="3"/>
      <c r="L464" s="3"/>
      <c r="M464" s="3"/>
      <c r="N464" s="3"/>
      <c r="O464" s="3"/>
      <c r="P464" s="72"/>
    </row>
    <row r="465" spans="8:16" ht="15" customHeight="1" x14ac:dyDescent="0.2">
      <c r="H465" s="3"/>
      <c r="I465" s="3"/>
      <c r="J465" s="3"/>
      <c r="K465" s="3"/>
      <c r="L465" s="3"/>
      <c r="M465" s="3"/>
      <c r="N465" s="3"/>
      <c r="O465" s="3"/>
      <c r="P465" s="72"/>
    </row>
    <row r="466" spans="8:16" ht="15" customHeight="1" x14ac:dyDescent="0.2">
      <c r="H466" s="3"/>
      <c r="I466" s="3"/>
      <c r="J466" s="3"/>
      <c r="K466" s="3"/>
      <c r="L466" s="3"/>
      <c r="M466" s="3"/>
      <c r="N466" s="3"/>
      <c r="O466" s="3"/>
      <c r="P466" s="72"/>
    </row>
    <row r="467" spans="8:16" ht="15" customHeight="1" x14ac:dyDescent="0.2">
      <c r="H467" s="3"/>
      <c r="I467" s="3"/>
      <c r="J467" s="3"/>
      <c r="K467" s="3"/>
      <c r="L467" s="3"/>
      <c r="M467" s="3"/>
      <c r="N467" s="3"/>
      <c r="O467" s="3"/>
      <c r="P467" s="72"/>
    </row>
    <row r="468" spans="8:16" ht="15" customHeight="1" x14ac:dyDescent="0.2">
      <c r="H468" s="3"/>
      <c r="I468" s="3"/>
      <c r="J468" s="3"/>
      <c r="K468" s="3"/>
      <c r="L468" s="3"/>
      <c r="M468" s="3"/>
      <c r="N468" s="3"/>
      <c r="O468" s="3"/>
      <c r="P468" s="72"/>
    </row>
    <row r="469" spans="8:16" ht="15" customHeight="1" x14ac:dyDescent="0.2">
      <c r="H469" s="3"/>
      <c r="I469" s="3"/>
      <c r="J469" s="3"/>
      <c r="K469" s="3"/>
      <c r="L469" s="3"/>
      <c r="M469" s="3"/>
      <c r="N469" s="3"/>
      <c r="O469" s="3"/>
      <c r="P469" s="72"/>
    </row>
    <row r="470" spans="8:16" ht="15" customHeight="1" x14ac:dyDescent="0.2">
      <c r="H470" s="3"/>
      <c r="I470" s="3"/>
      <c r="J470" s="3"/>
      <c r="K470" s="3"/>
      <c r="L470" s="3"/>
      <c r="M470" s="3"/>
      <c r="N470" s="3"/>
      <c r="O470" s="3"/>
      <c r="P470" s="72"/>
    </row>
    <row r="471" spans="8:16" ht="15" customHeight="1" x14ac:dyDescent="0.2">
      <c r="H471" s="3"/>
      <c r="I471" s="3"/>
      <c r="J471" s="3"/>
      <c r="K471" s="3"/>
      <c r="L471" s="3"/>
      <c r="M471" s="3"/>
      <c r="N471" s="3"/>
      <c r="O471" s="3"/>
      <c r="P471" s="72"/>
    </row>
    <row r="472" spans="8:16" ht="15" customHeight="1" x14ac:dyDescent="0.2">
      <c r="H472" s="3"/>
      <c r="I472" s="3"/>
      <c r="J472" s="3"/>
      <c r="K472" s="3"/>
      <c r="L472" s="3"/>
      <c r="M472" s="3"/>
      <c r="N472" s="3"/>
      <c r="O472" s="3"/>
      <c r="P472" s="72"/>
    </row>
    <row r="473" spans="8:16" ht="15" customHeight="1" x14ac:dyDescent="0.2">
      <c r="H473" s="3"/>
      <c r="I473" s="3"/>
      <c r="J473" s="3"/>
      <c r="K473" s="3"/>
      <c r="L473" s="3"/>
      <c r="M473" s="3"/>
      <c r="N473" s="3"/>
      <c r="O473" s="3"/>
      <c r="P473" s="72"/>
    </row>
    <row r="474" spans="8:16" ht="15" customHeight="1" x14ac:dyDescent="0.2">
      <c r="H474" s="3"/>
      <c r="I474" s="3"/>
      <c r="J474" s="3"/>
      <c r="K474" s="3"/>
      <c r="L474" s="3"/>
      <c r="M474" s="3"/>
      <c r="N474" s="3"/>
      <c r="O474" s="3"/>
      <c r="P474" s="72"/>
    </row>
    <row r="475" spans="8:16" ht="15" customHeight="1" x14ac:dyDescent="0.2">
      <c r="H475" s="3"/>
      <c r="I475" s="3"/>
      <c r="J475" s="3"/>
      <c r="K475" s="3"/>
      <c r="L475" s="3"/>
      <c r="M475" s="3"/>
      <c r="N475" s="3"/>
      <c r="O475" s="3"/>
      <c r="P475" s="72"/>
    </row>
    <row r="476" spans="8:16" ht="15" customHeight="1" x14ac:dyDescent="0.2">
      <c r="H476" s="3"/>
      <c r="I476" s="3"/>
      <c r="J476" s="3"/>
      <c r="K476" s="3"/>
      <c r="L476" s="3"/>
      <c r="M476" s="3"/>
      <c r="N476" s="3"/>
      <c r="O476" s="3"/>
      <c r="P476" s="72"/>
    </row>
    <row r="477" spans="8:16" ht="15" customHeight="1" x14ac:dyDescent="0.2">
      <c r="H477" s="3"/>
      <c r="I477" s="3"/>
      <c r="J477" s="3"/>
      <c r="K477" s="3"/>
      <c r="L477" s="3"/>
      <c r="M477" s="3"/>
      <c r="N477" s="3"/>
      <c r="O477" s="3"/>
      <c r="P477" s="72"/>
    </row>
    <row r="478" spans="8:16" ht="15" customHeight="1" x14ac:dyDescent="0.2">
      <c r="H478" s="3"/>
      <c r="I478" s="3"/>
      <c r="J478" s="3"/>
      <c r="K478" s="3"/>
      <c r="L478" s="3"/>
      <c r="M478" s="3"/>
      <c r="N478" s="3"/>
      <c r="O478" s="3"/>
      <c r="P478" s="72"/>
    </row>
    <row r="479" spans="8:16" ht="15" customHeight="1" x14ac:dyDescent="0.2">
      <c r="H479" s="3"/>
      <c r="I479" s="3"/>
      <c r="J479" s="3"/>
      <c r="K479" s="3"/>
      <c r="L479" s="3"/>
      <c r="M479" s="3"/>
      <c r="N479" s="3"/>
      <c r="O479" s="3"/>
      <c r="P479" s="72"/>
    </row>
    <row r="480" spans="8:16" ht="15" customHeight="1" x14ac:dyDescent="0.2">
      <c r="H480" s="335"/>
      <c r="I480" s="335"/>
      <c r="J480" s="335"/>
      <c r="K480" s="335"/>
      <c r="L480" s="335"/>
      <c r="M480" s="335"/>
      <c r="N480" s="335"/>
      <c r="O480" s="335"/>
      <c r="P480" s="336"/>
    </row>
    <row r="481" spans="8:16" ht="15" customHeight="1" x14ac:dyDescent="0.2">
      <c r="H481" s="335"/>
      <c r="I481" s="335"/>
      <c r="J481" s="335"/>
      <c r="K481" s="335"/>
      <c r="L481" s="335"/>
      <c r="M481" s="335"/>
      <c r="N481" s="335"/>
      <c r="O481" s="335"/>
      <c r="P481" s="336"/>
    </row>
    <row r="482" spans="8:16" ht="15" customHeight="1" x14ac:dyDescent="0.2">
      <c r="H482" s="335"/>
      <c r="I482" s="335"/>
      <c r="J482" s="335"/>
      <c r="K482" s="335"/>
      <c r="L482" s="335"/>
      <c r="M482" s="335"/>
      <c r="N482" s="335"/>
      <c r="O482" s="335"/>
      <c r="P482" s="336"/>
    </row>
    <row r="483" spans="8:16" ht="15" customHeight="1" x14ac:dyDescent="0.2">
      <c r="H483" s="335"/>
      <c r="I483" s="335"/>
      <c r="J483" s="335"/>
      <c r="K483" s="335"/>
      <c r="L483" s="335"/>
      <c r="M483" s="335"/>
      <c r="N483" s="335"/>
      <c r="O483" s="335"/>
      <c r="P483" s="336"/>
    </row>
    <row r="484" spans="8:16" ht="15" customHeight="1" x14ac:dyDescent="0.2">
      <c r="H484" s="335"/>
      <c r="I484" s="335"/>
      <c r="J484" s="335"/>
      <c r="K484" s="335"/>
      <c r="L484" s="335"/>
      <c r="M484" s="335"/>
      <c r="N484" s="335"/>
      <c r="O484" s="335"/>
      <c r="P484" s="336"/>
    </row>
    <row r="485" spans="8:16" ht="15" customHeight="1" x14ac:dyDescent="0.2">
      <c r="H485" s="335"/>
      <c r="I485" s="335"/>
      <c r="J485" s="335"/>
      <c r="K485" s="335"/>
      <c r="L485" s="335"/>
      <c r="M485" s="335"/>
      <c r="N485" s="335"/>
      <c r="O485" s="335"/>
      <c r="P485" s="336"/>
    </row>
    <row r="486" spans="8:16" ht="15" customHeight="1" x14ac:dyDescent="0.2">
      <c r="H486" s="335"/>
      <c r="I486" s="335"/>
      <c r="J486" s="335"/>
      <c r="K486" s="335"/>
      <c r="L486" s="335"/>
      <c r="M486" s="335"/>
      <c r="N486" s="335"/>
      <c r="O486" s="335"/>
      <c r="P486" s="336"/>
    </row>
    <row r="487" spans="8:16" ht="15" customHeight="1" x14ac:dyDescent="0.2">
      <c r="H487" s="335"/>
      <c r="I487" s="335"/>
      <c r="J487" s="335"/>
      <c r="K487" s="335"/>
      <c r="L487" s="335"/>
      <c r="M487" s="335"/>
      <c r="N487" s="335"/>
      <c r="O487" s="335"/>
      <c r="P487" s="336"/>
    </row>
    <row r="488" spans="8:16" ht="15" customHeight="1" x14ac:dyDescent="0.2">
      <c r="H488" s="335"/>
      <c r="I488" s="335"/>
      <c r="J488" s="335"/>
      <c r="K488" s="335"/>
      <c r="L488" s="335"/>
      <c r="M488" s="335"/>
      <c r="N488" s="335"/>
      <c r="O488" s="335"/>
      <c r="P488" s="336"/>
    </row>
    <row r="489" spans="8:16" ht="15" customHeight="1" x14ac:dyDescent="0.2">
      <c r="H489" s="335"/>
      <c r="I489" s="335"/>
      <c r="J489" s="335"/>
      <c r="K489" s="335"/>
      <c r="L489" s="335"/>
      <c r="M489" s="335"/>
      <c r="N489" s="335"/>
      <c r="O489" s="335"/>
      <c r="P489" s="336"/>
    </row>
    <row r="490" spans="8:16" ht="15" customHeight="1" x14ac:dyDescent="0.2">
      <c r="H490" s="335"/>
      <c r="I490" s="335"/>
      <c r="J490" s="335"/>
      <c r="K490" s="335"/>
      <c r="L490" s="335"/>
      <c r="M490" s="335"/>
      <c r="N490" s="335"/>
      <c r="O490" s="335"/>
      <c r="P490" s="336"/>
    </row>
    <row r="491" spans="8:16" ht="15" customHeight="1" x14ac:dyDescent="0.2">
      <c r="H491" s="335"/>
      <c r="I491" s="335"/>
      <c r="J491" s="335"/>
      <c r="K491" s="335"/>
      <c r="L491" s="335"/>
      <c r="M491" s="335"/>
      <c r="N491" s="335"/>
      <c r="O491" s="335"/>
      <c r="P491" s="336"/>
    </row>
    <row r="492" spans="8:16" ht="15" customHeight="1" x14ac:dyDescent="0.2">
      <c r="H492" s="335"/>
      <c r="I492" s="335"/>
      <c r="J492" s="335"/>
      <c r="K492" s="335"/>
      <c r="L492" s="335"/>
      <c r="M492" s="335"/>
      <c r="N492" s="335"/>
      <c r="O492" s="335"/>
      <c r="P492" s="336"/>
    </row>
    <row r="493" spans="8:16" ht="15" customHeight="1" x14ac:dyDescent="0.2">
      <c r="H493" s="335"/>
      <c r="I493" s="335"/>
      <c r="J493" s="335"/>
      <c r="K493" s="335"/>
      <c r="L493" s="335"/>
      <c r="M493" s="335"/>
      <c r="N493" s="335"/>
      <c r="O493" s="335"/>
      <c r="P493" s="336"/>
    </row>
    <row r="494" spans="8:16" ht="15" customHeight="1" x14ac:dyDescent="0.2">
      <c r="H494" s="335"/>
      <c r="I494" s="335"/>
      <c r="J494" s="335"/>
      <c r="K494" s="335"/>
      <c r="L494" s="335"/>
      <c r="M494" s="335"/>
      <c r="N494" s="335"/>
      <c r="O494" s="335"/>
      <c r="P494" s="336"/>
    </row>
    <row r="495" spans="8:16" ht="15" customHeight="1" x14ac:dyDescent="0.2">
      <c r="H495" s="335"/>
      <c r="I495" s="335"/>
      <c r="J495" s="335"/>
      <c r="K495" s="335"/>
      <c r="L495" s="335"/>
      <c r="M495" s="335"/>
      <c r="N495" s="335"/>
      <c r="O495" s="335"/>
      <c r="P495" s="336"/>
    </row>
    <row r="496" spans="8:16" ht="15" customHeight="1" x14ac:dyDescent="0.2">
      <c r="H496" s="335"/>
      <c r="I496" s="335"/>
      <c r="J496" s="335"/>
      <c r="K496" s="335"/>
      <c r="L496" s="335"/>
      <c r="M496" s="335"/>
      <c r="N496" s="335"/>
      <c r="O496" s="335"/>
      <c r="P496" s="336"/>
    </row>
    <row r="497" spans="8:16" ht="15" customHeight="1" x14ac:dyDescent="0.2">
      <c r="H497" s="335"/>
      <c r="I497" s="335"/>
      <c r="J497" s="335"/>
      <c r="K497" s="335"/>
      <c r="L497" s="335"/>
      <c r="M497" s="335"/>
      <c r="N497" s="335"/>
      <c r="O497" s="335"/>
      <c r="P497" s="336"/>
    </row>
    <row r="498" spans="8:16" ht="15" customHeight="1" x14ac:dyDescent="0.2">
      <c r="H498" s="335"/>
      <c r="I498" s="335"/>
      <c r="J498" s="335"/>
      <c r="K498" s="335"/>
      <c r="L498" s="335"/>
      <c r="M498" s="335"/>
      <c r="N498" s="335"/>
      <c r="O498" s="335"/>
      <c r="P498" s="336"/>
    </row>
    <row r="499" spans="8:16" ht="15" customHeight="1" x14ac:dyDescent="0.2">
      <c r="H499" s="335"/>
      <c r="I499" s="335"/>
      <c r="J499" s="335"/>
      <c r="K499" s="335"/>
      <c r="L499" s="335"/>
      <c r="M499" s="335"/>
      <c r="N499" s="335"/>
      <c r="O499" s="335"/>
      <c r="P499" s="336"/>
    </row>
    <row r="500" spans="8:16" ht="15" customHeight="1" x14ac:dyDescent="0.2">
      <c r="H500" s="335"/>
      <c r="I500" s="335"/>
      <c r="J500" s="335"/>
      <c r="K500" s="335"/>
      <c r="L500" s="335"/>
      <c r="M500" s="335"/>
      <c r="N500" s="335"/>
      <c r="O500" s="335"/>
      <c r="P500" s="336"/>
    </row>
    <row r="501" spans="8:16" ht="15" customHeight="1" x14ac:dyDescent="0.2">
      <c r="H501" s="335"/>
      <c r="I501" s="335"/>
      <c r="J501" s="335"/>
      <c r="K501" s="335"/>
      <c r="L501" s="335"/>
      <c r="M501" s="335"/>
      <c r="N501" s="335"/>
      <c r="O501" s="335"/>
      <c r="P501" s="336"/>
    </row>
    <row r="502" spans="8:16" ht="15" customHeight="1" x14ac:dyDescent="0.2">
      <c r="H502" s="335"/>
      <c r="I502" s="335"/>
      <c r="J502" s="335"/>
      <c r="K502" s="335"/>
      <c r="L502" s="335"/>
      <c r="M502" s="335"/>
      <c r="N502" s="335"/>
      <c r="O502" s="335"/>
      <c r="P502" s="336"/>
    </row>
    <row r="503" spans="8:16" ht="15" customHeight="1" x14ac:dyDescent="0.2">
      <c r="H503" s="335"/>
      <c r="I503" s="335"/>
      <c r="J503" s="335"/>
      <c r="K503" s="335"/>
      <c r="L503" s="335"/>
      <c r="M503" s="335"/>
      <c r="N503" s="335"/>
      <c r="O503" s="335"/>
      <c r="P503" s="336"/>
    </row>
    <row r="504" spans="8:16" ht="15" customHeight="1" x14ac:dyDescent="0.2">
      <c r="H504" s="335"/>
      <c r="I504" s="335"/>
      <c r="J504" s="335"/>
      <c r="K504" s="335"/>
      <c r="L504" s="335"/>
      <c r="M504" s="335"/>
      <c r="N504" s="335"/>
      <c r="O504" s="335"/>
      <c r="P504" s="336"/>
    </row>
    <row r="505" spans="8:16" ht="15" customHeight="1" x14ac:dyDescent="0.2">
      <c r="H505" s="335"/>
      <c r="I505" s="335"/>
      <c r="J505" s="335"/>
      <c r="K505" s="335"/>
      <c r="L505" s="335"/>
      <c r="M505" s="335"/>
      <c r="N505" s="335"/>
      <c r="O505" s="335"/>
      <c r="P505" s="336"/>
    </row>
    <row r="506" spans="8:16" ht="15" customHeight="1" x14ac:dyDescent="0.2">
      <c r="H506" s="335"/>
      <c r="I506" s="335"/>
      <c r="J506" s="335"/>
      <c r="K506" s="335"/>
      <c r="L506" s="335"/>
      <c r="M506" s="335"/>
      <c r="N506" s="335"/>
      <c r="O506" s="335"/>
      <c r="P506" s="336"/>
    </row>
    <row r="507" spans="8:16" ht="15" customHeight="1" x14ac:dyDescent="0.2">
      <c r="H507" s="335"/>
      <c r="I507" s="335"/>
      <c r="J507" s="335"/>
      <c r="K507" s="335"/>
      <c r="L507" s="335"/>
      <c r="M507" s="335"/>
      <c r="N507" s="335"/>
      <c r="O507" s="335"/>
      <c r="P507" s="336"/>
    </row>
    <row r="508" spans="8:16" ht="15" customHeight="1" x14ac:dyDescent="0.2">
      <c r="H508" s="335"/>
      <c r="I508" s="335"/>
      <c r="J508" s="335"/>
      <c r="K508" s="335"/>
      <c r="L508" s="335"/>
      <c r="M508" s="335"/>
      <c r="N508" s="335"/>
      <c r="O508" s="335"/>
      <c r="P508" s="336"/>
    </row>
    <row r="509" spans="8:16" ht="15" customHeight="1" x14ac:dyDescent="0.2">
      <c r="H509" s="335"/>
      <c r="I509" s="335"/>
      <c r="J509" s="335"/>
      <c r="K509" s="335"/>
      <c r="L509" s="335"/>
      <c r="M509" s="335"/>
      <c r="N509" s="335"/>
      <c r="O509" s="335"/>
      <c r="P509" s="336"/>
    </row>
    <row r="510" spans="8:16" ht="15" customHeight="1" x14ac:dyDescent="0.2">
      <c r="H510" s="335"/>
      <c r="I510" s="335"/>
      <c r="J510" s="335"/>
      <c r="K510" s="335"/>
      <c r="L510" s="335"/>
      <c r="M510" s="335"/>
      <c r="N510" s="335"/>
      <c r="O510" s="335"/>
      <c r="P510" s="336"/>
    </row>
    <row r="511" spans="8:16" ht="15" customHeight="1" x14ac:dyDescent="0.2">
      <c r="H511" s="335"/>
      <c r="I511" s="335"/>
      <c r="J511" s="335"/>
      <c r="K511" s="335"/>
      <c r="L511" s="335"/>
      <c r="M511" s="335"/>
      <c r="N511" s="335"/>
      <c r="O511" s="335"/>
      <c r="P511" s="336"/>
    </row>
    <row r="512" spans="8:16" ht="15" customHeight="1" x14ac:dyDescent="0.2">
      <c r="H512" s="335"/>
      <c r="I512" s="335"/>
      <c r="J512" s="335"/>
      <c r="K512" s="335"/>
      <c r="L512" s="335"/>
      <c r="M512" s="335"/>
      <c r="N512" s="335"/>
      <c r="O512" s="335"/>
      <c r="P512" s="336"/>
    </row>
    <row r="513" spans="8:16" ht="15" customHeight="1" x14ac:dyDescent="0.2">
      <c r="H513" s="335"/>
      <c r="I513" s="335"/>
      <c r="J513" s="335"/>
      <c r="K513" s="335"/>
      <c r="L513" s="335"/>
      <c r="M513" s="335"/>
      <c r="N513" s="335"/>
      <c r="O513" s="335"/>
      <c r="P513" s="336"/>
    </row>
    <row r="514" spans="8:16" ht="15" customHeight="1" x14ac:dyDescent="0.2">
      <c r="H514" s="335"/>
      <c r="I514" s="335"/>
      <c r="J514" s="335"/>
      <c r="K514" s="335"/>
      <c r="L514" s="335"/>
      <c r="M514" s="335"/>
      <c r="N514" s="335"/>
      <c r="O514" s="335"/>
      <c r="P514" s="336"/>
    </row>
    <row r="515" spans="8:16" ht="15" customHeight="1" x14ac:dyDescent="0.2">
      <c r="H515" s="335"/>
      <c r="I515" s="335"/>
      <c r="J515" s="335"/>
      <c r="K515" s="335"/>
      <c r="L515" s="335"/>
      <c r="M515" s="335"/>
      <c r="N515" s="335"/>
      <c r="O515" s="335"/>
      <c r="P515" s="336"/>
    </row>
    <row r="516" spans="8:16" ht="15" customHeight="1" x14ac:dyDescent="0.2">
      <c r="H516" s="335"/>
      <c r="I516" s="335"/>
      <c r="J516" s="335"/>
      <c r="K516" s="335"/>
      <c r="L516" s="335"/>
      <c r="M516" s="335"/>
      <c r="N516" s="335"/>
      <c r="O516" s="335"/>
      <c r="P516" s="336"/>
    </row>
    <row r="517" spans="8:16" ht="15" customHeight="1" x14ac:dyDescent="0.2">
      <c r="H517" s="335"/>
      <c r="I517" s="335"/>
      <c r="J517" s="335"/>
      <c r="K517" s="335"/>
      <c r="L517" s="335"/>
      <c r="M517" s="335"/>
      <c r="N517" s="335"/>
      <c r="O517" s="335"/>
      <c r="P517" s="336"/>
    </row>
    <row r="518" spans="8:16" ht="15" customHeight="1" x14ac:dyDescent="0.2">
      <c r="H518" s="335"/>
      <c r="I518" s="335"/>
      <c r="J518" s="335"/>
      <c r="K518" s="335"/>
      <c r="L518" s="335"/>
      <c r="M518" s="335"/>
      <c r="N518" s="335"/>
      <c r="O518" s="335"/>
      <c r="P518" s="336"/>
    </row>
    <row r="519" spans="8:16" ht="15" customHeight="1" x14ac:dyDescent="0.2">
      <c r="H519" s="335"/>
      <c r="I519" s="335"/>
      <c r="J519" s="335"/>
      <c r="K519" s="335"/>
      <c r="L519" s="335"/>
      <c r="M519" s="335"/>
      <c r="N519" s="335"/>
      <c r="O519" s="335"/>
      <c r="P519" s="336"/>
    </row>
    <row r="520" spans="8:16" ht="15" customHeight="1" x14ac:dyDescent="0.2">
      <c r="H520" s="335"/>
      <c r="I520" s="335"/>
      <c r="J520" s="335"/>
      <c r="K520" s="335"/>
      <c r="L520" s="335"/>
      <c r="M520" s="335"/>
      <c r="N520" s="335"/>
      <c r="O520" s="335"/>
      <c r="P520" s="336"/>
    </row>
    <row r="521" spans="8:16" ht="15" customHeight="1" x14ac:dyDescent="0.2">
      <c r="H521" s="335"/>
      <c r="I521" s="335"/>
      <c r="J521" s="335"/>
      <c r="K521" s="335"/>
      <c r="L521" s="335"/>
      <c r="M521" s="335"/>
      <c r="N521" s="335"/>
      <c r="O521" s="335"/>
      <c r="P521" s="336"/>
    </row>
    <row r="522" spans="8:16" ht="15" customHeight="1" x14ac:dyDescent="0.2">
      <c r="H522" s="335"/>
      <c r="I522" s="335"/>
      <c r="J522" s="335"/>
      <c r="K522" s="335"/>
      <c r="L522" s="335"/>
      <c r="M522" s="335"/>
      <c r="N522" s="335"/>
      <c r="O522" s="335"/>
      <c r="P522" s="336"/>
    </row>
    <row r="523" spans="8:16" ht="15" customHeight="1" x14ac:dyDescent="0.2">
      <c r="H523" s="335"/>
      <c r="I523" s="335"/>
      <c r="J523" s="335"/>
      <c r="K523" s="335"/>
      <c r="L523" s="335"/>
      <c r="M523" s="335"/>
      <c r="N523" s="335"/>
      <c r="O523" s="335"/>
      <c r="P523" s="336"/>
    </row>
    <row r="524" spans="8:16" ht="15" customHeight="1" x14ac:dyDescent="0.2">
      <c r="H524" s="335"/>
      <c r="I524" s="335"/>
      <c r="J524" s="335"/>
      <c r="K524" s="335"/>
      <c r="L524" s="335"/>
      <c r="M524" s="335"/>
      <c r="N524" s="335"/>
      <c r="O524" s="335"/>
      <c r="P524" s="336"/>
    </row>
    <row r="525" spans="8:16" ht="15" customHeight="1" x14ac:dyDescent="0.2">
      <c r="H525" s="335"/>
      <c r="I525" s="335"/>
      <c r="J525" s="335"/>
      <c r="K525" s="335"/>
      <c r="L525" s="335"/>
      <c r="M525" s="335"/>
      <c r="N525" s="335"/>
      <c r="O525" s="335"/>
      <c r="P525" s="336"/>
    </row>
    <row r="526" spans="8:16" ht="15" customHeight="1" x14ac:dyDescent="0.2">
      <c r="H526" s="335"/>
      <c r="I526" s="335"/>
      <c r="J526" s="335"/>
      <c r="K526" s="335"/>
      <c r="L526" s="335"/>
      <c r="M526" s="335"/>
      <c r="N526" s="335"/>
      <c r="O526" s="335"/>
      <c r="P526" s="336"/>
    </row>
    <row r="527" spans="8:16" ht="15" customHeight="1" x14ac:dyDescent="0.2">
      <c r="H527" s="335"/>
      <c r="I527" s="335"/>
      <c r="J527" s="335"/>
      <c r="K527" s="335"/>
      <c r="L527" s="335"/>
      <c r="M527" s="335"/>
      <c r="N527" s="335"/>
      <c r="O527" s="335"/>
      <c r="P527" s="336"/>
    </row>
    <row r="528" spans="8:16" ht="15" customHeight="1" x14ac:dyDescent="0.2">
      <c r="H528" s="335"/>
      <c r="I528" s="335"/>
      <c r="J528" s="335"/>
      <c r="K528" s="335"/>
      <c r="L528" s="335"/>
      <c r="M528" s="335"/>
      <c r="N528" s="335"/>
      <c r="O528" s="335"/>
      <c r="P528" s="336"/>
    </row>
    <row r="529" spans="8:16" ht="15" customHeight="1" x14ac:dyDescent="0.2">
      <c r="H529" s="335"/>
      <c r="I529" s="335"/>
      <c r="J529" s="335"/>
      <c r="K529" s="335"/>
      <c r="L529" s="335"/>
      <c r="M529" s="335"/>
      <c r="N529" s="335"/>
      <c r="O529" s="335"/>
      <c r="P529" s="336"/>
    </row>
    <row r="530" spans="8:16" ht="15" customHeight="1" x14ac:dyDescent="0.2">
      <c r="H530" s="335"/>
      <c r="I530" s="335"/>
      <c r="J530" s="335"/>
      <c r="K530" s="335"/>
      <c r="L530" s="335"/>
      <c r="M530" s="335"/>
      <c r="N530" s="335"/>
      <c r="O530" s="335"/>
      <c r="P530" s="336"/>
    </row>
    <row r="531" spans="8:16" ht="15" customHeight="1" x14ac:dyDescent="0.2">
      <c r="H531" s="335"/>
      <c r="I531" s="335"/>
      <c r="J531" s="335"/>
      <c r="K531" s="335"/>
      <c r="L531" s="335"/>
      <c r="M531" s="335"/>
      <c r="N531" s="335"/>
      <c r="O531" s="335"/>
      <c r="P531" s="336"/>
    </row>
    <row r="532" spans="8:16" ht="15" customHeight="1" x14ac:dyDescent="0.2">
      <c r="H532" s="335"/>
      <c r="I532" s="335"/>
      <c r="J532" s="335"/>
      <c r="K532" s="335"/>
      <c r="L532" s="335"/>
      <c r="M532" s="335"/>
      <c r="N532" s="335"/>
      <c r="O532" s="335"/>
      <c r="P532" s="336"/>
    </row>
    <row r="533" spans="8:16" ht="15" customHeight="1" x14ac:dyDescent="0.2">
      <c r="H533" s="335"/>
      <c r="I533" s="335"/>
      <c r="J533" s="335"/>
      <c r="K533" s="335"/>
      <c r="L533" s="335"/>
      <c r="M533" s="335"/>
      <c r="N533" s="335"/>
      <c r="O533" s="335"/>
      <c r="P533" s="336"/>
    </row>
    <row r="534" spans="8:16" ht="15" customHeight="1" x14ac:dyDescent="0.2">
      <c r="H534" s="335"/>
      <c r="I534" s="335"/>
      <c r="J534" s="335"/>
      <c r="K534" s="335"/>
      <c r="L534" s="335"/>
      <c r="M534" s="335"/>
      <c r="N534" s="335"/>
      <c r="O534" s="335"/>
      <c r="P534" s="336"/>
    </row>
    <row r="535" spans="8:16" ht="15" customHeight="1" x14ac:dyDescent="0.2">
      <c r="H535" s="335"/>
      <c r="I535" s="335"/>
      <c r="J535" s="335"/>
      <c r="K535" s="335"/>
      <c r="L535" s="335"/>
      <c r="M535" s="335"/>
      <c r="N535" s="335"/>
      <c r="O535" s="335"/>
      <c r="P535" s="336"/>
    </row>
    <row r="536" spans="8:16" ht="15" customHeight="1" x14ac:dyDescent="0.2">
      <c r="H536" s="335"/>
      <c r="I536" s="335"/>
      <c r="J536" s="335"/>
      <c r="K536" s="335"/>
      <c r="L536" s="335"/>
      <c r="M536" s="335"/>
      <c r="N536" s="335"/>
      <c r="O536" s="335"/>
      <c r="P536" s="336"/>
    </row>
    <row r="537" spans="8:16" ht="15" customHeight="1" x14ac:dyDescent="0.2">
      <c r="H537" s="335"/>
      <c r="I537" s="335"/>
      <c r="J537" s="335"/>
      <c r="K537" s="335"/>
      <c r="L537" s="335"/>
      <c r="M537" s="335"/>
      <c r="N537" s="335"/>
      <c r="O537" s="335"/>
      <c r="P537" s="336"/>
    </row>
    <row r="538" spans="8:16" ht="15" customHeight="1" x14ac:dyDescent="0.2">
      <c r="H538" s="335"/>
      <c r="I538" s="335"/>
      <c r="J538" s="335"/>
      <c r="K538" s="335"/>
      <c r="L538" s="335"/>
      <c r="M538" s="335"/>
      <c r="N538" s="335"/>
      <c r="O538" s="335"/>
      <c r="P538" s="336"/>
    </row>
    <row r="539" spans="8:16" ht="15" customHeight="1" x14ac:dyDescent="0.2">
      <c r="H539" s="335"/>
      <c r="I539" s="335"/>
      <c r="J539" s="335"/>
      <c r="K539" s="335"/>
      <c r="L539" s="335"/>
      <c r="M539" s="335"/>
      <c r="N539" s="335"/>
      <c r="O539" s="335"/>
      <c r="P539" s="336"/>
    </row>
    <row r="540" spans="8:16" ht="15" customHeight="1" x14ac:dyDescent="0.2">
      <c r="H540" s="335"/>
      <c r="I540" s="335"/>
      <c r="J540" s="335"/>
      <c r="K540" s="335"/>
      <c r="L540" s="335"/>
      <c r="M540" s="335"/>
      <c r="N540" s="335"/>
      <c r="O540" s="335"/>
      <c r="P540" s="336"/>
    </row>
    <row r="541" spans="8:16" ht="15" customHeight="1" x14ac:dyDescent="0.2">
      <c r="H541" s="335"/>
      <c r="I541" s="335"/>
      <c r="J541" s="335"/>
      <c r="K541" s="335"/>
      <c r="L541" s="335"/>
      <c r="M541" s="335"/>
      <c r="N541" s="335"/>
      <c r="O541" s="335"/>
      <c r="P541" s="336"/>
    </row>
    <row r="542" spans="8:16" ht="15" customHeight="1" x14ac:dyDescent="0.2">
      <c r="H542" s="335"/>
      <c r="I542" s="335"/>
      <c r="J542" s="335"/>
      <c r="K542" s="335"/>
      <c r="L542" s="335"/>
      <c r="M542" s="335"/>
      <c r="N542" s="335"/>
      <c r="O542" s="335"/>
      <c r="P542" s="336"/>
    </row>
    <row r="543" spans="8:16" ht="15" customHeight="1" x14ac:dyDescent="0.2">
      <c r="H543" s="335"/>
      <c r="I543" s="335"/>
      <c r="J543" s="335"/>
      <c r="K543" s="335"/>
      <c r="L543" s="335"/>
      <c r="M543" s="335"/>
      <c r="N543" s="335"/>
      <c r="O543" s="335"/>
      <c r="P543" s="336"/>
    </row>
    <row r="544" spans="8:16" ht="15" customHeight="1" x14ac:dyDescent="0.2">
      <c r="H544" s="335"/>
      <c r="I544" s="335"/>
      <c r="J544" s="335"/>
      <c r="K544" s="335"/>
      <c r="L544" s="335"/>
      <c r="M544" s="335"/>
      <c r="N544" s="335"/>
      <c r="O544" s="335"/>
      <c r="P544" s="336"/>
    </row>
    <row r="545" spans="8:16" ht="15" customHeight="1" x14ac:dyDescent="0.2">
      <c r="H545" s="335"/>
      <c r="I545" s="335"/>
      <c r="J545" s="335"/>
      <c r="K545" s="335"/>
      <c r="L545" s="335"/>
      <c r="M545" s="335"/>
      <c r="N545" s="335"/>
      <c r="O545" s="335"/>
      <c r="P545" s="336"/>
    </row>
    <row r="546" spans="8:16" ht="15" customHeight="1" x14ac:dyDescent="0.2">
      <c r="H546" s="335"/>
      <c r="I546" s="335"/>
      <c r="J546" s="335"/>
      <c r="K546" s="335"/>
      <c r="L546" s="335"/>
      <c r="M546" s="335"/>
      <c r="N546" s="335"/>
      <c r="O546" s="335"/>
      <c r="P546" s="336"/>
    </row>
    <row r="547" spans="8:16" ht="15" customHeight="1" x14ac:dyDescent="0.2">
      <c r="H547" s="335"/>
      <c r="I547" s="335"/>
      <c r="J547" s="335"/>
      <c r="K547" s="335"/>
      <c r="L547" s="335"/>
      <c r="M547" s="335"/>
      <c r="N547" s="335"/>
      <c r="O547" s="335"/>
      <c r="P547" s="336"/>
    </row>
    <row r="548" spans="8:16" ht="15" customHeight="1" x14ac:dyDescent="0.2">
      <c r="H548" s="335"/>
      <c r="I548" s="335"/>
      <c r="J548" s="335"/>
      <c r="K548" s="335"/>
      <c r="L548" s="335"/>
      <c r="M548" s="335"/>
      <c r="N548" s="335"/>
      <c r="O548" s="335"/>
      <c r="P548" s="336"/>
    </row>
    <row r="549" spans="8:16" ht="15" customHeight="1" x14ac:dyDescent="0.2">
      <c r="H549" s="335"/>
      <c r="I549" s="335"/>
      <c r="J549" s="335"/>
      <c r="K549" s="335"/>
      <c r="L549" s="335"/>
      <c r="M549" s="335"/>
      <c r="N549" s="335"/>
      <c r="O549" s="335"/>
      <c r="P549" s="336"/>
    </row>
    <row r="550" spans="8:16" ht="15" customHeight="1" x14ac:dyDescent="0.2">
      <c r="H550" s="335"/>
      <c r="I550" s="335"/>
      <c r="J550" s="335"/>
      <c r="K550" s="335"/>
      <c r="L550" s="335"/>
      <c r="M550" s="335"/>
      <c r="N550" s="335"/>
      <c r="O550" s="335"/>
      <c r="P550" s="336"/>
    </row>
    <row r="551" spans="8:16" ht="15" customHeight="1" x14ac:dyDescent="0.2">
      <c r="H551" s="335"/>
      <c r="I551" s="335"/>
      <c r="J551" s="335"/>
      <c r="K551" s="335"/>
      <c r="L551" s="335"/>
      <c r="M551" s="335"/>
      <c r="N551" s="335"/>
      <c r="O551" s="335"/>
      <c r="P551" s="336"/>
    </row>
    <row r="552" spans="8:16" ht="15" customHeight="1" x14ac:dyDescent="0.2">
      <c r="H552" s="335"/>
      <c r="I552" s="335"/>
      <c r="J552" s="335"/>
      <c r="K552" s="335"/>
      <c r="L552" s="335"/>
      <c r="M552" s="335"/>
      <c r="N552" s="335"/>
      <c r="O552" s="335"/>
      <c r="P552" s="336"/>
    </row>
    <row r="553" spans="8:16" ht="15" customHeight="1" x14ac:dyDescent="0.2">
      <c r="H553" s="335"/>
      <c r="I553" s="335"/>
      <c r="J553" s="335"/>
      <c r="K553" s="335"/>
      <c r="L553" s="335"/>
      <c r="M553" s="335"/>
      <c r="N553" s="335"/>
      <c r="O553" s="335"/>
      <c r="P553" s="336"/>
    </row>
    <row r="554" spans="8:16" ht="15" customHeight="1" x14ac:dyDescent="0.2">
      <c r="H554" s="335"/>
      <c r="I554" s="335"/>
      <c r="J554" s="335"/>
      <c r="K554" s="335"/>
      <c r="L554" s="335"/>
      <c r="M554" s="335"/>
      <c r="N554" s="335"/>
      <c r="O554" s="335"/>
      <c r="P554" s="336"/>
    </row>
    <row r="555" spans="8:16" ht="15" customHeight="1" x14ac:dyDescent="0.2">
      <c r="H555" s="335"/>
      <c r="I555" s="335"/>
      <c r="J555" s="335"/>
      <c r="K555" s="335"/>
      <c r="L555" s="335"/>
      <c r="M555" s="335"/>
      <c r="N555" s="335"/>
      <c r="O555" s="335"/>
      <c r="P555" s="336"/>
    </row>
    <row r="556" spans="8:16" ht="15" customHeight="1" x14ac:dyDescent="0.2">
      <c r="H556" s="335"/>
      <c r="I556" s="335"/>
      <c r="J556" s="335"/>
      <c r="K556" s="335"/>
      <c r="L556" s="335"/>
      <c r="M556" s="335"/>
      <c r="N556" s="335"/>
      <c r="O556" s="335"/>
      <c r="P556" s="336"/>
    </row>
    <row r="557" spans="8:16" ht="15" customHeight="1" x14ac:dyDescent="0.2">
      <c r="H557" s="335"/>
      <c r="I557" s="335"/>
      <c r="J557" s="335"/>
      <c r="K557" s="335"/>
      <c r="L557" s="335"/>
      <c r="M557" s="335"/>
      <c r="N557" s="335"/>
      <c r="O557" s="335"/>
      <c r="P557" s="336"/>
    </row>
    <row r="558" spans="8:16" ht="15" customHeight="1" x14ac:dyDescent="0.2">
      <c r="H558" s="335"/>
      <c r="I558" s="335"/>
      <c r="J558" s="335"/>
      <c r="K558" s="335"/>
      <c r="L558" s="335"/>
      <c r="M558" s="335"/>
      <c r="N558" s="335"/>
      <c r="O558" s="335"/>
      <c r="P558" s="336"/>
    </row>
    <row r="559" spans="8:16" ht="15" customHeight="1" x14ac:dyDescent="0.2">
      <c r="H559" s="335"/>
      <c r="I559" s="335"/>
      <c r="J559" s="335"/>
      <c r="K559" s="335"/>
      <c r="L559" s="335"/>
      <c r="M559" s="335"/>
      <c r="N559" s="335"/>
      <c r="O559" s="335"/>
      <c r="P559" s="336"/>
    </row>
    <row r="560" spans="8:16" ht="15" customHeight="1" x14ac:dyDescent="0.2">
      <c r="H560" s="335"/>
      <c r="I560" s="335"/>
      <c r="J560" s="335"/>
      <c r="K560" s="335"/>
      <c r="L560" s="335"/>
      <c r="M560" s="335"/>
      <c r="N560" s="335"/>
      <c r="O560" s="335"/>
      <c r="P560" s="336"/>
    </row>
    <row r="561" spans="8:16" ht="15" customHeight="1" x14ac:dyDescent="0.2">
      <c r="H561" s="335"/>
      <c r="I561" s="335"/>
      <c r="J561" s="335"/>
      <c r="K561" s="335"/>
      <c r="L561" s="335"/>
      <c r="M561" s="335"/>
      <c r="N561" s="335"/>
      <c r="O561" s="335"/>
      <c r="P561" s="336"/>
    </row>
    <row r="562" spans="8:16" ht="15" customHeight="1" x14ac:dyDescent="0.2">
      <c r="H562" s="335"/>
      <c r="I562" s="335"/>
      <c r="J562" s="335"/>
      <c r="K562" s="335"/>
      <c r="L562" s="335"/>
      <c r="M562" s="335"/>
      <c r="N562" s="335"/>
      <c r="O562" s="335"/>
      <c r="P562" s="336"/>
    </row>
    <row r="563" spans="8:16" ht="15" customHeight="1" x14ac:dyDescent="0.2">
      <c r="H563" s="335"/>
      <c r="I563" s="335"/>
      <c r="J563" s="335"/>
      <c r="K563" s="335"/>
      <c r="L563" s="335"/>
      <c r="M563" s="335"/>
      <c r="N563" s="335"/>
      <c r="O563" s="335"/>
      <c r="P563" s="336"/>
    </row>
    <row r="564" spans="8:16" ht="15" customHeight="1" x14ac:dyDescent="0.2">
      <c r="H564" s="335"/>
      <c r="I564" s="335"/>
      <c r="J564" s="335"/>
      <c r="K564" s="335"/>
      <c r="L564" s="335"/>
      <c r="M564" s="335"/>
      <c r="N564" s="335"/>
      <c r="O564" s="335"/>
      <c r="P564" s="336"/>
    </row>
    <row r="565" spans="8:16" ht="15" customHeight="1" x14ac:dyDescent="0.2">
      <c r="H565" s="335"/>
      <c r="I565" s="335"/>
      <c r="J565" s="335"/>
      <c r="K565" s="335"/>
      <c r="L565" s="335"/>
      <c r="M565" s="335"/>
      <c r="N565" s="335"/>
      <c r="O565" s="335"/>
      <c r="P565" s="336"/>
    </row>
    <row r="566" spans="8:16" ht="15" customHeight="1" x14ac:dyDescent="0.2">
      <c r="H566" s="335"/>
      <c r="I566" s="335"/>
      <c r="J566" s="335"/>
      <c r="K566" s="335"/>
      <c r="L566" s="335"/>
      <c r="M566" s="335"/>
      <c r="N566" s="335"/>
      <c r="O566" s="335"/>
      <c r="P566" s="336"/>
    </row>
    <row r="567" spans="8:16" ht="15" customHeight="1" x14ac:dyDescent="0.2">
      <c r="H567" s="335"/>
      <c r="I567" s="335"/>
      <c r="J567" s="335"/>
      <c r="K567" s="335"/>
      <c r="L567" s="335"/>
      <c r="M567" s="335"/>
      <c r="N567" s="335"/>
      <c r="O567" s="335"/>
      <c r="P567" s="336"/>
    </row>
    <row r="568" spans="8:16" ht="15" customHeight="1" x14ac:dyDescent="0.2">
      <c r="H568" s="335"/>
      <c r="I568" s="335"/>
      <c r="J568" s="335"/>
      <c r="K568" s="335"/>
      <c r="L568" s="335"/>
      <c r="M568" s="335"/>
      <c r="N568" s="335"/>
      <c r="O568" s="335"/>
      <c r="P568" s="336"/>
    </row>
    <row r="569" spans="8:16" ht="15" customHeight="1" x14ac:dyDescent="0.2">
      <c r="H569" s="335"/>
      <c r="I569" s="335"/>
      <c r="J569" s="335"/>
      <c r="K569" s="335"/>
      <c r="L569" s="335"/>
      <c r="M569" s="335"/>
      <c r="N569" s="335"/>
      <c r="O569" s="335"/>
      <c r="P569" s="336"/>
    </row>
    <row r="570" spans="8:16" ht="15" customHeight="1" x14ac:dyDescent="0.2">
      <c r="H570" s="335"/>
      <c r="I570" s="335"/>
      <c r="J570" s="335"/>
      <c r="K570" s="335"/>
      <c r="L570" s="335"/>
      <c r="M570" s="335"/>
      <c r="N570" s="335"/>
      <c r="O570" s="335"/>
      <c r="P570" s="336"/>
    </row>
    <row r="571" spans="8:16" ht="15" customHeight="1" x14ac:dyDescent="0.2">
      <c r="H571" s="335"/>
      <c r="I571" s="335"/>
      <c r="J571" s="335"/>
      <c r="K571" s="335"/>
      <c r="L571" s="335"/>
      <c r="M571" s="335"/>
      <c r="N571" s="335"/>
      <c r="O571" s="335"/>
      <c r="P571" s="336"/>
    </row>
    <row r="572" spans="8:16" ht="15" customHeight="1" x14ac:dyDescent="0.2">
      <c r="H572" s="335"/>
      <c r="I572" s="335"/>
      <c r="J572" s="335"/>
      <c r="K572" s="335"/>
      <c r="L572" s="335"/>
      <c r="M572" s="335"/>
      <c r="N572" s="335"/>
      <c r="O572" s="335"/>
      <c r="P572" s="336"/>
    </row>
    <row r="573" spans="8:16" ht="15" customHeight="1" x14ac:dyDescent="0.2">
      <c r="H573" s="335"/>
      <c r="I573" s="335"/>
      <c r="J573" s="335"/>
      <c r="K573" s="335"/>
      <c r="L573" s="335"/>
      <c r="M573" s="335"/>
      <c r="N573" s="335"/>
      <c r="O573" s="335"/>
      <c r="P573" s="336"/>
    </row>
    <row r="574" spans="8:16" ht="15" customHeight="1" x14ac:dyDescent="0.2">
      <c r="H574" s="335"/>
      <c r="I574" s="335"/>
      <c r="J574" s="335"/>
      <c r="K574" s="335"/>
      <c r="L574" s="335"/>
      <c r="M574" s="335"/>
      <c r="N574" s="335"/>
      <c r="O574" s="335"/>
      <c r="P574" s="336"/>
    </row>
    <row r="575" spans="8:16" ht="15" customHeight="1" x14ac:dyDescent="0.2">
      <c r="H575" s="335"/>
      <c r="I575" s="335"/>
      <c r="J575" s="335"/>
      <c r="K575" s="335"/>
      <c r="L575" s="335"/>
      <c r="M575" s="335"/>
      <c r="N575" s="335"/>
      <c r="O575" s="335"/>
      <c r="P575" s="336"/>
    </row>
    <row r="576" spans="8:16" ht="15" customHeight="1" x14ac:dyDescent="0.2">
      <c r="H576" s="335"/>
      <c r="I576" s="335"/>
      <c r="J576" s="335"/>
      <c r="K576" s="335"/>
      <c r="L576" s="335"/>
      <c r="M576" s="335"/>
      <c r="N576" s="335"/>
      <c r="O576" s="335"/>
      <c r="P576" s="336"/>
    </row>
    <row r="577" spans="8:16" ht="15" customHeight="1" x14ac:dyDescent="0.2">
      <c r="H577" s="335"/>
      <c r="I577" s="335"/>
      <c r="J577" s="335"/>
      <c r="K577" s="335"/>
      <c r="L577" s="335"/>
      <c r="M577" s="335"/>
      <c r="N577" s="335"/>
      <c r="O577" s="335"/>
      <c r="P577" s="336"/>
    </row>
    <row r="578" spans="8:16" ht="15" customHeight="1" x14ac:dyDescent="0.2">
      <c r="H578" s="335"/>
      <c r="I578" s="335"/>
      <c r="J578" s="335"/>
      <c r="K578" s="335"/>
      <c r="L578" s="335"/>
      <c r="M578" s="335"/>
      <c r="N578" s="335"/>
      <c r="O578" s="335"/>
      <c r="P578" s="336"/>
    </row>
    <row r="579" spans="8:16" ht="15" customHeight="1" x14ac:dyDescent="0.2">
      <c r="H579" s="335"/>
      <c r="I579" s="335"/>
      <c r="J579" s="335"/>
      <c r="K579" s="335"/>
      <c r="L579" s="335"/>
      <c r="M579" s="335"/>
      <c r="N579" s="335"/>
      <c r="O579" s="335"/>
      <c r="P579" s="336"/>
    </row>
    <row r="580" spans="8:16" ht="15" customHeight="1" x14ac:dyDescent="0.2">
      <c r="H580" s="335"/>
      <c r="I580" s="335"/>
      <c r="J580" s="335"/>
      <c r="K580" s="335"/>
      <c r="L580" s="335"/>
      <c r="M580" s="335"/>
      <c r="N580" s="335"/>
      <c r="O580" s="335"/>
      <c r="P580" s="336"/>
    </row>
    <row r="581" spans="8:16" ht="15" customHeight="1" x14ac:dyDescent="0.2">
      <c r="H581" s="335"/>
      <c r="I581" s="335"/>
      <c r="J581" s="335"/>
      <c r="K581" s="335"/>
      <c r="L581" s="335"/>
      <c r="M581" s="335"/>
      <c r="N581" s="335"/>
      <c r="O581" s="335"/>
      <c r="P581" s="336"/>
    </row>
    <row r="582" spans="8:16" ht="15" customHeight="1" x14ac:dyDescent="0.2">
      <c r="H582" s="335"/>
      <c r="I582" s="335"/>
      <c r="J582" s="335"/>
      <c r="K582" s="335"/>
      <c r="L582" s="335"/>
      <c r="M582" s="335"/>
      <c r="N582" s="335"/>
      <c r="O582" s="335"/>
      <c r="P582" s="336"/>
    </row>
    <row r="583" spans="8:16" ht="15" customHeight="1" x14ac:dyDescent="0.2">
      <c r="H583" s="335"/>
      <c r="I583" s="335"/>
      <c r="J583" s="335"/>
      <c r="K583" s="335"/>
      <c r="L583" s="335"/>
      <c r="M583" s="335"/>
      <c r="N583" s="335"/>
      <c r="O583" s="335"/>
      <c r="P583" s="336"/>
    </row>
    <row r="584" spans="8:16" ht="15" customHeight="1" x14ac:dyDescent="0.2">
      <c r="H584" s="335"/>
      <c r="I584" s="335"/>
      <c r="J584" s="335"/>
      <c r="K584" s="335"/>
      <c r="L584" s="335"/>
      <c r="M584" s="335"/>
      <c r="N584" s="335"/>
      <c r="O584" s="335"/>
      <c r="P584" s="336"/>
    </row>
    <row r="585" spans="8:16" ht="15" customHeight="1" x14ac:dyDescent="0.2">
      <c r="H585" s="335"/>
      <c r="I585" s="335"/>
      <c r="J585" s="335"/>
      <c r="K585" s="335"/>
      <c r="L585" s="335"/>
      <c r="M585" s="335"/>
      <c r="N585" s="335"/>
      <c r="O585" s="335"/>
      <c r="P585" s="336"/>
    </row>
    <row r="586" spans="8:16" ht="15" customHeight="1" x14ac:dyDescent="0.2">
      <c r="H586" s="335"/>
      <c r="I586" s="335"/>
      <c r="J586" s="335"/>
      <c r="K586" s="335"/>
      <c r="L586" s="335"/>
      <c r="M586" s="335"/>
      <c r="N586" s="335"/>
      <c r="O586" s="335"/>
      <c r="P586" s="336"/>
    </row>
    <row r="587" spans="8:16" ht="15" customHeight="1" x14ac:dyDescent="0.2">
      <c r="H587" s="335"/>
      <c r="I587" s="335"/>
      <c r="J587" s="335"/>
      <c r="K587" s="335"/>
      <c r="L587" s="335"/>
      <c r="M587" s="335"/>
      <c r="N587" s="335"/>
      <c r="O587" s="335"/>
      <c r="P587" s="336"/>
    </row>
    <row r="588" spans="8:16" ht="15" customHeight="1" x14ac:dyDescent="0.2">
      <c r="H588" s="335"/>
      <c r="I588" s="335"/>
      <c r="J588" s="335"/>
      <c r="K588" s="335"/>
      <c r="L588" s="335"/>
      <c r="M588" s="335"/>
      <c r="N588" s="335"/>
      <c r="O588" s="335"/>
      <c r="P588" s="336"/>
    </row>
    <row r="589" spans="8:16" ht="15" customHeight="1" x14ac:dyDescent="0.2">
      <c r="H589" s="335"/>
      <c r="I589" s="335"/>
      <c r="J589" s="335"/>
      <c r="K589" s="335"/>
      <c r="L589" s="335"/>
      <c r="M589" s="335"/>
      <c r="N589" s="335"/>
      <c r="O589" s="335"/>
      <c r="P589" s="336"/>
    </row>
    <row r="590" spans="8:16" ht="15" customHeight="1" x14ac:dyDescent="0.2">
      <c r="H590" s="335"/>
      <c r="I590" s="335"/>
      <c r="J590" s="335"/>
      <c r="K590" s="335"/>
      <c r="L590" s="335"/>
      <c r="M590" s="335"/>
      <c r="N590" s="335"/>
      <c r="O590" s="335"/>
      <c r="P590" s="336"/>
    </row>
    <row r="591" spans="8:16" ht="15" customHeight="1" x14ac:dyDescent="0.2">
      <c r="H591" s="335"/>
      <c r="I591" s="335"/>
      <c r="J591" s="335"/>
      <c r="K591" s="335"/>
      <c r="L591" s="335"/>
      <c r="M591" s="335"/>
      <c r="N591" s="335"/>
      <c r="O591" s="335"/>
      <c r="P591" s="336"/>
    </row>
    <row r="592" spans="8:16" ht="15" customHeight="1" x14ac:dyDescent="0.2">
      <c r="H592" s="335"/>
      <c r="I592" s="335"/>
      <c r="J592" s="335"/>
      <c r="K592" s="335"/>
      <c r="L592" s="335"/>
      <c r="M592" s="335"/>
      <c r="N592" s="335"/>
      <c r="O592" s="335"/>
      <c r="P592" s="336"/>
    </row>
    <row r="593" spans="8:16" ht="15" customHeight="1" x14ac:dyDescent="0.2">
      <c r="H593" s="335"/>
      <c r="I593" s="335"/>
      <c r="J593" s="335"/>
      <c r="K593" s="335"/>
      <c r="L593" s="335"/>
      <c r="M593" s="335"/>
      <c r="N593" s="335"/>
      <c r="O593" s="335"/>
      <c r="P593" s="336"/>
    </row>
    <row r="594" spans="8:16" ht="15" customHeight="1" x14ac:dyDescent="0.2">
      <c r="H594" s="335"/>
      <c r="I594" s="335"/>
      <c r="J594" s="335"/>
      <c r="K594" s="335"/>
      <c r="L594" s="335"/>
      <c r="M594" s="335"/>
      <c r="N594" s="335"/>
      <c r="O594" s="335"/>
      <c r="P594" s="336"/>
    </row>
    <row r="595" spans="8:16" ht="15" customHeight="1" x14ac:dyDescent="0.2">
      <c r="H595" s="335"/>
      <c r="I595" s="335"/>
      <c r="J595" s="335"/>
      <c r="K595" s="335"/>
      <c r="L595" s="335"/>
      <c r="M595" s="335"/>
      <c r="N595" s="335"/>
      <c r="O595" s="335"/>
      <c r="P595" s="336"/>
    </row>
    <row r="596" spans="8:16" ht="15" customHeight="1" x14ac:dyDescent="0.2">
      <c r="H596" s="335"/>
      <c r="I596" s="335"/>
      <c r="J596" s="335"/>
      <c r="K596" s="335"/>
      <c r="L596" s="335"/>
      <c r="M596" s="335"/>
      <c r="N596" s="335"/>
      <c r="O596" s="335"/>
      <c r="P596" s="336"/>
    </row>
    <row r="597" spans="8:16" ht="15" customHeight="1" x14ac:dyDescent="0.2">
      <c r="H597" s="335"/>
      <c r="I597" s="335"/>
      <c r="J597" s="335"/>
      <c r="K597" s="335"/>
      <c r="L597" s="335"/>
      <c r="M597" s="335"/>
      <c r="N597" s="335"/>
      <c r="O597" s="335"/>
      <c r="P597" s="336"/>
    </row>
    <row r="598" spans="8:16" ht="15" customHeight="1" x14ac:dyDescent="0.2">
      <c r="H598" s="335"/>
      <c r="I598" s="335"/>
      <c r="J598" s="335"/>
      <c r="K598" s="335"/>
      <c r="L598" s="335"/>
      <c r="M598" s="335"/>
      <c r="N598" s="335"/>
      <c r="O598" s="335"/>
      <c r="P598" s="336"/>
    </row>
    <row r="599" spans="8:16" ht="15" customHeight="1" x14ac:dyDescent="0.2">
      <c r="H599" s="335"/>
      <c r="I599" s="335"/>
      <c r="J599" s="335"/>
      <c r="K599" s="335"/>
      <c r="L599" s="335"/>
      <c r="M599" s="335"/>
      <c r="N599" s="335"/>
      <c r="O599" s="335"/>
      <c r="P599" s="336"/>
    </row>
    <row r="600" spans="8:16" ht="15" customHeight="1" x14ac:dyDescent="0.2">
      <c r="H600" s="335"/>
      <c r="I600" s="335"/>
      <c r="J600" s="335"/>
      <c r="K600" s="335"/>
      <c r="L600" s="335"/>
      <c r="M600" s="335"/>
      <c r="N600" s="335"/>
      <c r="O600" s="335"/>
      <c r="P600" s="336"/>
    </row>
    <row r="601" spans="8:16" ht="15" customHeight="1" x14ac:dyDescent="0.2">
      <c r="H601" s="335"/>
      <c r="I601" s="335"/>
      <c r="J601" s="335"/>
      <c r="K601" s="335"/>
      <c r="L601" s="335"/>
      <c r="M601" s="335"/>
      <c r="N601" s="335"/>
      <c r="O601" s="335"/>
      <c r="P601" s="336"/>
    </row>
    <row r="602" spans="8:16" ht="15" customHeight="1" x14ac:dyDescent="0.2">
      <c r="H602" s="335"/>
      <c r="I602" s="335"/>
      <c r="J602" s="335"/>
      <c r="K602" s="335"/>
      <c r="L602" s="335"/>
      <c r="M602" s="335"/>
      <c r="N602" s="335"/>
      <c r="O602" s="335"/>
      <c r="P602" s="336"/>
    </row>
    <row r="603" spans="8:16" ht="15" customHeight="1" x14ac:dyDescent="0.2">
      <c r="H603" s="335"/>
      <c r="I603" s="335"/>
      <c r="J603" s="335"/>
      <c r="K603" s="335"/>
      <c r="L603" s="335"/>
      <c r="M603" s="335"/>
      <c r="N603" s="335"/>
      <c r="O603" s="335"/>
      <c r="P603" s="336"/>
    </row>
    <row r="604" spans="8:16" ht="15" customHeight="1" x14ac:dyDescent="0.2">
      <c r="H604" s="335"/>
      <c r="I604" s="335"/>
      <c r="J604" s="335"/>
      <c r="K604" s="335"/>
      <c r="L604" s="335"/>
      <c r="M604" s="335"/>
      <c r="N604" s="335"/>
      <c r="O604" s="335"/>
      <c r="P604" s="336"/>
    </row>
    <row r="605" spans="8:16" ht="15" customHeight="1" x14ac:dyDescent="0.2">
      <c r="H605" s="335"/>
      <c r="I605" s="335"/>
      <c r="J605" s="335"/>
      <c r="K605" s="335"/>
      <c r="L605" s="335"/>
      <c r="M605" s="335"/>
      <c r="N605" s="335"/>
      <c r="O605" s="335"/>
      <c r="P605" s="336"/>
    </row>
    <row r="606" spans="8:16" ht="15" customHeight="1" x14ac:dyDescent="0.2">
      <c r="H606" s="335"/>
      <c r="I606" s="335"/>
      <c r="J606" s="335"/>
      <c r="K606" s="335"/>
      <c r="L606" s="335"/>
      <c r="M606" s="335"/>
      <c r="N606" s="335"/>
      <c r="O606" s="335"/>
      <c r="P606" s="336"/>
    </row>
    <row r="607" spans="8:16" ht="15" customHeight="1" x14ac:dyDescent="0.2">
      <c r="H607" s="335"/>
      <c r="I607" s="335"/>
      <c r="J607" s="335"/>
      <c r="K607" s="335"/>
      <c r="L607" s="335"/>
      <c r="M607" s="335"/>
      <c r="N607" s="335"/>
      <c r="O607" s="335"/>
      <c r="P607" s="336"/>
    </row>
    <row r="608" spans="8:16" ht="15" customHeight="1" x14ac:dyDescent="0.2">
      <c r="H608" s="335"/>
      <c r="I608" s="335"/>
      <c r="J608" s="335"/>
      <c r="K608" s="335"/>
      <c r="L608" s="335"/>
      <c r="M608" s="335"/>
      <c r="N608" s="335"/>
      <c r="O608" s="335"/>
      <c r="P608" s="336"/>
    </row>
    <row r="609" spans="8:16" ht="15" customHeight="1" x14ac:dyDescent="0.2">
      <c r="H609" s="335"/>
      <c r="I609" s="335"/>
      <c r="J609" s="335"/>
      <c r="K609" s="335"/>
      <c r="L609" s="335"/>
      <c r="M609" s="335"/>
      <c r="N609" s="335"/>
      <c r="O609" s="335"/>
      <c r="P609" s="336"/>
    </row>
    <row r="610" spans="8:16" ht="15" customHeight="1" x14ac:dyDescent="0.2">
      <c r="H610" s="335"/>
      <c r="I610" s="335"/>
      <c r="J610" s="335"/>
      <c r="K610" s="335"/>
      <c r="L610" s="335"/>
      <c r="M610" s="335"/>
      <c r="N610" s="335"/>
      <c r="O610" s="335"/>
      <c r="P610" s="336"/>
    </row>
    <row r="611" spans="8:16" ht="15" customHeight="1" x14ac:dyDescent="0.2">
      <c r="H611" s="335"/>
      <c r="I611" s="335"/>
      <c r="J611" s="335"/>
      <c r="K611" s="335"/>
      <c r="L611" s="335"/>
      <c r="M611" s="335"/>
      <c r="N611" s="335"/>
      <c r="O611" s="335"/>
      <c r="P611" s="336"/>
    </row>
    <row r="612" spans="8:16" ht="15" customHeight="1" x14ac:dyDescent="0.2">
      <c r="H612" s="335"/>
      <c r="I612" s="335"/>
      <c r="J612" s="335"/>
      <c r="K612" s="335"/>
      <c r="L612" s="335"/>
      <c r="M612" s="335"/>
      <c r="N612" s="335"/>
      <c r="O612" s="335"/>
      <c r="P612" s="336"/>
    </row>
    <row r="613" spans="8:16" ht="15" customHeight="1" x14ac:dyDescent="0.2">
      <c r="H613" s="335"/>
      <c r="I613" s="335"/>
      <c r="J613" s="335"/>
      <c r="K613" s="335"/>
      <c r="L613" s="335"/>
      <c r="M613" s="335"/>
      <c r="N613" s="335"/>
      <c r="O613" s="335"/>
      <c r="P613" s="336"/>
    </row>
    <row r="614" spans="8:16" ht="15" customHeight="1" x14ac:dyDescent="0.2">
      <c r="H614" s="335"/>
      <c r="I614" s="335"/>
      <c r="J614" s="335"/>
      <c r="K614" s="335"/>
      <c r="L614" s="335"/>
      <c r="M614" s="335"/>
      <c r="N614" s="335"/>
      <c r="O614" s="335"/>
      <c r="P614" s="336"/>
    </row>
    <row r="615" spans="8:16" ht="15" customHeight="1" x14ac:dyDescent="0.2">
      <c r="H615" s="335"/>
      <c r="I615" s="335"/>
      <c r="J615" s="335"/>
      <c r="K615" s="335"/>
      <c r="L615" s="335"/>
      <c r="M615" s="335"/>
      <c r="N615" s="335"/>
      <c r="O615" s="335"/>
      <c r="P615" s="336"/>
    </row>
    <row r="616" spans="8:16" ht="15" customHeight="1" x14ac:dyDescent="0.2">
      <c r="H616" s="335"/>
      <c r="I616" s="335"/>
      <c r="J616" s="335"/>
      <c r="K616" s="335"/>
      <c r="L616" s="335"/>
      <c r="M616" s="335"/>
      <c r="N616" s="335"/>
      <c r="O616" s="335"/>
      <c r="P616" s="336"/>
    </row>
    <row r="617" spans="8:16" ht="15" customHeight="1" x14ac:dyDescent="0.2">
      <c r="H617" s="335"/>
      <c r="I617" s="335"/>
      <c r="J617" s="335"/>
      <c r="K617" s="335"/>
      <c r="L617" s="335"/>
      <c r="M617" s="335"/>
      <c r="N617" s="335"/>
      <c r="O617" s="335"/>
      <c r="P617" s="336"/>
    </row>
    <row r="618" spans="8:16" ht="15" customHeight="1" x14ac:dyDescent="0.2">
      <c r="H618" s="335"/>
      <c r="I618" s="335"/>
      <c r="J618" s="335"/>
      <c r="K618" s="335"/>
      <c r="L618" s="335"/>
      <c r="M618" s="335"/>
      <c r="N618" s="335"/>
      <c r="O618" s="335"/>
      <c r="P618" s="336"/>
    </row>
    <row r="619" spans="8:16" ht="15" customHeight="1" x14ac:dyDescent="0.2">
      <c r="H619" s="335"/>
      <c r="I619" s="335"/>
      <c r="J619" s="335"/>
      <c r="K619" s="335"/>
      <c r="L619" s="335"/>
      <c r="M619" s="335"/>
      <c r="N619" s="335"/>
      <c r="O619" s="335"/>
      <c r="P619" s="336"/>
    </row>
    <row r="620" spans="8:16" ht="15" customHeight="1" x14ac:dyDescent="0.2">
      <c r="H620" s="335"/>
      <c r="I620" s="335"/>
      <c r="J620" s="335"/>
      <c r="K620" s="335"/>
      <c r="L620" s="335"/>
      <c r="M620" s="335"/>
      <c r="N620" s="335"/>
      <c r="O620" s="335"/>
      <c r="P620" s="336"/>
    </row>
    <row r="621" spans="8:16" ht="15" customHeight="1" x14ac:dyDescent="0.2">
      <c r="H621" s="335"/>
      <c r="I621" s="335"/>
      <c r="J621" s="335"/>
      <c r="K621" s="335"/>
      <c r="L621" s="335"/>
      <c r="M621" s="335"/>
      <c r="N621" s="335"/>
      <c r="O621" s="335"/>
      <c r="P621" s="336"/>
    </row>
    <row r="622" spans="8:16" ht="15" customHeight="1" x14ac:dyDescent="0.2">
      <c r="H622" s="335"/>
      <c r="I622" s="335"/>
      <c r="J622" s="335"/>
      <c r="K622" s="335"/>
      <c r="L622" s="335"/>
      <c r="M622" s="335"/>
      <c r="N622" s="335"/>
      <c r="O622" s="335"/>
      <c r="P622" s="336"/>
    </row>
    <row r="623" spans="8:16" ht="15" customHeight="1" x14ac:dyDescent="0.2">
      <c r="H623" s="335"/>
      <c r="I623" s="335"/>
      <c r="J623" s="335"/>
      <c r="K623" s="335"/>
      <c r="L623" s="335"/>
      <c r="M623" s="335"/>
      <c r="N623" s="335"/>
      <c r="O623" s="335"/>
      <c r="P623" s="336"/>
    </row>
    <row r="624" spans="8:16" ht="15" customHeight="1" x14ac:dyDescent="0.2">
      <c r="H624" s="335"/>
      <c r="I624" s="335"/>
      <c r="J624" s="335"/>
      <c r="K624" s="335"/>
      <c r="L624" s="335"/>
      <c r="M624" s="335"/>
      <c r="N624" s="335"/>
      <c r="O624" s="335"/>
      <c r="P624" s="336"/>
    </row>
    <row r="625" spans="8:16" ht="15" customHeight="1" x14ac:dyDescent="0.2">
      <c r="H625" s="335"/>
      <c r="I625" s="335"/>
      <c r="J625" s="335"/>
      <c r="K625" s="335"/>
      <c r="L625" s="335"/>
      <c r="M625" s="335"/>
      <c r="N625" s="335"/>
      <c r="O625" s="335"/>
      <c r="P625" s="336"/>
    </row>
    <row r="626" spans="8:16" ht="15" customHeight="1" x14ac:dyDescent="0.2">
      <c r="H626" s="335"/>
      <c r="I626" s="335"/>
      <c r="J626" s="335"/>
      <c r="K626" s="335"/>
      <c r="L626" s="335"/>
      <c r="M626" s="335"/>
      <c r="N626" s="335"/>
      <c r="O626" s="335"/>
      <c r="P626" s="336"/>
    </row>
    <row r="627" spans="8:16" ht="15" customHeight="1" x14ac:dyDescent="0.2">
      <c r="H627" s="335"/>
      <c r="I627" s="335"/>
      <c r="J627" s="335"/>
      <c r="K627" s="335"/>
      <c r="L627" s="335"/>
      <c r="M627" s="335"/>
      <c r="N627" s="335"/>
      <c r="O627" s="335"/>
      <c r="P627" s="336"/>
    </row>
    <row r="628" spans="8:16" ht="15" customHeight="1" x14ac:dyDescent="0.2">
      <c r="H628" s="335"/>
      <c r="I628" s="335"/>
      <c r="J628" s="335"/>
      <c r="K628" s="335"/>
      <c r="L628" s="335"/>
      <c r="M628" s="335"/>
      <c r="N628" s="335"/>
      <c r="O628" s="335"/>
      <c r="P628" s="336"/>
    </row>
    <row r="629" spans="8:16" ht="15" customHeight="1" x14ac:dyDescent="0.2">
      <c r="H629" s="335"/>
      <c r="I629" s="335"/>
      <c r="J629" s="335"/>
      <c r="K629" s="335"/>
      <c r="L629" s="335"/>
      <c r="M629" s="335"/>
      <c r="N629" s="335"/>
      <c r="O629" s="335"/>
      <c r="P629" s="336"/>
    </row>
    <row r="630" spans="8:16" ht="15" customHeight="1" x14ac:dyDescent="0.2">
      <c r="H630" s="335"/>
      <c r="I630" s="335"/>
      <c r="J630" s="335"/>
      <c r="K630" s="335"/>
      <c r="L630" s="335"/>
      <c r="M630" s="335"/>
      <c r="N630" s="335"/>
      <c r="O630" s="335"/>
      <c r="P630" s="336"/>
    </row>
    <row r="631" spans="8:16" ht="15" customHeight="1" x14ac:dyDescent="0.2">
      <c r="H631" s="335"/>
      <c r="I631" s="335"/>
      <c r="J631" s="335"/>
      <c r="K631" s="335"/>
      <c r="L631" s="335"/>
      <c r="M631" s="335"/>
      <c r="N631" s="335"/>
      <c r="O631" s="335"/>
      <c r="P631" s="336"/>
    </row>
    <row r="632" spans="8:16" ht="15" customHeight="1" x14ac:dyDescent="0.2">
      <c r="H632" s="335"/>
      <c r="I632" s="335"/>
      <c r="J632" s="335"/>
      <c r="K632" s="335"/>
      <c r="L632" s="335"/>
      <c r="M632" s="335"/>
      <c r="N632" s="335"/>
      <c r="O632" s="335"/>
      <c r="P632" s="336"/>
    </row>
    <row r="633" spans="8:16" ht="15" customHeight="1" x14ac:dyDescent="0.2">
      <c r="H633" s="335"/>
      <c r="I633" s="335"/>
      <c r="J633" s="335"/>
      <c r="K633" s="335"/>
      <c r="L633" s="335"/>
      <c r="M633" s="335"/>
      <c r="N633" s="335"/>
      <c r="O633" s="335"/>
      <c r="P633" s="336"/>
    </row>
    <row r="634" spans="8:16" ht="15" customHeight="1" x14ac:dyDescent="0.2">
      <c r="H634" s="335"/>
      <c r="I634" s="335"/>
      <c r="J634" s="335"/>
      <c r="K634" s="335"/>
      <c r="L634" s="335"/>
      <c r="M634" s="335"/>
      <c r="N634" s="335"/>
      <c r="O634" s="335"/>
      <c r="P634" s="336"/>
    </row>
    <row r="635" spans="8:16" ht="15" customHeight="1" x14ac:dyDescent="0.2">
      <c r="H635" s="335"/>
      <c r="I635" s="335"/>
      <c r="J635" s="335"/>
      <c r="K635" s="335"/>
      <c r="L635" s="335"/>
      <c r="M635" s="335"/>
      <c r="N635" s="335"/>
      <c r="O635" s="335"/>
      <c r="P635" s="336"/>
    </row>
    <row r="636" spans="8:16" ht="15" customHeight="1" x14ac:dyDescent="0.2">
      <c r="H636" s="335"/>
      <c r="I636" s="335"/>
      <c r="J636" s="335"/>
      <c r="K636" s="335"/>
      <c r="L636" s="335"/>
      <c r="M636" s="335"/>
      <c r="N636" s="335"/>
      <c r="O636" s="335"/>
      <c r="P636" s="336"/>
    </row>
    <row r="637" spans="8:16" ht="15" customHeight="1" x14ac:dyDescent="0.2">
      <c r="H637" s="335"/>
      <c r="I637" s="335"/>
      <c r="J637" s="335"/>
      <c r="K637" s="335"/>
      <c r="L637" s="335"/>
      <c r="M637" s="335"/>
      <c r="N637" s="335"/>
      <c r="O637" s="335"/>
      <c r="P637" s="336"/>
    </row>
    <row r="638" spans="8:16" ht="15" customHeight="1" x14ac:dyDescent="0.2">
      <c r="H638" s="335"/>
      <c r="I638" s="335"/>
      <c r="J638" s="335"/>
      <c r="K638" s="335"/>
      <c r="L638" s="335"/>
      <c r="M638" s="335"/>
      <c r="N638" s="335"/>
      <c r="O638" s="335"/>
      <c r="P638" s="336"/>
    </row>
    <row r="639" spans="8:16" ht="15" customHeight="1" x14ac:dyDescent="0.2">
      <c r="H639" s="335"/>
      <c r="I639" s="335"/>
      <c r="J639" s="335"/>
      <c r="K639" s="335"/>
      <c r="L639" s="335"/>
      <c r="M639" s="335"/>
      <c r="N639" s="335"/>
      <c r="O639" s="335"/>
      <c r="P639" s="336"/>
    </row>
    <row r="640" spans="8:16" ht="15" customHeight="1" x14ac:dyDescent="0.2">
      <c r="H640" s="335"/>
      <c r="I640" s="335"/>
      <c r="J640" s="335"/>
      <c r="K640" s="335"/>
      <c r="L640" s="335"/>
      <c r="M640" s="335"/>
      <c r="N640" s="335"/>
      <c r="O640" s="335"/>
      <c r="P640" s="336"/>
    </row>
    <row r="641" spans="8:16" ht="15" customHeight="1" x14ac:dyDescent="0.2">
      <c r="H641" s="335"/>
      <c r="I641" s="335"/>
      <c r="J641" s="335"/>
      <c r="K641" s="335"/>
      <c r="L641" s="335"/>
      <c r="M641" s="335"/>
      <c r="N641" s="335"/>
      <c r="O641" s="335"/>
      <c r="P641" s="336"/>
    </row>
    <row r="642" spans="8:16" ht="15" customHeight="1" x14ac:dyDescent="0.2">
      <c r="H642" s="335"/>
      <c r="I642" s="335"/>
      <c r="J642" s="335"/>
      <c r="K642" s="335"/>
      <c r="L642" s="335"/>
      <c r="M642" s="335"/>
      <c r="N642" s="335"/>
      <c r="O642" s="335"/>
      <c r="P642" s="336"/>
    </row>
    <row r="643" spans="8:16" ht="15" customHeight="1" x14ac:dyDescent="0.2">
      <c r="H643" s="335"/>
      <c r="I643" s="335"/>
      <c r="J643" s="335"/>
      <c r="K643" s="335"/>
      <c r="L643" s="335"/>
      <c r="M643" s="335"/>
      <c r="N643" s="335"/>
      <c r="O643" s="335"/>
      <c r="P643" s="336"/>
    </row>
    <row r="644" spans="8:16" ht="15" customHeight="1" x14ac:dyDescent="0.2">
      <c r="H644" s="335"/>
      <c r="I644" s="335"/>
      <c r="J644" s="335"/>
      <c r="K644" s="335"/>
      <c r="L644" s="335"/>
      <c r="M644" s="335"/>
      <c r="N644" s="335"/>
      <c r="O644" s="335"/>
      <c r="P644" s="336"/>
    </row>
    <row r="645" spans="8:16" ht="15" customHeight="1" x14ac:dyDescent="0.2">
      <c r="H645" s="335"/>
      <c r="I645" s="335"/>
      <c r="J645" s="335"/>
      <c r="K645" s="335"/>
      <c r="L645" s="335"/>
      <c r="M645" s="335"/>
      <c r="N645" s="335"/>
      <c r="O645" s="335"/>
      <c r="P645" s="336"/>
    </row>
    <row r="646" spans="8:16" ht="15" customHeight="1" x14ac:dyDescent="0.2">
      <c r="H646" s="335"/>
      <c r="I646" s="335"/>
      <c r="J646" s="335"/>
      <c r="K646" s="335"/>
      <c r="L646" s="335"/>
      <c r="M646" s="335"/>
      <c r="N646" s="335"/>
      <c r="O646" s="335"/>
      <c r="P646" s="336"/>
    </row>
    <row r="647" spans="8:16" ht="15" customHeight="1" x14ac:dyDescent="0.2">
      <c r="H647" s="335"/>
      <c r="I647" s="335"/>
      <c r="J647" s="335"/>
      <c r="K647" s="335"/>
      <c r="L647" s="335"/>
      <c r="M647" s="335"/>
      <c r="N647" s="335"/>
      <c r="O647" s="335"/>
      <c r="P647" s="336"/>
    </row>
    <row r="648" spans="8:16" ht="15" customHeight="1" x14ac:dyDescent="0.2">
      <c r="H648" s="335"/>
      <c r="I648" s="335"/>
      <c r="J648" s="335"/>
      <c r="K648" s="335"/>
      <c r="L648" s="335"/>
      <c r="M648" s="335"/>
      <c r="N648" s="335"/>
      <c r="O648" s="335"/>
      <c r="P648" s="336"/>
    </row>
    <row r="649" spans="8:16" ht="15" customHeight="1" x14ac:dyDescent="0.2">
      <c r="H649" s="335"/>
      <c r="I649" s="335"/>
      <c r="J649" s="335"/>
      <c r="K649" s="335"/>
      <c r="L649" s="335"/>
      <c r="M649" s="335"/>
      <c r="N649" s="335"/>
      <c r="O649" s="335"/>
      <c r="P649" s="336"/>
    </row>
    <row r="650" spans="8:16" ht="15" customHeight="1" x14ac:dyDescent="0.2">
      <c r="H650" s="335"/>
      <c r="I650" s="335"/>
      <c r="J650" s="335"/>
      <c r="K650" s="335"/>
      <c r="L650" s="335"/>
      <c r="M650" s="335"/>
      <c r="N650" s="335"/>
      <c r="O650" s="335"/>
      <c r="P650" s="336"/>
    </row>
    <row r="651" spans="8:16" ht="15" customHeight="1" x14ac:dyDescent="0.2">
      <c r="H651" s="335"/>
      <c r="I651" s="335"/>
      <c r="J651" s="335"/>
      <c r="K651" s="335"/>
      <c r="L651" s="335"/>
      <c r="M651" s="335"/>
      <c r="N651" s="335"/>
      <c r="O651" s="335"/>
      <c r="P651" s="336"/>
    </row>
    <row r="652" spans="8:16" ht="15" customHeight="1" x14ac:dyDescent="0.2">
      <c r="H652" s="335"/>
      <c r="I652" s="335"/>
      <c r="J652" s="335"/>
      <c r="K652" s="335"/>
      <c r="L652" s="335"/>
      <c r="M652" s="335"/>
      <c r="N652" s="335"/>
      <c r="O652" s="335"/>
      <c r="P652" s="336"/>
    </row>
    <row r="653" spans="8:16" ht="15" customHeight="1" x14ac:dyDescent="0.2">
      <c r="H653" s="335"/>
      <c r="I653" s="335"/>
      <c r="J653" s="335"/>
      <c r="K653" s="335"/>
      <c r="L653" s="335"/>
      <c r="M653" s="335"/>
      <c r="N653" s="335"/>
      <c r="O653" s="335"/>
      <c r="P653" s="336"/>
    </row>
    <row r="654" spans="8:16" ht="15" customHeight="1" x14ac:dyDescent="0.2">
      <c r="H654" s="335"/>
      <c r="I654" s="335"/>
      <c r="J654" s="335"/>
      <c r="K654" s="335"/>
      <c r="L654" s="335"/>
      <c r="M654" s="335"/>
      <c r="N654" s="335"/>
      <c r="O654" s="335"/>
      <c r="P654" s="336"/>
    </row>
    <row r="655" spans="8:16" ht="15" customHeight="1" x14ac:dyDescent="0.2">
      <c r="H655" s="335"/>
      <c r="I655" s="335"/>
      <c r="J655" s="335"/>
      <c r="K655" s="335"/>
      <c r="L655" s="335"/>
      <c r="M655" s="335"/>
      <c r="N655" s="335"/>
      <c r="O655" s="335"/>
      <c r="P655" s="336"/>
    </row>
    <row r="656" spans="8:16" ht="15" customHeight="1" x14ac:dyDescent="0.2">
      <c r="H656" s="335"/>
      <c r="I656" s="335"/>
      <c r="J656" s="335"/>
      <c r="K656" s="335"/>
      <c r="L656" s="335"/>
      <c r="M656" s="335"/>
      <c r="N656" s="335"/>
      <c r="O656" s="335"/>
      <c r="P656" s="336"/>
    </row>
    <row r="657" spans="8:16" ht="15" customHeight="1" x14ac:dyDescent="0.2">
      <c r="H657" s="335"/>
      <c r="I657" s="335"/>
      <c r="J657" s="335"/>
      <c r="K657" s="335"/>
      <c r="L657" s="335"/>
      <c r="M657" s="335"/>
      <c r="N657" s="335"/>
      <c r="O657" s="335"/>
      <c r="P657" s="336"/>
    </row>
    <row r="658" spans="8:16" ht="15" customHeight="1" x14ac:dyDescent="0.2">
      <c r="H658" s="335"/>
      <c r="I658" s="335"/>
      <c r="J658" s="335"/>
      <c r="K658" s="335"/>
      <c r="L658" s="335"/>
      <c r="M658" s="335"/>
      <c r="N658" s="335"/>
      <c r="O658" s="335"/>
      <c r="P658" s="336"/>
    </row>
    <row r="659" spans="8:16" ht="15" customHeight="1" x14ac:dyDescent="0.2">
      <c r="H659" s="335"/>
      <c r="I659" s="335"/>
      <c r="J659" s="335"/>
      <c r="K659" s="335"/>
      <c r="L659" s="335"/>
      <c r="M659" s="335"/>
      <c r="N659" s="335"/>
      <c r="O659" s="335"/>
      <c r="P659" s="336"/>
    </row>
    <row r="660" spans="8:16" ht="15" customHeight="1" x14ac:dyDescent="0.2">
      <c r="H660" s="335"/>
      <c r="I660" s="335"/>
      <c r="J660" s="335"/>
      <c r="K660" s="335"/>
      <c r="L660" s="335"/>
      <c r="M660" s="335"/>
      <c r="N660" s="335"/>
      <c r="O660" s="335"/>
      <c r="P660" s="336"/>
    </row>
    <row r="661" spans="8:16" ht="15" customHeight="1" x14ac:dyDescent="0.2">
      <c r="H661" s="335"/>
      <c r="I661" s="335"/>
      <c r="J661" s="335"/>
      <c r="K661" s="335"/>
      <c r="L661" s="335"/>
      <c r="M661" s="335"/>
      <c r="N661" s="335"/>
      <c r="O661" s="335"/>
      <c r="P661" s="336"/>
    </row>
    <row r="662" spans="8:16" ht="15" customHeight="1" x14ac:dyDescent="0.2">
      <c r="H662" s="335"/>
      <c r="I662" s="335"/>
      <c r="J662" s="335"/>
      <c r="K662" s="335"/>
      <c r="L662" s="335"/>
      <c r="M662" s="335"/>
      <c r="N662" s="335"/>
      <c r="O662" s="335"/>
      <c r="P662" s="336"/>
    </row>
    <row r="663" spans="8:16" ht="15" customHeight="1" x14ac:dyDescent="0.2">
      <c r="H663" s="335"/>
      <c r="I663" s="335"/>
      <c r="J663" s="335"/>
      <c r="K663" s="335"/>
      <c r="L663" s="335"/>
      <c r="M663" s="335"/>
      <c r="N663" s="335"/>
      <c r="O663" s="335"/>
      <c r="P663" s="336"/>
    </row>
    <row r="664" spans="8:16" ht="15" customHeight="1" x14ac:dyDescent="0.2">
      <c r="H664" s="335"/>
      <c r="I664" s="335"/>
      <c r="J664" s="335"/>
      <c r="K664" s="335"/>
      <c r="L664" s="335"/>
      <c r="M664" s="335"/>
      <c r="N664" s="335"/>
      <c r="O664" s="335"/>
      <c r="P664" s="336"/>
    </row>
    <row r="665" spans="8:16" ht="15" customHeight="1" x14ac:dyDescent="0.2">
      <c r="H665" s="335"/>
      <c r="I665" s="335"/>
      <c r="J665" s="335"/>
      <c r="K665" s="335"/>
      <c r="L665" s="335"/>
      <c r="M665" s="335"/>
      <c r="N665" s="335"/>
      <c r="O665" s="335"/>
      <c r="P665" s="336"/>
    </row>
    <row r="666" spans="8:16" ht="15" customHeight="1" x14ac:dyDescent="0.2">
      <c r="H666" s="335"/>
      <c r="I666" s="335"/>
      <c r="J666" s="335"/>
      <c r="K666" s="335"/>
      <c r="L666" s="335"/>
      <c r="M666" s="335"/>
      <c r="N666" s="335"/>
      <c r="O666" s="335"/>
      <c r="P666" s="336"/>
    </row>
    <row r="667" spans="8:16" ht="15" customHeight="1" x14ac:dyDescent="0.2">
      <c r="H667" s="335"/>
      <c r="I667" s="335"/>
      <c r="J667" s="335"/>
      <c r="K667" s="335"/>
      <c r="L667" s="335"/>
      <c r="M667" s="335"/>
      <c r="N667" s="335"/>
      <c r="O667" s="335"/>
      <c r="P667" s="336"/>
    </row>
    <row r="668" spans="8:16" ht="15" customHeight="1" x14ac:dyDescent="0.2">
      <c r="H668" s="335"/>
      <c r="I668" s="335"/>
      <c r="J668" s="335"/>
      <c r="K668" s="335"/>
      <c r="L668" s="335"/>
      <c r="M668" s="335"/>
      <c r="N668" s="335"/>
      <c r="O668" s="335"/>
      <c r="P668" s="336"/>
    </row>
    <row r="669" spans="8:16" ht="15" customHeight="1" x14ac:dyDescent="0.2">
      <c r="H669" s="335"/>
      <c r="I669" s="335"/>
      <c r="J669" s="335"/>
      <c r="K669" s="335"/>
      <c r="L669" s="335"/>
      <c r="M669" s="335"/>
      <c r="N669" s="335"/>
      <c r="O669" s="335"/>
      <c r="P669" s="336"/>
    </row>
    <row r="670" spans="8:16" ht="15" customHeight="1" x14ac:dyDescent="0.2">
      <c r="H670" s="335"/>
      <c r="I670" s="335"/>
      <c r="J670" s="335"/>
      <c r="K670" s="335"/>
      <c r="L670" s="335"/>
      <c r="M670" s="335"/>
      <c r="N670" s="335"/>
      <c r="O670" s="335"/>
      <c r="P670" s="336"/>
    </row>
    <row r="671" spans="8:16" ht="15" customHeight="1" x14ac:dyDescent="0.2">
      <c r="H671" s="335"/>
      <c r="I671" s="335"/>
      <c r="J671" s="335"/>
      <c r="K671" s="335"/>
      <c r="L671" s="335"/>
      <c r="M671" s="335"/>
      <c r="N671" s="335"/>
      <c r="O671" s="335"/>
      <c r="P671" s="336"/>
    </row>
    <row r="672" spans="8:16" ht="15" customHeight="1" x14ac:dyDescent="0.2">
      <c r="H672" s="335"/>
      <c r="I672" s="335"/>
      <c r="J672" s="335"/>
      <c r="K672" s="335"/>
      <c r="L672" s="335"/>
      <c r="M672" s="335"/>
      <c r="N672" s="335"/>
      <c r="O672" s="335"/>
      <c r="P672" s="336"/>
    </row>
    <row r="673" spans="8:16" ht="15" customHeight="1" x14ac:dyDescent="0.2">
      <c r="H673" s="335"/>
      <c r="I673" s="335"/>
      <c r="J673" s="335"/>
      <c r="K673" s="335"/>
      <c r="L673" s="335"/>
      <c r="M673" s="335"/>
      <c r="N673" s="335"/>
      <c r="O673" s="335"/>
      <c r="P673" s="336"/>
    </row>
    <row r="674" spans="8:16" ht="15" customHeight="1" x14ac:dyDescent="0.2">
      <c r="H674" s="335"/>
      <c r="I674" s="335"/>
      <c r="J674" s="335"/>
      <c r="K674" s="335"/>
      <c r="L674" s="335"/>
      <c r="M674" s="335"/>
      <c r="N674" s="335"/>
      <c r="O674" s="335"/>
      <c r="P674" s="336"/>
    </row>
    <row r="675" spans="8:16" ht="15" customHeight="1" x14ac:dyDescent="0.2">
      <c r="H675" s="335"/>
      <c r="I675" s="335"/>
      <c r="J675" s="335"/>
      <c r="K675" s="335"/>
      <c r="L675" s="335"/>
      <c r="M675" s="335"/>
      <c r="N675" s="335"/>
      <c r="O675" s="335"/>
      <c r="P675" s="336"/>
    </row>
    <row r="676" spans="8:16" ht="15" customHeight="1" x14ac:dyDescent="0.2">
      <c r="H676" s="335"/>
      <c r="I676" s="335"/>
      <c r="J676" s="335"/>
      <c r="K676" s="335"/>
      <c r="L676" s="335"/>
      <c r="M676" s="335"/>
      <c r="N676" s="335"/>
      <c r="O676" s="335"/>
      <c r="P676" s="336"/>
    </row>
    <row r="677" spans="8:16" ht="15" customHeight="1" x14ac:dyDescent="0.2">
      <c r="H677" s="335"/>
      <c r="I677" s="335"/>
      <c r="J677" s="335"/>
      <c r="K677" s="335"/>
      <c r="L677" s="335"/>
      <c r="M677" s="335"/>
      <c r="N677" s="335"/>
      <c r="O677" s="335"/>
      <c r="P677" s="336"/>
    </row>
    <row r="678" spans="8:16" ht="15" customHeight="1" x14ac:dyDescent="0.2">
      <c r="H678" s="335"/>
      <c r="I678" s="335"/>
      <c r="J678" s="335"/>
      <c r="K678" s="335"/>
      <c r="L678" s="335"/>
      <c r="M678" s="335"/>
      <c r="N678" s="335"/>
      <c r="O678" s="335"/>
      <c r="P678" s="336"/>
    </row>
    <row r="679" spans="8:16" ht="15" customHeight="1" x14ac:dyDescent="0.2">
      <c r="H679" s="335"/>
      <c r="I679" s="335"/>
      <c r="J679" s="335"/>
      <c r="K679" s="335"/>
      <c r="L679" s="335"/>
      <c r="M679" s="335"/>
      <c r="N679" s="335"/>
      <c r="O679" s="335"/>
      <c r="P679" s="336"/>
    </row>
    <row r="680" spans="8:16" ht="15" customHeight="1" x14ac:dyDescent="0.2">
      <c r="H680" s="335"/>
      <c r="I680" s="335"/>
      <c r="J680" s="335"/>
      <c r="K680" s="335"/>
      <c r="L680" s="335"/>
      <c r="M680" s="335"/>
      <c r="N680" s="335"/>
      <c r="O680" s="335"/>
      <c r="P680" s="336"/>
    </row>
    <row r="681" spans="8:16" ht="15" customHeight="1" x14ac:dyDescent="0.2">
      <c r="H681" s="335"/>
      <c r="I681" s="335"/>
      <c r="J681" s="335"/>
      <c r="K681" s="335"/>
      <c r="L681" s="335"/>
      <c r="M681" s="335"/>
      <c r="N681" s="335"/>
      <c r="O681" s="335"/>
      <c r="P681" s="336"/>
    </row>
    <row r="682" spans="8:16" ht="15" customHeight="1" x14ac:dyDescent="0.2">
      <c r="H682" s="335"/>
      <c r="I682" s="335"/>
      <c r="J682" s="335"/>
      <c r="K682" s="335"/>
      <c r="L682" s="335"/>
      <c r="M682" s="335"/>
      <c r="N682" s="335"/>
      <c r="O682" s="335"/>
      <c r="P682" s="336"/>
    </row>
    <row r="683" spans="8:16" ht="15" customHeight="1" x14ac:dyDescent="0.2">
      <c r="H683" s="335"/>
      <c r="I683" s="335"/>
      <c r="J683" s="335"/>
      <c r="K683" s="335"/>
      <c r="L683" s="335"/>
      <c r="M683" s="335"/>
      <c r="N683" s="335"/>
      <c r="O683" s="335"/>
      <c r="P683" s="336"/>
    </row>
    <row r="684" spans="8:16" ht="15" customHeight="1" x14ac:dyDescent="0.2">
      <c r="H684" s="335"/>
      <c r="I684" s="335"/>
      <c r="J684" s="335"/>
      <c r="K684" s="335"/>
      <c r="L684" s="335"/>
      <c r="M684" s="335"/>
      <c r="N684" s="335"/>
      <c r="O684" s="335"/>
      <c r="P684" s="336"/>
    </row>
    <row r="685" spans="8:16" ht="15" customHeight="1" x14ac:dyDescent="0.2">
      <c r="H685" s="335"/>
      <c r="I685" s="335"/>
      <c r="J685" s="335"/>
      <c r="K685" s="335"/>
      <c r="L685" s="335"/>
      <c r="M685" s="335"/>
      <c r="N685" s="335"/>
      <c r="O685" s="335"/>
      <c r="P685" s="336"/>
    </row>
    <row r="686" spans="8:16" ht="15" customHeight="1" x14ac:dyDescent="0.2">
      <c r="H686" s="335"/>
      <c r="I686" s="335"/>
      <c r="J686" s="335"/>
      <c r="K686" s="335"/>
      <c r="L686" s="335"/>
      <c r="M686" s="335"/>
      <c r="N686" s="335"/>
      <c r="O686" s="335"/>
      <c r="P686" s="336"/>
    </row>
    <row r="687" spans="8:16" ht="15" customHeight="1" x14ac:dyDescent="0.2">
      <c r="H687" s="335"/>
      <c r="I687" s="335"/>
      <c r="J687" s="335"/>
      <c r="K687" s="335"/>
      <c r="L687" s="335"/>
      <c r="M687" s="335"/>
      <c r="N687" s="335"/>
      <c r="O687" s="335"/>
      <c r="P687" s="336"/>
    </row>
    <row r="688" spans="8:16" ht="15" customHeight="1" x14ac:dyDescent="0.2">
      <c r="H688" s="335"/>
      <c r="I688" s="335"/>
      <c r="J688" s="335"/>
      <c r="K688" s="335"/>
      <c r="L688" s="335"/>
      <c r="M688" s="335"/>
      <c r="N688" s="335"/>
      <c r="O688" s="335"/>
      <c r="P688" s="336"/>
    </row>
    <row r="689" spans="8:16" ht="15" customHeight="1" x14ac:dyDescent="0.2">
      <c r="H689" s="335"/>
      <c r="I689" s="335"/>
      <c r="J689" s="335"/>
      <c r="K689" s="335"/>
      <c r="L689" s="335"/>
      <c r="M689" s="335"/>
      <c r="N689" s="335"/>
      <c r="O689" s="335"/>
      <c r="P689" s="336"/>
    </row>
    <row r="690" spans="8:16" ht="15" customHeight="1" x14ac:dyDescent="0.2">
      <c r="H690" s="335"/>
      <c r="I690" s="335"/>
      <c r="J690" s="335"/>
      <c r="K690" s="335"/>
      <c r="L690" s="335"/>
      <c r="M690" s="335"/>
      <c r="N690" s="335"/>
      <c r="O690" s="335"/>
      <c r="P690" s="336"/>
    </row>
    <row r="691" spans="8:16" ht="15" customHeight="1" x14ac:dyDescent="0.2">
      <c r="H691" s="335"/>
      <c r="I691" s="335"/>
      <c r="J691" s="335"/>
      <c r="K691" s="335"/>
      <c r="L691" s="335"/>
      <c r="M691" s="335"/>
      <c r="N691" s="335"/>
      <c r="O691" s="335"/>
      <c r="P691" s="336"/>
    </row>
    <row r="692" spans="8:16" ht="15" customHeight="1" x14ac:dyDescent="0.2">
      <c r="H692" s="335"/>
      <c r="I692" s="335"/>
      <c r="J692" s="335"/>
      <c r="K692" s="335"/>
      <c r="L692" s="335"/>
      <c r="M692" s="335"/>
      <c r="N692" s="335"/>
      <c r="O692" s="335"/>
      <c r="P692" s="336"/>
    </row>
    <row r="693" spans="8:16" ht="15" customHeight="1" x14ac:dyDescent="0.2">
      <c r="H693" s="335"/>
      <c r="I693" s="335"/>
      <c r="J693" s="335"/>
      <c r="K693" s="335"/>
      <c r="L693" s="335"/>
      <c r="M693" s="335"/>
      <c r="N693" s="335"/>
      <c r="O693" s="335"/>
      <c r="P693" s="336"/>
    </row>
    <row r="694" spans="8:16" ht="15" customHeight="1" x14ac:dyDescent="0.2">
      <c r="H694" s="335"/>
      <c r="I694" s="335"/>
      <c r="J694" s="335"/>
      <c r="K694" s="335"/>
      <c r="L694" s="335"/>
      <c r="M694" s="335"/>
      <c r="N694" s="335"/>
      <c r="O694" s="335"/>
      <c r="P694" s="336"/>
    </row>
    <row r="695" spans="8:16" ht="15" customHeight="1" x14ac:dyDescent="0.2">
      <c r="H695" s="335"/>
      <c r="I695" s="335"/>
      <c r="J695" s="335"/>
      <c r="K695" s="335"/>
      <c r="L695" s="335"/>
      <c r="M695" s="335"/>
      <c r="N695" s="335"/>
      <c r="O695" s="335"/>
      <c r="P695" s="336"/>
    </row>
    <row r="696" spans="8:16" ht="15" customHeight="1" x14ac:dyDescent="0.2">
      <c r="H696" s="335"/>
      <c r="I696" s="335"/>
      <c r="J696" s="335"/>
      <c r="K696" s="335"/>
      <c r="L696" s="335"/>
      <c r="M696" s="335"/>
      <c r="N696" s="335"/>
      <c r="O696" s="335"/>
      <c r="P696" s="336"/>
    </row>
    <row r="697" spans="8:16" ht="15" customHeight="1" x14ac:dyDescent="0.2">
      <c r="H697" s="335"/>
      <c r="I697" s="335"/>
      <c r="J697" s="335"/>
      <c r="K697" s="335"/>
      <c r="L697" s="335"/>
      <c r="M697" s="335"/>
      <c r="N697" s="335"/>
      <c r="O697" s="335"/>
      <c r="P697" s="336"/>
    </row>
    <row r="698" spans="8:16" ht="15" customHeight="1" x14ac:dyDescent="0.2">
      <c r="H698" s="335"/>
      <c r="I698" s="335"/>
      <c r="J698" s="335"/>
      <c r="K698" s="335"/>
      <c r="L698" s="335"/>
      <c r="M698" s="335"/>
      <c r="N698" s="335"/>
      <c r="O698" s="335"/>
      <c r="P698" s="336"/>
    </row>
    <row r="699" spans="8:16" ht="15" customHeight="1" x14ac:dyDescent="0.2">
      <c r="H699" s="335"/>
      <c r="I699" s="335"/>
      <c r="J699" s="335"/>
      <c r="K699" s="335"/>
      <c r="L699" s="335"/>
      <c r="M699" s="335"/>
      <c r="N699" s="335"/>
      <c r="O699" s="335"/>
      <c r="P699" s="336"/>
    </row>
    <row r="700" spans="8:16" ht="15" customHeight="1" x14ac:dyDescent="0.2">
      <c r="H700" s="335"/>
      <c r="I700" s="335"/>
      <c r="J700" s="335"/>
      <c r="K700" s="335"/>
      <c r="L700" s="335"/>
      <c r="M700" s="335"/>
      <c r="N700" s="335"/>
      <c r="O700" s="335"/>
      <c r="P700" s="336"/>
    </row>
    <row r="701" spans="8:16" ht="15" customHeight="1" x14ac:dyDescent="0.2">
      <c r="H701" s="335"/>
      <c r="I701" s="335"/>
      <c r="J701" s="335"/>
      <c r="K701" s="335"/>
      <c r="L701" s="335"/>
      <c r="M701" s="335"/>
      <c r="N701" s="335"/>
      <c r="O701" s="335"/>
      <c r="P701" s="336"/>
    </row>
    <row r="702" spans="8:16" ht="15" customHeight="1" x14ac:dyDescent="0.2">
      <c r="H702" s="335"/>
      <c r="I702" s="335"/>
      <c r="J702" s="335"/>
      <c r="K702" s="335"/>
      <c r="L702" s="335"/>
      <c r="M702" s="335"/>
      <c r="N702" s="335"/>
      <c r="O702" s="335"/>
      <c r="P702" s="336"/>
    </row>
    <row r="703" spans="8:16" ht="15" customHeight="1" x14ac:dyDescent="0.2">
      <c r="H703" s="335"/>
      <c r="I703" s="335"/>
      <c r="J703" s="335"/>
      <c r="K703" s="335"/>
      <c r="L703" s="335"/>
      <c r="M703" s="335"/>
      <c r="N703" s="335"/>
      <c r="O703" s="335"/>
      <c r="P703" s="336"/>
    </row>
    <row r="704" spans="8:16" ht="15" customHeight="1" x14ac:dyDescent="0.2">
      <c r="H704" s="335"/>
      <c r="I704" s="335"/>
      <c r="J704" s="335"/>
      <c r="K704" s="335"/>
      <c r="L704" s="335"/>
      <c r="M704" s="335"/>
      <c r="N704" s="335"/>
      <c r="O704" s="335"/>
      <c r="P704" s="336"/>
    </row>
    <row r="705" spans="8:16" ht="15" customHeight="1" x14ac:dyDescent="0.2">
      <c r="H705" s="335"/>
      <c r="I705" s="335"/>
      <c r="J705" s="335"/>
      <c r="K705" s="335"/>
      <c r="L705" s="335"/>
      <c r="M705" s="335"/>
      <c r="N705" s="335"/>
      <c r="O705" s="335"/>
      <c r="P705" s="336"/>
    </row>
    <row r="706" spans="8:16" ht="15" customHeight="1" x14ac:dyDescent="0.2">
      <c r="H706" s="335"/>
      <c r="I706" s="335"/>
      <c r="J706" s="335"/>
      <c r="K706" s="335"/>
      <c r="L706" s="335"/>
      <c r="M706" s="335"/>
      <c r="N706" s="335"/>
      <c r="O706" s="335"/>
      <c r="P706" s="336"/>
    </row>
    <row r="707" spans="8:16" ht="15" customHeight="1" x14ac:dyDescent="0.2">
      <c r="H707" s="335"/>
      <c r="I707" s="335"/>
      <c r="J707" s="335"/>
      <c r="K707" s="335"/>
      <c r="L707" s="335"/>
      <c r="M707" s="335"/>
      <c r="N707" s="335"/>
      <c r="O707" s="335"/>
      <c r="P707" s="336"/>
    </row>
    <row r="708" spans="8:16" ht="15" customHeight="1" x14ac:dyDescent="0.2">
      <c r="H708" s="335"/>
      <c r="I708" s="335"/>
      <c r="J708" s="335"/>
      <c r="K708" s="335"/>
      <c r="L708" s="335"/>
      <c r="M708" s="335"/>
      <c r="N708" s="335"/>
      <c r="O708" s="335"/>
      <c r="P708" s="336"/>
    </row>
    <row r="709" spans="8:16" ht="15" customHeight="1" x14ac:dyDescent="0.2">
      <c r="H709" s="335"/>
      <c r="I709" s="335"/>
      <c r="J709" s="335"/>
      <c r="K709" s="335"/>
      <c r="L709" s="335"/>
      <c r="M709" s="335"/>
      <c r="N709" s="335"/>
      <c r="O709" s="335"/>
      <c r="P709" s="336"/>
    </row>
    <row r="710" spans="8:16" ht="15" customHeight="1" x14ac:dyDescent="0.2">
      <c r="H710" s="335"/>
      <c r="I710" s="335"/>
      <c r="J710" s="335"/>
      <c r="K710" s="335"/>
      <c r="L710" s="335"/>
      <c r="M710" s="335"/>
      <c r="N710" s="335"/>
      <c r="O710" s="335"/>
      <c r="P710" s="336"/>
    </row>
    <row r="711" spans="8:16" ht="15" customHeight="1" x14ac:dyDescent="0.2">
      <c r="H711" s="335"/>
      <c r="I711" s="335"/>
      <c r="J711" s="335"/>
      <c r="K711" s="335"/>
      <c r="L711" s="335"/>
      <c r="M711" s="335"/>
      <c r="N711" s="335"/>
      <c r="O711" s="335"/>
      <c r="P711" s="336"/>
    </row>
    <row r="712" spans="8:16" ht="15" customHeight="1" x14ac:dyDescent="0.2">
      <c r="H712" s="335"/>
      <c r="I712" s="335"/>
      <c r="J712" s="335"/>
      <c r="K712" s="335"/>
      <c r="L712" s="335"/>
      <c r="M712" s="335"/>
      <c r="N712" s="335"/>
      <c r="O712" s="335"/>
      <c r="P712" s="336"/>
    </row>
    <row r="713" spans="8:16" ht="15" customHeight="1" x14ac:dyDescent="0.2">
      <c r="H713" s="335"/>
      <c r="I713" s="335"/>
      <c r="J713" s="335"/>
      <c r="K713" s="335"/>
      <c r="L713" s="335"/>
      <c r="M713" s="335"/>
      <c r="N713" s="335"/>
      <c r="O713" s="335"/>
      <c r="P713" s="336"/>
    </row>
    <row r="714" spans="8:16" ht="15" customHeight="1" x14ac:dyDescent="0.2">
      <c r="H714" s="335"/>
      <c r="I714" s="335"/>
      <c r="J714" s="335"/>
      <c r="K714" s="335"/>
      <c r="L714" s="335"/>
      <c r="M714" s="335"/>
      <c r="N714" s="335"/>
      <c r="O714" s="335"/>
      <c r="P714" s="336"/>
    </row>
    <row r="715" spans="8:16" ht="15" customHeight="1" x14ac:dyDescent="0.2">
      <c r="H715" s="335"/>
      <c r="I715" s="335"/>
      <c r="J715" s="335"/>
      <c r="K715" s="335"/>
      <c r="L715" s="335"/>
      <c r="M715" s="335"/>
      <c r="N715" s="335"/>
      <c r="O715" s="335"/>
      <c r="P715" s="336"/>
    </row>
    <row r="716" spans="8:16" ht="15" customHeight="1" x14ac:dyDescent="0.2">
      <c r="H716" s="335"/>
      <c r="I716" s="335"/>
      <c r="J716" s="335"/>
      <c r="K716" s="335"/>
      <c r="L716" s="335"/>
      <c r="M716" s="335"/>
      <c r="N716" s="335"/>
      <c r="O716" s="335"/>
      <c r="P716" s="336"/>
    </row>
    <row r="717" spans="8:16" ht="15" customHeight="1" x14ac:dyDescent="0.2">
      <c r="H717" s="335"/>
      <c r="I717" s="335"/>
      <c r="J717" s="335"/>
      <c r="K717" s="335"/>
      <c r="L717" s="335"/>
      <c r="M717" s="335"/>
      <c r="N717" s="335"/>
      <c r="O717" s="335"/>
      <c r="P717" s="336"/>
    </row>
    <row r="718" spans="8:16" ht="15" customHeight="1" x14ac:dyDescent="0.2">
      <c r="H718" s="335"/>
      <c r="I718" s="335"/>
      <c r="J718" s="335"/>
      <c r="K718" s="335"/>
      <c r="L718" s="335"/>
      <c r="M718" s="335"/>
      <c r="N718" s="335"/>
      <c r="O718" s="335"/>
      <c r="P718" s="336"/>
    </row>
    <row r="719" spans="8:16" ht="15" customHeight="1" x14ac:dyDescent="0.2">
      <c r="H719" s="335"/>
      <c r="I719" s="335"/>
      <c r="J719" s="335"/>
      <c r="K719" s="335"/>
      <c r="L719" s="335"/>
      <c r="M719" s="335"/>
      <c r="N719" s="335"/>
      <c r="O719" s="335"/>
      <c r="P719" s="336"/>
    </row>
    <row r="720" spans="8:16" ht="15" customHeight="1" x14ac:dyDescent="0.2">
      <c r="H720" s="335"/>
      <c r="I720" s="335"/>
      <c r="J720" s="335"/>
      <c r="K720" s="335"/>
      <c r="L720" s="335"/>
      <c r="M720" s="335"/>
      <c r="N720" s="335"/>
      <c r="O720" s="335"/>
      <c r="P720" s="336"/>
    </row>
    <row r="721" spans="8:16" ht="15" customHeight="1" x14ac:dyDescent="0.2">
      <c r="H721" s="335"/>
      <c r="I721" s="335"/>
      <c r="J721" s="335"/>
      <c r="K721" s="335"/>
      <c r="L721" s="335"/>
      <c r="M721" s="335"/>
      <c r="N721" s="335"/>
      <c r="O721" s="335"/>
      <c r="P721" s="336"/>
    </row>
    <row r="722" spans="8:16" ht="15" customHeight="1" x14ac:dyDescent="0.2">
      <c r="H722" s="335"/>
      <c r="I722" s="335"/>
      <c r="J722" s="335"/>
      <c r="K722" s="335"/>
      <c r="L722" s="335"/>
      <c r="M722" s="335"/>
      <c r="N722" s="335"/>
      <c r="O722" s="335"/>
      <c r="P722" s="336"/>
    </row>
    <row r="723" spans="8:16" ht="15" customHeight="1" x14ac:dyDescent="0.2">
      <c r="H723" s="335"/>
      <c r="I723" s="335"/>
      <c r="J723" s="335"/>
      <c r="K723" s="335"/>
      <c r="L723" s="335"/>
      <c r="M723" s="335"/>
      <c r="N723" s="335"/>
      <c r="O723" s="335"/>
      <c r="P723" s="336"/>
    </row>
    <row r="724" spans="8:16" ht="15" customHeight="1" x14ac:dyDescent="0.2">
      <c r="H724" s="335"/>
      <c r="I724" s="335"/>
      <c r="J724" s="335"/>
      <c r="K724" s="335"/>
      <c r="L724" s="335"/>
      <c r="M724" s="335"/>
      <c r="N724" s="335"/>
      <c r="O724" s="335"/>
      <c r="P724" s="336"/>
    </row>
    <row r="725" spans="8:16" ht="15" customHeight="1" x14ac:dyDescent="0.2">
      <c r="H725" s="335"/>
      <c r="I725" s="335"/>
      <c r="J725" s="335"/>
      <c r="K725" s="335"/>
      <c r="L725" s="335"/>
      <c r="M725" s="335"/>
      <c r="N725" s="335"/>
      <c r="O725" s="335"/>
      <c r="P725" s="336"/>
    </row>
    <row r="726" spans="8:16" ht="15" customHeight="1" x14ac:dyDescent="0.2">
      <c r="H726" s="335"/>
      <c r="I726" s="335"/>
      <c r="J726" s="335"/>
      <c r="K726" s="335"/>
      <c r="L726" s="335"/>
      <c r="M726" s="335"/>
      <c r="N726" s="335"/>
      <c r="O726" s="335"/>
      <c r="P726" s="336"/>
    </row>
    <row r="727" spans="8:16" ht="15" customHeight="1" x14ac:dyDescent="0.2">
      <c r="H727" s="335"/>
      <c r="I727" s="335"/>
      <c r="J727" s="335"/>
      <c r="K727" s="335"/>
      <c r="L727" s="335"/>
      <c r="M727" s="335"/>
      <c r="N727" s="335"/>
      <c r="O727" s="335"/>
      <c r="P727" s="336"/>
    </row>
    <row r="728" spans="8:16" ht="15" customHeight="1" x14ac:dyDescent="0.2">
      <c r="H728" s="335"/>
      <c r="I728" s="335"/>
      <c r="J728" s="335"/>
      <c r="K728" s="335"/>
      <c r="L728" s="335"/>
      <c r="M728" s="335"/>
      <c r="N728" s="335"/>
      <c r="O728" s="335"/>
      <c r="P728" s="336"/>
    </row>
    <row r="729" spans="8:16" ht="15" customHeight="1" x14ac:dyDescent="0.2">
      <c r="H729" s="335"/>
      <c r="I729" s="335"/>
      <c r="J729" s="335"/>
      <c r="K729" s="335"/>
      <c r="L729" s="335"/>
      <c r="M729" s="335"/>
      <c r="N729" s="335"/>
      <c r="O729" s="335"/>
      <c r="P729" s="336"/>
    </row>
    <row r="730" spans="8:16" ht="15" customHeight="1" x14ac:dyDescent="0.2">
      <c r="H730" s="335"/>
      <c r="I730" s="335"/>
      <c r="J730" s="335"/>
      <c r="K730" s="335"/>
      <c r="L730" s="335"/>
      <c r="M730" s="335"/>
      <c r="N730" s="335"/>
      <c r="O730" s="335"/>
      <c r="P730" s="336"/>
    </row>
    <row r="731" spans="8:16" ht="15" customHeight="1" x14ac:dyDescent="0.2">
      <c r="H731" s="335"/>
      <c r="I731" s="335"/>
      <c r="J731" s="335"/>
      <c r="K731" s="335"/>
      <c r="L731" s="335"/>
      <c r="M731" s="335"/>
      <c r="N731" s="335"/>
      <c r="O731" s="335"/>
      <c r="P731" s="336"/>
    </row>
    <row r="732" spans="8:16" ht="15" customHeight="1" x14ac:dyDescent="0.2">
      <c r="H732" s="335"/>
      <c r="I732" s="335"/>
      <c r="J732" s="335"/>
      <c r="K732" s="335"/>
      <c r="L732" s="335"/>
      <c r="M732" s="335"/>
      <c r="N732" s="335"/>
      <c r="O732" s="335"/>
      <c r="P732" s="336"/>
    </row>
    <row r="733" spans="8:16" ht="15" customHeight="1" x14ac:dyDescent="0.2">
      <c r="H733" s="335"/>
      <c r="I733" s="335"/>
      <c r="J733" s="335"/>
      <c r="K733" s="335"/>
      <c r="L733" s="335"/>
      <c r="M733" s="335"/>
      <c r="N733" s="335"/>
      <c r="O733" s="335"/>
      <c r="P733" s="336"/>
    </row>
    <row r="734" spans="8:16" ht="15" customHeight="1" x14ac:dyDescent="0.2">
      <c r="H734" s="335"/>
      <c r="I734" s="335"/>
      <c r="J734" s="335"/>
      <c r="K734" s="335"/>
      <c r="L734" s="335"/>
      <c r="M734" s="335"/>
      <c r="N734" s="335"/>
      <c r="O734" s="335"/>
      <c r="P734" s="336"/>
    </row>
    <row r="735" spans="8:16" ht="15" customHeight="1" x14ac:dyDescent="0.2">
      <c r="H735" s="335"/>
      <c r="I735" s="335"/>
      <c r="J735" s="335"/>
      <c r="K735" s="335"/>
      <c r="L735" s="335"/>
      <c r="M735" s="335"/>
      <c r="N735" s="335"/>
      <c r="O735" s="335"/>
      <c r="P735" s="336"/>
    </row>
    <row r="736" spans="8:16" ht="15" customHeight="1" x14ac:dyDescent="0.2">
      <c r="H736" s="335"/>
      <c r="I736" s="335"/>
      <c r="J736" s="335"/>
      <c r="K736" s="335"/>
      <c r="L736" s="335"/>
      <c r="M736" s="335"/>
      <c r="N736" s="335"/>
      <c r="O736" s="335"/>
      <c r="P736" s="336"/>
    </row>
    <row r="737" spans="8:16" ht="15" customHeight="1" x14ac:dyDescent="0.2">
      <c r="H737" s="335"/>
      <c r="I737" s="335"/>
      <c r="J737" s="335"/>
      <c r="K737" s="335"/>
      <c r="L737" s="335"/>
      <c r="M737" s="335"/>
      <c r="N737" s="335"/>
      <c r="O737" s="335"/>
      <c r="P737" s="336"/>
    </row>
    <row r="738" spans="8:16" ht="15" customHeight="1" x14ac:dyDescent="0.2">
      <c r="H738" s="335"/>
      <c r="I738" s="335"/>
      <c r="J738" s="335"/>
      <c r="K738" s="335"/>
      <c r="L738" s="335"/>
      <c r="M738" s="335"/>
      <c r="N738" s="335"/>
      <c r="O738" s="335"/>
      <c r="P738" s="336"/>
    </row>
    <row r="739" spans="8:16" ht="15" customHeight="1" x14ac:dyDescent="0.2">
      <c r="H739" s="335"/>
      <c r="I739" s="335"/>
      <c r="J739" s="335"/>
      <c r="K739" s="335"/>
      <c r="L739" s="335"/>
      <c r="M739" s="335"/>
      <c r="N739" s="335"/>
      <c r="O739" s="335"/>
      <c r="P739" s="336"/>
    </row>
    <row r="740" spans="8:16" ht="15" customHeight="1" x14ac:dyDescent="0.2">
      <c r="H740" s="335"/>
      <c r="I740" s="335"/>
      <c r="J740" s="335"/>
      <c r="K740" s="335"/>
      <c r="L740" s="335"/>
      <c r="M740" s="335"/>
      <c r="N740" s="335"/>
      <c r="O740" s="335"/>
      <c r="P740" s="336"/>
    </row>
    <row r="741" spans="8:16" ht="15" customHeight="1" x14ac:dyDescent="0.2">
      <c r="H741" s="335"/>
      <c r="I741" s="335"/>
      <c r="J741" s="335"/>
      <c r="K741" s="335"/>
      <c r="L741" s="335"/>
      <c r="M741" s="335"/>
      <c r="N741" s="335"/>
      <c r="O741" s="335"/>
      <c r="P741" s="336"/>
    </row>
    <row r="742" spans="8:16" ht="15" customHeight="1" x14ac:dyDescent="0.2">
      <c r="H742" s="335"/>
      <c r="I742" s="335"/>
      <c r="J742" s="335"/>
      <c r="K742" s="335"/>
      <c r="L742" s="335"/>
      <c r="M742" s="335"/>
      <c r="N742" s="335"/>
      <c r="O742" s="335"/>
      <c r="P742" s="336"/>
    </row>
    <row r="743" spans="8:16" ht="15" customHeight="1" x14ac:dyDescent="0.2">
      <c r="H743" s="335"/>
      <c r="I743" s="335"/>
      <c r="J743" s="335"/>
      <c r="K743" s="335"/>
      <c r="L743" s="335"/>
      <c r="M743" s="335"/>
      <c r="N743" s="335"/>
      <c r="O743" s="335"/>
      <c r="P743" s="336"/>
    </row>
    <row r="744" spans="8:16" ht="15" customHeight="1" x14ac:dyDescent="0.2">
      <c r="H744" s="335"/>
      <c r="I744" s="335"/>
      <c r="J744" s="335"/>
      <c r="K744" s="335"/>
      <c r="L744" s="335"/>
      <c r="M744" s="335"/>
      <c r="N744" s="335"/>
      <c r="O744" s="335"/>
      <c r="P744" s="336"/>
    </row>
    <row r="745" spans="8:16" ht="15" customHeight="1" x14ac:dyDescent="0.2">
      <c r="H745" s="335"/>
      <c r="I745" s="335"/>
      <c r="J745" s="335"/>
      <c r="K745" s="335"/>
      <c r="L745" s="335"/>
      <c r="M745" s="335"/>
      <c r="N745" s="335"/>
      <c r="O745" s="335"/>
      <c r="P745" s="336"/>
    </row>
    <row r="746" spans="8:16" ht="15" customHeight="1" x14ac:dyDescent="0.2">
      <c r="H746" s="335"/>
      <c r="I746" s="335"/>
      <c r="J746" s="335"/>
      <c r="K746" s="335"/>
      <c r="L746" s="335"/>
      <c r="M746" s="335"/>
      <c r="N746" s="335"/>
      <c r="O746" s="335"/>
      <c r="P746" s="336"/>
    </row>
    <row r="747" spans="8:16" ht="15" customHeight="1" x14ac:dyDescent="0.2">
      <c r="H747" s="335"/>
      <c r="I747" s="335"/>
      <c r="J747" s="335"/>
      <c r="K747" s="335"/>
      <c r="L747" s="335"/>
      <c r="M747" s="335"/>
      <c r="N747" s="335"/>
      <c r="O747" s="335"/>
      <c r="P747" s="336"/>
    </row>
    <row r="748" spans="8:16" ht="15" customHeight="1" x14ac:dyDescent="0.2">
      <c r="H748" s="335"/>
      <c r="I748" s="335"/>
      <c r="J748" s="335"/>
      <c r="K748" s="335"/>
      <c r="L748" s="335"/>
      <c r="M748" s="335"/>
      <c r="N748" s="335"/>
      <c r="O748" s="335"/>
      <c r="P748" s="336"/>
    </row>
    <row r="749" spans="8:16" ht="15" customHeight="1" x14ac:dyDescent="0.2">
      <c r="H749" s="335"/>
      <c r="I749" s="335"/>
      <c r="J749" s="335"/>
      <c r="K749" s="335"/>
      <c r="L749" s="335"/>
      <c r="M749" s="335"/>
      <c r="N749" s="335"/>
      <c r="O749" s="335"/>
      <c r="P749" s="336"/>
    </row>
    <row r="750" spans="8:16" ht="15" customHeight="1" x14ac:dyDescent="0.2">
      <c r="H750" s="335"/>
      <c r="I750" s="335"/>
      <c r="J750" s="335"/>
      <c r="K750" s="335"/>
      <c r="L750" s="335"/>
      <c r="M750" s="335"/>
      <c r="N750" s="335"/>
      <c r="O750" s="335"/>
      <c r="P750" s="336"/>
    </row>
    <row r="751" spans="8:16" ht="15" customHeight="1" x14ac:dyDescent="0.2">
      <c r="H751" s="335"/>
      <c r="I751" s="335"/>
      <c r="J751" s="335"/>
      <c r="K751" s="335"/>
      <c r="L751" s="335"/>
      <c r="M751" s="335"/>
      <c r="N751" s="335"/>
      <c r="O751" s="335"/>
      <c r="P751" s="336"/>
    </row>
    <row r="752" spans="8:16" ht="15" customHeight="1" x14ac:dyDescent="0.2">
      <c r="H752" s="335"/>
      <c r="I752" s="335"/>
      <c r="J752" s="335"/>
      <c r="K752" s="335"/>
      <c r="L752" s="335"/>
      <c r="M752" s="335"/>
      <c r="N752" s="335"/>
      <c r="O752" s="335"/>
      <c r="P752" s="336"/>
    </row>
    <row r="753" spans="8:16" ht="15" customHeight="1" x14ac:dyDescent="0.2">
      <c r="H753" s="335"/>
      <c r="I753" s="335"/>
      <c r="J753" s="335"/>
      <c r="K753" s="335"/>
      <c r="L753" s="335"/>
      <c r="M753" s="335"/>
      <c r="N753" s="335"/>
      <c r="O753" s="335"/>
      <c r="P753" s="336"/>
    </row>
    <row r="754" spans="8:16" ht="15" customHeight="1" x14ac:dyDescent="0.2">
      <c r="H754" s="335"/>
      <c r="I754" s="335"/>
      <c r="J754" s="335"/>
      <c r="K754" s="335"/>
      <c r="L754" s="335"/>
      <c r="M754" s="335"/>
      <c r="N754" s="335"/>
      <c r="O754" s="335"/>
      <c r="P754" s="336"/>
    </row>
    <row r="755" spans="8:16" ht="15" customHeight="1" x14ac:dyDescent="0.2">
      <c r="H755" s="335"/>
      <c r="I755" s="335"/>
      <c r="J755" s="335"/>
      <c r="K755" s="335"/>
      <c r="L755" s="335"/>
      <c r="M755" s="335"/>
      <c r="N755" s="335"/>
      <c r="O755" s="335"/>
      <c r="P755" s="336"/>
    </row>
    <row r="756" spans="8:16" ht="15" customHeight="1" x14ac:dyDescent="0.2">
      <c r="H756" s="335"/>
      <c r="I756" s="335"/>
      <c r="J756" s="335"/>
      <c r="K756" s="335"/>
      <c r="L756" s="335"/>
      <c r="M756" s="335"/>
      <c r="N756" s="335"/>
      <c r="O756" s="335"/>
      <c r="P756" s="336"/>
    </row>
    <row r="757" spans="8:16" ht="15" customHeight="1" x14ac:dyDescent="0.2">
      <c r="H757" s="335"/>
      <c r="I757" s="335"/>
      <c r="J757" s="335"/>
      <c r="K757" s="335"/>
      <c r="L757" s="335"/>
      <c r="M757" s="335"/>
      <c r="N757" s="335"/>
      <c r="O757" s="335"/>
      <c r="P757" s="336"/>
    </row>
    <row r="758" spans="8:16" ht="15" customHeight="1" x14ac:dyDescent="0.2">
      <c r="H758" s="335"/>
      <c r="I758" s="335"/>
      <c r="J758" s="335"/>
      <c r="K758" s="335"/>
      <c r="L758" s="335"/>
      <c r="M758" s="335"/>
      <c r="N758" s="335"/>
      <c r="O758" s="335"/>
      <c r="P758" s="336"/>
    </row>
    <row r="759" spans="8:16" ht="15" customHeight="1" x14ac:dyDescent="0.2">
      <c r="H759" s="335"/>
      <c r="I759" s="335"/>
      <c r="J759" s="335"/>
      <c r="K759" s="335"/>
      <c r="L759" s="335"/>
      <c r="M759" s="335"/>
      <c r="N759" s="335"/>
      <c r="O759" s="335"/>
      <c r="P759" s="336"/>
    </row>
    <row r="760" spans="8:16" ht="15" customHeight="1" x14ac:dyDescent="0.2">
      <c r="H760" s="335"/>
      <c r="I760" s="335"/>
      <c r="J760" s="335"/>
      <c r="K760" s="335"/>
      <c r="L760" s="335"/>
      <c r="M760" s="335"/>
      <c r="N760" s="335"/>
      <c r="O760" s="335"/>
      <c r="P760" s="336"/>
    </row>
    <row r="761" spans="8:16" ht="15" customHeight="1" x14ac:dyDescent="0.2">
      <c r="H761" s="335"/>
      <c r="I761" s="335"/>
      <c r="J761" s="335"/>
      <c r="K761" s="335"/>
      <c r="L761" s="335"/>
      <c r="M761" s="335"/>
      <c r="N761" s="335"/>
      <c r="O761" s="335"/>
      <c r="P761" s="336"/>
    </row>
    <row r="762" spans="8:16" ht="15" customHeight="1" x14ac:dyDescent="0.2">
      <c r="H762" s="335"/>
      <c r="I762" s="335"/>
      <c r="J762" s="335"/>
      <c r="K762" s="335"/>
      <c r="L762" s="335"/>
      <c r="M762" s="335"/>
      <c r="N762" s="335"/>
      <c r="O762" s="335"/>
      <c r="P762" s="336"/>
    </row>
    <row r="763" spans="8:16" ht="15" customHeight="1" x14ac:dyDescent="0.2">
      <c r="H763" s="335"/>
      <c r="I763" s="335"/>
      <c r="J763" s="335"/>
      <c r="K763" s="335"/>
      <c r="L763" s="335"/>
      <c r="M763" s="335"/>
      <c r="N763" s="335"/>
      <c r="O763" s="335"/>
      <c r="P763" s="336"/>
    </row>
    <row r="764" spans="8:16" ht="15" customHeight="1" x14ac:dyDescent="0.2">
      <c r="H764" s="335"/>
      <c r="I764" s="335"/>
      <c r="J764" s="335"/>
      <c r="K764" s="335"/>
      <c r="L764" s="335"/>
      <c r="M764" s="335"/>
      <c r="N764" s="335"/>
      <c r="O764" s="335"/>
      <c r="P764" s="336"/>
    </row>
    <row r="765" spans="8:16" ht="15" customHeight="1" x14ac:dyDescent="0.2">
      <c r="H765" s="335"/>
      <c r="I765" s="335"/>
      <c r="J765" s="335"/>
      <c r="K765" s="335"/>
      <c r="L765" s="335"/>
      <c r="M765" s="335"/>
      <c r="N765" s="335"/>
      <c r="O765" s="335"/>
      <c r="P765" s="336"/>
    </row>
    <row r="766" spans="8:16" ht="15" customHeight="1" x14ac:dyDescent="0.2">
      <c r="H766" s="335"/>
      <c r="I766" s="335"/>
      <c r="J766" s="335"/>
      <c r="K766" s="335"/>
      <c r="L766" s="335"/>
      <c r="M766" s="335"/>
      <c r="N766" s="335"/>
      <c r="O766" s="335"/>
      <c r="P766" s="336"/>
    </row>
    <row r="767" spans="8:16" ht="15" customHeight="1" x14ac:dyDescent="0.2">
      <c r="H767" s="335"/>
      <c r="I767" s="335"/>
      <c r="J767" s="335"/>
      <c r="K767" s="335"/>
      <c r="L767" s="335"/>
      <c r="M767" s="335"/>
      <c r="N767" s="335"/>
      <c r="O767" s="335"/>
      <c r="P767" s="336"/>
    </row>
    <row r="768" spans="8:16" ht="15" customHeight="1" x14ac:dyDescent="0.2">
      <c r="H768" s="335"/>
      <c r="I768" s="335"/>
      <c r="J768" s="335"/>
      <c r="K768" s="335"/>
      <c r="L768" s="335"/>
      <c r="M768" s="335"/>
      <c r="N768" s="335"/>
      <c r="O768" s="335"/>
      <c r="P768" s="336"/>
    </row>
    <row r="769" spans="8:16" ht="15" customHeight="1" x14ac:dyDescent="0.2">
      <c r="H769" s="335"/>
      <c r="I769" s="335"/>
      <c r="J769" s="335"/>
      <c r="K769" s="335"/>
      <c r="L769" s="335"/>
      <c r="M769" s="335"/>
      <c r="N769" s="335"/>
      <c r="O769" s="335"/>
      <c r="P769" s="336"/>
    </row>
    <row r="770" spans="8:16" ht="15" customHeight="1" x14ac:dyDescent="0.2">
      <c r="H770" s="335"/>
      <c r="I770" s="335"/>
      <c r="J770" s="335"/>
      <c r="K770" s="335"/>
      <c r="L770" s="335"/>
      <c r="M770" s="335"/>
      <c r="N770" s="335"/>
      <c r="O770" s="335"/>
      <c r="P770" s="336"/>
    </row>
    <row r="771" spans="8:16" ht="15" customHeight="1" x14ac:dyDescent="0.2">
      <c r="H771" s="335"/>
      <c r="I771" s="335"/>
      <c r="J771" s="335"/>
      <c r="K771" s="335"/>
      <c r="L771" s="335"/>
      <c r="M771" s="335"/>
      <c r="N771" s="335"/>
      <c r="O771" s="335"/>
      <c r="P771" s="336"/>
    </row>
    <row r="772" spans="8:16" ht="15" customHeight="1" x14ac:dyDescent="0.2">
      <c r="H772" s="335"/>
      <c r="I772" s="335"/>
      <c r="J772" s="335"/>
      <c r="K772" s="335"/>
      <c r="L772" s="335"/>
      <c r="M772" s="335"/>
      <c r="N772" s="335"/>
      <c r="O772" s="335"/>
      <c r="P772" s="336"/>
    </row>
    <row r="773" spans="8:16" ht="15" customHeight="1" x14ac:dyDescent="0.2">
      <c r="H773" s="335"/>
      <c r="I773" s="335"/>
      <c r="J773" s="335"/>
      <c r="K773" s="335"/>
      <c r="L773" s="335"/>
      <c r="M773" s="335"/>
      <c r="N773" s="335"/>
      <c r="O773" s="335"/>
      <c r="P773" s="336"/>
    </row>
    <row r="774" spans="8:16" ht="15" customHeight="1" x14ac:dyDescent="0.2">
      <c r="H774" s="335"/>
      <c r="I774" s="335"/>
      <c r="J774" s="335"/>
      <c r="K774" s="335"/>
      <c r="L774" s="335"/>
      <c r="M774" s="335"/>
      <c r="N774" s="335"/>
      <c r="O774" s="335"/>
      <c r="P774" s="336"/>
    </row>
    <row r="775" spans="8:16" ht="15" customHeight="1" x14ac:dyDescent="0.2">
      <c r="H775" s="335"/>
      <c r="I775" s="335"/>
      <c r="J775" s="335"/>
      <c r="K775" s="335"/>
      <c r="L775" s="335"/>
      <c r="M775" s="335"/>
      <c r="N775" s="335"/>
      <c r="O775" s="335"/>
      <c r="P775" s="336"/>
    </row>
    <row r="776" spans="8:16" ht="15" customHeight="1" x14ac:dyDescent="0.2">
      <c r="H776" s="335"/>
      <c r="I776" s="335"/>
      <c r="J776" s="335"/>
      <c r="K776" s="335"/>
      <c r="L776" s="335"/>
      <c r="M776" s="335"/>
      <c r="N776" s="335"/>
      <c r="O776" s="335"/>
      <c r="P776" s="336"/>
    </row>
    <row r="777" spans="8:16" ht="15" customHeight="1" x14ac:dyDescent="0.2">
      <c r="H777" s="335"/>
      <c r="I777" s="335"/>
      <c r="J777" s="335"/>
      <c r="K777" s="335"/>
      <c r="L777" s="335"/>
      <c r="M777" s="335"/>
      <c r="N777" s="335"/>
      <c r="O777" s="335"/>
      <c r="P777" s="336"/>
    </row>
    <row r="778" spans="8:16" ht="15" customHeight="1" x14ac:dyDescent="0.2">
      <c r="H778" s="335"/>
      <c r="I778" s="335"/>
      <c r="J778" s="335"/>
      <c r="K778" s="335"/>
      <c r="L778" s="335"/>
      <c r="M778" s="335"/>
      <c r="N778" s="335"/>
      <c r="O778" s="335"/>
      <c r="P778" s="336"/>
    </row>
    <row r="779" spans="8:16" ht="15" customHeight="1" x14ac:dyDescent="0.2">
      <c r="H779" s="335"/>
      <c r="I779" s="335"/>
      <c r="J779" s="335"/>
      <c r="K779" s="335"/>
      <c r="L779" s="335"/>
      <c r="M779" s="335"/>
      <c r="N779" s="335"/>
      <c r="O779" s="335"/>
      <c r="P779" s="336"/>
    </row>
    <row r="780" spans="8:16" ht="15" customHeight="1" x14ac:dyDescent="0.2">
      <c r="H780" s="335"/>
      <c r="I780" s="335"/>
      <c r="J780" s="335"/>
      <c r="K780" s="335"/>
      <c r="L780" s="335"/>
      <c r="M780" s="335"/>
      <c r="N780" s="335"/>
      <c r="O780" s="335"/>
      <c r="P780" s="336"/>
    </row>
    <row r="781" spans="8:16" ht="15" customHeight="1" x14ac:dyDescent="0.2">
      <c r="H781" s="335"/>
      <c r="I781" s="335"/>
      <c r="J781" s="335"/>
      <c r="K781" s="335"/>
      <c r="L781" s="335"/>
      <c r="M781" s="335"/>
      <c r="N781" s="335"/>
      <c r="O781" s="335"/>
      <c r="P781" s="336"/>
    </row>
    <row r="783" spans="8:16" ht="15" customHeight="1" x14ac:dyDescent="0.2">
      <c r="H783" s="335"/>
      <c r="I783" s="335"/>
      <c r="J783" s="335"/>
      <c r="K783" s="335"/>
      <c r="L783" s="335"/>
      <c r="M783" s="335"/>
      <c r="N783" s="335"/>
      <c r="O783" s="335"/>
      <c r="P783" s="336"/>
    </row>
    <row r="784" spans="8:16" ht="15" customHeight="1" x14ac:dyDescent="0.2">
      <c r="H784" s="335"/>
      <c r="I784" s="335"/>
      <c r="J784" s="335"/>
      <c r="K784" s="335"/>
      <c r="L784" s="335"/>
      <c r="M784" s="335"/>
      <c r="N784" s="335"/>
      <c r="O784" s="335"/>
      <c r="P784" s="336"/>
    </row>
    <row r="785" spans="8:16" ht="15" customHeight="1" x14ac:dyDescent="0.2">
      <c r="H785" s="335"/>
      <c r="I785" s="335"/>
      <c r="J785" s="335"/>
      <c r="K785" s="335"/>
      <c r="L785" s="335"/>
      <c r="M785" s="335"/>
      <c r="N785" s="335"/>
      <c r="O785" s="335"/>
      <c r="P785" s="336"/>
    </row>
    <row r="786" spans="8:16" ht="15" customHeight="1" x14ac:dyDescent="0.2">
      <c r="H786" s="335"/>
      <c r="I786" s="335"/>
      <c r="J786" s="335"/>
      <c r="K786" s="335"/>
      <c r="L786" s="335"/>
      <c r="M786" s="335"/>
      <c r="N786" s="335"/>
      <c r="O786" s="335"/>
      <c r="P786" s="336"/>
    </row>
    <row r="787" spans="8:16" ht="15" customHeight="1" x14ac:dyDescent="0.2">
      <c r="H787" s="335"/>
      <c r="I787" s="335"/>
      <c r="J787" s="335"/>
      <c r="K787" s="335"/>
      <c r="L787" s="335"/>
      <c r="M787" s="335"/>
      <c r="N787" s="335"/>
      <c r="O787" s="335"/>
      <c r="P787" s="336"/>
    </row>
    <row r="788" spans="8:16" ht="15" customHeight="1" x14ac:dyDescent="0.2">
      <c r="H788" s="335"/>
      <c r="I788" s="335"/>
      <c r="J788" s="335"/>
      <c r="K788" s="335"/>
      <c r="L788" s="335"/>
      <c r="M788" s="335"/>
      <c r="N788" s="335"/>
      <c r="O788" s="335"/>
      <c r="P788" s="336"/>
    </row>
  </sheetData>
  <mergeCells count="19">
    <mergeCell ref="G5:G8"/>
    <mergeCell ref="E5:E8"/>
    <mergeCell ref="D5:D8"/>
    <mergeCell ref="M5:M7"/>
    <mergeCell ref="C5:C8"/>
    <mergeCell ref="F5:F8"/>
    <mergeCell ref="N5:N7"/>
    <mergeCell ref="L5:L7"/>
    <mergeCell ref="H1:J1"/>
    <mergeCell ref="I5:I7"/>
    <mergeCell ref="H5:H7"/>
    <mergeCell ref="K5:K7"/>
    <mergeCell ref="J5:J7"/>
    <mergeCell ref="U5:U7"/>
    <mergeCell ref="O5:O7"/>
    <mergeCell ref="P5:P7"/>
    <mergeCell ref="R5:R7"/>
    <mergeCell ref="S5:S7"/>
    <mergeCell ref="T5:T7"/>
  </mergeCells>
  <printOptions horizontalCentered="1"/>
  <pageMargins left="0" right="0" top="0.11811023622047245" bottom="0.11811023622047245" header="0" footer="0"/>
  <pageSetup paperSize="9" scale="57" fitToHeight="6" orientation="landscape" r:id="rId1"/>
  <headerFooter alignWithMargins="0">
    <oddFooter>&amp;C&amp;"Tahoma,Normal"&amp;8Página &amp;P de &amp;N</oddFooter>
  </headerFooter>
  <rowBreaks count="1" manualBreakCount="1">
    <brk id="391" max="16383" man="1"/>
  </rowBreaks>
  <ignoredErrors>
    <ignoredError sqref="J399:T399 J406:T406 J408:M408 J411:M411 J401:M401 J409:T409 J393:T393 P401:Q401 P408:Q408 P411:Q411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689"/>
  <sheetViews>
    <sheetView showGridLines="0" zoomScale="90" zoomScaleNormal="90" workbookViewId="0">
      <pane xSplit="2" ySplit="10" topLeftCell="C11" activePane="bottomRight" state="frozen"/>
      <selection activeCell="Q5" sqref="Q5:Q7"/>
      <selection pane="topRight" activeCell="Q5" sqref="Q5:Q7"/>
      <selection pane="bottomLeft" activeCell="Q5" sqref="Q5:Q7"/>
      <selection pane="bottomRight" activeCell="I30" sqref="I30"/>
    </sheetView>
  </sheetViews>
  <sheetFormatPr defaultColWidth="11.425781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42578125" style="74" customWidth="1"/>
    <col min="6" max="6" width="19" style="63" customWidth="1"/>
    <col min="7" max="7" width="18.140625" style="63" customWidth="1"/>
    <col min="8" max="8" width="19.5703125" style="63" customWidth="1"/>
    <col min="9" max="9" width="15.5703125" style="63" customWidth="1"/>
    <col min="10" max="11" width="13.5703125" style="63" customWidth="1"/>
    <col min="12" max="12" width="12.5703125" style="63" customWidth="1"/>
    <col min="13" max="13" width="13.5703125" style="63" customWidth="1"/>
    <col min="14" max="14" width="12.5703125" style="63" customWidth="1"/>
    <col min="15" max="15" width="13.5703125" style="63" customWidth="1"/>
    <col min="16" max="16" width="12.5703125" style="63" customWidth="1"/>
    <col min="17" max="17" width="13.5703125" style="63" customWidth="1"/>
    <col min="18" max="18" width="16.5703125" style="63" bestFit="1" customWidth="1"/>
    <col min="19" max="16384" width="11.42578125" style="63"/>
  </cols>
  <sheetData>
    <row r="1" spans="1:27" ht="33.950000000000003" customHeight="1" x14ac:dyDescent="0.2">
      <c r="B1" s="391"/>
      <c r="F1" s="74"/>
      <c r="G1" s="392"/>
    </row>
    <row r="2" spans="1:27" ht="15" customHeight="1" x14ac:dyDescent="0.2">
      <c r="B2" s="71" t="s">
        <v>13</v>
      </c>
      <c r="F2" s="74"/>
    </row>
    <row r="3" spans="1:27" ht="14.1" customHeight="1" x14ac:dyDescent="0.2">
      <c r="B3" s="75" t="s">
        <v>60</v>
      </c>
      <c r="G3" s="393"/>
      <c r="H3" s="393"/>
    </row>
    <row r="4" spans="1:27" ht="3" customHeight="1" x14ac:dyDescent="0.2">
      <c r="B4" s="75"/>
      <c r="G4" s="393"/>
      <c r="H4" s="393"/>
    </row>
    <row r="5" spans="1:27" ht="25.5" customHeight="1" thickBot="1" x14ac:dyDescent="0.25">
      <c r="B5" s="377" t="s">
        <v>106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44743</v>
      </c>
    </row>
    <row r="6" spans="1:27" ht="20.100000000000001" hidden="1" customHeight="1" x14ac:dyDescent="0.2">
      <c r="B6" s="85" t="s">
        <v>21</v>
      </c>
      <c r="C6" s="90"/>
      <c r="D6" s="376"/>
      <c r="E6" s="509" t="s">
        <v>89</v>
      </c>
      <c r="F6" s="510"/>
      <c r="G6" s="510"/>
      <c r="H6" s="511"/>
    </row>
    <row r="7" spans="1:27" s="91" customFormat="1" ht="18.75" customHeight="1" thickTop="1" x14ac:dyDescent="0.2">
      <c r="A7" s="63"/>
      <c r="B7" s="517" t="s">
        <v>21</v>
      </c>
      <c r="C7" s="512" t="s">
        <v>93</v>
      </c>
      <c r="D7" s="512" t="s">
        <v>127</v>
      </c>
      <c r="E7" s="512" t="s">
        <v>94</v>
      </c>
      <c r="F7" s="512" t="s">
        <v>308</v>
      </c>
      <c r="G7" s="512" t="s">
        <v>219</v>
      </c>
      <c r="H7" s="512" t="s">
        <v>105</v>
      </c>
      <c r="I7" s="512" t="s">
        <v>95</v>
      </c>
      <c r="J7" s="512" t="s">
        <v>299</v>
      </c>
      <c r="K7" s="512" t="s">
        <v>19</v>
      </c>
      <c r="L7" s="512" t="s">
        <v>332</v>
      </c>
      <c r="M7" s="512" t="s">
        <v>20</v>
      </c>
      <c r="N7" s="512" t="s">
        <v>331</v>
      </c>
      <c r="O7" s="512" t="s">
        <v>61</v>
      </c>
      <c r="P7" s="512" t="s">
        <v>333</v>
      </c>
      <c r="Q7" s="514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8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5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8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5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9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6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88" t="s">
        <v>225</v>
      </c>
      <c r="C11" s="389">
        <f>'Execução Orçamentária'!J37</f>
        <v>235000</v>
      </c>
      <c r="D11" s="389">
        <f>'Execução Orçamentária'!K37</f>
        <v>0</v>
      </c>
      <c r="E11" s="389">
        <f>'Execução Orçamentária'!L37</f>
        <v>235000</v>
      </c>
      <c r="F11" s="389">
        <f>'Execução Orçamentária'!M37</f>
        <v>0</v>
      </c>
      <c r="G11" s="389">
        <f>'Execução Orçamentária'!N37</f>
        <v>235000</v>
      </c>
      <c r="H11" s="389">
        <f>'Execução Orçamentária'!O37</f>
        <v>122564.76000000001</v>
      </c>
      <c r="I11" s="389">
        <f>+G11-H11</f>
        <v>112435.23999999999</v>
      </c>
      <c r="J11" s="374">
        <f>IFERROR((H11/G11),0%)</f>
        <v>0.52155217021276601</v>
      </c>
      <c r="K11" s="425">
        <f>'Execução Orçamentária'!R37</f>
        <v>122564.76000000001</v>
      </c>
      <c r="L11" s="374">
        <f>IFERROR((K11/G11),0%)</f>
        <v>0.52155217021276601</v>
      </c>
      <c r="M11" s="425">
        <f>'Execução Orçamentária'!S37</f>
        <v>122564.76000000001</v>
      </c>
      <c r="N11" s="374">
        <f>IFERROR((M11/G11),0%)</f>
        <v>0.52155217021276601</v>
      </c>
      <c r="O11" s="425">
        <f>'Execução Orçamentária'!T37</f>
        <v>122564.76000000001</v>
      </c>
      <c r="P11" s="374">
        <f>IFERROR((O11/G11),0%)</f>
        <v>0.52155217021276601</v>
      </c>
      <c r="Q11" s="341" t="s">
        <v>183</v>
      </c>
      <c r="R11" s="157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342" t="s">
        <v>243</v>
      </c>
      <c r="C12" s="142">
        <f>'Execução Orçamentária'!J65</f>
        <v>35000000</v>
      </c>
      <c r="D12" s="142">
        <f>'Execução Orçamentária'!K65</f>
        <v>0</v>
      </c>
      <c r="E12" s="142">
        <f>'Execução Orçamentária'!L65</f>
        <v>35000000</v>
      </c>
      <c r="F12" s="142">
        <f>'Execução Orçamentária'!M65</f>
        <v>0</v>
      </c>
      <c r="G12" s="142">
        <f>'Execução Orçamentária'!N65</f>
        <v>35000000</v>
      </c>
      <c r="H12" s="142">
        <f>'Execução Orçamentária'!O65</f>
        <v>29672968.120000001</v>
      </c>
      <c r="I12" s="141">
        <f>G12-H12</f>
        <v>5327031.879999999</v>
      </c>
      <c r="J12" s="375">
        <f t="shared" ref="J12:J26" si="0">IFERROR((H12/G12),0%)</f>
        <v>0.84779908914285718</v>
      </c>
      <c r="K12" s="141">
        <f>'Execução Orçamentária'!R65</f>
        <v>28616192.52</v>
      </c>
      <c r="L12" s="374">
        <f t="shared" ref="L12:L26" si="1">IFERROR((K12/G12),0%)</f>
        <v>0.81760550057142856</v>
      </c>
      <c r="M12" s="141">
        <f>'Execução Orçamentária'!S65</f>
        <v>11077529.690000001</v>
      </c>
      <c r="N12" s="374">
        <f t="shared" ref="N12:N26" si="2">IFERROR((M12/G12),0%)</f>
        <v>0.31650084828571434</v>
      </c>
      <c r="O12" s="141">
        <f>'Execução Orçamentária'!T65</f>
        <v>9827142.5300000012</v>
      </c>
      <c r="P12" s="374">
        <f t="shared" ref="P12:P26" si="3">IFERROR((O12/G12),0%)</f>
        <v>0.28077550085714287</v>
      </c>
      <c r="Q12" s="338" t="s">
        <v>181</v>
      </c>
      <c r="R12" s="157"/>
      <c r="S12" s="63"/>
      <c r="T12" s="72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257</v>
      </c>
      <c r="C13" s="149">
        <f>'Execução Orçamentária'!J138</f>
        <v>1450000</v>
      </c>
      <c r="D13" s="149">
        <f>'Execução Orçamentária'!K138</f>
        <v>-170832</v>
      </c>
      <c r="E13" s="149">
        <f>'Execução Orçamentária'!L138</f>
        <v>1279168</v>
      </c>
      <c r="F13" s="149">
        <f>'Execução Orçamentária'!M138</f>
        <v>0</v>
      </c>
      <c r="G13" s="149">
        <f>'Execução Orçamentária'!N138</f>
        <v>1279168</v>
      </c>
      <c r="H13" s="149">
        <f>'Execução Orçamentária'!O138</f>
        <v>901487.85</v>
      </c>
      <c r="I13" s="340">
        <f>G13-H13</f>
        <v>377680.15</v>
      </c>
      <c r="J13" s="375">
        <f t="shared" si="0"/>
        <v>0.70474546736628807</v>
      </c>
      <c r="K13" s="340">
        <f>'Execução Orçamentária'!R138</f>
        <v>582257.65</v>
      </c>
      <c r="L13" s="374">
        <f t="shared" si="1"/>
        <v>0.45518465909090911</v>
      </c>
      <c r="M13" s="340">
        <f>'Execução Orçamentária'!S138</f>
        <v>437525</v>
      </c>
      <c r="N13" s="374">
        <f t="shared" si="2"/>
        <v>0.34203873142542651</v>
      </c>
      <c r="O13" s="340">
        <f>'Execução Orçamentária'!T138</f>
        <v>364521.91</v>
      </c>
      <c r="P13" s="374">
        <f t="shared" si="3"/>
        <v>0.28496797136888974</v>
      </c>
      <c r="Q13" s="338" t="s">
        <v>181</v>
      </c>
      <c r="R13" s="157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339" t="s">
        <v>233</v>
      </c>
      <c r="C14" s="142">
        <f>'Execução Orçamentária'!J148</f>
        <v>18800000</v>
      </c>
      <c r="D14" s="142">
        <f>'Execução Orçamentária'!K148</f>
        <v>-2218789</v>
      </c>
      <c r="E14" s="142">
        <f>'Execução Orçamentária'!L148</f>
        <v>16581211</v>
      </c>
      <c r="F14" s="142">
        <f>'Execução Orçamentária'!M148</f>
        <v>0</v>
      </c>
      <c r="G14" s="142">
        <f>'Execução Orçamentária'!N148</f>
        <v>16581211</v>
      </c>
      <c r="H14" s="142">
        <f>'Execução Orçamentária'!O148</f>
        <v>7004151.4400000004</v>
      </c>
      <c r="I14" s="141">
        <f>+G14-H14</f>
        <v>9577059.5599999987</v>
      </c>
      <c r="J14" s="375">
        <f t="shared" si="0"/>
        <v>0.42241495147730768</v>
      </c>
      <c r="K14" s="141">
        <f>'Execução Orçamentária'!R148</f>
        <v>6896086.6400000006</v>
      </c>
      <c r="L14" s="374">
        <f t="shared" si="1"/>
        <v>0.41589764704158222</v>
      </c>
      <c r="M14" s="141">
        <f>'Execução Orçamentária'!S148</f>
        <v>694329.88</v>
      </c>
      <c r="N14" s="374">
        <f t="shared" si="2"/>
        <v>4.1874497586454937E-2</v>
      </c>
      <c r="O14" s="141">
        <f>'Execução Orçamentária'!T148</f>
        <v>536292.91999999993</v>
      </c>
      <c r="P14" s="374">
        <f t="shared" si="3"/>
        <v>3.2343410864260756E-2</v>
      </c>
      <c r="Q14" s="338" t="s">
        <v>182</v>
      </c>
      <c r="R14" s="157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259</v>
      </c>
      <c r="C15" s="142">
        <f>'Execução Orçamentária'!J182</f>
        <v>5000000</v>
      </c>
      <c r="D15" s="142">
        <f>'Execução Orçamentária'!K182</f>
        <v>-589075</v>
      </c>
      <c r="E15" s="142">
        <f>'Execução Orçamentária'!L182</f>
        <v>4410925</v>
      </c>
      <c r="F15" s="142">
        <f>'Execução Orçamentária'!M182</f>
        <v>0</v>
      </c>
      <c r="G15" s="142">
        <f>'Execução Orçamentária'!N182</f>
        <v>4410925</v>
      </c>
      <c r="H15" s="142">
        <f>'Execução Orçamentária'!O182</f>
        <v>1468508.6900000002</v>
      </c>
      <c r="I15" s="141">
        <f>+G15-H15</f>
        <v>2942416.3099999996</v>
      </c>
      <c r="J15" s="375">
        <f t="shared" si="0"/>
        <v>0.33292533652238482</v>
      </c>
      <c r="K15" s="141">
        <f>'Execução Orçamentária'!R182</f>
        <v>1190605.9300000002</v>
      </c>
      <c r="L15" s="374">
        <f t="shared" si="1"/>
        <v>0.26992205263068408</v>
      </c>
      <c r="M15" s="141">
        <f>'Execução Orçamentária'!S182</f>
        <v>992241.47</v>
      </c>
      <c r="N15" s="374">
        <f t="shared" si="2"/>
        <v>0.22495088218457579</v>
      </c>
      <c r="O15" s="141">
        <f>'Execução Orçamentária'!T182</f>
        <v>794802.1</v>
      </c>
      <c r="P15" s="374">
        <f t="shared" si="3"/>
        <v>0.18018943872317031</v>
      </c>
      <c r="Q15" s="338" t="s">
        <v>182</v>
      </c>
      <c r="R15" s="157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263</v>
      </c>
      <c r="C16" s="142">
        <f>'Execução Orçamentária'!J207</f>
        <v>5000000</v>
      </c>
      <c r="D16" s="142">
        <f>'Execução Orçamentária'!K207</f>
        <v>-600000</v>
      </c>
      <c r="E16" s="142">
        <f>'Execução Orçamentária'!L207</f>
        <v>4400000</v>
      </c>
      <c r="F16" s="142">
        <f>'Execução Orçamentária'!M207</f>
        <v>0</v>
      </c>
      <c r="G16" s="142">
        <f>'Execução Orçamentária'!N207</f>
        <v>4400000</v>
      </c>
      <c r="H16" s="142">
        <f>'Execução Orçamentária'!O207</f>
        <v>2772473.48</v>
      </c>
      <c r="I16" s="141">
        <f>+G16-H16</f>
        <v>1627526.52</v>
      </c>
      <c r="J16" s="375">
        <f t="shared" si="0"/>
        <v>0.63010760909090913</v>
      </c>
      <c r="K16" s="141">
        <f>'Execução Orçamentária'!R207</f>
        <v>2392633.91</v>
      </c>
      <c r="L16" s="374">
        <f t="shared" si="1"/>
        <v>0.54378043409090915</v>
      </c>
      <c r="M16" s="141">
        <f>'Execução Orçamentária'!S207</f>
        <v>1400541.31</v>
      </c>
      <c r="N16" s="374">
        <f t="shared" si="2"/>
        <v>0.31830484318181818</v>
      </c>
      <c r="O16" s="141">
        <f>'Execução Orçamentária'!T207</f>
        <v>1301437.24</v>
      </c>
      <c r="P16" s="374">
        <f t="shared" si="3"/>
        <v>0.29578119090909089</v>
      </c>
      <c r="Q16" s="338" t="s">
        <v>182</v>
      </c>
      <c r="R16" s="157"/>
      <c r="S16" s="72"/>
      <c r="T16" s="63"/>
      <c r="U16" s="63"/>
      <c r="V16" s="63"/>
      <c r="W16" s="63"/>
      <c r="X16" s="63"/>
      <c r="Y16" s="63"/>
      <c r="Z16" s="63"/>
      <c r="AA16" s="63"/>
    </row>
    <row r="17" spans="1:254" s="95" customFormat="1" ht="36.950000000000003" customHeight="1" x14ac:dyDescent="0.2">
      <c r="A17" s="63"/>
      <c r="B17" s="131" t="s">
        <v>267</v>
      </c>
      <c r="C17" s="142">
        <f>'Execução Orçamentária'!J223</f>
        <v>3000000</v>
      </c>
      <c r="D17" s="142">
        <f>'Execução Orçamentária'!K223</f>
        <v>-353445</v>
      </c>
      <c r="E17" s="142">
        <f>'Execução Orçamentária'!L223</f>
        <v>2646555</v>
      </c>
      <c r="F17" s="142">
        <f>'Execução Orçamentária'!M223</f>
        <v>0</v>
      </c>
      <c r="G17" s="142">
        <f>'Execução Orçamentária'!N223</f>
        <v>2646555</v>
      </c>
      <c r="H17" s="142">
        <f>'Execução Orçamentária'!O223</f>
        <v>1107949.4100000001</v>
      </c>
      <c r="I17" s="141">
        <f t="shared" ref="I17:I24" si="4">+G17-H17</f>
        <v>1538605.5899999999</v>
      </c>
      <c r="J17" s="375">
        <f t="shared" si="0"/>
        <v>0.41863834683201373</v>
      </c>
      <c r="K17" s="141">
        <f>'Execução Orçamentária'!R223</f>
        <v>1105191.3199999998</v>
      </c>
      <c r="L17" s="374">
        <f t="shared" si="1"/>
        <v>0.41759620336626285</v>
      </c>
      <c r="M17" s="141">
        <f>'Execução Orçamentária'!S223</f>
        <v>769143.17999999993</v>
      </c>
      <c r="N17" s="374">
        <f t="shared" si="2"/>
        <v>0.29062051610489859</v>
      </c>
      <c r="O17" s="141">
        <f>'Execução Orçamentária'!T223</f>
        <v>753479.33</v>
      </c>
      <c r="P17" s="374">
        <f t="shared" si="3"/>
        <v>0.28470193515721381</v>
      </c>
      <c r="Q17" s="338" t="s">
        <v>180</v>
      </c>
      <c r="R17" s="157"/>
      <c r="S17" s="72"/>
      <c r="T17" s="63"/>
      <c r="U17" s="63"/>
      <c r="V17" s="63"/>
      <c r="W17" s="63"/>
      <c r="X17" s="63"/>
      <c r="Y17" s="63"/>
      <c r="Z17" s="63"/>
      <c r="AA17" s="63"/>
    </row>
    <row r="18" spans="1:254" s="95" customFormat="1" ht="36.950000000000003" customHeight="1" x14ac:dyDescent="0.2">
      <c r="A18" s="63"/>
      <c r="B18" s="131" t="s">
        <v>271</v>
      </c>
      <c r="C18" s="142">
        <f>'Execução Orçamentária'!J247</f>
        <v>2365000</v>
      </c>
      <c r="D18" s="142">
        <f>'Execução Orçamentária'!K247</f>
        <v>0</v>
      </c>
      <c r="E18" s="142">
        <f>'Execução Orçamentária'!L247</f>
        <v>2365000</v>
      </c>
      <c r="F18" s="142">
        <f>'Execução Orçamentária'!M247</f>
        <v>0</v>
      </c>
      <c r="G18" s="142">
        <f>'Execução Orçamentária'!N247</f>
        <v>2365000</v>
      </c>
      <c r="H18" s="142">
        <f>'Execução Orçamentária'!O247</f>
        <v>0</v>
      </c>
      <c r="I18" s="141">
        <f>+G18-H18</f>
        <v>2365000</v>
      </c>
      <c r="J18" s="375">
        <f t="shared" si="0"/>
        <v>0</v>
      </c>
      <c r="K18" s="141">
        <f>'Execução Orçamentária'!R247</f>
        <v>0</v>
      </c>
      <c r="L18" s="374">
        <f t="shared" si="1"/>
        <v>0</v>
      </c>
      <c r="M18" s="141">
        <f>'Execução Orçamentária'!S247</f>
        <v>0</v>
      </c>
      <c r="N18" s="374">
        <f t="shared" si="2"/>
        <v>0</v>
      </c>
      <c r="O18" s="141">
        <f>'Execução Orçamentária'!T247</f>
        <v>0</v>
      </c>
      <c r="P18" s="374">
        <f t="shared" si="3"/>
        <v>0</v>
      </c>
      <c r="Q18" s="338" t="s">
        <v>184</v>
      </c>
      <c r="R18" s="157"/>
      <c r="S18" s="63"/>
      <c r="T18" s="63"/>
      <c r="U18" s="63"/>
      <c r="V18" s="63"/>
      <c r="W18" s="63"/>
      <c r="X18" s="63"/>
      <c r="Y18" s="63"/>
      <c r="Z18" s="63"/>
      <c r="AA18" s="63"/>
    </row>
    <row r="19" spans="1:254" s="95" customFormat="1" ht="36.950000000000003" customHeight="1" x14ac:dyDescent="0.2">
      <c r="A19" s="63"/>
      <c r="B19" s="131" t="s">
        <v>272</v>
      </c>
      <c r="C19" s="142">
        <f>'Execução Orçamentária'!J256</f>
        <v>10000000</v>
      </c>
      <c r="D19" s="142">
        <f>'Execução Orçamentária'!K256</f>
        <v>-1178149</v>
      </c>
      <c r="E19" s="142">
        <f>'Execução Orçamentária'!L256</f>
        <v>8821851</v>
      </c>
      <c r="F19" s="142">
        <f>'Execução Orçamentária'!M256</f>
        <v>0</v>
      </c>
      <c r="G19" s="142">
        <f>'Execução Orçamentária'!N256</f>
        <v>8821851</v>
      </c>
      <c r="H19" s="142">
        <f>'Execução Orçamentária'!O256</f>
        <v>5596171.7299999995</v>
      </c>
      <c r="I19" s="141">
        <f t="shared" si="4"/>
        <v>3225679.2700000005</v>
      </c>
      <c r="J19" s="375">
        <f t="shared" si="0"/>
        <v>0.63435346278235705</v>
      </c>
      <c r="K19" s="141">
        <f>'Execução Orçamentária'!R256</f>
        <v>5114871.0100000007</v>
      </c>
      <c r="L19" s="374">
        <f t="shared" si="1"/>
        <v>0.57979566986565523</v>
      </c>
      <c r="M19" s="141">
        <f>'Execução Orçamentária'!S256</f>
        <v>3002833.7800000003</v>
      </c>
      <c r="N19" s="374">
        <f t="shared" si="2"/>
        <v>0.34038590994112239</v>
      </c>
      <c r="O19" s="141">
        <f>'Execução Orçamentária'!T256</f>
        <v>2806491.34</v>
      </c>
      <c r="P19" s="374">
        <f t="shared" si="3"/>
        <v>0.31812953313312592</v>
      </c>
      <c r="Q19" s="338" t="s">
        <v>180</v>
      </c>
      <c r="R19" s="72"/>
      <c r="S19" s="63"/>
      <c r="T19" s="63"/>
      <c r="U19" s="63"/>
      <c r="V19" s="63"/>
      <c r="W19" s="63"/>
      <c r="X19" s="63"/>
      <c r="Y19" s="63"/>
      <c r="Z19" s="63"/>
      <c r="AA19" s="63"/>
    </row>
    <row r="20" spans="1:254" s="95" customFormat="1" ht="36.950000000000003" customHeight="1" x14ac:dyDescent="0.2">
      <c r="A20" s="63"/>
      <c r="B20" s="131" t="s">
        <v>277</v>
      </c>
      <c r="C20" s="142">
        <f>'Execução Orçamentária'!J280</f>
        <v>1500000</v>
      </c>
      <c r="D20" s="142">
        <f>'Execução Orçamentária'!K280</f>
        <v>-176723</v>
      </c>
      <c r="E20" s="142">
        <f>'Execução Orçamentária'!L280</f>
        <v>1323277</v>
      </c>
      <c r="F20" s="142">
        <f>'Execução Orçamentária'!M280</f>
        <v>0</v>
      </c>
      <c r="G20" s="142">
        <f>'Execução Orçamentária'!N280</f>
        <v>1323277</v>
      </c>
      <c r="H20" s="142">
        <f>'Execução Orçamentária'!O280</f>
        <v>317382.5</v>
      </c>
      <c r="I20" s="141">
        <f t="shared" si="4"/>
        <v>1005894.5</v>
      </c>
      <c r="J20" s="375">
        <f t="shared" si="0"/>
        <v>0.23984585238011391</v>
      </c>
      <c r="K20" s="141">
        <f>'Execução Orçamentária'!R280</f>
        <v>258597.71</v>
      </c>
      <c r="L20" s="374">
        <f t="shared" si="1"/>
        <v>0.19542220563041601</v>
      </c>
      <c r="M20" s="141">
        <f>'Execução Orçamentária'!S280</f>
        <v>183903.92</v>
      </c>
      <c r="N20" s="374">
        <f t="shared" si="2"/>
        <v>0.13897613273713669</v>
      </c>
      <c r="O20" s="141">
        <f>'Execução Orçamentária'!T280</f>
        <v>178394.23999999999</v>
      </c>
      <c r="P20" s="374">
        <f t="shared" si="3"/>
        <v>0.13481246934693189</v>
      </c>
      <c r="Q20" s="338" t="s">
        <v>184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54" s="95" customFormat="1" ht="36.950000000000003" customHeight="1" x14ac:dyDescent="0.2">
      <c r="A21" s="63"/>
      <c r="B21" s="131" t="s">
        <v>279</v>
      </c>
      <c r="C21" s="142">
        <f>'Execução Orçamentária'!J290</f>
        <v>7500000</v>
      </c>
      <c r="D21" s="142">
        <f>'Execução Orçamentária'!K290</f>
        <v>-683611</v>
      </c>
      <c r="E21" s="142">
        <f>'Execução Orçamentária'!L290</f>
        <v>6816389</v>
      </c>
      <c r="F21" s="142">
        <f>'Execução Orçamentária'!M290</f>
        <v>0</v>
      </c>
      <c r="G21" s="142">
        <f>'Execução Orçamentária'!N290</f>
        <v>6816389</v>
      </c>
      <c r="H21" s="142">
        <f>'Execução Orçamentária'!O290</f>
        <v>2354911.9499999997</v>
      </c>
      <c r="I21" s="141">
        <f t="shared" si="4"/>
        <v>4461477.0500000007</v>
      </c>
      <c r="J21" s="375">
        <f t="shared" si="0"/>
        <v>0.34547792826964535</v>
      </c>
      <c r="K21" s="141">
        <f>'Execução Orçamentária'!R290</f>
        <v>1754619.6700000002</v>
      </c>
      <c r="L21" s="374">
        <f t="shared" si="1"/>
        <v>0.25741190386874929</v>
      </c>
      <c r="M21" s="141">
        <f>'Execução Orçamentária'!S290</f>
        <v>1283862.8600000001</v>
      </c>
      <c r="N21" s="374">
        <f t="shared" si="2"/>
        <v>0.18834941198338301</v>
      </c>
      <c r="O21" s="141">
        <f>'Execução Orçamentária'!T290</f>
        <v>1206045.5399999998</v>
      </c>
      <c r="P21" s="374">
        <f t="shared" si="3"/>
        <v>0.176933203196003</v>
      </c>
      <c r="Q21" s="338" t="s">
        <v>182</v>
      </c>
      <c r="R21" s="72"/>
      <c r="S21" s="63"/>
      <c r="T21" s="63"/>
      <c r="U21" s="63"/>
      <c r="V21" s="63"/>
      <c r="W21" s="63"/>
      <c r="X21" s="63"/>
      <c r="Y21" s="63"/>
      <c r="Z21" s="63"/>
      <c r="AA21" s="63"/>
    </row>
    <row r="22" spans="1:254" s="95" customFormat="1" ht="36.950000000000003" customHeight="1" x14ac:dyDescent="0.2">
      <c r="A22" s="63"/>
      <c r="B22" s="131" t="s">
        <v>282</v>
      </c>
      <c r="C22" s="141">
        <f>'Execução Orçamentária'!J326</f>
        <v>10700000</v>
      </c>
      <c r="D22" s="141">
        <f>'Execução Orçamentária'!K326</f>
        <v>789000</v>
      </c>
      <c r="E22" s="141">
        <f>'Execução Orçamentária'!L326</f>
        <v>11489000</v>
      </c>
      <c r="F22" s="141">
        <f>'Execução Orçamentária'!M326</f>
        <v>0</v>
      </c>
      <c r="G22" s="141">
        <f>'Execução Orçamentária'!N326</f>
        <v>11489000</v>
      </c>
      <c r="H22" s="141">
        <f>'Execução Orçamentária'!O326</f>
        <v>4713658.3900000006</v>
      </c>
      <c r="I22" s="141">
        <f t="shared" si="4"/>
        <v>6775341.6099999994</v>
      </c>
      <c r="J22" s="375">
        <f t="shared" si="0"/>
        <v>0.41027577595961362</v>
      </c>
      <c r="K22" s="141">
        <f>'Execução Orçamentária'!R326</f>
        <v>4410426.25</v>
      </c>
      <c r="L22" s="374">
        <f t="shared" si="1"/>
        <v>0.38388251806075374</v>
      </c>
      <c r="M22" s="141">
        <f>'Execução Orçamentária'!S326</f>
        <v>2001542.0899999999</v>
      </c>
      <c r="N22" s="374">
        <f t="shared" si="2"/>
        <v>0.17421377752632952</v>
      </c>
      <c r="O22" s="141">
        <f>'Execução Orçamentária'!T326</f>
        <v>1890820.7000000002</v>
      </c>
      <c r="P22" s="374">
        <f t="shared" si="3"/>
        <v>0.16457661241187224</v>
      </c>
      <c r="Q22" s="338" t="s">
        <v>180</v>
      </c>
      <c r="R22" s="394"/>
      <c r="S22" s="72"/>
      <c r="T22" s="63"/>
      <c r="U22" s="63"/>
      <c r="V22" s="63"/>
      <c r="W22" s="63"/>
      <c r="X22" s="63"/>
      <c r="Y22" s="63"/>
      <c r="Z22" s="63"/>
      <c r="AA22" s="63"/>
    </row>
    <row r="23" spans="1:254" s="95" customFormat="1" ht="36.950000000000003" customHeight="1" x14ac:dyDescent="0.2">
      <c r="A23" s="63"/>
      <c r="B23" s="131" t="s">
        <v>288</v>
      </c>
      <c r="C23" s="141">
        <f>'Execução Orçamentária'!J352</f>
        <v>15200000</v>
      </c>
      <c r="D23" s="141">
        <f>'Execução Orçamentária'!K352</f>
        <v>-465725</v>
      </c>
      <c r="E23" s="141">
        <f>'Execução Orçamentária'!L352</f>
        <v>14734275</v>
      </c>
      <c r="F23" s="141">
        <f>'Execução Orçamentária'!M352</f>
        <v>0</v>
      </c>
      <c r="G23" s="141">
        <f>'Execução Orçamentária'!N352</f>
        <v>14734275</v>
      </c>
      <c r="H23" s="141">
        <f>'Execução Orçamentária'!O352</f>
        <v>7533907.4399999995</v>
      </c>
      <c r="I23" s="141">
        <f t="shared" si="4"/>
        <v>7200367.5600000005</v>
      </c>
      <c r="J23" s="375">
        <f t="shared" si="0"/>
        <v>0.51131850328570627</v>
      </c>
      <c r="K23" s="141">
        <f>'Execução Orçamentária'!R352</f>
        <v>5921226.9900000002</v>
      </c>
      <c r="L23" s="374">
        <f t="shared" si="1"/>
        <v>0.40186754964190641</v>
      </c>
      <c r="M23" s="141">
        <f>'Execução Orçamentária'!S352</f>
        <v>2773463.12</v>
      </c>
      <c r="N23" s="374">
        <f t="shared" si="2"/>
        <v>0.18823207249762883</v>
      </c>
      <c r="O23" s="141">
        <f>'Execução Orçamentária'!T352</f>
        <v>2581941.2399999998</v>
      </c>
      <c r="P23" s="374">
        <f t="shared" si="3"/>
        <v>0.17523368065276368</v>
      </c>
      <c r="Q23" s="338" t="s">
        <v>184</v>
      </c>
      <c r="R23" s="394"/>
      <c r="S23" s="72"/>
      <c r="T23" s="63"/>
      <c r="U23" s="63"/>
      <c r="V23" s="63"/>
      <c r="W23" s="63"/>
      <c r="X23" s="63"/>
      <c r="Y23" s="63"/>
      <c r="Z23" s="63"/>
      <c r="AA23" s="63"/>
    </row>
    <row r="24" spans="1:254" s="95" customFormat="1" ht="36.950000000000003" customHeight="1" x14ac:dyDescent="0.2">
      <c r="A24" s="63"/>
      <c r="B24" s="131" t="s">
        <v>292</v>
      </c>
      <c r="C24" s="141">
        <f>'Execução Orçamentária'!J378</f>
        <v>8500000</v>
      </c>
      <c r="D24" s="141">
        <f>'Execução Orçamentária'!K378</f>
        <v>0</v>
      </c>
      <c r="E24" s="141">
        <f>'Execução Orçamentária'!L378</f>
        <v>8500000</v>
      </c>
      <c r="F24" s="141">
        <f>'Execução Orçamentária'!M378</f>
        <v>0</v>
      </c>
      <c r="G24" s="141">
        <f>'Execução Orçamentária'!N378</f>
        <v>8500000</v>
      </c>
      <c r="H24" s="141">
        <f>'Execução Orçamentária'!O378</f>
        <v>3291090.6199999996</v>
      </c>
      <c r="I24" s="141">
        <f t="shared" si="4"/>
        <v>5208909.3800000008</v>
      </c>
      <c r="J24" s="375">
        <f t="shared" si="0"/>
        <v>0.38718713176470582</v>
      </c>
      <c r="K24" s="141">
        <f>'Execução Orçamentária'!R378</f>
        <v>3200018.7199999997</v>
      </c>
      <c r="L24" s="374">
        <f t="shared" si="1"/>
        <v>0.37647279058823524</v>
      </c>
      <c r="M24" s="141">
        <f>'Execução Orçamentária'!S378</f>
        <v>2080731.78</v>
      </c>
      <c r="N24" s="374">
        <f t="shared" si="2"/>
        <v>0.24479197411764705</v>
      </c>
      <c r="O24" s="141">
        <f>'Execução Orçamentária'!T378</f>
        <v>1680106.16</v>
      </c>
      <c r="P24" s="374">
        <f t="shared" si="3"/>
        <v>0.19765954823529411</v>
      </c>
      <c r="Q24" s="338" t="s">
        <v>184</v>
      </c>
      <c r="R24" s="394"/>
      <c r="S24" s="72"/>
      <c r="T24" s="63"/>
      <c r="U24" s="63"/>
      <c r="V24" s="63"/>
      <c r="W24" s="63"/>
      <c r="X24" s="63"/>
      <c r="Y24" s="63"/>
      <c r="Z24" s="63"/>
      <c r="AA24" s="63"/>
    </row>
    <row r="25" spans="1:254" s="95" customFormat="1" ht="36.950000000000003" customHeight="1" thickBot="1" x14ac:dyDescent="0.25">
      <c r="A25" s="63"/>
      <c r="B25" s="143" t="s">
        <v>294</v>
      </c>
      <c r="C25" s="147">
        <f>'Execução Orçamentária'!J392</f>
        <v>1000000</v>
      </c>
      <c r="D25" s="147">
        <f>'Execução Orçamentária'!K392</f>
        <v>-102651</v>
      </c>
      <c r="E25" s="147">
        <f>'Execução Orçamentária'!L392</f>
        <v>897349</v>
      </c>
      <c r="F25" s="147">
        <f>'Execução Orçamentária'!M392</f>
        <v>0</v>
      </c>
      <c r="G25" s="147">
        <f>'Execução Orçamentária'!N392</f>
        <v>897349</v>
      </c>
      <c r="H25" s="147">
        <f>'Execução Orçamentária'!O392</f>
        <v>440203.84</v>
      </c>
      <c r="I25" s="147">
        <f>G25-H25</f>
        <v>457145.16</v>
      </c>
      <c r="J25" s="390">
        <f t="shared" si="0"/>
        <v>0.49056035054365693</v>
      </c>
      <c r="K25" s="426">
        <f>'Execução Orçamentária'!R392</f>
        <v>373149.64</v>
      </c>
      <c r="L25" s="374">
        <f t="shared" si="1"/>
        <v>0.41583557790781517</v>
      </c>
      <c r="M25" s="426">
        <f>'Execução Orçamentária'!S392</f>
        <v>285821.12</v>
      </c>
      <c r="N25" s="374">
        <f t="shared" si="2"/>
        <v>0.31851723242573404</v>
      </c>
      <c r="O25" s="426">
        <f>'Execução Orçamentária'!T392</f>
        <v>209191.26</v>
      </c>
      <c r="P25" s="374">
        <f t="shared" si="3"/>
        <v>0.23312140538408135</v>
      </c>
      <c r="Q25" s="383" t="s">
        <v>182</v>
      </c>
      <c r="R25" s="394"/>
      <c r="S25" s="72"/>
      <c r="T25" s="63"/>
      <c r="U25" s="63"/>
      <c r="V25" s="63"/>
      <c r="W25" s="63"/>
      <c r="X25" s="63"/>
      <c r="Y25" s="63"/>
      <c r="Z25" s="63"/>
      <c r="AA25" s="63"/>
    </row>
    <row r="26" spans="1:254" s="95" customFormat="1" ht="30" customHeight="1" thickTop="1" thickBot="1" x14ac:dyDescent="0.25">
      <c r="A26" s="63"/>
      <c r="B26" s="384" t="s">
        <v>175</v>
      </c>
      <c r="C26" s="385">
        <f t="shared" ref="C26:I26" si="5">SUM(C11:C25)</f>
        <v>125250000</v>
      </c>
      <c r="D26" s="385">
        <f t="shared" si="5"/>
        <v>-5750000</v>
      </c>
      <c r="E26" s="385">
        <f t="shared" si="5"/>
        <v>119500000</v>
      </c>
      <c r="F26" s="385">
        <f t="shared" si="5"/>
        <v>0</v>
      </c>
      <c r="G26" s="385">
        <f t="shared" si="5"/>
        <v>119500000</v>
      </c>
      <c r="H26" s="385">
        <f t="shared" si="5"/>
        <v>67297430.219999999</v>
      </c>
      <c r="I26" s="385">
        <f t="shared" si="5"/>
        <v>52202569.779999994</v>
      </c>
      <c r="J26" s="386">
        <f t="shared" si="0"/>
        <v>0.56315841188284521</v>
      </c>
      <c r="K26" s="385">
        <f>SUM(K11:K25)</f>
        <v>61938442.719999999</v>
      </c>
      <c r="L26" s="386">
        <f t="shared" si="1"/>
        <v>0.51831332820083686</v>
      </c>
      <c r="M26" s="385">
        <f>SUM(M11:M25)</f>
        <v>27106033.960000008</v>
      </c>
      <c r="N26" s="386">
        <f t="shared" si="2"/>
        <v>0.22682873606694567</v>
      </c>
      <c r="O26" s="385">
        <f>SUM(O11:O25)</f>
        <v>24253231.27</v>
      </c>
      <c r="P26" s="386">
        <f t="shared" si="3"/>
        <v>0.202955910209205</v>
      </c>
      <c r="Q26" s="387"/>
      <c r="R26" s="395"/>
      <c r="S26" s="72"/>
      <c r="T26" s="63"/>
      <c r="U26" s="63"/>
      <c r="V26" s="63"/>
      <c r="W26" s="63"/>
      <c r="X26" s="63"/>
      <c r="Y26" s="63"/>
      <c r="Z26" s="63"/>
      <c r="AA26" s="63"/>
    </row>
    <row r="27" spans="1:254" ht="15.95" customHeight="1" thickTop="1" x14ac:dyDescent="0.2">
      <c r="C27" s="72"/>
      <c r="D27" s="72"/>
      <c r="E27" s="72"/>
      <c r="R27" s="396"/>
    </row>
    <row r="28" spans="1:254" s="399" customFormat="1" ht="15.95" customHeight="1" x14ac:dyDescent="0.2">
      <c r="A28" s="107"/>
      <c r="B28" s="107"/>
      <c r="C28" s="397"/>
      <c r="D28" s="398"/>
      <c r="E28" s="72"/>
      <c r="F28" s="72"/>
      <c r="G28" s="72"/>
      <c r="H28" s="63"/>
      <c r="I28" s="72"/>
      <c r="J28" s="63"/>
      <c r="K28" s="63"/>
      <c r="L28" s="63"/>
      <c r="M28" s="63"/>
      <c r="N28" s="63"/>
      <c r="O28" s="63"/>
      <c r="P28" s="63"/>
      <c r="Q28" s="107"/>
      <c r="R28" s="396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</row>
    <row r="29" spans="1:254" s="399" customFormat="1" ht="15.95" customHeight="1" x14ac:dyDescent="0.2">
      <c r="A29" s="107"/>
      <c r="B29" s="107"/>
      <c r="C29" s="397"/>
      <c r="D29" s="398"/>
      <c r="E29" s="72"/>
      <c r="F29" s="72"/>
      <c r="G29" s="72"/>
      <c r="H29" s="72"/>
      <c r="I29" s="72"/>
      <c r="J29" s="63"/>
      <c r="K29" s="63"/>
      <c r="L29" s="63"/>
      <c r="M29" s="63"/>
      <c r="N29" s="63"/>
      <c r="O29" s="63"/>
      <c r="P29" s="63"/>
      <c r="Q29" s="107"/>
      <c r="R29" s="396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</row>
    <row r="30" spans="1:254" s="399" customFormat="1" ht="15.95" customHeight="1" x14ac:dyDescent="0.2">
      <c r="A30" s="107"/>
      <c r="B30" s="107"/>
      <c r="C30" s="397"/>
      <c r="D30" s="398"/>
      <c r="E30" s="72"/>
      <c r="F30" s="400"/>
      <c r="G30" s="401"/>
      <c r="H30" s="402"/>
      <c r="I30" s="403"/>
      <c r="J30" s="63"/>
      <c r="K30" s="63"/>
      <c r="L30" s="63"/>
      <c r="M30" s="63"/>
      <c r="N30" s="63"/>
      <c r="O30" s="63"/>
      <c r="P30" s="63"/>
      <c r="Q30" s="107"/>
      <c r="R30" s="395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</row>
    <row r="31" spans="1:254" s="399" customFormat="1" ht="15.95" customHeight="1" x14ac:dyDescent="0.2">
      <c r="A31" s="107"/>
      <c r="B31" s="107"/>
      <c r="C31" s="397"/>
      <c r="D31" s="398"/>
      <c r="E31" s="72"/>
      <c r="F31" s="400"/>
      <c r="G31" s="400"/>
      <c r="H31" s="404"/>
      <c r="I31" s="403"/>
      <c r="J31" s="63"/>
      <c r="K31" s="63"/>
      <c r="L31" s="63"/>
      <c r="M31" s="63"/>
      <c r="N31" s="63"/>
      <c r="O31" s="63"/>
      <c r="P31" s="63"/>
      <c r="Q31" s="107"/>
      <c r="R31" s="39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</row>
    <row r="32" spans="1:254" s="399" customFormat="1" ht="15.95" customHeight="1" x14ac:dyDescent="0.2">
      <c r="A32" s="107"/>
      <c r="B32" s="107"/>
      <c r="C32" s="397"/>
      <c r="D32" s="72"/>
      <c r="E32" s="72"/>
      <c r="F32" s="276"/>
      <c r="G32" s="400"/>
      <c r="H32" s="276"/>
      <c r="I32" s="405"/>
      <c r="J32" s="63"/>
      <c r="K32" s="63"/>
      <c r="L32" s="63"/>
      <c r="M32" s="63"/>
      <c r="N32" s="63"/>
      <c r="O32" s="63"/>
      <c r="P32" s="63"/>
      <c r="Q32" s="107"/>
      <c r="R32" s="396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</row>
    <row r="33" spans="1:254" s="399" customFormat="1" ht="15.95" customHeight="1" x14ac:dyDescent="0.2">
      <c r="A33" s="107"/>
      <c r="B33" s="107"/>
      <c r="C33" s="397"/>
      <c r="D33" s="398"/>
      <c r="E33" s="72"/>
      <c r="F33" s="63"/>
      <c r="G33" s="72"/>
      <c r="H33" s="63"/>
      <c r="I33" s="63"/>
      <c r="J33" s="63"/>
      <c r="K33" s="63"/>
      <c r="L33" s="63"/>
      <c r="M33" s="63"/>
      <c r="N33" s="63"/>
      <c r="O33" s="63"/>
      <c r="P33" s="63"/>
      <c r="Q33" s="107"/>
      <c r="R33" s="4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</row>
    <row r="34" spans="1:254" s="399" customFormat="1" ht="15.95" customHeight="1" x14ac:dyDescent="0.2">
      <c r="A34" s="107"/>
      <c r="B34" s="107"/>
      <c r="C34" s="397"/>
      <c r="D34" s="72"/>
      <c r="E34" s="72"/>
      <c r="F34" s="63"/>
      <c r="G34" s="407"/>
      <c r="H34" s="63"/>
      <c r="I34" s="63"/>
      <c r="J34" s="63"/>
      <c r="K34" s="63"/>
      <c r="L34" s="63"/>
      <c r="M34" s="63"/>
      <c r="N34" s="63"/>
      <c r="O34" s="63"/>
      <c r="P34" s="63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</row>
    <row r="35" spans="1:254" s="399" customFormat="1" ht="15.95" customHeight="1" x14ac:dyDescent="0.2">
      <c r="A35" s="107"/>
      <c r="B35" s="107"/>
      <c r="C35" s="397"/>
      <c r="D35" s="72"/>
      <c r="E35" s="72"/>
      <c r="F35" s="63"/>
      <c r="G35" s="407"/>
      <c r="H35" s="63"/>
      <c r="I35" s="63"/>
      <c r="J35" s="63"/>
      <c r="K35" s="63"/>
      <c r="L35" s="63"/>
      <c r="M35" s="63"/>
      <c r="N35" s="63"/>
      <c r="O35" s="63"/>
      <c r="P35" s="63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spans="1:254" s="399" customFormat="1" ht="15.95" customHeight="1" x14ac:dyDescent="0.2">
      <c r="A36" s="107"/>
      <c r="B36" s="107"/>
      <c r="C36" s="397"/>
      <c r="D36" s="72"/>
      <c r="E36" s="72"/>
      <c r="F36" s="63"/>
      <c r="G36" s="408"/>
      <c r="H36" s="72"/>
      <c r="I36" s="72"/>
      <c r="J36" s="72"/>
      <c r="K36" s="72"/>
      <c r="L36" s="72"/>
      <c r="M36" s="72"/>
      <c r="N36" s="72"/>
      <c r="O36" s="72"/>
      <c r="P36" s="7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</row>
    <row r="37" spans="1:254" s="399" customFormat="1" ht="15.95" customHeight="1" x14ac:dyDescent="0.2">
      <c r="A37" s="107"/>
      <c r="B37" s="107"/>
      <c r="C37" s="397"/>
      <c r="D37" s="72"/>
      <c r="E37" s="72"/>
      <c r="F37" s="63"/>
      <c r="G37" s="408"/>
      <c r="H37" s="63"/>
      <c r="I37" s="63"/>
      <c r="J37" s="63"/>
      <c r="K37" s="63"/>
      <c r="L37" s="63"/>
      <c r="M37" s="63"/>
      <c r="N37" s="63"/>
      <c r="O37" s="63"/>
      <c r="P37" s="63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</row>
    <row r="38" spans="1:254" s="399" customFormat="1" ht="15.95" customHeight="1" x14ac:dyDescent="0.2">
      <c r="A38" s="107"/>
      <c r="B38" s="107"/>
      <c r="C38" s="397"/>
      <c r="D38" s="72"/>
      <c r="E38" s="72"/>
      <c r="F38" s="63"/>
      <c r="G38" s="408"/>
      <c r="H38" s="72"/>
      <c r="I38" s="63"/>
      <c r="J38" s="72"/>
      <c r="K38" s="72"/>
      <c r="L38" s="72"/>
      <c r="M38" s="72"/>
      <c r="N38" s="72"/>
      <c r="O38" s="72"/>
      <c r="P38" s="72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s="399" customFormat="1" ht="15.95" customHeight="1" x14ac:dyDescent="0.2">
      <c r="A39" s="107"/>
      <c r="B39" s="107"/>
      <c r="C39" s="397"/>
      <c r="D39" s="72"/>
      <c r="E39" s="7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  <row r="40" spans="1:254" s="399" customFormat="1" ht="15.95" customHeight="1" x14ac:dyDescent="0.2">
      <c r="A40" s="107"/>
      <c r="B40" s="107"/>
      <c r="C40" s="397"/>
      <c r="D40" s="72"/>
      <c r="E40" s="7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</row>
    <row r="41" spans="1:254" s="276" customFormat="1" ht="15.95" customHeight="1" x14ac:dyDescent="0.2">
      <c r="A41" s="63"/>
      <c r="B41" s="63"/>
      <c r="C41" s="72"/>
      <c r="D41" s="72"/>
      <c r="E41" s="7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pans="1:254" s="276" customFormat="1" ht="15.95" customHeight="1" x14ac:dyDescent="0.2">
      <c r="A42" s="63"/>
      <c r="B42" s="63"/>
      <c r="C42" s="72"/>
      <c r="D42" s="72"/>
      <c r="E42" s="7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pans="1:254" s="276" customFormat="1" ht="15.95" customHeight="1" x14ac:dyDescent="0.2">
      <c r="A43" s="63"/>
      <c r="B43" s="63"/>
      <c r="C43" s="72"/>
      <c r="D43" s="72"/>
      <c r="E43" s="7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pans="1:254" s="276" customFormat="1" ht="15.95" customHeight="1" x14ac:dyDescent="0.2">
      <c r="A44" s="63"/>
      <c r="B44" s="63"/>
      <c r="C44" s="72"/>
      <c r="D44" s="72"/>
      <c r="E44" s="7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pans="1:254" s="276" customFormat="1" ht="15.95" customHeight="1" x14ac:dyDescent="0.2">
      <c r="A45" s="63"/>
      <c r="B45" s="63"/>
      <c r="C45" s="72"/>
      <c r="D45" s="72"/>
      <c r="E45" s="7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pans="1:254" s="276" customFormat="1" ht="15.95" customHeight="1" x14ac:dyDescent="0.2">
      <c r="A46" s="63"/>
      <c r="B46" s="63"/>
      <c r="C46" s="72"/>
      <c r="D46" s="72"/>
      <c r="E46" s="7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pans="1:254" s="276" customFormat="1" ht="15.95" customHeight="1" x14ac:dyDescent="0.2">
      <c r="A47" s="63"/>
      <c r="B47" s="63"/>
      <c r="C47" s="72"/>
      <c r="D47" s="72"/>
      <c r="E47" s="7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s="276" customFormat="1" ht="15.95" customHeight="1" x14ac:dyDescent="0.2">
      <c r="A48" s="63"/>
      <c r="B48" s="63"/>
      <c r="C48" s="72"/>
      <c r="D48" s="72"/>
      <c r="E48" s="7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pans="1:254" s="276" customFormat="1" ht="15.95" customHeight="1" x14ac:dyDescent="0.2">
      <c r="A49" s="63"/>
      <c r="B49" s="63"/>
      <c r="C49" s="72"/>
      <c r="D49" s="72"/>
      <c r="E49" s="7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pans="1:254" s="276" customFormat="1" ht="15.95" customHeight="1" x14ac:dyDescent="0.2">
      <c r="A50" s="63"/>
      <c r="B50" s="63"/>
      <c r="C50" s="72"/>
      <c r="D50" s="72"/>
      <c r="E50" s="7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pans="1:254" s="276" customFormat="1" ht="15.95" customHeight="1" x14ac:dyDescent="0.2">
      <c r="A51" s="63"/>
      <c r="B51" s="63"/>
      <c r="C51" s="72"/>
      <c r="D51" s="72"/>
      <c r="E51" s="7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pans="1:254" s="276" customFormat="1" ht="15.95" customHeight="1" x14ac:dyDescent="0.2">
      <c r="A52" s="63"/>
      <c r="B52" s="63"/>
      <c r="C52" s="72"/>
      <c r="D52" s="72"/>
      <c r="E52" s="7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pans="1:254" s="276" customFormat="1" ht="15.95" customHeight="1" x14ac:dyDescent="0.2">
      <c r="A53" s="63"/>
      <c r="B53" s="63"/>
      <c r="C53" s="72"/>
      <c r="D53" s="72"/>
      <c r="E53" s="7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pans="1:254" s="276" customFormat="1" ht="15.95" customHeight="1" x14ac:dyDescent="0.2">
      <c r="A54" s="63"/>
      <c r="B54" s="63"/>
      <c r="C54" s="72"/>
      <c r="D54" s="72"/>
      <c r="E54" s="7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s="276" customFormat="1" ht="15.95" customHeight="1" x14ac:dyDescent="0.2">
      <c r="A55" s="63"/>
      <c r="B55" s="63"/>
      <c r="C55" s="72"/>
      <c r="D55" s="72"/>
      <c r="E55" s="7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s="276" customFormat="1" ht="15.95" customHeight="1" x14ac:dyDescent="0.2">
      <c r="A56" s="63"/>
      <c r="B56" s="63"/>
      <c r="C56" s="72"/>
      <c r="D56" s="72"/>
      <c r="E56" s="7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s="276" customFormat="1" ht="15.95" customHeight="1" x14ac:dyDescent="0.2">
      <c r="A57" s="63"/>
      <c r="B57" s="63"/>
      <c r="C57" s="72"/>
      <c r="D57" s="72"/>
      <c r="E57" s="7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s="276" customFormat="1" ht="15.95" customHeight="1" x14ac:dyDescent="0.2">
      <c r="A58" s="63"/>
      <c r="B58" s="63"/>
      <c r="C58" s="72"/>
      <c r="D58" s="72"/>
      <c r="E58" s="7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s="276" customFormat="1" ht="15.95" customHeight="1" x14ac:dyDescent="0.2">
      <c r="A59" s="63"/>
      <c r="B59" s="63"/>
      <c r="C59" s="72"/>
      <c r="D59" s="72"/>
      <c r="E59" s="7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s="276" customFormat="1" ht="15.95" customHeight="1" x14ac:dyDescent="0.2">
      <c r="A60" s="63"/>
      <c r="B60" s="63"/>
      <c r="C60" s="72"/>
      <c r="D60" s="72"/>
      <c r="E60" s="7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s="276" customFormat="1" ht="15.95" customHeight="1" x14ac:dyDescent="0.2">
      <c r="A61" s="63"/>
      <c r="B61" s="63"/>
      <c r="C61" s="72"/>
      <c r="D61" s="72"/>
      <c r="E61" s="7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s="276" customFormat="1" ht="15.95" customHeight="1" x14ac:dyDescent="0.2">
      <c r="A62" s="63"/>
      <c r="B62" s="63"/>
      <c r="C62" s="72"/>
      <c r="D62" s="72"/>
      <c r="E62" s="7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pans="1:254" s="276" customFormat="1" ht="15.95" customHeight="1" x14ac:dyDescent="0.2">
      <c r="A63" s="63"/>
      <c r="B63" s="63"/>
      <c r="C63" s="72"/>
      <c r="D63" s="72"/>
      <c r="E63" s="7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pans="1:254" s="276" customFormat="1" ht="15.95" customHeight="1" x14ac:dyDescent="0.2">
      <c r="A64" s="63"/>
      <c r="B64" s="63"/>
      <c r="C64" s="72"/>
      <c r="D64" s="72"/>
      <c r="E64" s="7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  <row r="65" spans="1:254" s="276" customFormat="1" ht="15.95" customHeight="1" x14ac:dyDescent="0.2">
      <c r="A65" s="63"/>
      <c r="B65" s="63"/>
      <c r="C65" s="72"/>
      <c r="D65" s="72"/>
      <c r="E65" s="7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</row>
    <row r="66" spans="1:254" s="276" customFormat="1" ht="15.95" customHeight="1" x14ac:dyDescent="0.2">
      <c r="A66" s="63"/>
      <c r="B66" s="63"/>
      <c r="C66" s="72"/>
      <c r="D66" s="72"/>
      <c r="E66" s="7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</row>
    <row r="67" spans="1:254" s="276" customFormat="1" ht="15.95" customHeight="1" x14ac:dyDescent="0.2">
      <c r="A67" s="63"/>
      <c r="B67" s="63"/>
      <c r="C67" s="72"/>
      <c r="D67" s="72"/>
      <c r="E67" s="7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</row>
    <row r="68" spans="1:254" s="276" customFormat="1" ht="15.95" customHeight="1" x14ac:dyDescent="0.2">
      <c r="A68" s="63"/>
      <c r="B68" s="63"/>
      <c r="C68" s="72"/>
      <c r="D68" s="72"/>
      <c r="E68" s="7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</row>
    <row r="69" spans="1:254" s="276" customFormat="1" ht="15.95" customHeight="1" x14ac:dyDescent="0.2">
      <c r="A69" s="63"/>
      <c r="B69" s="63"/>
      <c r="C69" s="72"/>
      <c r="D69" s="72"/>
      <c r="E69" s="7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</row>
    <row r="70" spans="1:254" s="276" customFormat="1" ht="15.95" customHeight="1" x14ac:dyDescent="0.2">
      <c r="A70" s="63"/>
      <c r="B70" s="63"/>
      <c r="C70" s="72"/>
      <c r="D70" s="72"/>
      <c r="E70" s="7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</row>
    <row r="71" spans="1:254" s="276" customFormat="1" ht="15.95" customHeight="1" x14ac:dyDescent="0.2">
      <c r="A71" s="63"/>
      <c r="B71" s="63"/>
      <c r="C71" s="72"/>
      <c r="D71" s="72"/>
      <c r="E71" s="7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</row>
    <row r="72" spans="1:254" s="276" customFormat="1" ht="15.95" customHeight="1" x14ac:dyDescent="0.2">
      <c r="A72" s="63"/>
      <c r="B72" s="63"/>
      <c r="C72" s="72"/>
      <c r="D72" s="72"/>
      <c r="E72" s="7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</row>
    <row r="73" spans="1:254" s="276" customFormat="1" ht="15.95" customHeight="1" x14ac:dyDescent="0.2">
      <c r="A73" s="63"/>
      <c r="B73" s="63"/>
      <c r="C73" s="72"/>
      <c r="D73" s="72"/>
      <c r="E73" s="7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</row>
    <row r="74" spans="1:254" s="276" customFormat="1" ht="15.95" customHeight="1" x14ac:dyDescent="0.2">
      <c r="A74" s="63"/>
      <c r="B74" s="63"/>
      <c r="C74" s="72"/>
      <c r="D74" s="72"/>
      <c r="E74" s="7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</row>
    <row r="75" spans="1:254" s="276" customFormat="1" ht="15.95" customHeight="1" x14ac:dyDescent="0.2">
      <c r="A75" s="63"/>
      <c r="B75" s="63"/>
      <c r="C75" s="72"/>
      <c r="D75" s="72"/>
      <c r="E75" s="7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</row>
    <row r="76" spans="1:254" s="276" customFormat="1" ht="15.95" customHeight="1" x14ac:dyDescent="0.2">
      <c r="A76" s="63"/>
      <c r="B76" s="63"/>
      <c r="C76" s="72"/>
      <c r="D76" s="72"/>
      <c r="E76" s="72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</row>
    <row r="77" spans="1:254" s="276" customFormat="1" ht="15.95" customHeight="1" x14ac:dyDescent="0.2">
      <c r="A77" s="63"/>
      <c r="B77" s="63"/>
      <c r="C77" s="72"/>
      <c r="D77" s="72"/>
      <c r="E77" s="7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</row>
    <row r="78" spans="1:254" s="276" customFormat="1" ht="15.95" customHeight="1" x14ac:dyDescent="0.2">
      <c r="A78" s="63"/>
      <c r="B78" s="63"/>
      <c r="C78" s="72"/>
      <c r="D78" s="72"/>
      <c r="E78" s="7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</row>
    <row r="79" spans="1:254" s="276" customFormat="1" ht="15.95" customHeight="1" x14ac:dyDescent="0.2">
      <c r="A79" s="63"/>
      <c r="B79" s="63"/>
      <c r="C79" s="72"/>
      <c r="D79" s="72"/>
      <c r="E79" s="7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</row>
    <row r="80" spans="1:254" s="276" customFormat="1" ht="15.95" customHeight="1" x14ac:dyDescent="0.2">
      <c r="A80" s="63"/>
      <c r="B80" s="63"/>
      <c r="C80" s="72"/>
      <c r="D80" s="72"/>
      <c r="E80" s="7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276" customFormat="1" ht="15.95" customHeight="1" x14ac:dyDescent="0.2">
      <c r="A81" s="63"/>
      <c r="B81" s="63"/>
      <c r="C81" s="72"/>
      <c r="D81" s="72"/>
      <c r="E81" s="7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:254" s="276" customFormat="1" ht="15.95" customHeight="1" x14ac:dyDescent="0.2">
      <c r="A82" s="63"/>
      <c r="B82" s="63"/>
      <c r="C82" s="72"/>
      <c r="D82" s="72"/>
      <c r="E82" s="7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</row>
    <row r="83" spans="1:254" s="276" customFormat="1" ht="15.95" customHeight="1" x14ac:dyDescent="0.2">
      <c r="A83" s="63"/>
      <c r="B83" s="63"/>
      <c r="C83" s="72"/>
      <c r="D83" s="72"/>
      <c r="E83" s="7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s="276" customFormat="1" ht="15.95" customHeight="1" x14ac:dyDescent="0.2">
      <c r="A84" s="63"/>
      <c r="B84" s="63"/>
      <c r="C84" s="72"/>
      <c r="D84" s="72"/>
      <c r="E84" s="7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</row>
    <row r="85" spans="1:254" s="276" customFormat="1" ht="15.95" customHeight="1" x14ac:dyDescent="0.2">
      <c r="A85" s="63"/>
      <c r="B85" s="63"/>
      <c r="C85" s="72"/>
      <c r="D85" s="72"/>
      <c r="E85" s="7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</row>
    <row r="86" spans="1:254" s="276" customFormat="1" ht="15.95" customHeight="1" x14ac:dyDescent="0.2">
      <c r="A86" s="63"/>
      <c r="B86" s="63"/>
      <c r="C86" s="72"/>
      <c r="D86" s="72"/>
      <c r="E86" s="7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</row>
    <row r="87" spans="1:254" s="276" customFormat="1" ht="15.95" customHeight="1" x14ac:dyDescent="0.2">
      <c r="A87" s="63"/>
      <c r="B87" s="63"/>
      <c r="C87" s="72"/>
      <c r="D87" s="72"/>
      <c r="E87" s="7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</row>
    <row r="88" spans="1:254" s="276" customFormat="1" ht="15.95" customHeight="1" x14ac:dyDescent="0.2">
      <c r="A88" s="63"/>
      <c r="B88" s="63"/>
      <c r="C88" s="72"/>
      <c r="D88" s="72"/>
      <c r="E88" s="7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</row>
    <row r="89" spans="1:254" s="276" customFormat="1" ht="15.95" customHeight="1" x14ac:dyDescent="0.2">
      <c r="A89" s="63"/>
      <c r="B89" s="63"/>
      <c r="C89" s="72"/>
      <c r="D89" s="72"/>
      <c r="E89" s="7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</row>
    <row r="90" spans="1:254" s="276" customFormat="1" ht="15.95" customHeight="1" x14ac:dyDescent="0.2">
      <c r="A90" s="63"/>
      <c r="B90" s="63"/>
      <c r="C90" s="72"/>
      <c r="D90" s="72"/>
      <c r="E90" s="7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</row>
    <row r="91" spans="1:254" s="276" customFormat="1" ht="15.95" customHeight="1" x14ac:dyDescent="0.2">
      <c r="A91" s="63"/>
      <c r="B91" s="63"/>
      <c r="C91" s="72"/>
      <c r="D91" s="72"/>
      <c r="E91" s="7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</row>
    <row r="92" spans="1:254" s="276" customFormat="1" ht="15.95" customHeight="1" x14ac:dyDescent="0.2">
      <c r="A92" s="63"/>
      <c r="B92" s="63"/>
      <c r="C92" s="72"/>
      <c r="D92" s="72"/>
      <c r="E92" s="7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</row>
    <row r="93" spans="1:254" s="276" customFormat="1" ht="15.95" customHeight="1" x14ac:dyDescent="0.2">
      <c r="A93" s="63"/>
      <c r="B93" s="63"/>
      <c r="C93" s="72"/>
      <c r="D93" s="72"/>
      <c r="E93" s="7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</row>
    <row r="94" spans="1:254" s="276" customFormat="1" ht="15.95" customHeight="1" x14ac:dyDescent="0.2">
      <c r="A94" s="63"/>
      <c r="B94" s="63"/>
      <c r="C94" s="72"/>
      <c r="D94" s="72"/>
      <c r="E94" s="7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</row>
    <row r="95" spans="1:254" s="276" customFormat="1" ht="15.95" customHeight="1" x14ac:dyDescent="0.2">
      <c r="A95" s="63"/>
      <c r="B95" s="63"/>
      <c r="C95" s="72"/>
      <c r="D95" s="72"/>
      <c r="E95" s="7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</row>
    <row r="96" spans="1:254" s="276" customFormat="1" ht="15.95" customHeight="1" x14ac:dyDescent="0.2">
      <c r="A96" s="63"/>
      <c r="B96" s="63"/>
      <c r="C96" s="72"/>
      <c r="D96" s="72"/>
      <c r="E96" s="7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</row>
    <row r="97" spans="1:254" s="276" customFormat="1" ht="15.95" customHeight="1" x14ac:dyDescent="0.2">
      <c r="A97" s="63"/>
      <c r="B97" s="63"/>
      <c r="C97" s="72"/>
      <c r="D97" s="72"/>
      <c r="E97" s="7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</row>
    <row r="98" spans="1:254" s="276" customFormat="1" ht="15.95" customHeight="1" x14ac:dyDescent="0.2">
      <c r="A98" s="63"/>
      <c r="B98" s="63"/>
      <c r="C98" s="72"/>
      <c r="D98" s="72"/>
      <c r="E98" s="7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</row>
    <row r="99" spans="1:254" s="276" customFormat="1" ht="15.95" customHeight="1" x14ac:dyDescent="0.2">
      <c r="A99" s="63"/>
      <c r="B99" s="63"/>
      <c r="C99" s="72"/>
      <c r="D99" s="72"/>
      <c r="E99" s="7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</row>
    <row r="100" spans="1:254" s="276" customFormat="1" ht="15.95" customHeight="1" x14ac:dyDescent="0.2">
      <c r="A100" s="63"/>
      <c r="B100" s="63"/>
      <c r="C100" s="72"/>
      <c r="D100" s="72"/>
      <c r="E100" s="7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</row>
    <row r="101" spans="1:254" s="276" customFormat="1" ht="15.95" customHeight="1" x14ac:dyDescent="0.2">
      <c r="A101" s="63"/>
      <c r="B101" s="63"/>
      <c r="C101" s="72"/>
      <c r="D101" s="72"/>
      <c r="E101" s="7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</row>
    <row r="102" spans="1:254" s="276" customFormat="1" ht="15.95" customHeight="1" x14ac:dyDescent="0.2">
      <c r="A102" s="63"/>
      <c r="B102" s="63"/>
      <c r="C102" s="72"/>
      <c r="D102" s="72"/>
      <c r="E102" s="7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</row>
    <row r="103" spans="1:254" s="276" customFormat="1" ht="15.95" customHeight="1" x14ac:dyDescent="0.2">
      <c r="A103" s="63"/>
      <c r="B103" s="63"/>
      <c r="C103" s="72"/>
      <c r="D103" s="72"/>
      <c r="E103" s="72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</row>
    <row r="104" spans="1:254" s="276" customFormat="1" ht="15.95" customHeight="1" x14ac:dyDescent="0.2">
      <c r="A104" s="63"/>
      <c r="B104" s="63"/>
      <c r="C104" s="72"/>
      <c r="D104" s="72"/>
      <c r="E104" s="72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</row>
    <row r="105" spans="1:254" s="276" customFormat="1" ht="15.95" customHeight="1" x14ac:dyDescent="0.2">
      <c r="A105" s="63"/>
      <c r="B105" s="63"/>
      <c r="C105" s="72"/>
      <c r="D105" s="72"/>
      <c r="E105" s="7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</row>
    <row r="106" spans="1:254" s="276" customFormat="1" ht="15.95" customHeight="1" x14ac:dyDescent="0.2">
      <c r="A106" s="63"/>
      <c r="B106" s="63"/>
      <c r="C106" s="72"/>
      <c r="D106" s="72"/>
      <c r="E106" s="7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</row>
    <row r="107" spans="1:254" s="276" customFormat="1" ht="15.95" customHeight="1" x14ac:dyDescent="0.2">
      <c r="A107" s="63"/>
      <c r="B107" s="63"/>
      <c r="C107" s="72"/>
      <c r="D107" s="72"/>
      <c r="E107" s="7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</row>
    <row r="108" spans="1:254" s="276" customFormat="1" ht="15.95" customHeight="1" x14ac:dyDescent="0.2">
      <c r="A108" s="63"/>
      <c r="B108" s="63"/>
      <c r="C108" s="72"/>
      <c r="D108" s="72"/>
      <c r="E108" s="7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</row>
    <row r="109" spans="1:254" s="276" customFormat="1" ht="15.95" customHeight="1" x14ac:dyDescent="0.2">
      <c r="A109" s="63"/>
      <c r="B109" s="63"/>
      <c r="C109" s="72"/>
      <c r="D109" s="72"/>
      <c r="E109" s="7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</row>
    <row r="110" spans="1:254" s="276" customFormat="1" ht="15.95" customHeight="1" x14ac:dyDescent="0.2">
      <c r="A110" s="63"/>
      <c r="B110" s="63"/>
      <c r="C110" s="72"/>
      <c r="D110" s="72"/>
      <c r="E110" s="7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</row>
    <row r="111" spans="1:254" s="276" customFormat="1" ht="15.95" customHeight="1" x14ac:dyDescent="0.2">
      <c r="A111" s="63"/>
      <c r="B111" s="63"/>
      <c r="C111" s="72"/>
      <c r="D111" s="72"/>
      <c r="E111" s="7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</row>
    <row r="112" spans="1:254" s="276" customFormat="1" ht="15.95" customHeight="1" x14ac:dyDescent="0.2">
      <c r="A112" s="63"/>
      <c r="B112" s="63"/>
      <c r="C112" s="72"/>
      <c r="D112" s="72"/>
      <c r="E112" s="7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</row>
    <row r="113" spans="1:254" s="276" customFormat="1" ht="15.95" customHeight="1" x14ac:dyDescent="0.2">
      <c r="A113" s="63"/>
      <c r="B113" s="63"/>
      <c r="C113" s="72"/>
      <c r="D113" s="72"/>
      <c r="E113" s="7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</row>
    <row r="114" spans="1:254" s="276" customFormat="1" ht="15.95" customHeight="1" x14ac:dyDescent="0.2">
      <c r="A114" s="63"/>
      <c r="B114" s="63"/>
      <c r="C114" s="72"/>
      <c r="D114" s="72"/>
      <c r="E114" s="7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  <c r="IT114" s="63"/>
    </row>
    <row r="115" spans="1:254" s="276" customFormat="1" ht="15.95" customHeight="1" x14ac:dyDescent="0.2">
      <c r="A115" s="63"/>
      <c r="B115" s="63"/>
      <c r="C115" s="72"/>
      <c r="D115" s="72"/>
      <c r="E115" s="7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</row>
    <row r="116" spans="1:254" s="276" customFormat="1" ht="15.95" customHeight="1" x14ac:dyDescent="0.2">
      <c r="A116" s="63"/>
      <c r="B116" s="63"/>
      <c r="C116" s="72"/>
      <c r="D116" s="72"/>
      <c r="E116" s="7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</row>
    <row r="117" spans="1:254" s="276" customFormat="1" ht="15.95" customHeight="1" x14ac:dyDescent="0.2">
      <c r="A117" s="63"/>
      <c r="B117" s="63"/>
      <c r="C117" s="72"/>
      <c r="D117" s="72"/>
      <c r="E117" s="7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</row>
    <row r="118" spans="1:254" s="276" customFormat="1" ht="15.95" customHeight="1" x14ac:dyDescent="0.2">
      <c r="A118" s="63"/>
      <c r="B118" s="63"/>
      <c r="C118" s="72"/>
      <c r="D118" s="72"/>
      <c r="E118" s="7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</row>
    <row r="119" spans="1:254" s="276" customFormat="1" ht="15.95" customHeight="1" x14ac:dyDescent="0.2">
      <c r="A119" s="63"/>
      <c r="B119" s="63"/>
      <c r="C119" s="72"/>
      <c r="D119" s="72"/>
      <c r="E119" s="7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</row>
    <row r="120" spans="1:254" s="276" customFormat="1" ht="15.95" customHeight="1" x14ac:dyDescent="0.2">
      <c r="A120" s="63"/>
      <c r="B120" s="63"/>
      <c r="C120" s="72"/>
      <c r="D120" s="72"/>
      <c r="E120" s="7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</row>
    <row r="121" spans="1:254" s="276" customFormat="1" ht="15.95" customHeight="1" x14ac:dyDescent="0.2">
      <c r="A121" s="63"/>
      <c r="B121" s="63"/>
      <c r="C121" s="72"/>
      <c r="D121" s="72"/>
      <c r="E121" s="7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</row>
    <row r="122" spans="1:254" s="276" customFormat="1" ht="15.95" customHeight="1" x14ac:dyDescent="0.2">
      <c r="A122" s="63"/>
      <c r="B122" s="63"/>
      <c r="C122" s="72"/>
      <c r="D122" s="72"/>
      <c r="E122" s="7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</row>
    <row r="123" spans="1:254" s="276" customFormat="1" ht="15.95" customHeight="1" x14ac:dyDescent="0.2">
      <c r="A123" s="63"/>
      <c r="B123" s="63"/>
      <c r="C123" s="72"/>
      <c r="D123" s="72"/>
      <c r="E123" s="72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</row>
    <row r="124" spans="1:254" s="276" customFormat="1" ht="15.95" customHeight="1" x14ac:dyDescent="0.2">
      <c r="A124" s="63"/>
      <c r="B124" s="63"/>
      <c r="C124" s="72"/>
      <c r="D124" s="72"/>
      <c r="E124" s="72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</row>
    <row r="125" spans="1:254" s="276" customFormat="1" ht="15.95" customHeight="1" x14ac:dyDescent="0.2">
      <c r="A125" s="63"/>
      <c r="B125" s="63"/>
      <c r="C125" s="72"/>
      <c r="D125" s="72"/>
      <c r="E125" s="72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</row>
    <row r="126" spans="1:254" s="276" customFormat="1" ht="15.95" customHeight="1" x14ac:dyDescent="0.2">
      <c r="A126" s="63"/>
      <c r="B126" s="63"/>
      <c r="C126" s="72"/>
      <c r="D126" s="72"/>
      <c r="E126" s="72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</row>
    <row r="127" spans="1:254" s="276" customFormat="1" ht="15.95" customHeight="1" x14ac:dyDescent="0.2">
      <c r="A127" s="63"/>
      <c r="B127" s="63"/>
      <c r="C127" s="72"/>
      <c r="D127" s="72"/>
      <c r="E127" s="7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</row>
    <row r="128" spans="1:254" s="276" customFormat="1" ht="15.95" customHeight="1" x14ac:dyDescent="0.2">
      <c r="A128" s="63"/>
      <c r="B128" s="63"/>
      <c r="C128" s="72"/>
      <c r="D128" s="72"/>
      <c r="E128" s="72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</row>
    <row r="129" spans="1:254" s="276" customFormat="1" ht="15.95" customHeight="1" x14ac:dyDescent="0.2">
      <c r="A129" s="63"/>
      <c r="B129" s="63"/>
      <c r="C129" s="72"/>
      <c r="D129" s="72"/>
      <c r="E129" s="7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</row>
    <row r="130" spans="1:254" s="276" customFormat="1" ht="15.95" customHeight="1" x14ac:dyDescent="0.2">
      <c r="A130" s="63"/>
      <c r="B130" s="63"/>
      <c r="C130" s="72"/>
      <c r="D130" s="72"/>
      <c r="E130" s="7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</row>
    <row r="131" spans="1:254" s="276" customFormat="1" ht="15.95" customHeight="1" x14ac:dyDescent="0.2">
      <c r="A131" s="63"/>
      <c r="B131" s="63"/>
      <c r="C131" s="72"/>
      <c r="D131" s="72"/>
      <c r="E131" s="7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</row>
    <row r="132" spans="1:254" s="276" customFormat="1" ht="15.95" customHeight="1" x14ac:dyDescent="0.2">
      <c r="A132" s="63"/>
      <c r="B132" s="63"/>
      <c r="C132" s="72"/>
      <c r="D132" s="72"/>
      <c r="E132" s="7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  <c r="IT132" s="63"/>
    </row>
    <row r="133" spans="1:254" s="276" customFormat="1" ht="15.95" customHeight="1" x14ac:dyDescent="0.2">
      <c r="A133" s="63"/>
      <c r="B133" s="63"/>
      <c r="C133" s="72"/>
      <c r="D133" s="72"/>
      <c r="E133" s="7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</row>
    <row r="134" spans="1:254" s="276" customFormat="1" ht="15.95" customHeight="1" x14ac:dyDescent="0.2">
      <c r="A134" s="63"/>
      <c r="B134" s="63"/>
      <c r="C134" s="72"/>
      <c r="D134" s="72"/>
      <c r="E134" s="7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</row>
    <row r="135" spans="1:254" s="276" customFormat="1" ht="15.95" customHeight="1" x14ac:dyDescent="0.2">
      <c r="A135" s="63"/>
      <c r="B135" s="63"/>
      <c r="C135" s="72"/>
      <c r="D135" s="72"/>
      <c r="E135" s="7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</row>
    <row r="136" spans="1:254" s="276" customFormat="1" ht="15.95" customHeight="1" x14ac:dyDescent="0.2">
      <c r="A136" s="63"/>
      <c r="B136" s="63"/>
      <c r="C136" s="72"/>
      <c r="D136" s="72"/>
      <c r="E136" s="7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</row>
    <row r="137" spans="1:254" s="276" customFormat="1" ht="15.95" customHeight="1" x14ac:dyDescent="0.2">
      <c r="A137" s="63"/>
      <c r="B137" s="63"/>
      <c r="C137" s="72"/>
      <c r="D137" s="72"/>
      <c r="E137" s="7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</row>
    <row r="138" spans="1:254" s="276" customFormat="1" ht="15.95" customHeight="1" x14ac:dyDescent="0.2">
      <c r="A138" s="63"/>
      <c r="B138" s="63"/>
      <c r="C138" s="72"/>
      <c r="D138" s="72"/>
      <c r="E138" s="7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</row>
    <row r="139" spans="1:254" s="276" customFormat="1" ht="15.95" customHeight="1" x14ac:dyDescent="0.2">
      <c r="A139" s="63"/>
      <c r="B139" s="63"/>
      <c r="C139" s="72"/>
      <c r="D139" s="72"/>
      <c r="E139" s="7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</row>
    <row r="140" spans="1:254" s="276" customFormat="1" ht="15.95" customHeight="1" x14ac:dyDescent="0.2">
      <c r="A140" s="63"/>
      <c r="B140" s="63"/>
      <c r="C140" s="72"/>
      <c r="D140" s="72"/>
      <c r="E140" s="7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</row>
    <row r="141" spans="1:254" s="276" customFormat="1" ht="15.95" customHeight="1" x14ac:dyDescent="0.2">
      <c r="A141" s="63"/>
      <c r="B141" s="63"/>
      <c r="C141" s="72"/>
      <c r="D141" s="72"/>
      <c r="E141" s="72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</row>
    <row r="142" spans="1:254" s="276" customFormat="1" ht="15.95" customHeight="1" x14ac:dyDescent="0.2">
      <c r="A142" s="63"/>
      <c r="B142" s="63"/>
      <c r="C142" s="72"/>
      <c r="D142" s="72"/>
      <c r="E142" s="7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</row>
    <row r="143" spans="1:254" s="276" customFormat="1" ht="15.95" customHeight="1" x14ac:dyDescent="0.2">
      <c r="A143" s="63"/>
      <c r="B143" s="63"/>
      <c r="C143" s="72"/>
      <c r="D143" s="72"/>
      <c r="E143" s="7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</row>
    <row r="144" spans="1:254" s="276" customFormat="1" ht="15.95" customHeight="1" x14ac:dyDescent="0.2">
      <c r="A144" s="63"/>
      <c r="B144" s="63"/>
      <c r="C144" s="72"/>
      <c r="D144" s="72"/>
      <c r="E144" s="7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</row>
    <row r="145" spans="1:254" s="276" customFormat="1" ht="15.95" customHeight="1" x14ac:dyDescent="0.2">
      <c r="A145" s="63"/>
      <c r="B145" s="63"/>
      <c r="C145" s="72"/>
      <c r="D145" s="72"/>
      <c r="E145" s="7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  <c r="IT145" s="63"/>
    </row>
    <row r="146" spans="1:254" s="276" customFormat="1" ht="15.95" customHeight="1" x14ac:dyDescent="0.2">
      <c r="A146" s="63"/>
      <c r="B146" s="63"/>
      <c r="C146" s="72"/>
      <c r="D146" s="72"/>
      <c r="E146" s="7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  <c r="IT146" s="63"/>
    </row>
    <row r="147" spans="1:254" s="276" customFormat="1" ht="15.95" customHeight="1" x14ac:dyDescent="0.2">
      <c r="A147" s="63"/>
      <c r="B147" s="63"/>
      <c r="C147" s="72"/>
      <c r="D147" s="72"/>
      <c r="E147" s="7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</row>
    <row r="148" spans="1:254" s="276" customFormat="1" ht="15.95" customHeight="1" x14ac:dyDescent="0.2">
      <c r="A148" s="63"/>
      <c r="B148" s="63"/>
      <c r="C148" s="72"/>
      <c r="D148" s="72"/>
      <c r="E148" s="7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</row>
    <row r="149" spans="1:254" s="276" customFormat="1" ht="15.95" customHeight="1" x14ac:dyDescent="0.2">
      <c r="A149" s="63"/>
      <c r="B149" s="63"/>
      <c r="C149" s="72"/>
      <c r="D149" s="72"/>
      <c r="E149" s="7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</row>
    <row r="150" spans="1:254" s="276" customFormat="1" ht="15.95" customHeight="1" x14ac:dyDescent="0.2">
      <c r="A150" s="63"/>
      <c r="B150" s="63"/>
      <c r="C150" s="72"/>
      <c r="D150" s="72"/>
      <c r="E150" s="7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</row>
    <row r="151" spans="1:254" s="276" customFormat="1" ht="15.95" customHeight="1" x14ac:dyDescent="0.2">
      <c r="A151" s="63"/>
      <c r="B151" s="63"/>
      <c r="C151" s="72"/>
      <c r="D151" s="72"/>
      <c r="E151" s="7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</row>
    <row r="152" spans="1:254" s="276" customFormat="1" ht="15.95" customHeight="1" x14ac:dyDescent="0.2">
      <c r="A152" s="63"/>
      <c r="B152" s="63"/>
      <c r="C152" s="72"/>
      <c r="D152" s="72"/>
      <c r="E152" s="7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</row>
    <row r="153" spans="1:254" s="276" customFormat="1" ht="15.95" customHeight="1" x14ac:dyDescent="0.2">
      <c r="A153" s="63"/>
      <c r="B153" s="63"/>
      <c r="C153" s="72"/>
      <c r="D153" s="72"/>
      <c r="E153" s="72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</row>
    <row r="154" spans="1:254" s="276" customFormat="1" ht="15.95" customHeight="1" x14ac:dyDescent="0.2">
      <c r="A154" s="63"/>
      <c r="B154" s="63"/>
      <c r="C154" s="72"/>
      <c r="D154" s="72"/>
      <c r="E154" s="72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</row>
    <row r="155" spans="1:254" s="276" customFormat="1" ht="15.95" customHeight="1" x14ac:dyDescent="0.2">
      <c r="A155" s="63"/>
      <c r="B155" s="63"/>
      <c r="C155" s="72"/>
      <c r="D155" s="72"/>
      <c r="E155" s="72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</row>
    <row r="156" spans="1:254" s="276" customFormat="1" ht="15.95" customHeight="1" x14ac:dyDescent="0.2">
      <c r="A156" s="63"/>
      <c r="B156" s="63"/>
      <c r="C156" s="72"/>
      <c r="D156" s="72"/>
      <c r="E156" s="7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</row>
    <row r="157" spans="1:254" s="276" customFormat="1" ht="15.95" customHeight="1" x14ac:dyDescent="0.2">
      <c r="A157" s="63"/>
      <c r="B157" s="63"/>
      <c r="C157" s="72"/>
      <c r="D157" s="72"/>
      <c r="E157" s="7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</row>
    <row r="158" spans="1:254" s="276" customFormat="1" ht="15.95" customHeight="1" x14ac:dyDescent="0.2">
      <c r="A158" s="63"/>
      <c r="B158" s="63"/>
      <c r="C158" s="72"/>
      <c r="D158" s="72"/>
      <c r="E158" s="7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</row>
    <row r="159" spans="1:254" s="276" customFormat="1" ht="15.95" customHeight="1" x14ac:dyDescent="0.2">
      <c r="A159" s="63"/>
      <c r="B159" s="63"/>
      <c r="C159" s="72"/>
      <c r="D159" s="72"/>
      <c r="E159" s="7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</row>
    <row r="160" spans="1:254" s="276" customFormat="1" ht="15.95" customHeight="1" x14ac:dyDescent="0.2">
      <c r="A160" s="63"/>
      <c r="B160" s="63"/>
      <c r="C160" s="72"/>
      <c r="D160" s="72"/>
      <c r="E160" s="7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</row>
    <row r="161" spans="1:254" s="276" customFormat="1" ht="15.95" customHeight="1" x14ac:dyDescent="0.2">
      <c r="A161" s="63"/>
      <c r="B161" s="63"/>
      <c r="C161" s="72"/>
      <c r="D161" s="72"/>
      <c r="E161" s="7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</row>
    <row r="162" spans="1:254" s="276" customFormat="1" ht="15.95" customHeight="1" x14ac:dyDescent="0.2">
      <c r="A162" s="63"/>
      <c r="B162" s="63"/>
      <c r="C162" s="72"/>
      <c r="D162" s="72"/>
      <c r="E162" s="7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</row>
    <row r="163" spans="1:254" s="276" customFormat="1" ht="15.95" customHeight="1" x14ac:dyDescent="0.2">
      <c r="A163" s="63"/>
      <c r="B163" s="63"/>
      <c r="C163" s="72"/>
      <c r="D163" s="72"/>
      <c r="E163" s="7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</row>
    <row r="164" spans="1:254" s="276" customFormat="1" ht="15.95" customHeight="1" x14ac:dyDescent="0.2">
      <c r="A164" s="63"/>
      <c r="B164" s="63"/>
      <c r="C164" s="72"/>
      <c r="D164" s="72"/>
      <c r="E164" s="7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</row>
    <row r="165" spans="1:254" s="276" customFormat="1" ht="15.95" customHeight="1" x14ac:dyDescent="0.2">
      <c r="A165" s="63"/>
      <c r="B165" s="63"/>
      <c r="C165" s="72"/>
      <c r="D165" s="72"/>
      <c r="E165" s="7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</row>
    <row r="166" spans="1:254" s="276" customFormat="1" ht="15.95" customHeight="1" x14ac:dyDescent="0.2">
      <c r="A166" s="63"/>
      <c r="B166" s="63"/>
      <c r="C166" s="72"/>
      <c r="D166" s="72"/>
      <c r="E166" s="7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</row>
    <row r="167" spans="1:254" s="276" customFormat="1" ht="15.95" customHeight="1" x14ac:dyDescent="0.2">
      <c r="A167" s="63"/>
      <c r="B167" s="63"/>
      <c r="C167" s="72"/>
      <c r="D167" s="72"/>
      <c r="E167" s="7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</row>
    <row r="168" spans="1:254" s="276" customFormat="1" ht="15.95" customHeight="1" x14ac:dyDescent="0.2">
      <c r="A168" s="63"/>
      <c r="B168" s="63"/>
      <c r="C168" s="72"/>
      <c r="D168" s="72"/>
      <c r="E168" s="72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</row>
    <row r="169" spans="1:254" s="276" customFormat="1" ht="15.95" customHeight="1" x14ac:dyDescent="0.2">
      <c r="A169" s="63"/>
      <c r="B169" s="63"/>
      <c r="C169" s="72"/>
      <c r="D169" s="72"/>
      <c r="E169" s="72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</row>
    <row r="170" spans="1:254" s="276" customFormat="1" ht="15.95" customHeight="1" x14ac:dyDescent="0.2">
      <c r="A170" s="63"/>
      <c r="B170" s="63"/>
      <c r="C170" s="72"/>
      <c r="D170" s="72"/>
      <c r="E170" s="72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</row>
    <row r="171" spans="1:254" s="276" customFormat="1" ht="15.95" customHeight="1" x14ac:dyDescent="0.2">
      <c r="A171" s="63"/>
      <c r="B171" s="63"/>
      <c r="C171" s="72"/>
      <c r="D171" s="72"/>
      <c r="E171" s="72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</row>
    <row r="172" spans="1:254" s="276" customFormat="1" ht="15.95" customHeight="1" x14ac:dyDescent="0.2">
      <c r="A172" s="63"/>
      <c r="B172" s="63"/>
      <c r="C172" s="72"/>
      <c r="D172" s="72"/>
      <c r="E172" s="72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</row>
    <row r="173" spans="1:254" s="276" customFormat="1" ht="15.95" customHeight="1" x14ac:dyDescent="0.2">
      <c r="A173" s="63"/>
      <c r="B173" s="63"/>
      <c r="C173" s="72"/>
      <c r="D173" s="72"/>
      <c r="E173" s="7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</row>
    <row r="174" spans="1:254" s="276" customFormat="1" ht="15.95" customHeight="1" x14ac:dyDescent="0.2">
      <c r="A174" s="63"/>
      <c r="B174" s="63"/>
      <c r="C174" s="72"/>
      <c r="D174" s="72"/>
      <c r="E174" s="72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</row>
    <row r="175" spans="1:254" s="276" customFormat="1" ht="15.95" customHeight="1" x14ac:dyDescent="0.2">
      <c r="A175" s="63"/>
      <c r="B175" s="63"/>
      <c r="C175" s="72"/>
      <c r="D175" s="72"/>
      <c r="E175" s="72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</row>
    <row r="176" spans="1:254" s="276" customFormat="1" ht="15.95" customHeight="1" x14ac:dyDescent="0.2">
      <c r="A176" s="63"/>
      <c r="B176" s="63"/>
      <c r="C176" s="72"/>
      <c r="D176" s="72"/>
      <c r="E176" s="72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</row>
    <row r="177" spans="1:254" s="276" customFormat="1" ht="15.95" customHeight="1" x14ac:dyDescent="0.2">
      <c r="A177" s="63"/>
      <c r="B177" s="63"/>
      <c r="C177" s="72"/>
      <c r="D177" s="72"/>
      <c r="E177" s="7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</row>
    <row r="178" spans="1:254" s="276" customFormat="1" ht="15.95" customHeight="1" x14ac:dyDescent="0.2">
      <c r="A178" s="63"/>
      <c r="B178" s="63"/>
      <c r="C178" s="72"/>
      <c r="D178" s="72"/>
      <c r="E178" s="7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</row>
    <row r="179" spans="1:254" s="276" customFormat="1" ht="15.95" customHeight="1" x14ac:dyDescent="0.2">
      <c r="A179" s="63"/>
      <c r="B179" s="63"/>
      <c r="C179" s="72"/>
      <c r="D179" s="72"/>
      <c r="E179" s="7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</row>
    <row r="180" spans="1:254" s="276" customFormat="1" ht="15.95" customHeight="1" x14ac:dyDescent="0.2">
      <c r="A180" s="63"/>
      <c r="B180" s="63"/>
      <c r="C180" s="72"/>
      <c r="D180" s="72"/>
      <c r="E180" s="7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</row>
    <row r="181" spans="1:254" s="276" customFormat="1" ht="15.95" customHeight="1" x14ac:dyDescent="0.2">
      <c r="A181" s="63"/>
      <c r="B181" s="63"/>
      <c r="C181" s="72"/>
      <c r="D181" s="72"/>
      <c r="E181" s="7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</row>
    <row r="182" spans="1:254" s="276" customFormat="1" ht="15.95" customHeight="1" x14ac:dyDescent="0.2">
      <c r="A182" s="63"/>
      <c r="B182" s="63"/>
      <c r="C182" s="72"/>
      <c r="D182" s="72"/>
      <c r="E182" s="7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</row>
    <row r="183" spans="1:254" s="276" customFormat="1" ht="15.95" customHeight="1" x14ac:dyDescent="0.2">
      <c r="A183" s="63"/>
      <c r="B183" s="63"/>
      <c r="C183" s="72"/>
      <c r="D183" s="72"/>
      <c r="E183" s="7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</row>
    <row r="184" spans="1:254" s="276" customFormat="1" ht="15.95" customHeight="1" x14ac:dyDescent="0.2">
      <c r="A184" s="63"/>
      <c r="B184" s="63"/>
      <c r="C184" s="72"/>
      <c r="D184" s="72"/>
      <c r="E184" s="7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</row>
    <row r="185" spans="1:254" s="276" customFormat="1" ht="15.95" customHeight="1" x14ac:dyDescent="0.2">
      <c r="A185" s="63"/>
      <c r="B185" s="63"/>
      <c r="C185" s="72"/>
      <c r="D185" s="72"/>
      <c r="E185" s="7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</row>
    <row r="186" spans="1:254" s="276" customFormat="1" ht="15.95" customHeight="1" x14ac:dyDescent="0.2">
      <c r="A186" s="63"/>
      <c r="B186" s="63"/>
      <c r="C186" s="336"/>
      <c r="D186" s="336"/>
      <c r="E186" s="336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</row>
    <row r="187" spans="1:254" s="276" customFormat="1" ht="15.95" customHeight="1" x14ac:dyDescent="0.2">
      <c r="A187" s="63"/>
      <c r="B187" s="63"/>
      <c r="C187" s="336"/>
      <c r="D187" s="336"/>
      <c r="E187" s="336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</row>
    <row r="188" spans="1:254" s="276" customFormat="1" ht="15.95" customHeight="1" x14ac:dyDescent="0.2">
      <c r="A188" s="63"/>
      <c r="B188" s="63"/>
      <c r="C188" s="336"/>
      <c r="D188" s="336"/>
      <c r="E188" s="336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</row>
    <row r="189" spans="1:254" s="276" customFormat="1" ht="15.95" customHeight="1" x14ac:dyDescent="0.2">
      <c r="A189" s="63"/>
      <c r="B189" s="63"/>
      <c r="C189" s="336"/>
      <c r="D189" s="336"/>
      <c r="E189" s="336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</row>
    <row r="190" spans="1:254" s="276" customFormat="1" ht="15.95" customHeight="1" x14ac:dyDescent="0.2">
      <c r="A190" s="63"/>
      <c r="B190" s="63"/>
      <c r="C190" s="336"/>
      <c r="D190" s="336"/>
      <c r="E190" s="336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</row>
    <row r="191" spans="1:254" s="276" customFormat="1" ht="15.95" customHeight="1" x14ac:dyDescent="0.2">
      <c r="A191" s="63"/>
      <c r="B191" s="63"/>
      <c r="C191" s="336"/>
      <c r="D191" s="336"/>
      <c r="E191" s="336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</row>
    <row r="192" spans="1:254" s="276" customFormat="1" ht="15.95" customHeight="1" x14ac:dyDescent="0.2">
      <c r="A192" s="63"/>
      <c r="B192" s="63"/>
      <c r="C192" s="336"/>
      <c r="D192" s="336"/>
      <c r="E192" s="336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</row>
    <row r="193" spans="1:254" s="276" customFormat="1" ht="15.95" customHeight="1" x14ac:dyDescent="0.2">
      <c r="A193" s="63"/>
      <c r="B193" s="63"/>
      <c r="C193" s="336"/>
      <c r="D193" s="336"/>
      <c r="E193" s="336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</row>
    <row r="194" spans="1:254" s="276" customFormat="1" ht="15.95" customHeight="1" x14ac:dyDescent="0.2">
      <c r="A194" s="63"/>
      <c r="B194" s="63"/>
      <c r="C194" s="336"/>
      <c r="D194" s="336"/>
      <c r="E194" s="336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</row>
    <row r="195" spans="1:254" s="276" customFormat="1" ht="15.95" customHeight="1" x14ac:dyDescent="0.2">
      <c r="A195" s="63"/>
      <c r="B195" s="63"/>
      <c r="C195" s="336"/>
      <c r="D195" s="336"/>
      <c r="E195" s="336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</row>
    <row r="196" spans="1:254" s="276" customFormat="1" ht="15.95" customHeight="1" x14ac:dyDescent="0.2">
      <c r="A196" s="63"/>
      <c r="B196" s="63"/>
      <c r="C196" s="336"/>
      <c r="D196" s="336"/>
      <c r="E196" s="336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</row>
    <row r="197" spans="1:254" s="276" customFormat="1" ht="15.95" customHeight="1" x14ac:dyDescent="0.2">
      <c r="A197" s="63"/>
      <c r="B197" s="63"/>
      <c r="C197" s="336"/>
      <c r="D197" s="336"/>
      <c r="E197" s="336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</row>
    <row r="198" spans="1:254" s="276" customFormat="1" ht="15.95" customHeight="1" x14ac:dyDescent="0.2">
      <c r="A198" s="63"/>
      <c r="B198" s="63"/>
      <c r="C198" s="336"/>
      <c r="D198" s="336"/>
      <c r="E198" s="336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</row>
    <row r="199" spans="1:254" s="276" customFormat="1" ht="15.95" customHeight="1" x14ac:dyDescent="0.2">
      <c r="A199" s="63"/>
      <c r="B199" s="63"/>
      <c r="C199" s="336"/>
      <c r="D199" s="336"/>
      <c r="E199" s="336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</row>
    <row r="200" spans="1:254" s="276" customFormat="1" ht="15.95" customHeight="1" x14ac:dyDescent="0.2">
      <c r="A200" s="63"/>
      <c r="B200" s="63"/>
      <c r="C200" s="336"/>
      <c r="D200" s="336"/>
      <c r="E200" s="336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</row>
    <row r="201" spans="1:254" s="276" customFormat="1" ht="15.95" customHeight="1" x14ac:dyDescent="0.2">
      <c r="A201" s="63"/>
      <c r="B201" s="63"/>
      <c r="C201" s="336"/>
      <c r="D201" s="336"/>
      <c r="E201" s="336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</row>
    <row r="202" spans="1:254" s="276" customFormat="1" ht="15.95" customHeight="1" x14ac:dyDescent="0.2">
      <c r="A202" s="63"/>
      <c r="B202" s="63"/>
      <c r="C202" s="336"/>
      <c r="D202" s="336"/>
      <c r="E202" s="336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</row>
    <row r="203" spans="1:254" s="276" customFormat="1" ht="15.95" customHeight="1" x14ac:dyDescent="0.2">
      <c r="A203" s="63"/>
      <c r="B203" s="63"/>
      <c r="C203" s="336"/>
      <c r="D203" s="336"/>
      <c r="E203" s="336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</row>
    <row r="204" spans="1:254" s="276" customFormat="1" ht="15.95" customHeight="1" x14ac:dyDescent="0.2">
      <c r="A204" s="63"/>
      <c r="B204" s="63"/>
      <c r="C204" s="336"/>
      <c r="D204" s="336"/>
      <c r="E204" s="336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</row>
    <row r="205" spans="1:254" s="276" customFormat="1" ht="15.95" customHeight="1" x14ac:dyDescent="0.2">
      <c r="A205" s="63"/>
      <c r="B205" s="63"/>
      <c r="C205" s="336"/>
      <c r="D205" s="336"/>
      <c r="E205" s="336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</row>
    <row r="206" spans="1:254" s="276" customFormat="1" ht="15.95" customHeight="1" x14ac:dyDescent="0.2">
      <c r="A206" s="63"/>
      <c r="B206" s="63"/>
      <c r="C206" s="336"/>
      <c r="D206" s="336"/>
      <c r="E206" s="336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</row>
    <row r="207" spans="1:254" s="276" customFormat="1" ht="15.95" customHeight="1" x14ac:dyDescent="0.2">
      <c r="A207" s="63"/>
      <c r="B207" s="63"/>
      <c r="C207" s="336"/>
      <c r="D207" s="336"/>
      <c r="E207" s="336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</row>
    <row r="208" spans="1:254" s="276" customFormat="1" ht="15.95" customHeight="1" x14ac:dyDescent="0.2">
      <c r="A208" s="63"/>
      <c r="B208" s="63"/>
      <c r="C208" s="336"/>
      <c r="D208" s="336"/>
      <c r="E208" s="336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</row>
    <row r="209" spans="1:254" s="276" customFormat="1" ht="15.95" customHeight="1" x14ac:dyDescent="0.2">
      <c r="A209" s="63"/>
      <c r="B209" s="63"/>
      <c r="C209" s="336"/>
      <c r="D209" s="336"/>
      <c r="E209" s="336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</row>
    <row r="210" spans="1:254" s="276" customFormat="1" ht="15.95" customHeight="1" x14ac:dyDescent="0.2">
      <c r="A210" s="63"/>
      <c r="B210" s="63"/>
      <c r="C210" s="336"/>
      <c r="D210" s="336"/>
      <c r="E210" s="336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</row>
    <row r="211" spans="1:254" s="276" customFormat="1" ht="15.95" customHeight="1" x14ac:dyDescent="0.2">
      <c r="A211" s="63"/>
      <c r="B211" s="63"/>
      <c r="C211" s="336"/>
      <c r="D211" s="336"/>
      <c r="E211" s="336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</row>
    <row r="212" spans="1:254" s="276" customFormat="1" ht="15.95" customHeight="1" x14ac:dyDescent="0.2">
      <c r="A212" s="63"/>
      <c r="B212" s="63"/>
      <c r="C212" s="336"/>
      <c r="D212" s="336"/>
      <c r="E212" s="336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</row>
    <row r="213" spans="1:254" s="276" customFormat="1" ht="15.95" customHeight="1" x14ac:dyDescent="0.2">
      <c r="A213" s="63"/>
      <c r="B213" s="63"/>
      <c r="C213" s="336"/>
      <c r="D213" s="336"/>
      <c r="E213" s="336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</row>
    <row r="214" spans="1:254" s="276" customFormat="1" ht="15.95" customHeight="1" x14ac:dyDescent="0.2">
      <c r="A214" s="63"/>
      <c r="B214" s="63"/>
      <c r="C214" s="336"/>
      <c r="D214" s="336"/>
      <c r="E214" s="336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</row>
    <row r="215" spans="1:254" s="276" customFormat="1" ht="15.95" customHeight="1" x14ac:dyDescent="0.2">
      <c r="A215" s="63"/>
      <c r="B215" s="63"/>
      <c r="C215" s="336"/>
      <c r="D215" s="336"/>
      <c r="E215" s="336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</row>
    <row r="216" spans="1:254" s="276" customFormat="1" ht="15.95" customHeight="1" x14ac:dyDescent="0.2">
      <c r="A216" s="63"/>
      <c r="B216" s="63"/>
      <c r="C216" s="336"/>
      <c r="D216" s="336"/>
      <c r="E216" s="336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</row>
    <row r="217" spans="1:254" s="276" customFormat="1" ht="15.95" customHeight="1" x14ac:dyDescent="0.2">
      <c r="A217" s="63"/>
      <c r="B217" s="63"/>
      <c r="C217" s="336"/>
      <c r="D217" s="336"/>
      <c r="E217" s="336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</row>
    <row r="218" spans="1:254" s="276" customFormat="1" ht="15.95" customHeight="1" x14ac:dyDescent="0.2">
      <c r="A218" s="63"/>
      <c r="B218" s="63"/>
      <c r="C218" s="336"/>
      <c r="D218" s="336"/>
      <c r="E218" s="336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</row>
    <row r="219" spans="1:254" s="276" customFormat="1" ht="15.95" customHeight="1" x14ac:dyDescent="0.2">
      <c r="A219" s="63"/>
      <c r="B219" s="63"/>
      <c r="C219" s="336"/>
      <c r="D219" s="336"/>
      <c r="E219" s="336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</row>
    <row r="220" spans="1:254" s="276" customFormat="1" ht="15.95" customHeight="1" x14ac:dyDescent="0.2">
      <c r="A220" s="63"/>
      <c r="B220" s="63"/>
      <c r="C220" s="336"/>
      <c r="D220" s="336"/>
      <c r="E220" s="336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</row>
    <row r="221" spans="1:254" s="276" customFormat="1" ht="15.95" customHeight="1" x14ac:dyDescent="0.2">
      <c r="A221" s="63"/>
      <c r="B221" s="63"/>
      <c r="C221" s="336"/>
      <c r="D221" s="336"/>
      <c r="E221" s="336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</row>
    <row r="222" spans="1:254" s="276" customFormat="1" ht="15.95" customHeight="1" x14ac:dyDescent="0.2">
      <c r="A222" s="63"/>
      <c r="B222" s="63"/>
      <c r="C222" s="336"/>
      <c r="D222" s="336"/>
      <c r="E222" s="336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</row>
    <row r="223" spans="1:254" s="276" customFormat="1" ht="15.95" customHeight="1" x14ac:dyDescent="0.2">
      <c r="A223" s="63"/>
      <c r="B223" s="63"/>
      <c r="C223" s="336"/>
      <c r="D223" s="336"/>
      <c r="E223" s="336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</row>
    <row r="224" spans="1:254" s="276" customFormat="1" ht="15.95" customHeight="1" x14ac:dyDescent="0.2">
      <c r="A224" s="63"/>
      <c r="B224" s="63"/>
      <c r="C224" s="336"/>
      <c r="D224" s="336"/>
      <c r="E224" s="336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</row>
    <row r="225" spans="1:254" s="276" customFormat="1" ht="15.95" customHeight="1" x14ac:dyDescent="0.2">
      <c r="A225" s="63"/>
      <c r="B225" s="63"/>
      <c r="C225" s="336"/>
      <c r="D225" s="336"/>
      <c r="E225" s="336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</row>
    <row r="226" spans="1:254" s="276" customFormat="1" ht="15.95" customHeight="1" x14ac:dyDescent="0.2">
      <c r="A226" s="63"/>
      <c r="B226" s="63"/>
      <c r="C226" s="336"/>
      <c r="D226" s="336"/>
      <c r="E226" s="336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</row>
    <row r="227" spans="1:254" s="276" customFormat="1" ht="15.95" customHeight="1" x14ac:dyDescent="0.2">
      <c r="A227" s="63"/>
      <c r="B227" s="63"/>
      <c r="C227" s="336"/>
      <c r="D227" s="336"/>
      <c r="E227" s="336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</row>
    <row r="228" spans="1:254" s="276" customFormat="1" ht="15.95" customHeight="1" x14ac:dyDescent="0.2">
      <c r="A228" s="63"/>
      <c r="B228" s="63"/>
      <c r="C228" s="336"/>
      <c r="D228" s="336"/>
      <c r="E228" s="336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</row>
    <row r="229" spans="1:254" s="276" customFormat="1" ht="15.95" customHeight="1" x14ac:dyDescent="0.2">
      <c r="A229" s="63"/>
      <c r="B229" s="63"/>
      <c r="C229" s="336"/>
      <c r="D229" s="336"/>
      <c r="E229" s="336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</row>
    <row r="230" spans="1:254" s="276" customFormat="1" ht="15.95" customHeight="1" x14ac:dyDescent="0.2">
      <c r="A230" s="63"/>
      <c r="B230" s="63"/>
      <c r="C230" s="336"/>
      <c r="D230" s="336"/>
      <c r="E230" s="336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</row>
    <row r="231" spans="1:254" s="276" customFormat="1" ht="15.95" customHeight="1" x14ac:dyDescent="0.2">
      <c r="A231" s="63"/>
      <c r="B231" s="63"/>
      <c r="C231" s="336"/>
      <c r="D231" s="336"/>
      <c r="E231" s="336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</row>
    <row r="232" spans="1:254" s="276" customFormat="1" ht="15.95" customHeight="1" x14ac:dyDescent="0.2">
      <c r="A232" s="63"/>
      <c r="B232" s="63"/>
      <c r="C232" s="336"/>
      <c r="D232" s="336"/>
      <c r="E232" s="336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</row>
    <row r="233" spans="1:254" s="276" customFormat="1" ht="15.95" customHeight="1" x14ac:dyDescent="0.2">
      <c r="A233" s="63"/>
      <c r="B233" s="63"/>
      <c r="C233" s="336"/>
      <c r="D233" s="336"/>
      <c r="E233" s="336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</row>
    <row r="234" spans="1:254" s="276" customFormat="1" ht="15.95" customHeight="1" x14ac:dyDescent="0.2">
      <c r="A234" s="63"/>
      <c r="B234" s="63"/>
      <c r="C234" s="336"/>
      <c r="D234" s="336"/>
      <c r="E234" s="336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</row>
    <row r="235" spans="1:254" s="276" customFormat="1" ht="15.95" customHeight="1" x14ac:dyDescent="0.2">
      <c r="A235" s="63"/>
      <c r="B235" s="63"/>
      <c r="C235" s="336"/>
      <c r="D235" s="336"/>
      <c r="E235" s="336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</row>
    <row r="236" spans="1:254" s="276" customFormat="1" ht="15.95" customHeight="1" x14ac:dyDescent="0.2">
      <c r="A236" s="63"/>
      <c r="B236" s="63"/>
      <c r="C236" s="336"/>
      <c r="D236" s="336"/>
      <c r="E236" s="336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</row>
    <row r="237" spans="1:254" s="276" customFormat="1" ht="15.95" customHeight="1" x14ac:dyDescent="0.2">
      <c r="A237" s="63"/>
      <c r="B237" s="63"/>
      <c r="C237" s="336"/>
      <c r="D237" s="336"/>
      <c r="E237" s="336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</row>
    <row r="238" spans="1:254" s="276" customFormat="1" ht="15.95" customHeight="1" x14ac:dyDescent="0.2">
      <c r="A238" s="63"/>
      <c r="B238" s="63"/>
      <c r="C238" s="336"/>
      <c r="D238" s="336"/>
      <c r="E238" s="336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</row>
    <row r="239" spans="1:254" s="276" customFormat="1" ht="15.95" customHeight="1" x14ac:dyDescent="0.2">
      <c r="A239" s="63"/>
      <c r="B239" s="63"/>
      <c r="C239" s="336"/>
      <c r="D239" s="336"/>
      <c r="E239" s="336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</row>
    <row r="240" spans="1:254" s="276" customFormat="1" ht="15.95" customHeight="1" x14ac:dyDescent="0.2">
      <c r="A240" s="63"/>
      <c r="B240" s="63"/>
      <c r="C240" s="336"/>
      <c r="D240" s="336"/>
      <c r="E240" s="336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</row>
    <row r="241" spans="1:254" s="276" customFormat="1" ht="15.95" customHeight="1" x14ac:dyDescent="0.2">
      <c r="A241" s="63"/>
      <c r="B241" s="63"/>
      <c r="C241" s="336"/>
      <c r="D241" s="336"/>
      <c r="E241" s="336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</row>
    <row r="242" spans="1:254" s="276" customFormat="1" ht="15.95" customHeight="1" x14ac:dyDescent="0.2">
      <c r="A242" s="63"/>
      <c r="B242" s="63"/>
      <c r="C242" s="336"/>
      <c r="D242" s="336"/>
      <c r="E242" s="336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</row>
    <row r="243" spans="1:254" s="276" customFormat="1" ht="15.95" customHeight="1" x14ac:dyDescent="0.2">
      <c r="A243" s="63"/>
      <c r="B243" s="63"/>
      <c r="C243" s="336"/>
      <c r="D243" s="336"/>
      <c r="E243" s="336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</row>
    <row r="244" spans="1:254" s="276" customFormat="1" ht="15.95" customHeight="1" x14ac:dyDescent="0.2">
      <c r="A244" s="63"/>
      <c r="B244" s="63"/>
      <c r="C244" s="336"/>
      <c r="D244" s="336"/>
      <c r="E244" s="336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</row>
    <row r="245" spans="1:254" s="276" customFormat="1" ht="15.95" customHeight="1" x14ac:dyDescent="0.2">
      <c r="A245" s="63"/>
      <c r="B245" s="63"/>
      <c r="C245" s="336"/>
      <c r="D245" s="336"/>
      <c r="E245" s="336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</row>
    <row r="246" spans="1:254" s="276" customFormat="1" ht="15.95" customHeight="1" x14ac:dyDescent="0.2">
      <c r="A246" s="63"/>
      <c r="B246" s="63"/>
      <c r="C246" s="336"/>
      <c r="D246" s="336"/>
      <c r="E246" s="336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</row>
    <row r="247" spans="1:254" s="276" customFormat="1" ht="15.95" customHeight="1" x14ac:dyDescent="0.2">
      <c r="A247" s="63"/>
      <c r="B247" s="63"/>
      <c r="C247" s="336"/>
      <c r="D247" s="336"/>
      <c r="E247" s="336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</row>
    <row r="248" spans="1:254" s="276" customFormat="1" ht="15.95" customHeight="1" x14ac:dyDescent="0.2">
      <c r="A248" s="63"/>
      <c r="B248" s="63"/>
      <c r="C248" s="336"/>
      <c r="D248" s="336"/>
      <c r="E248" s="336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</row>
    <row r="249" spans="1:254" s="276" customFormat="1" ht="15.95" customHeight="1" x14ac:dyDescent="0.2">
      <c r="A249" s="63"/>
      <c r="B249" s="63"/>
      <c r="C249" s="336"/>
      <c r="D249" s="336"/>
      <c r="E249" s="336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</row>
    <row r="250" spans="1:254" s="276" customFormat="1" ht="15.95" customHeight="1" x14ac:dyDescent="0.2">
      <c r="A250" s="63"/>
      <c r="B250" s="63"/>
      <c r="C250" s="336"/>
      <c r="D250" s="336"/>
      <c r="E250" s="336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</row>
    <row r="251" spans="1:254" s="276" customFormat="1" ht="15.95" customHeight="1" x14ac:dyDescent="0.2">
      <c r="A251" s="63"/>
      <c r="B251" s="63"/>
      <c r="C251" s="336"/>
      <c r="D251" s="336"/>
      <c r="E251" s="336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</row>
    <row r="252" spans="1:254" s="276" customFormat="1" ht="15.95" customHeight="1" x14ac:dyDescent="0.2">
      <c r="A252" s="63"/>
      <c r="B252" s="63"/>
      <c r="C252" s="336"/>
      <c r="D252" s="336"/>
      <c r="E252" s="336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</row>
    <row r="253" spans="1:254" s="276" customFormat="1" ht="15.95" customHeight="1" x14ac:dyDescent="0.2">
      <c r="A253" s="63"/>
      <c r="B253" s="63"/>
      <c r="C253" s="336"/>
      <c r="D253" s="336"/>
      <c r="E253" s="336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</row>
    <row r="254" spans="1:254" s="276" customFormat="1" ht="15.95" customHeight="1" x14ac:dyDescent="0.2">
      <c r="A254" s="63"/>
      <c r="B254" s="63"/>
      <c r="C254" s="336"/>
      <c r="D254" s="336"/>
      <c r="E254" s="336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</row>
    <row r="255" spans="1:254" s="276" customFormat="1" ht="15.95" customHeight="1" x14ac:dyDescent="0.2">
      <c r="A255" s="63"/>
      <c r="B255" s="63"/>
      <c r="C255" s="336"/>
      <c r="D255" s="336"/>
      <c r="E255" s="336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</row>
    <row r="256" spans="1:254" s="276" customFormat="1" ht="15.95" customHeight="1" x14ac:dyDescent="0.2">
      <c r="A256" s="63"/>
      <c r="B256" s="63"/>
      <c r="C256" s="336"/>
      <c r="D256" s="336"/>
      <c r="E256" s="336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</row>
    <row r="257" spans="1:254" s="276" customFormat="1" ht="15.95" customHeight="1" x14ac:dyDescent="0.2">
      <c r="A257" s="63"/>
      <c r="B257" s="63"/>
      <c r="C257" s="336"/>
      <c r="D257" s="336"/>
      <c r="E257" s="336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</row>
    <row r="258" spans="1:254" s="276" customFormat="1" ht="15.95" customHeight="1" x14ac:dyDescent="0.2">
      <c r="A258" s="63"/>
      <c r="B258" s="63"/>
      <c r="C258" s="336"/>
      <c r="D258" s="336"/>
      <c r="E258" s="336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</row>
    <row r="259" spans="1:254" s="276" customFormat="1" ht="15.95" customHeight="1" x14ac:dyDescent="0.2">
      <c r="A259" s="63"/>
      <c r="B259" s="63"/>
      <c r="C259" s="336"/>
      <c r="D259" s="336"/>
      <c r="E259" s="336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</row>
    <row r="260" spans="1:254" s="276" customFormat="1" ht="15.95" customHeight="1" x14ac:dyDescent="0.2">
      <c r="A260" s="63"/>
      <c r="B260" s="63"/>
      <c r="C260" s="336"/>
      <c r="D260" s="336"/>
      <c r="E260" s="336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</row>
    <row r="261" spans="1:254" s="276" customFormat="1" ht="15.95" customHeight="1" x14ac:dyDescent="0.2">
      <c r="A261" s="63"/>
      <c r="B261" s="63"/>
      <c r="C261" s="336"/>
      <c r="D261" s="336"/>
      <c r="E261" s="336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</row>
    <row r="262" spans="1:254" s="276" customFormat="1" ht="15.95" customHeight="1" x14ac:dyDescent="0.2">
      <c r="A262" s="63"/>
      <c r="B262" s="63"/>
      <c r="C262" s="336"/>
      <c r="D262" s="336"/>
      <c r="E262" s="336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</row>
    <row r="263" spans="1:254" s="276" customFormat="1" ht="15.95" customHeight="1" x14ac:dyDescent="0.2">
      <c r="A263" s="63"/>
      <c r="B263" s="63"/>
      <c r="C263" s="336"/>
      <c r="D263" s="336"/>
      <c r="E263" s="336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</row>
    <row r="264" spans="1:254" s="276" customFormat="1" ht="15.95" customHeight="1" x14ac:dyDescent="0.2">
      <c r="A264" s="63"/>
      <c r="B264" s="63"/>
      <c r="C264" s="336"/>
      <c r="D264" s="336"/>
      <c r="E264" s="336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</row>
    <row r="265" spans="1:254" s="276" customFormat="1" ht="15.95" customHeight="1" x14ac:dyDescent="0.2">
      <c r="A265" s="63"/>
      <c r="B265" s="63"/>
      <c r="C265" s="336"/>
      <c r="D265" s="336"/>
      <c r="E265" s="336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</row>
    <row r="266" spans="1:254" s="276" customFormat="1" ht="15.95" customHeight="1" x14ac:dyDescent="0.2">
      <c r="A266" s="63"/>
      <c r="B266" s="63"/>
      <c r="C266" s="336"/>
      <c r="D266" s="336"/>
      <c r="E266" s="336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</row>
    <row r="267" spans="1:254" s="276" customFormat="1" ht="15.95" customHeight="1" x14ac:dyDescent="0.2">
      <c r="A267" s="63"/>
      <c r="B267" s="63"/>
      <c r="C267" s="336"/>
      <c r="D267" s="336"/>
      <c r="E267" s="336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</row>
    <row r="268" spans="1:254" s="276" customFormat="1" ht="15.95" customHeight="1" x14ac:dyDescent="0.2">
      <c r="A268" s="63"/>
      <c r="B268" s="63"/>
      <c r="C268" s="336"/>
      <c r="D268" s="336"/>
      <c r="E268" s="336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</row>
    <row r="269" spans="1:254" s="276" customFormat="1" ht="15.95" customHeight="1" x14ac:dyDescent="0.2">
      <c r="A269" s="63"/>
      <c r="B269" s="63"/>
      <c r="C269" s="336"/>
      <c r="D269" s="336"/>
      <c r="E269" s="336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</row>
    <row r="270" spans="1:254" s="276" customFormat="1" ht="15.95" customHeight="1" x14ac:dyDescent="0.2">
      <c r="A270" s="63"/>
      <c r="B270" s="63"/>
      <c r="C270" s="336"/>
      <c r="D270" s="336"/>
      <c r="E270" s="336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</row>
    <row r="271" spans="1:254" s="276" customFormat="1" ht="15.95" customHeight="1" x14ac:dyDescent="0.2">
      <c r="A271" s="63"/>
      <c r="B271" s="63"/>
      <c r="C271" s="336"/>
      <c r="D271" s="336"/>
      <c r="E271" s="336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</row>
    <row r="272" spans="1:254" s="276" customFormat="1" ht="15.95" customHeight="1" x14ac:dyDescent="0.2">
      <c r="A272" s="63"/>
      <c r="B272" s="63"/>
      <c r="C272" s="336"/>
      <c r="D272" s="336"/>
      <c r="E272" s="336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</row>
    <row r="273" spans="1:254" s="276" customFormat="1" ht="15.95" customHeight="1" x14ac:dyDescent="0.2">
      <c r="A273" s="63"/>
      <c r="B273" s="63"/>
      <c r="C273" s="336"/>
      <c r="D273" s="336"/>
      <c r="E273" s="336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</row>
    <row r="274" spans="1:254" s="276" customFormat="1" ht="15.95" customHeight="1" x14ac:dyDescent="0.2">
      <c r="A274" s="63"/>
      <c r="B274" s="63"/>
      <c r="C274" s="336"/>
      <c r="D274" s="336"/>
      <c r="E274" s="336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</row>
    <row r="275" spans="1:254" s="276" customFormat="1" ht="15.95" customHeight="1" x14ac:dyDescent="0.2">
      <c r="A275" s="63"/>
      <c r="B275" s="63"/>
      <c r="C275" s="336"/>
      <c r="D275" s="336"/>
      <c r="E275" s="336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</row>
    <row r="276" spans="1:254" s="276" customFormat="1" ht="15.95" customHeight="1" x14ac:dyDescent="0.2">
      <c r="A276" s="63"/>
      <c r="B276" s="63"/>
      <c r="C276" s="336"/>
      <c r="D276" s="336"/>
      <c r="E276" s="336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</row>
    <row r="277" spans="1:254" s="276" customFormat="1" ht="15.95" customHeight="1" x14ac:dyDescent="0.2">
      <c r="A277" s="63"/>
      <c r="B277" s="63"/>
      <c r="C277" s="336"/>
      <c r="D277" s="336"/>
      <c r="E277" s="336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</row>
    <row r="278" spans="1:254" s="276" customFormat="1" ht="15.95" customHeight="1" x14ac:dyDescent="0.2">
      <c r="A278" s="63"/>
      <c r="B278" s="63"/>
      <c r="C278" s="336"/>
      <c r="D278" s="336"/>
      <c r="E278" s="336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</row>
    <row r="279" spans="1:254" s="276" customFormat="1" ht="15.95" customHeight="1" x14ac:dyDescent="0.2">
      <c r="A279" s="63"/>
      <c r="B279" s="63"/>
      <c r="C279" s="336"/>
      <c r="D279" s="336"/>
      <c r="E279" s="336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</row>
    <row r="280" spans="1:254" s="276" customFormat="1" ht="15.95" customHeight="1" x14ac:dyDescent="0.2">
      <c r="A280" s="63"/>
      <c r="B280" s="63"/>
      <c r="C280" s="336"/>
      <c r="D280" s="336"/>
      <c r="E280" s="336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</row>
    <row r="281" spans="1:254" s="276" customFormat="1" ht="15.95" customHeight="1" x14ac:dyDescent="0.2">
      <c r="A281" s="63"/>
      <c r="B281" s="63"/>
      <c r="C281" s="336"/>
      <c r="D281" s="336"/>
      <c r="E281" s="336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</row>
    <row r="282" spans="1:254" s="276" customFormat="1" ht="15.95" customHeight="1" x14ac:dyDescent="0.2">
      <c r="A282" s="63"/>
      <c r="B282" s="63"/>
      <c r="C282" s="336"/>
      <c r="D282" s="336"/>
      <c r="E282" s="336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</row>
    <row r="283" spans="1:254" s="276" customFormat="1" ht="15.95" customHeight="1" x14ac:dyDescent="0.2">
      <c r="A283" s="63"/>
      <c r="B283" s="63"/>
      <c r="C283" s="336"/>
      <c r="D283" s="336"/>
      <c r="E283" s="336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</row>
    <row r="284" spans="1:254" s="276" customFormat="1" ht="15.95" customHeight="1" x14ac:dyDescent="0.2">
      <c r="A284" s="63"/>
      <c r="B284" s="63"/>
      <c r="C284" s="336"/>
      <c r="D284" s="336"/>
      <c r="E284" s="336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</row>
    <row r="285" spans="1:254" s="276" customFormat="1" ht="15.95" customHeight="1" x14ac:dyDescent="0.2">
      <c r="A285" s="63"/>
      <c r="B285" s="63"/>
      <c r="C285" s="336"/>
      <c r="D285" s="336"/>
      <c r="E285" s="336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</row>
    <row r="286" spans="1:254" s="276" customFormat="1" ht="15.95" customHeight="1" x14ac:dyDescent="0.2">
      <c r="A286" s="63"/>
      <c r="B286" s="63"/>
      <c r="C286" s="336"/>
      <c r="D286" s="336"/>
      <c r="E286" s="336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</row>
    <row r="287" spans="1:254" s="276" customFormat="1" ht="15.95" customHeight="1" x14ac:dyDescent="0.2">
      <c r="A287" s="63"/>
      <c r="B287" s="63"/>
      <c r="C287" s="336"/>
      <c r="D287" s="336"/>
      <c r="E287" s="336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</row>
    <row r="288" spans="1:254" s="276" customFormat="1" ht="15.95" customHeight="1" x14ac:dyDescent="0.2">
      <c r="A288" s="63"/>
      <c r="B288" s="63"/>
      <c r="C288" s="336"/>
      <c r="D288" s="336"/>
      <c r="E288" s="336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</row>
    <row r="289" spans="1:254" s="276" customFormat="1" ht="15.95" customHeight="1" x14ac:dyDescent="0.2">
      <c r="A289" s="63"/>
      <c r="B289" s="63"/>
      <c r="C289" s="336"/>
      <c r="D289" s="336"/>
      <c r="E289" s="336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</row>
    <row r="290" spans="1:254" s="276" customFormat="1" ht="15.95" customHeight="1" x14ac:dyDescent="0.2">
      <c r="A290" s="63"/>
      <c r="B290" s="63"/>
      <c r="C290" s="336"/>
      <c r="D290" s="336"/>
      <c r="E290" s="336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</row>
    <row r="291" spans="1:254" s="276" customFormat="1" ht="15.95" customHeight="1" x14ac:dyDescent="0.2">
      <c r="A291" s="63"/>
      <c r="B291" s="63"/>
      <c r="C291" s="336"/>
      <c r="D291" s="336"/>
      <c r="E291" s="336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</row>
    <row r="292" spans="1:254" s="276" customFormat="1" ht="15.95" customHeight="1" x14ac:dyDescent="0.2">
      <c r="A292" s="63"/>
      <c r="B292" s="63"/>
      <c r="C292" s="336"/>
      <c r="D292" s="336"/>
      <c r="E292" s="336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  <c r="IS292" s="63"/>
      <c r="IT292" s="63"/>
    </row>
    <row r="293" spans="1:254" s="276" customFormat="1" ht="15.95" customHeight="1" x14ac:dyDescent="0.2">
      <c r="A293" s="63"/>
      <c r="B293" s="63"/>
      <c r="C293" s="336"/>
      <c r="D293" s="336"/>
      <c r="E293" s="336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  <c r="GF293" s="63"/>
      <c r="GG293" s="63"/>
      <c r="GH293" s="63"/>
      <c r="GI293" s="63"/>
      <c r="GJ293" s="63"/>
      <c r="GK293" s="63"/>
      <c r="GL293" s="63"/>
      <c r="GM293" s="63"/>
      <c r="GN293" s="63"/>
      <c r="GO293" s="63"/>
      <c r="GP293" s="63"/>
      <c r="GQ293" s="63"/>
      <c r="GR293" s="63"/>
      <c r="GS293" s="63"/>
      <c r="GT293" s="63"/>
      <c r="GU293" s="63"/>
      <c r="GV293" s="63"/>
      <c r="GW293" s="63"/>
      <c r="GX293" s="63"/>
      <c r="GY293" s="63"/>
      <c r="GZ293" s="63"/>
      <c r="HA293" s="63"/>
      <c r="HB293" s="63"/>
      <c r="HC293" s="63"/>
      <c r="HD293" s="63"/>
      <c r="HE293" s="63"/>
      <c r="HF293" s="63"/>
      <c r="HG293" s="63"/>
      <c r="HH293" s="63"/>
      <c r="HI293" s="63"/>
      <c r="HJ293" s="63"/>
      <c r="HK293" s="63"/>
      <c r="HL293" s="63"/>
      <c r="HM293" s="63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  <c r="IJ293" s="63"/>
      <c r="IK293" s="63"/>
      <c r="IL293" s="63"/>
      <c r="IM293" s="63"/>
      <c r="IN293" s="63"/>
      <c r="IO293" s="63"/>
      <c r="IP293" s="63"/>
      <c r="IQ293" s="63"/>
      <c r="IR293" s="63"/>
      <c r="IS293" s="63"/>
      <c r="IT293" s="63"/>
    </row>
    <row r="294" spans="1:254" s="276" customFormat="1" ht="15.95" customHeight="1" x14ac:dyDescent="0.2">
      <c r="A294" s="63"/>
      <c r="B294" s="63"/>
      <c r="C294" s="336"/>
      <c r="D294" s="336"/>
      <c r="E294" s="336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</row>
    <row r="295" spans="1:254" s="276" customFormat="1" ht="15.95" customHeight="1" x14ac:dyDescent="0.2">
      <c r="A295" s="63"/>
      <c r="B295" s="63"/>
      <c r="C295" s="336"/>
      <c r="D295" s="336"/>
      <c r="E295" s="336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</row>
    <row r="296" spans="1:254" s="276" customFormat="1" ht="15.95" customHeight="1" x14ac:dyDescent="0.2">
      <c r="A296" s="63"/>
      <c r="B296" s="63"/>
      <c r="C296" s="336"/>
      <c r="D296" s="336"/>
      <c r="E296" s="336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  <c r="GF296" s="63"/>
      <c r="GG296" s="63"/>
      <c r="GH296" s="63"/>
      <c r="GI296" s="63"/>
      <c r="GJ296" s="63"/>
      <c r="GK296" s="63"/>
      <c r="GL296" s="63"/>
      <c r="GM296" s="63"/>
      <c r="GN296" s="63"/>
      <c r="GO296" s="63"/>
      <c r="GP296" s="63"/>
      <c r="GQ296" s="63"/>
      <c r="GR296" s="63"/>
      <c r="GS296" s="63"/>
      <c r="GT296" s="63"/>
      <c r="GU296" s="63"/>
      <c r="GV296" s="63"/>
      <c r="GW296" s="63"/>
      <c r="GX296" s="63"/>
      <c r="GY296" s="63"/>
      <c r="GZ296" s="63"/>
      <c r="HA296" s="63"/>
      <c r="HB296" s="63"/>
      <c r="HC296" s="63"/>
      <c r="HD296" s="63"/>
      <c r="HE296" s="63"/>
      <c r="HF296" s="63"/>
      <c r="HG296" s="63"/>
      <c r="HH296" s="63"/>
      <c r="HI296" s="63"/>
      <c r="HJ296" s="63"/>
      <c r="HK296" s="63"/>
      <c r="HL296" s="63"/>
      <c r="HM296" s="63"/>
      <c r="HN296" s="63"/>
      <c r="HO296" s="63"/>
      <c r="HP296" s="63"/>
      <c r="HQ296" s="63"/>
      <c r="HR296" s="63"/>
      <c r="HS296" s="63"/>
      <c r="HT296" s="63"/>
      <c r="HU296" s="63"/>
      <c r="HV296" s="63"/>
      <c r="HW296" s="63"/>
      <c r="HX296" s="63"/>
      <c r="HY296" s="63"/>
      <c r="HZ296" s="63"/>
      <c r="IA296" s="63"/>
      <c r="IB296" s="63"/>
      <c r="IC296" s="63"/>
      <c r="ID296" s="63"/>
      <c r="IE296" s="63"/>
      <c r="IF296" s="63"/>
      <c r="IG296" s="63"/>
      <c r="IH296" s="63"/>
      <c r="II296" s="63"/>
      <c r="IJ296" s="63"/>
      <c r="IK296" s="63"/>
      <c r="IL296" s="63"/>
      <c r="IM296" s="63"/>
      <c r="IN296" s="63"/>
      <c r="IO296" s="63"/>
      <c r="IP296" s="63"/>
      <c r="IQ296" s="63"/>
      <c r="IR296" s="63"/>
      <c r="IS296" s="63"/>
      <c r="IT296" s="63"/>
    </row>
    <row r="297" spans="1:254" s="276" customFormat="1" ht="15.95" customHeight="1" x14ac:dyDescent="0.2">
      <c r="A297" s="63"/>
      <c r="B297" s="63"/>
      <c r="C297" s="336"/>
      <c r="D297" s="336"/>
      <c r="E297" s="336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  <c r="GF297" s="63"/>
      <c r="GG297" s="63"/>
      <c r="GH297" s="63"/>
      <c r="GI297" s="63"/>
      <c r="GJ297" s="63"/>
      <c r="GK297" s="63"/>
      <c r="GL297" s="63"/>
      <c r="GM297" s="63"/>
      <c r="GN297" s="63"/>
      <c r="GO297" s="63"/>
      <c r="GP297" s="63"/>
      <c r="GQ297" s="63"/>
      <c r="GR297" s="63"/>
      <c r="GS297" s="63"/>
      <c r="GT297" s="63"/>
      <c r="GU297" s="63"/>
      <c r="GV297" s="63"/>
      <c r="GW297" s="63"/>
      <c r="GX297" s="63"/>
      <c r="GY297" s="63"/>
      <c r="GZ297" s="63"/>
      <c r="HA297" s="63"/>
      <c r="HB297" s="63"/>
      <c r="HC297" s="63"/>
      <c r="HD297" s="63"/>
      <c r="HE297" s="63"/>
      <c r="HF297" s="63"/>
      <c r="HG297" s="63"/>
      <c r="HH297" s="63"/>
      <c r="HI297" s="63"/>
      <c r="HJ297" s="63"/>
      <c r="HK297" s="63"/>
      <c r="HL297" s="63"/>
      <c r="HM297" s="63"/>
      <c r="HN297" s="63"/>
      <c r="HO297" s="63"/>
      <c r="HP297" s="63"/>
      <c r="HQ297" s="63"/>
      <c r="HR297" s="63"/>
      <c r="HS297" s="63"/>
      <c r="HT297" s="63"/>
      <c r="HU297" s="63"/>
      <c r="HV297" s="63"/>
      <c r="HW297" s="63"/>
      <c r="HX297" s="63"/>
      <c r="HY297" s="63"/>
      <c r="HZ297" s="63"/>
      <c r="IA297" s="63"/>
      <c r="IB297" s="63"/>
      <c r="IC297" s="63"/>
      <c r="ID297" s="63"/>
      <c r="IE297" s="63"/>
      <c r="IF297" s="63"/>
      <c r="IG297" s="63"/>
      <c r="IH297" s="63"/>
      <c r="II297" s="63"/>
      <c r="IJ297" s="63"/>
      <c r="IK297" s="63"/>
      <c r="IL297" s="63"/>
      <c r="IM297" s="63"/>
      <c r="IN297" s="63"/>
      <c r="IO297" s="63"/>
      <c r="IP297" s="63"/>
      <c r="IQ297" s="63"/>
      <c r="IR297" s="63"/>
      <c r="IS297" s="63"/>
      <c r="IT297" s="63"/>
    </row>
    <row r="298" spans="1:254" s="276" customFormat="1" ht="15.95" customHeight="1" x14ac:dyDescent="0.2">
      <c r="A298" s="63"/>
      <c r="B298" s="63"/>
      <c r="C298" s="336"/>
      <c r="D298" s="336"/>
      <c r="E298" s="336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</row>
    <row r="299" spans="1:254" s="276" customFormat="1" ht="15.95" customHeight="1" x14ac:dyDescent="0.2">
      <c r="A299" s="63"/>
      <c r="B299" s="63"/>
      <c r="C299" s="336"/>
      <c r="D299" s="336"/>
      <c r="E299" s="336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</row>
    <row r="300" spans="1:254" s="276" customFormat="1" ht="15.95" customHeight="1" x14ac:dyDescent="0.2">
      <c r="A300" s="63"/>
      <c r="B300" s="63"/>
      <c r="C300" s="336"/>
      <c r="D300" s="336"/>
      <c r="E300" s="336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</row>
    <row r="301" spans="1:254" s="276" customFormat="1" ht="15.95" customHeight="1" x14ac:dyDescent="0.2">
      <c r="A301" s="63"/>
      <c r="B301" s="63"/>
      <c r="C301" s="336"/>
      <c r="D301" s="336"/>
      <c r="E301" s="336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</row>
    <row r="302" spans="1:254" s="276" customFormat="1" ht="15.95" customHeight="1" x14ac:dyDescent="0.2">
      <c r="A302" s="63"/>
      <c r="B302" s="63"/>
      <c r="C302" s="336"/>
      <c r="D302" s="336"/>
      <c r="E302" s="336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</row>
    <row r="303" spans="1:254" s="276" customFormat="1" ht="15.95" customHeight="1" x14ac:dyDescent="0.2">
      <c r="A303" s="63"/>
      <c r="B303" s="63"/>
      <c r="C303" s="336"/>
      <c r="D303" s="336"/>
      <c r="E303" s="336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</row>
    <row r="304" spans="1:254" s="276" customFormat="1" ht="15.95" customHeight="1" x14ac:dyDescent="0.2">
      <c r="A304" s="63"/>
      <c r="B304" s="63"/>
      <c r="C304" s="336"/>
      <c r="D304" s="336"/>
      <c r="E304" s="336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</row>
    <row r="305" spans="1:254" s="276" customFormat="1" ht="15.95" customHeight="1" x14ac:dyDescent="0.2">
      <c r="A305" s="63"/>
      <c r="B305" s="63"/>
      <c r="C305" s="336"/>
      <c r="D305" s="336"/>
      <c r="E305" s="336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  <c r="GF305" s="63"/>
      <c r="GG305" s="63"/>
      <c r="GH305" s="63"/>
      <c r="GI305" s="63"/>
      <c r="GJ305" s="63"/>
      <c r="GK305" s="63"/>
      <c r="GL305" s="63"/>
      <c r="GM305" s="63"/>
      <c r="GN305" s="63"/>
      <c r="GO305" s="63"/>
      <c r="GP305" s="63"/>
      <c r="GQ305" s="63"/>
      <c r="GR305" s="63"/>
      <c r="GS305" s="63"/>
      <c r="GT305" s="63"/>
      <c r="GU305" s="63"/>
      <c r="GV305" s="63"/>
      <c r="GW305" s="63"/>
      <c r="GX305" s="63"/>
      <c r="GY305" s="63"/>
      <c r="GZ305" s="63"/>
      <c r="HA305" s="63"/>
      <c r="HB305" s="63"/>
      <c r="HC305" s="63"/>
      <c r="HD305" s="63"/>
      <c r="HE305" s="63"/>
      <c r="HF305" s="63"/>
      <c r="HG305" s="63"/>
      <c r="HH305" s="63"/>
      <c r="HI305" s="63"/>
      <c r="HJ305" s="63"/>
      <c r="HK305" s="63"/>
      <c r="HL305" s="63"/>
      <c r="HM305" s="63"/>
      <c r="HN305" s="63"/>
      <c r="HO305" s="63"/>
      <c r="HP305" s="63"/>
      <c r="HQ305" s="63"/>
      <c r="HR305" s="63"/>
      <c r="HS305" s="63"/>
      <c r="HT305" s="63"/>
      <c r="HU305" s="63"/>
      <c r="HV305" s="63"/>
      <c r="HW305" s="63"/>
      <c r="HX305" s="63"/>
      <c r="HY305" s="63"/>
      <c r="HZ305" s="63"/>
      <c r="IA305" s="63"/>
      <c r="IB305" s="63"/>
      <c r="IC305" s="63"/>
      <c r="ID305" s="63"/>
      <c r="IE305" s="63"/>
      <c r="IF305" s="63"/>
      <c r="IG305" s="63"/>
      <c r="IH305" s="63"/>
      <c r="II305" s="63"/>
      <c r="IJ305" s="63"/>
      <c r="IK305" s="63"/>
      <c r="IL305" s="63"/>
      <c r="IM305" s="63"/>
      <c r="IN305" s="63"/>
      <c r="IO305" s="63"/>
      <c r="IP305" s="63"/>
      <c r="IQ305" s="63"/>
      <c r="IR305" s="63"/>
      <c r="IS305" s="63"/>
      <c r="IT305" s="63"/>
    </row>
    <row r="306" spans="1:254" s="276" customFormat="1" ht="15.95" customHeight="1" x14ac:dyDescent="0.2">
      <c r="A306" s="63"/>
      <c r="B306" s="63"/>
      <c r="C306" s="336"/>
      <c r="D306" s="336"/>
      <c r="E306" s="336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  <c r="GF306" s="63"/>
      <c r="GG306" s="63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3"/>
      <c r="GW306" s="63"/>
      <c r="GX306" s="63"/>
      <c r="GY306" s="63"/>
      <c r="GZ306" s="63"/>
      <c r="HA306" s="63"/>
      <c r="HB306" s="63"/>
      <c r="HC306" s="63"/>
      <c r="HD306" s="63"/>
      <c r="HE306" s="63"/>
      <c r="HF306" s="63"/>
      <c r="HG306" s="63"/>
      <c r="HH306" s="63"/>
      <c r="HI306" s="63"/>
      <c r="HJ306" s="63"/>
      <c r="HK306" s="63"/>
      <c r="HL306" s="63"/>
      <c r="HM306" s="63"/>
      <c r="HN306" s="63"/>
      <c r="HO306" s="63"/>
      <c r="HP306" s="63"/>
      <c r="HQ306" s="63"/>
      <c r="HR306" s="63"/>
      <c r="HS306" s="63"/>
      <c r="HT306" s="63"/>
      <c r="HU306" s="63"/>
      <c r="HV306" s="63"/>
      <c r="HW306" s="63"/>
      <c r="HX306" s="63"/>
      <c r="HY306" s="63"/>
      <c r="HZ306" s="63"/>
      <c r="IA306" s="63"/>
      <c r="IB306" s="63"/>
      <c r="IC306" s="63"/>
      <c r="ID306" s="63"/>
      <c r="IE306" s="63"/>
      <c r="IF306" s="63"/>
      <c r="IG306" s="63"/>
      <c r="IH306" s="63"/>
      <c r="II306" s="63"/>
      <c r="IJ306" s="63"/>
      <c r="IK306" s="63"/>
      <c r="IL306" s="63"/>
      <c r="IM306" s="63"/>
      <c r="IN306" s="63"/>
      <c r="IO306" s="63"/>
      <c r="IP306" s="63"/>
      <c r="IQ306" s="63"/>
      <c r="IR306" s="63"/>
      <c r="IS306" s="63"/>
      <c r="IT306" s="63"/>
    </row>
    <row r="307" spans="1:254" s="276" customFormat="1" ht="15.95" customHeight="1" x14ac:dyDescent="0.2">
      <c r="A307" s="63"/>
      <c r="B307" s="63"/>
      <c r="C307" s="336"/>
      <c r="D307" s="336"/>
      <c r="E307" s="336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  <c r="GF307" s="63"/>
      <c r="GG307" s="63"/>
      <c r="GH307" s="63"/>
      <c r="GI307" s="63"/>
      <c r="GJ307" s="63"/>
      <c r="GK307" s="63"/>
      <c r="GL307" s="63"/>
      <c r="GM307" s="63"/>
      <c r="GN307" s="63"/>
      <c r="GO307" s="63"/>
      <c r="GP307" s="63"/>
      <c r="GQ307" s="63"/>
      <c r="GR307" s="63"/>
      <c r="GS307" s="63"/>
      <c r="GT307" s="63"/>
      <c r="GU307" s="63"/>
      <c r="GV307" s="63"/>
      <c r="GW307" s="63"/>
      <c r="GX307" s="63"/>
      <c r="GY307" s="63"/>
      <c r="GZ307" s="63"/>
      <c r="HA307" s="63"/>
      <c r="HB307" s="63"/>
      <c r="HC307" s="63"/>
      <c r="HD307" s="63"/>
      <c r="HE307" s="63"/>
      <c r="HF307" s="63"/>
      <c r="HG307" s="63"/>
      <c r="HH307" s="63"/>
      <c r="HI307" s="63"/>
      <c r="HJ307" s="63"/>
      <c r="HK307" s="63"/>
      <c r="HL307" s="63"/>
      <c r="HM307" s="63"/>
      <c r="HN307" s="63"/>
      <c r="HO307" s="63"/>
      <c r="HP307" s="63"/>
      <c r="HQ307" s="63"/>
      <c r="HR307" s="63"/>
      <c r="HS307" s="63"/>
      <c r="HT307" s="63"/>
      <c r="HU307" s="63"/>
      <c r="HV307" s="63"/>
      <c r="HW307" s="63"/>
      <c r="HX307" s="63"/>
      <c r="HY307" s="63"/>
      <c r="HZ307" s="63"/>
      <c r="IA307" s="63"/>
      <c r="IB307" s="63"/>
      <c r="IC307" s="63"/>
      <c r="ID307" s="63"/>
      <c r="IE307" s="63"/>
      <c r="IF307" s="63"/>
      <c r="IG307" s="63"/>
      <c r="IH307" s="63"/>
      <c r="II307" s="63"/>
      <c r="IJ307" s="63"/>
      <c r="IK307" s="63"/>
      <c r="IL307" s="63"/>
      <c r="IM307" s="63"/>
      <c r="IN307" s="63"/>
      <c r="IO307" s="63"/>
      <c r="IP307" s="63"/>
      <c r="IQ307" s="63"/>
      <c r="IR307" s="63"/>
      <c r="IS307" s="63"/>
      <c r="IT307" s="63"/>
    </row>
    <row r="308" spans="1:254" s="276" customFormat="1" ht="15.95" customHeight="1" x14ac:dyDescent="0.2">
      <c r="A308" s="63"/>
      <c r="B308" s="63"/>
      <c r="C308" s="336"/>
      <c r="D308" s="336"/>
      <c r="E308" s="336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  <c r="GF308" s="63"/>
      <c r="GG308" s="63"/>
      <c r="GH308" s="63"/>
      <c r="GI308" s="63"/>
      <c r="GJ308" s="63"/>
      <c r="GK308" s="63"/>
      <c r="GL308" s="63"/>
      <c r="GM308" s="63"/>
      <c r="GN308" s="63"/>
      <c r="GO308" s="63"/>
      <c r="GP308" s="63"/>
      <c r="GQ308" s="63"/>
      <c r="GR308" s="63"/>
      <c r="GS308" s="63"/>
      <c r="GT308" s="63"/>
      <c r="GU308" s="63"/>
      <c r="GV308" s="63"/>
      <c r="GW308" s="63"/>
      <c r="GX308" s="63"/>
      <c r="GY308" s="63"/>
      <c r="GZ308" s="63"/>
      <c r="HA308" s="63"/>
      <c r="HB308" s="63"/>
      <c r="HC308" s="63"/>
      <c r="HD308" s="63"/>
      <c r="HE308" s="63"/>
      <c r="HF308" s="63"/>
      <c r="HG308" s="63"/>
      <c r="HH308" s="63"/>
      <c r="HI308" s="63"/>
      <c r="HJ308" s="63"/>
      <c r="HK308" s="63"/>
      <c r="HL308" s="63"/>
      <c r="HM308" s="63"/>
      <c r="HN308" s="63"/>
      <c r="HO308" s="63"/>
      <c r="HP308" s="63"/>
      <c r="HQ308" s="63"/>
      <c r="HR308" s="63"/>
      <c r="HS308" s="63"/>
      <c r="HT308" s="63"/>
      <c r="HU308" s="63"/>
      <c r="HV308" s="63"/>
      <c r="HW308" s="63"/>
      <c r="HX308" s="63"/>
      <c r="HY308" s="63"/>
      <c r="HZ308" s="63"/>
      <c r="IA308" s="63"/>
      <c r="IB308" s="63"/>
      <c r="IC308" s="63"/>
      <c r="ID308" s="63"/>
      <c r="IE308" s="63"/>
      <c r="IF308" s="63"/>
      <c r="IG308" s="63"/>
      <c r="IH308" s="63"/>
      <c r="II308" s="63"/>
      <c r="IJ308" s="63"/>
      <c r="IK308" s="63"/>
      <c r="IL308" s="63"/>
      <c r="IM308" s="63"/>
      <c r="IN308" s="63"/>
      <c r="IO308" s="63"/>
      <c r="IP308" s="63"/>
      <c r="IQ308" s="63"/>
      <c r="IR308" s="63"/>
      <c r="IS308" s="63"/>
      <c r="IT308" s="63"/>
    </row>
    <row r="309" spans="1:254" s="276" customFormat="1" ht="15.95" customHeight="1" x14ac:dyDescent="0.2">
      <c r="A309" s="63"/>
      <c r="B309" s="63"/>
      <c r="C309" s="336"/>
      <c r="D309" s="336"/>
      <c r="E309" s="336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  <c r="FU309" s="63"/>
      <c r="FV309" s="63"/>
      <c r="FW309" s="63"/>
      <c r="FX309" s="63"/>
      <c r="FY309" s="63"/>
      <c r="FZ309" s="63"/>
      <c r="GA309" s="63"/>
      <c r="GB309" s="63"/>
      <c r="GC309" s="63"/>
      <c r="GD309" s="63"/>
      <c r="GE309" s="63"/>
      <c r="GF309" s="63"/>
      <c r="GG309" s="63"/>
      <c r="GH309" s="63"/>
      <c r="GI309" s="63"/>
      <c r="GJ309" s="63"/>
      <c r="GK309" s="63"/>
      <c r="GL309" s="63"/>
      <c r="GM309" s="63"/>
      <c r="GN309" s="63"/>
      <c r="GO309" s="63"/>
      <c r="GP309" s="63"/>
      <c r="GQ309" s="63"/>
      <c r="GR309" s="63"/>
      <c r="GS309" s="63"/>
      <c r="GT309" s="63"/>
      <c r="GU309" s="63"/>
      <c r="GV309" s="63"/>
      <c r="GW309" s="63"/>
      <c r="GX309" s="63"/>
      <c r="GY309" s="63"/>
      <c r="GZ309" s="63"/>
      <c r="HA309" s="63"/>
      <c r="HB309" s="63"/>
      <c r="HC309" s="63"/>
      <c r="HD309" s="63"/>
      <c r="HE309" s="63"/>
      <c r="HF309" s="63"/>
      <c r="HG309" s="63"/>
      <c r="HH309" s="63"/>
      <c r="HI309" s="63"/>
      <c r="HJ309" s="63"/>
      <c r="HK309" s="63"/>
      <c r="HL309" s="63"/>
      <c r="HM309" s="63"/>
      <c r="HN309" s="63"/>
      <c r="HO309" s="63"/>
      <c r="HP309" s="63"/>
      <c r="HQ309" s="63"/>
      <c r="HR309" s="63"/>
      <c r="HS309" s="63"/>
      <c r="HT309" s="63"/>
      <c r="HU309" s="63"/>
      <c r="HV309" s="63"/>
      <c r="HW309" s="63"/>
      <c r="HX309" s="63"/>
      <c r="HY309" s="63"/>
      <c r="HZ309" s="63"/>
      <c r="IA309" s="63"/>
      <c r="IB309" s="63"/>
      <c r="IC309" s="63"/>
      <c r="ID309" s="63"/>
      <c r="IE309" s="63"/>
      <c r="IF309" s="63"/>
      <c r="IG309" s="63"/>
      <c r="IH309" s="63"/>
      <c r="II309" s="63"/>
      <c r="IJ309" s="63"/>
      <c r="IK309" s="63"/>
      <c r="IL309" s="63"/>
      <c r="IM309" s="63"/>
      <c r="IN309" s="63"/>
      <c r="IO309" s="63"/>
      <c r="IP309" s="63"/>
      <c r="IQ309" s="63"/>
      <c r="IR309" s="63"/>
      <c r="IS309" s="63"/>
      <c r="IT309" s="63"/>
    </row>
    <row r="310" spans="1:254" s="276" customFormat="1" ht="15.95" customHeight="1" x14ac:dyDescent="0.2">
      <c r="A310" s="63"/>
      <c r="B310" s="63"/>
      <c r="C310" s="336"/>
      <c r="D310" s="336"/>
      <c r="E310" s="336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  <c r="FU310" s="63"/>
      <c r="FV310" s="63"/>
      <c r="FW310" s="63"/>
      <c r="FX310" s="63"/>
      <c r="FY310" s="63"/>
      <c r="FZ310" s="63"/>
      <c r="GA310" s="63"/>
      <c r="GB310" s="63"/>
      <c r="GC310" s="63"/>
      <c r="GD310" s="63"/>
      <c r="GE310" s="63"/>
      <c r="GF310" s="63"/>
      <c r="GG310" s="63"/>
      <c r="GH310" s="63"/>
      <c r="GI310" s="63"/>
      <c r="GJ310" s="63"/>
      <c r="GK310" s="63"/>
      <c r="GL310" s="63"/>
      <c r="GM310" s="63"/>
      <c r="GN310" s="63"/>
      <c r="GO310" s="63"/>
      <c r="GP310" s="63"/>
      <c r="GQ310" s="63"/>
      <c r="GR310" s="63"/>
      <c r="GS310" s="63"/>
      <c r="GT310" s="63"/>
      <c r="GU310" s="63"/>
      <c r="GV310" s="63"/>
      <c r="GW310" s="63"/>
      <c r="GX310" s="63"/>
      <c r="GY310" s="63"/>
      <c r="GZ310" s="63"/>
      <c r="HA310" s="63"/>
      <c r="HB310" s="63"/>
      <c r="HC310" s="63"/>
      <c r="HD310" s="63"/>
      <c r="HE310" s="63"/>
      <c r="HF310" s="63"/>
      <c r="HG310" s="63"/>
      <c r="HH310" s="63"/>
      <c r="HI310" s="63"/>
      <c r="HJ310" s="63"/>
      <c r="HK310" s="63"/>
      <c r="HL310" s="63"/>
      <c r="HM310" s="63"/>
      <c r="HN310" s="63"/>
      <c r="HO310" s="63"/>
      <c r="HP310" s="63"/>
      <c r="HQ310" s="63"/>
      <c r="HR310" s="63"/>
      <c r="HS310" s="63"/>
      <c r="HT310" s="63"/>
      <c r="HU310" s="63"/>
      <c r="HV310" s="63"/>
      <c r="HW310" s="63"/>
      <c r="HX310" s="63"/>
      <c r="HY310" s="63"/>
      <c r="HZ310" s="63"/>
      <c r="IA310" s="63"/>
      <c r="IB310" s="63"/>
      <c r="IC310" s="63"/>
      <c r="ID310" s="63"/>
      <c r="IE310" s="63"/>
      <c r="IF310" s="63"/>
      <c r="IG310" s="63"/>
      <c r="IH310" s="63"/>
      <c r="II310" s="63"/>
      <c r="IJ310" s="63"/>
      <c r="IK310" s="63"/>
      <c r="IL310" s="63"/>
      <c r="IM310" s="63"/>
      <c r="IN310" s="63"/>
      <c r="IO310" s="63"/>
      <c r="IP310" s="63"/>
      <c r="IQ310" s="63"/>
      <c r="IR310" s="63"/>
      <c r="IS310" s="63"/>
      <c r="IT310" s="63"/>
    </row>
    <row r="311" spans="1:254" s="276" customFormat="1" ht="15.95" customHeight="1" x14ac:dyDescent="0.2">
      <c r="A311" s="63"/>
      <c r="B311" s="63"/>
      <c r="C311" s="336"/>
      <c r="D311" s="336"/>
      <c r="E311" s="336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  <c r="FU311" s="63"/>
      <c r="FV311" s="63"/>
      <c r="FW311" s="63"/>
      <c r="FX311" s="63"/>
      <c r="FY311" s="63"/>
      <c r="FZ311" s="63"/>
      <c r="GA311" s="63"/>
      <c r="GB311" s="63"/>
      <c r="GC311" s="63"/>
      <c r="GD311" s="63"/>
      <c r="GE311" s="63"/>
      <c r="GF311" s="63"/>
      <c r="GG311" s="63"/>
      <c r="GH311" s="63"/>
      <c r="GI311" s="63"/>
      <c r="GJ311" s="63"/>
      <c r="GK311" s="63"/>
      <c r="GL311" s="63"/>
      <c r="GM311" s="63"/>
      <c r="GN311" s="63"/>
      <c r="GO311" s="63"/>
      <c r="GP311" s="63"/>
      <c r="GQ311" s="63"/>
      <c r="GR311" s="63"/>
      <c r="GS311" s="63"/>
      <c r="GT311" s="63"/>
      <c r="GU311" s="63"/>
      <c r="GV311" s="63"/>
      <c r="GW311" s="63"/>
      <c r="GX311" s="63"/>
      <c r="GY311" s="63"/>
      <c r="GZ311" s="63"/>
      <c r="HA311" s="63"/>
      <c r="HB311" s="63"/>
      <c r="HC311" s="63"/>
      <c r="HD311" s="63"/>
      <c r="HE311" s="63"/>
      <c r="HF311" s="63"/>
      <c r="HG311" s="63"/>
      <c r="HH311" s="63"/>
      <c r="HI311" s="63"/>
      <c r="HJ311" s="63"/>
      <c r="HK311" s="63"/>
      <c r="HL311" s="63"/>
      <c r="HM311" s="63"/>
      <c r="HN311" s="63"/>
      <c r="HO311" s="63"/>
      <c r="HP311" s="63"/>
      <c r="HQ311" s="63"/>
      <c r="HR311" s="63"/>
      <c r="HS311" s="63"/>
      <c r="HT311" s="63"/>
      <c r="HU311" s="63"/>
      <c r="HV311" s="63"/>
      <c r="HW311" s="63"/>
      <c r="HX311" s="63"/>
      <c r="HY311" s="63"/>
      <c r="HZ311" s="63"/>
      <c r="IA311" s="63"/>
      <c r="IB311" s="63"/>
      <c r="IC311" s="63"/>
      <c r="ID311" s="63"/>
      <c r="IE311" s="63"/>
      <c r="IF311" s="63"/>
      <c r="IG311" s="63"/>
      <c r="IH311" s="63"/>
      <c r="II311" s="63"/>
      <c r="IJ311" s="63"/>
      <c r="IK311" s="63"/>
      <c r="IL311" s="63"/>
      <c r="IM311" s="63"/>
      <c r="IN311" s="63"/>
      <c r="IO311" s="63"/>
      <c r="IP311" s="63"/>
      <c r="IQ311" s="63"/>
      <c r="IR311" s="63"/>
      <c r="IS311" s="63"/>
      <c r="IT311" s="63"/>
    </row>
    <row r="312" spans="1:254" s="276" customFormat="1" ht="15.95" customHeight="1" x14ac:dyDescent="0.2">
      <c r="A312" s="63"/>
      <c r="B312" s="63"/>
      <c r="C312" s="336"/>
      <c r="D312" s="336"/>
      <c r="E312" s="336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  <c r="FU312" s="63"/>
      <c r="FV312" s="63"/>
      <c r="FW312" s="63"/>
      <c r="FX312" s="63"/>
      <c r="FY312" s="63"/>
      <c r="FZ312" s="63"/>
      <c r="GA312" s="63"/>
      <c r="GB312" s="63"/>
      <c r="GC312" s="63"/>
      <c r="GD312" s="63"/>
      <c r="GE312" s="63"/>
      <c r="GF312" s="63"/>
      <c r="GG312" s="63"/>
      <c r="GH312" s="63"/>
      <c r="GI312" s="63"/>
      <c r="GJ312" s="63"/>
      <c r="GK312" s="63"/>
      <c r="GL312" s="63"/>
      <c r="GM312" s="63"/>
      <c r="GN312" s="63"/>
      <c r="GO312" s="63"/>
      <c r="GP312" s="63"/>
      <c r="GQ312" s="63"/>
      <c r="GR312" s="63"/>
      <c r="GS312" s="63"/>
      <c r="GT312" s="63"/>
      <c r="GU312" s="63"/>
      <c r="GV312" s="63"/>
      <c r="GW312" s="63"/>
      <c r="GX312" s="63"/>
      <c r="GY312" s="63"/>
      <c r="GZ312" s="63"/>
      <c r="HA312" s="63"/>
      <c r="HB312" s="63"/>
      <c r="HC312" s="63"/>
      <c r="HD312" s="63"/>
      <c r="HE312" s="63"/>
      <c r="HF312" s="63"/>
      <c r="HG312" s="63"/>
      <c r="HH312" s="63"/>
      <c r="HI312" s="63"/>
      <c r="HJ312" s="63"/>
      <c r="HK312" s="63"/>
      <c r="HL312" s="63"/>
      <c r="HM312" s="63"/>
      <c r="HN312" s="63"/>
      <c r="HO312" s="63"/>
      <c r="HP312" s="63"/>
      <c r="HQ312" s="63"/>
      <c r="HR312" s="63"/>
      <c r="HS312" s="63"/>
      <c r="HT312" s="63"/>
      <c r="HU312" s="63"/>
      <c r="HV312" s="63"/>
      <c r="HW312" s="63"/>
      <c r="HX312" s="63"/>
      <c r="HY312" s="63"/>
      <c r="HZ312" s="63"/>
      <c r="IA312" s="63"/>
      <c r="IB312" s="63"/>
      <c r="IC312" s="63"/>
      <c r="ID312" s="63"/>
      <c r="IE312" s="63"/>
      <c r="IF312" s="63"/>
      <c r="IG312" s="63"/>
      <c r="IH312" s="63"/>
      <c r="II312" s="63"/>
      <c r="IJ312" s="63"/>
      <c r="IK312" s="63"/>
      <c r="IL312" s="63"/>
      <c r="IM312" s="63"/>
      <c r="IN312" s="63"/>
      <c r="IO312" s="63"/>
      <c r="IP312" s="63"/>
      <c r="IQ312" s="63"/>
      <c r="IR312" s="63"/>
      <c r="IS312" s="63"/>
      <c r="IT312" s="63"/>
    </row>
    <row r="313" spans="1:254" s="276" customFormat="1" ht="15.95" customHeight="1" x14ac:dyDescent="0.2">
      <c r="A313" s="63"/>
      <c r="B313" s="63"/>
      <c r="C313" s="336"/>
      <c r="D313" s="336"/>
      <c r="E313" s="336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  <c r="FU313" s="63"/>
      <c r="FV313" s="63"/>
      <c r="FW313" s="63"/>
      <c r="FX313" s="63"/>
      <c r="FY313" s="63"/>
      <c r="FZ313" s="63"/>
      <c r="GA313" s="63"/>
      <c r="GB313" s="63"/>
      <c r="GC313" s="63"/>
      <c r="GD313" s="63"/>
      <c r="GE313" s="63"/>
      <c r="GF313" s="63"/>
      <c r="GG313" s="63"/>
      <c r="GH313" s="63"/>
      <c r="GI313" s="63"/>
      <c r="GJ313" s="63"/>
      <c r="GK313" s="63"/>
      <c r="GL313" s="63"/>
      <c r="GM313" s="63"/>
      <c r="GN313" s="63"/>
      <c r="GO313" s="63"/>
      <c r="GP313" s="63"/>
      <c r="GQ313" s="63"/>
      <c r="GR313" s="63"/>
      <c r="GS313" s="63"/>
      <c r="GT313" s="63"/>
      <c r="GU313" s="63"/>
      <c r="GV313" s="63"/>
      <c r="GW313" s="63"/>
      <c r="GX313" s="63"/>
      <c r="GY313" s="63"/>
      <c r="GZ313" s="63"/>
      <c r="HA313" s="63"/>
      <c r="HB313" s="63"/>
      <c r="HC313" s="63"/>
      <c r="HD313" s="63"/>
      <c r="HE313" s="63"/>
      <c r="HF313" s="63"/>
      <c r="HG313" s="63"/>
      <c r="HH313" s="63"/>
      <c r="HI313" s="63"/>
      <c r="HJ313" s="63"/>
      <c r="HK313" s="63"/>
      <c r="HL313" s="63"/>
      <c r="HM313" s="63"/>
      <c r="HN313" s="63"/>
      <c r="HO313" s="63"/>
      <c r="HP313" s="63"/>
      <c r="HQ313" s="63"/>
      <c r="HR313" s="63"/>
      <c r="HS313" s="63"/>
      <c r="HT313" s="63"/>
      <c r="HU313" s="63"/>
      <c r="HV313" s="63"/>
      <c r="HW313" s="63"/>
      <c r="HX313" s="63"/>
      <c r="HY313" s="63"/>
      <c r="HZ313" s="63"/>
      <c r="IA313" s="63"/>
      <c r="IB313" s="63"/>
      <c r="IC313" s="63"/>
      <c r="ID313" s="63"/>
      <c r="IE313" s="63"/>
      <c r="IF313" s="63"/>
      <c r="IG313" s="63"/>
      <c r="IH313" s="63"/>
      <c r="II313" s="63"/>
      <c r="IJ313" s="63"/>
      <c r="IK313" s="63"/>
      <c r="IL313" s="63"/>
      <c r="IM313" s="63"/>
      <c r="IN313" s="63"/>
      <c r="IO313" s="63"/>
      <c r="IP313" s="63"/>
      <c r="IQ313" s="63"/>
      <c r="IR313" s="63"/>
      <c r="IS313" s="63"/>
      <c r="IT313" s="63"/>
    </row>
    <row r="314" spans="1:254" s="276" customFormat="1" ht="15.95" customHeight="1" x14ac:dyDescent="0.2">
      <c r="A314" s="63"/>
      <c r="B314" s="63"/>
      <c r="C314" s="336"/>
      <c r="D314" s="336"/>
      <c r="E314" s="336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  <c r="FU314" s="63"/>
      <c r="FV314" s="63"/>
      <c r="FW314" s="63"/>
      <c r="FX314" s="63"/>
      <c r="FY314" s="63"/>
      <c r="FZ314" s="63"/>
      <c r="GA314" s="63"/>
      <c r="GB314" s="63"/>
      <c r="GC314" s="63"/>
      <c r="GD314" s="63"/>
      <c r="GE314" s="63"/>
      <c r="GF314" s="63"/>
      <c r="GG314" s="63"/>
      <c r="GH314" s="63"/>
      <c r="GI314" s="63"/>
      <c r="GJ314" s="63"/>
      <c r="GK314" s="63"/>
      <c r="GL314" s="63"/>
      <c r="GM314" s="63"/>
      <c r="GN314" s="63"/>
      <c r="GO314" s="63"/>
      <c r="GP314" s="63"/>
      <c r="GQ314" s="63"/>
      <c r="GR314" s="63"/>
      <c r="GS314" s="63"/>
      <c r="GT314" s="63"/>
      <c r="GU314" s="63"/>
      <c r="GV314" s="63"/>
      <c r="GW314" s="63"/>
      <c r="GX314" s="63"/>
      <c r="GY314" s="63"/>
      <c r="GZ314" s="63"/>
      <c r="HA314" s="63"/>
      <c r="HB314" s="63"/>
      <c r="HC314" s="63"/>
      <c r="HD314" s="63"/>
      <c r="HE314" s="63"/>
      <c r="HF314" s="63"/>
      <c r="HG314" s="63"/>
      <c r="HH314" s="63"/>
      <c r="HI314" s="63"/>
      <c r="HJ314" s="63"/>
      <c r="HK314" s="63"/>
      <c r="HL314" s="63"/>
      <c r="HM314" s="63"/>
      <c r="HN314" s="63"/>
      <c r="HO314" s="63"/>
      <c r="HP314" s="63"/>
      <c r="HQ314" s="63"/>
      <c r="HR314" s="63"/>
      <c r="HS314" s="63"/>
      <c r="HT314" s="63"/>
      <c r="HU314" s="63"/>
      <c r="HV314" s="63"/>
      <c r="HW314" s="63"/>
      <c r="HX314" s="63"/>
      <c r="HY314" s="63"/>
      <c r="HZ314" s="63"/>
      <c r="IA314" s="63"/>
      <c r="IB314" s="63"/>
      <c r="IC314" s="63"/>
      <c r="ID314" s="63"/>
      <c r="IE314" s="63"/>
      <c r="IF314" s="63"/>
      <c r="IG314" s="63"/>
      <c r="IH314" s="63"/>
      <c r="II314" s="63"/>
      <c r="IJ314" s="63"/>
      <c r="IK314" s="63"/>
      <c r="IL314" s="63"/>
      <c r="IM314" s="63"/>
      <c r="IN314" s="63"/>
      <c r="IO314" s="63"/>
      <c r="IP314" s="63"/>
      <c r="IQ314" s="63"/>
      <c r="IR314" s="63"/>
      <c r="IS314" s="63"/>
      <c r="IT314" s="63"/>
    </row>
    <row r="315" spans="1:254" s="276" customFormat="1" ht="15.95" customHeight="1" x14ac:dyDescent="0.2">
      <c r="A315" s="63"/>
      <c r="B315" s="63"/>
      <c r="C315" s="336"/>
      <c r="D315" s="336"/>
      <c r="E315" s="336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  <c r="FU315" s="63"/>
      <c r="FV315" s="63"/>
      <c r="FW315" s="63"/>
      <c r="FX315" s="63"/>
      <c r="FY315" s="63"/>
      <c r="FZ315" s="63"/>
      <c r="GA315" s="63"/>
      <c r="GB315" s="63"/>
      <c r="GC315" s="63"/>
      <c r="GD315" s="63"/>
      <c r="GE315" s="63"/>
      <c r="GF315" s="63"/>
      <c r="GG315" s="63"/>
      <c r="GH315" s="63"/>
      <c r="GI315" s="63"/>
      <c r="GJ315" s="63"/>
      <c r="GK315" s="63"/>
      <c r="GL315" s="63"/>
      <c r="GM315" s="63"/>
      <c r="GN315" s="63"/>
      <c r="GO315" s="63"/>
      <c r="GP315" s="63"/>
      <c r="GQ315" s="63"/>
      <c r="GR315" s="63"/>
      <c r="GS315" s="63"/>
      <c r="GT315" s="63"/>
      <c r="GU315" s="63"/>
      <c r="GV315" s="63"/>
      <c r="GW315" s="63"/>
      <c r="GX315" s="63"/>
      <c r="GY315" s="63"/>
      <c r="GZ315" s="63"/>
      <c r="HA315" s="63"/>
      <c r="HB315" s="63"/>
      <c r="HC315" s="63"/>
      <c r="HD315" s="63"/>
      <c r="HE315" s="63"/>
      <c r="HF315" s="63"/>
      <c r="HG315" s="63"/>
      <c r="HH315" s="63"/>
      <c r="HI315" s="63"/>
      <c r="HJ315" s="63"/>
      <c r="HK315" s="63"/>
      <c r="HL315" s="63"/>
      <c r="HM315" s="63"/>
      <c r="HN315" s="63"/>
      <c r="HO315" s="63"/>
      <c r="HP315" s="63"/>
      <c r="HQ315" s="63"/>
      <c r="HR315" s="63"/>
      <c r="HS315" s="63"/>
      <c r="HT315" s="63"/>
      <c r="HU315" s="63"/>
      <c r="HV315" s="63"/>
      <c r="HW315" s="63"/>
      <c r="HX315" s="63"/>
      <c r="HY315" s="63"/>
      <c r="HZ315" s="63"/>
      <c r="IA315" s="63"/>
      <c r="IB315" s="63"/>
      <c r="IC315" s="63"/>
      <c r="ID315" s="63"/>
      <c r="IE315" s="63"/>
      <c r="IF315" s="63"/>
      <c r="IG315" s="63"/>
      <c r="IH315" s="63"/>
      <c r="II315" s="63"/>
      <c r="IJ315" s="63"/>
      <c r="IK315" s="63"/>
      <c r="IL315" s="63"/>
      <c r="IM315" s="63"/>
      <c r="IN315" s="63"/>
      <c r="IO315" s="63"/>
      <c r="IP315" s="63"/>
      <c r="IQ315" s="63"/>
      <c r="IR315" s="63"/>
      <c r="IS315" s="63"/>
      <c r="IT315" s="63"/>
    </row>
    <row r="316" spans="1:254" s="276" customFormat="1" ht="15.95" customHeight="1" x14ac:dyDescent="0.2">
      <c r="A316" s="63"/>
      <c r="B316" s="63"/>
      <c r="C316" s="336"/>
      <c r="D316" s="336"/>
      <c r="E316" s="336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  <c r="FU316" s="63"/>
      <c r="FV316" s="63"/>
      <c r="FW316" s="63"/>
      <c r="FX316" s="63"/>
      <c r="FY316" s="63"/>
      <c r="FZ316" s="63"/>
      <c r="GA316" s="63"/>
      <c r="GB316" s="63"/>
      <c r="GC316" s="63"/>
      <c r="GD316" s="63"/>
      <c r="GE316" s="63"/>
      <c r="GF316" s="63"/>
      <c r="GG316" s="63"/>
      <c r="GH316" s="63"/>
      <c r="GI316" s="63"/>
      <c r="GJ316" s="63"/>
      <c r="GK316" s="63"/>
      <c r="GL316" s="63"/>
      <c r="GM316" s="63"/>
      <c r="GN316" s="63"/>
      <c r="GO316" s="63"/>
      <c r="GP316" s="63"/>
      <c r="GQ316" s="63"/>
      <c r="GR316" s="63"/>
      <c r="GS316" s="63"/>
      <c r="GT316" s="63"/>
      <c r="GU316" s="63"/>
      <c r="GV316" s="63"/>
      <c r="GW316" s="63"/>
      <c r="GX316" s="63"/>
      <c r="GY316" s="63"/>
      <c r="GZ316" s="63"/>
      <c r="HA316" s="63"/>
      <c r="HB316" s="63"/>
      <c r="HC316" s="63"/>
      <c r="HD316" s="63"/>
      <c r="HE316" s="63"/>
      <c r="HF316" s="63"/>
      <c r="HG316" s="63"/>
      <c r="HH316" s="63"/>
      <c r="HI316" s="63"/>
      <c r="HJ316" s="63"/>
      <c r="HK316" s="63"/>
      <c r="HL316" s="63"/>
      <c r="HM316" s="63"/>
      <c r="HN316" s="63"/>
      <c r="HO316" s="63"/>
      <c r="HP316" s="63"/>
      <c r="HQ316" s="63"/>
      <c r="HR316" s="63"/>
      <c r="HS316" s="63"/>
      <c r="HT316" s="63"/>
      <c r="HU316" s="63"/>
      <c r="HV316" s="63"/>
      <c r="HW316" s="63"/>
      <c r="HX316" s="63"/>
      <c r="HY316" s="63"/>
      <c r="HZ316" s="63"/>
      <c r="IA316" s="63"/>
      <c r="IB316" s="63"/>
      <c r="IC316" s="63"/>
      <c r="ID316" s="63"/>
      <c r="IE316" s="63"/>
      <c r="IF316" s="63"/>
      <c r="IG316" s="63"/>
      <c r="IH316" s="63"/>
      <c r="II316" s="63"/>
      <c r="IJ316" s="63"/>
      <c r="IK316" s="63"/>
      <c r="IL316" s="63"/>
      <c r="IM316" s="63"/>
      <c r="IN316" s="63"/>
      <c r="IO316" s="63"/>
      <c r="IP316" s="63"/>
      <c r="IQ316" s="63"/>
      <c r="IR316" s="63"/>
      <c r="IS316" s="63"/>
      <c r="IT316" s="63"/>
    </row>
    <row r="317" spans="1:254" s="276" customFormat="1" ht="15.95" customHeight="1" x14ac:dyDescent="0.2">
      <c r="A317" s="63"/>
      <c r="B317" s="63"/>
      <c r="C317" s="336"/>
      <c r="D317" s="336"/>
      <c r="E317" s="336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  <c r="FU317" s="63"/>
      <c r="FV317" s="63"/>
      <c r="FW317" s="63"/>
      <c r="FX317" s="63"/>
      <c r="FY317" s="63"/>
      <c r="FZ317" s="63"/>
      <c r="GA317" s="63"/>
      <c r="GB317" s="63"/>
      <c r="GC317" s="63"/>
      <c r="GD317" s="63"/>
      <c r="GE317" s="63"/>
      <c r="GF317" s="63"/>
      <c r="GG317" s="63"/>
      <c r="GH317" s="63"/>
      <c r="GI317" s="63"/>
      <c r="GJ317" s="63"/>
      <c r="GK317" s="63"/>
      <c r="GL317" s="63"/>
      <c r="GM317" s="63"/>
      <c r="GN317" s="63"/>
      <c r="GO317" s="63"/>
      <c r="GP317" s="63"/>
      <c r="GQ317" s="63"/>
      <c r="GR317" s="63"/>
      <c r="GS317" s="63"/>
      <c r="GT317" s="63"/>
      <c r="GU317" s="63"/>
      <c r="GV317" s="63"/>
      <c r="GW317" s="63"/>
      <c r="GX317" s="63"/>
      <c r="GY317" s="63"/>
      <c r="GZ317" s="63"/>
      <c r="HA317" s="63"/>
      <c r="HB317" s="63"/>
      <c r="HC317" s="63"/>
      <c r="HD317" s="63"/>
      <c r="HE317" s="63"/>
      <c r="HF317" s="63"/>
      <c r="HG317" s="63"/>
      <c r="HH317" s="63"/>
      <c r="HI317" s="63"/>
      <c r="HJ317" s="63"/>
      <c r="HK317" s="63"/>
      <c r="HL317" s="63"/>
      <c r="HM317" s="63"/>
      <c r="HN317" s="63"/>
      <c r="HO317" s="63"/>
      <c r="HP317" s="63"/>
      <c r="HQ317" s="63"/>
      <c r="HR317" s="63"/>
      <c r="HS317" s="63"/>
      <c r="HT317" s="63"/>
      <c r="HU317" s="63"/>
      <c r="HV317" s="63"/>
      <c r="HW317" s="63"/>
      <c r="HX317" s="63"/>
      <c r="HY317" s="63"/>
      <c r="HZ317" s="63"/>
      <c r="IA317" s="63"/>
      <c r="IB317" s="63"/>
      <c r="IC317" s="63"/>
      <c r="ID317" s="63"/>
      <c r="IE317" s="63"/>
      <c r="IF317" s="63"/>
      <c r="IG317" s="63"/>
      <c r="IH317" s="63"/>
      <c r="II317" s="63"/>
      <c r="IJ317" s="63"/>
      <c r="IK317" s="63"/>
      <c r="IL317" s="63"/>
      <c r="IM317" s="63"/>
      <c r="IN317" s="63"/>
      <c r="IO317" s="63"/>
      <c r="IP317" s="63"/>
      <c r="IQ317" s="63"/>
      <c r="IR317" s="63"/>
      <c r="IS317" s="63"/>
      <c r="IT317" s="63"/>
    </row>
    <row r="318" spans="1:254" s="276" customFormat="1" ht="15.95" customHeight="1" x14ac:dyDescent="0.2">
      <c r="A318" s="63"/>
      <c r="B318" s="63"/>
      <c r="C318" s="336"/>
      <c r="D318" s="336"/>
      <c r="E318" s="336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  <c r="FU318" s="63"/>
      <c r="FV318" s="63"/>
      <c r="FW318" s="63"/>
      <c r="FX318" s="63"/>
      <c r="FY318" s="63"/>
      <c r="FZ318" s="63"/>
      <c r="GA318" s="63"/>
      <c r="GB318" s="63"/>
      <c r="GC318" s="63"/>
      <c r="GD318" s="63"/>
      <c r="GE318" s="63"/>
      <c r="GF318" s="63"/>
      <c r="GG318" s="63"/>
      <c r="GH318" s="63"/>
      <c r="GI318" s="63"/>
      <c r="GJ318" s="63"/>
      <c r="GK318" s="63"/>
      <c r="GL318" s="63"/>
      <c r="GM318" s="63"/>
      <c r="GN318" s="63"/>
      <c r="GO318" s="63"/>
      <c r="GP318" s="63"/>
      <c r="GQ318" s="63"/>
      <c r="GR318" s="63"/>
      <c r="GS318" s="63"/>
      <c r="GT318" s="63"/>
      <c r="GU318" s="63"/>
      <c r="GV318" s="63"/>
      <c r="GW318" s="63"/>
      <c r="GX318" s="63"/>
      <c r="GY318" s="63"/>
      <c r="GZ318" s="63"/>
      <c r="HA318" s="63"/>
      <c r="HB318" s="63"/>
      <c r="HC318" s="63"/>
      <c r="HD318" s="63"/>
      <c r="HE318" s="63"/>
      <c r="HF318" s="63"/>
      <c r="HG318" s="63"/>
      <c r="HH318" s="63"/>
      <c r="HI318" s="63"/>
      <c r="HJ318" s="63"/>
      <c r="HK318" s="63"/>
      <c r="HL318" s="63"/>
      <c r="HM318" s="63"/>
      <c r="HN318" s="63"/>
      <c r="HO318" s="63"/>
      <c r="HP318" s="63"/>
      <c r="HQ318" s="63"/>
      <c r="HR318" s="63"/>
      <c r="HS318" s="63"/>
      <c r="HT318" s="63"/>
      <c r="HU318" s="63"/>
      <c r="HV318" s="63"/>
      <c r="HW318" s="63"/>
      <c r="HX318" s="63"/>
      <c r="HY318" s="63"/>
      <c r="HZ318" s="63"/>
      <c r="IA318" s="63"/>
      <c r="IB318" s="63"/>
      <c r="IC318" s="63"/>
      <c r="ID318" s="63"/>
      <c r="IE318" s="63"/>
      <c r="IF318" s="63"/>
      <c r="IG318" s="63"/>
      <c r="IH318" s="63"/>
      <c r="II318" s="63"/>
      <c r="IJ318" s="63"/>
      <c r="IK318" s="63"/>
      <c r="IL318" s="63"/>
      <c r="IM318" s="63"/>
      <c r="IN318" s="63"/>
      <c r="IO318" s="63"/>
      <c r="IP318" s="63"/>
      <c r="IQ318" s="63"/>
      <c r="IR318" s="63"/>
      <c r="IS318" s="63"/>
      <c r="IT318" s="63"/>
    </row>
    <row r="319" spans="1:254" s="276" customFormat="1" ht="15.95" customHeight="1" x14ac:dyDescent="0.2">
      <c r="A319" s="63"/>
      <c r="B319" s="63"/>
      <c r="C319" s="336"/>
      <c r="D319" s="336"/>
      <c r="E319" s="336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  <c r="FU319" s="63"/>
      <c r="FV319" s="63"/>
      <c r="FW319" s="63"/>
      <c r="FX319" s="63"/>
      <c r="FY319" s="63"/>
      <c r="FZ319" s="63"/>
      <c r="GA319" s="63"/>
      <c r="GB319" s="63"/>
      <c r="GC319" s="63"/>
      <c r="GD319" s="63"/>
      <c r="GE319" s="63"/>
      <c r="GF319" s="63"/>
      <c r="GG319" s="63"/>
      <c r="GH319" s="63"/>
      <c r="GI319" s="63"/>
      <c r="GJ319" s="63"/>
      <c r="GK319" s="63"/>
      <c r="GL319" s="63"/>
      <c r="GM319" s="63"/>
      <c r="GN319" s="63"/>
      <c r="GO319" s="63"/>
      <c r="GP319" s="63"/>
      <c r="GQ319" s="63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  <c r="IR319" s="63"/>
      <c r="IS319" s="63"/>
      <c r="IT319" s="63"/>
    </row>
    <row r="320" spans="1:254" s="276" customFormat="1" ht="15.95" customHeight="1" x14ac:dyDescent="0.2">
      <c r="A320" s="63"/>
      <c r="B320" s="63"/>
      <c r="C320" s="336"/>
      <c r="D320" s="336"/>
      <c r="E320" s="336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  <c r="FU320" s="63"/>
      <c r="FV320" s="63"/>
      <c r="FW320" s="63"/>
      <c r="FX320" s="63"/>
      <c r="FY320" s="63"/>
      <c r="FZ320" s="63"/>
      <c r="GA320" s="63"/>
      <c r="GB320" s="63"/>
      <c r="GC320" s="63"/>
      <c r="GD320" s="63"/>
      <c r="GE320" s="63"/>
      <c r="GF320" s="63"/>
      <c r="GG320" s="63"/>
      <c r="GH320" s="63"/>
      <c r="GI320" s="63"/>
      <c r="GJ320" s="63"/>
      <c r="GK320" s="63"/>
      <c r="GL320" s="63"/>
      <c r="GM320" s="63"/>
      <c r="GN320" s="63"/>
      <c r="GO320" s="63"/>
      <c r="GP320" s="63"/>
      <c r="GQ320" s="63"/>
      <c r="GR320" s="63"/>
      <c r="GS320" s="63"/>
      <c r="GT320" s="63"/>
      <c r="GU320" s="63"/>
      <c r="GV320" s="63"/>
      <c r="GW320" s="63"/>
      <c r="GX320" s="63"/>
      <c r="GY320" s="63"/>
      <c r="GZ320" s="63"/>
      <c r="HA320" s="63"/>
      <c r="HB320" s="63"/>
      <c r="HC320" s="63"/>
      <c r="HD320" s="63"/>
      <c r="HE320" s="63"/>
      <c r="HF320" s="63"/>
      <c r="HG320" s="63"/>
      <c r="HH320" s="63"/>
      <c r="HI320" s="63"/>
      <c r="HJ320" s="63"/>
      <c r="HK320" s="63"/>
      <c r="HL320" s="63"/>
      <c r="HM320" s="63"/>
      <c r="HN320" s="63"/>
      <c r="HO320" s="63"/>
      <c r="HP320" s="63"/>
      <c r="HQ320" s="63"/>
      <c r="HR320" s="63"/>
      <c r="HS320" s="63"/>
      <c r="HT320" s="63"/>
      <c r="HU320" s="63"/>
      <c r="HV320" s="63"/>
      <c r="HW320" s="63"/>
      <c r="HX320" s="63"/>
      <c r="HY320" s="63"/>
      <c r="HZ320" s="63"/>
      <c r="IA320" s="63"/>
      <c r="IB320" s="63"/>
      <c r="IC320" s="63"/>
      <c r="ID320" s="63"/>
      <c r="IE320" s="63"/>
      <c r="IF320" s="63"/>
      <c r="IG320" s="63"/>
      <c r="IH320" s="63"/>
      <c r="II320" s="63"/>
      <c r="IJ320" s="63"/>
      <c r="IK320" s="63"/>
      <c r="IL320" s="63"/>
      <c r="IM320" s="63"/>
      <c r="IN320" s="63"/>
      <c r="IO320" s="63"/>
      <c r="IP320" s="63"/>
      <c r="IQ320" s="63"/>
      <c r="IR320" s="63"/>
      <c r="IS320" s="63"/>
      <c r="IT320" s="63"/>
    </row>
    <row r="321" spans="1:254" s="276" customFormat="1" ht="15.95" customHeight="1" x14ac:dyDescent="0.2">
      <c r="A321" s="63"/>
      <c r="B321" s="63"/>
      <c r="C321" s="336"/>
      <c r="D321" s="336"/>
      <c r="E321" s="336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  <c r="FU321" s="63"/>
      <c r="FV321" s="63"/>
      <c r="FW321" s="63"/>
      <c r="FX321" s="63"/>
      <c r="FY321" s="63"/>
      <c r="FZ321" s="63"/>
      <c r="GA321" s="63"/>
      <c r="GB321" s="63"/>
      <c r="GC321" s="63"/>
      <c r="GD321" s="63"/>
      <c r="GE321" s="63"/>
      <c r="GF321" s="63"/>
      <c r="GG321" s="63"/>
      <c r="GH321" s="63"/>
      <c r="GI321" s="63"/>
      <c r="GJ321" s="63"/>
      <c r="GK321" s="63"/>
      <c r="GL321" s="63"/>
      <c r="GM321" s="63"/>
      <c r="GN321" s="63"/>
      <c r="GO321" s="63"/>
      <c r="GP321" s="63"/>
      <c r="GQ321" s="63"/>
      <c r="GR321" s="63"/>
      <c r="GS321" s="63"/>
      <c r="GT321" s="63"/>
      <c r="GU321" s="63"/>
      <c r="GV321" s="63"/>
      <c r="GW321" s="63"/>
      <c r="GX321" s="63"/>
      <c r="GY321" s="63"/>
      <c r="GZ321" s="63"/>
      <c r="HA321" s="63"/>
      <c r="HB321" s="63"/>
      <c r="HC321" s="63"/>
      <c r="HD321" s="63"/>
      <c r="HE321" s="63"/>
      <c r="HF321" s="63"/>
      <c r="HG321" s="63"/>
      <c r="HH321" s="63"/>
      <c r="HI321" s="63"/>
      <c r="HJ321" s="63"/>
      <c r="HK321" s="63"/>
      <c r="HL321" s="63"/>
      <c r="HM321" s="63"/>
      <c r="HN321" s="63"/>
      <c r="HO321" s="63"/>
      <c r="HP321" s="63"/>
      <c r="HQ321" s="63"/>
      <c r="HR321" s="63"/>
      <c r="HS321" s="63"/>
      <c r="HT321" s="63"/>
      <c r="HU321" s="63"/>
      <c r="HV321" s="63"/>
      <c r="HW321" s="63"/>
      <c r="HX321" s="63"/>
      <c r="HY321" s="63"/>
      <c r="HZ321" s="63"/>
      <c r="IA321" s="63"/>
      <c r="IB321" s="63"/>
      <c r="IC321" s="63"/>
      <c r="ID321" s="63"/>
      <c r="IE321" s="63"/>
      <c r="IF321" s="63"/>
      <c r="IG321" s="63"/>
      <c r="IH321" s="63"/>
      <c r="II321" s="63"/>
      <c r="IJ321" s="63"/>
      <c r="IK321" s="63"/>
      <c r="IL321" s="63"/>
      <c r="IM321" s="63"/>
      <c r="IN321" s="63"/>
      <c r="IO321" s="63"/>
      <c r="IP321" s="63"/>
      <c r="IQ321" s="63"/>
      <c r="IR321" s="63"/>
      <c r="IS321" s="63"/>
      <c r="IT321" s="63"/>
    </row>
    <row r="322" spans="1:254" s="276" customFormat="1" ht="15.95" customHeight="1" x14ac:dyDescent="0.2">
      <c r="A322" s="63"/>
      <c r="B322" s="63"/>
      <c r="C322" s="336"/>
      <c r="D322" s="336"/>
      <c r="E322" s="336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  <c r="FU322" s="63"/>
      <c r="FV322" s="63"/>
      <c r="FW322" s="63"/>
      <c r="FX322" s="63"/>
      <c r="FY322" s="63"/>
      <c r="FZ322" s="63"/>
      <c r="GA322" s="63"/>
      <c r="GB322" s="63"/>
      <c r="GC322" s="63"/>
      <c r="GD322" s="63"/>
      <c r="GE322" s="63"/>
      <c r="GF322" s="63"/>
      <c r="GG322" s="63"/>
      <c r="GH322" s="63"/>
      <c r="GI322" s="63"/>
      <c r="GJ322" s="63"/>
      <c r="GK322" s="63"/>
      <c r="GL322" s="63"/>
      <c r="GM322" s="63"/>
      <c r="GN322" s="63"/>
      <c r="GO322" s="63"/>
      <c r="GP322" s="63"/>
      <c r="GQ322" s="63"/>
      <c r="GR322" s="63"/>
      <c r="GS322" s="63"/>
      <c r="GT322" s="63"/>
      <c r="GU322" s="63"/>
      <c r="GV322" s="63"/>
      <c r="GW322" s="63"/>
      <c r="GX322" s="63"/>
      <c r="GY322" s="63"/>
      <c r="GZ322" s="63"/>
      <c r="HA322" s="63"/>
      <c r="HB322" s="63"/>
      <c r="HC322" s="63"/>
      <c r="HD322" s="63"/>
      <c r="HE322" s="63"/>
      <c r="HF322" s="63"/>
      <c r="HG322" s="63"/>
      <c r="HH322" s="63"/>
      <c r="HI322" s="63"/>
      <c r="HJ322" s="63"/>
      <c r="HK322" s="63"/>
      <c r="HL322" s="63"/>
      <c r="HM322" s="63"/>
      <c r="HN322" s="63"/>
      <c r="HO322" s="63"/>
      <c r="HP322" s="63"/>
      <c r="HQ322" s="63"/>
      <c r="HR322" s="63"/>
      <c r="HS322" s="63"/>
      <c r="HT322" s="63"/>
      <c r="HU322" s="63"/>
      <c r="HV322" s="63"/>
      <c r="HW322" s="63"/>
      <c r="HX322" s="63"/>
      <c r="HY322" s="63"/>
      <c r="HZ322" s="63"/>
      <c r="IA322" s="63"/>
      <c r="IB322" s="63"/>
      <c r="IC322" s="63"/>
      <c r="ID322" s="63"/>
      <c r="IE322" s="63"/>
      <c r="IF322" s="63"/>
      <c r="IG322" s="63"/>
      <c r="IH322" s="63"/>
      <c r="II322" s="63"/>
      <c r="IJ322" s="63"/>
      <c r="IK322" s="63"/>
      <c r="IL322" s="63"/>
      <c r="IM322" s="63"/>
      <c r="IN322" s="63"/>
      <c r="IO322" s="63"/>
      <c r="IP322" s="63"/>
      <c r="IQ322" s="63"/>
      <c r="IR322" s="63"/>
      <c r="IS322" s="63"/>
      <c r="IT322" s="63"/>
    </row>
    <row r="323" spans="1:254" s="276" customFormat="1" ht="15.95" customHeight="1" x14ac:dyDescent="0.2">
      <c r="A323" s="63"/>
      <c r="B323" s="63"/>
      <c r="C323" s="336"/>
      <c r="D323" s="336"/>
      <c r="E323" s="336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  <c r="GF323" s="63"/>
      <c r="GG323" s="63"/>
      <c r="GH323" s="63"/>
      <c r="GI323" s="63"/>
      <c r="GJ323" s="63"/>
      <c r="GK323" s="63"/>
      <c r="GL323" s="63"/>
      <c r="GM323" s="63"/>
      <c r="GN323" s="63"/>
      <c r="GO323" s="63"/>
      <c r="GP323" s="63"/>
      <c r="GQ323" s="63"/>
      <c r="GR323" s="63"/>
      <c r="GS323" s="63"/>
      <c r="GT323" s="63"/>
      <c r="GU323" s="63"/>
      <c r="GV323" s="63"/>
      <c r="GW323" s="63"/>
      <c r="GX323" s="63"/>
      <c r="GY323" s="63"/>
      <c r="GZ323" s="63"/>
      <c r="HA323" s="63"/>
      <c r="HB323" s="63"/>
      <c r="HC323" s="63"/>
      <c r="HD323" s="63"/>
      <c r="HE323" s="63"/>
      <c r="HF323" s="63"/>
      <c r="HG323" s="63"/>
      <c r="HH323" s="63"/>
      <c r="HI323" s="63"/>
      <c r="HJ323" s="63"/>
      <c r="HK323" s="63"/>
      <c r="HL323" s="63"/>
      <c r="HM323" s="63"/>
      <c r="HN323" s="63"/>
      <c r="HO323" s="63"/>
      <c r="HP323" s="63"/>
      <c r="HQ323" s="63"/>
      <c r="HR323" s="63"/>
      <c r="HS323" s="63"/>
      <c r="HT323" s="63"/>
      <c r="HU323" s="63"/>
      <c r="HV323" s="63"/>
      <c r="HW323" s="63"/>
      <c r="HX323" s="63"/>
      <c r="HY323" s="63"/>
      <c r="HZ323" s="63"/>
      <c r="IA323" s="63"/>
      <c r="IB323" s="63"/>
      <c r="IC323" s="63"/>
      <c r="ID323" s="63"/>
      <c r="IE323" s="63"/>
      <c r="IF323" s="63"/>
      <c r="IG323" s="63"/>
      <c r="IH323" s="63"/>
      <c r="II323" s="63"/>
      <c r="IJ323" s="63"/>
      <c r="IK323" s="63"/>
      <c r="IL323" s="63"/>
      <c r="IM323" s="63"/>
      <c r="IN323" s="63"/>
      <c r="IO323" s="63"/>
      <c r="IP323" s="63"/>
      <c r="IQ323" s="63"/>
      <c r="IR323" s="63"/>
      <c r="IS323" s="63"/>
      <c r="IT323" s="63"/>
    </row>
    <row r="324" spans="1:254" s="276" customFormat="1" ht="15.95" customHeight="1" x14ac:dyDescent="0.2">
      <c r="A324" s="63"/>
      <c r="B324" s="63"/>
      <c r="C324" s="336"/>
      <c r="D324" s="336"/>
      <c r="E324" s="336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  <c r="GF324" s="63"/>
      <c r="GG324" s="63"/>
      <c r="GH324" s="63"/>
      <c r="GI324" s="63"/>
      <c r="GJ324" s="63"/>
      <c r="GK324" s="63"/>
      <c r="GL324" s="63"/>
      <c r="GM324" s="63"/>
      <c r="GN324" s="63"/>
      <c r="GO324" s="63"/>
      <c r="GP324" s="63"/>
      <c r="GQ324" s="63"/>
      <c r="GR324" s="63"/>
      <c r="GS324" s="63"/>
      <c r="GT324" s="63"/>
      <c r="GU324" s="63"/>
      <c r="GV324" s="63"/>
      <c r="GW324" s="63"/>
      <c r="GX324" s="63"/>
      <c r="GY324" s="63"/>
      <c r="GZ324" s="63"/>
      <c r="HA324" s="63"/>
      <c r="HB324" s="63"/>
      <c r="HC324" s="63"/>
      <c r="HD324" s="63"/>
      <c r="HE324" s="63"/>
      <c r="HF324" s="63"/>
      <c r="HG324" s="63"/>
      <c r="HH324" s="63"/>
      <c r="HI324" s="63"/>
      <c r="HJ324" s="63"/>
      <c r="HK324" s="63"/>
      <c r="HL324" s="63"/>
      <c r="HM324" s="63"/>
      <c r="HN324" s="63"/>
      <c r="HO324" s="63"/>
      <c r="HP324" s="63"/>
      <c r="HQ324" s="63"/>
      <c r="HR324" s="63"/>
      <c r="HS324" s="63"/>
      <c r="HT324" s="63"/>
      <c r="HU324" s="63"/>
      <c r="HV324" s="63"/>
      <c r="HW324" s="63"/>
      <c r="HX324" s="63"/>
      <c r="HY324" s="63"/>
      <c r="HZ324" s="63"/>
      <c r="IA324" s="63"/>
      <c r="IB324" s="63"/>
      <c r="IC324" s="63"/>
      <c r="ID324" s="63"/>
      <c r="IE324" s="63"/>
      <c r="IF324" s="63"/>
      <c r="IG324" s="63"/>
      <c r="IH324" s="63"/>
      <c r="II324" s="63"/>
      <c r="IJ324" s="63"/>
      <c r="IK324" s="63"/>
      <c r="IL324" s="63"/>
      <c r="IM324" s="63"/>
      <c r="IN324" s="63"/>
      <c r="IO324" s="63"/>
      <c r="IP324" s="63"/>
      <c r="IQ324" s="63"/>
      <c r="IR324" s="63"/>
      <c r="IS324" s="63"/>
      <c r="IT324" s="63"/>
    </row>
    <row r="325" spans="1:254" s="276" customFormat="1" ht="15.95" customHeight="1" x14ac:dyDescent="0.2">
      <c r="A325" s="63"/>
      <c r="B325" s="63"/>
      <c r="C325" s="336"/>
      <c r="D325" s="336"/>
      <c r="E325" s="336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</row>
    <row r="326" spans="1:254" s="276" customFormat="1" ht="15.95" customHeight="1" x14ac:dyDescent="0.2">
      <c r="A326" s="63"/>
      <c r="B326" s="63"/>
      <c r="C326" s="336"/>
      <c r="D326" s="336"/>
      <c r="E326" s="336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</row>
    <row r="327" spans="1:254" s="276" customFormat="1" ht="15.95" customHeight="1" x14ac:dyDescent="0.2">
      <c r="A327" s="63"/>
      <c r="B327" s="63"/>
      <c r="C327" s="336"/>
      <c r="D327" s="336"/>
      <c r="E327" s="336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  <c r="GF327" s="63"/>
      <c r="GG327" s="63"/>
      <c r="GH327" s="63"/>
      <c r="GI327" s="63"/>
      <c r="GJ327" s="63"/>
      <c r="GK327" s="63"/>
      <c r="GL327" s="63"/>
      <c r="GM327" s="63"/>
      <c r="GN327" s="63"/>
      <c r="GO327" s="63"/>
      <c r="GP327" s="63"/>
      <c r="GQ327" s="63"/>
      <c r="GR327" s="63"/>
      <c r="GS327" s="63"/>
      <c r="GT327" s="63"/>
      <c r="GU327" s="63"/>
      <c r="GV327" s="63"/>
      <c r="GW327" s="63"/>
      <c r="GX327" s="63"/>
      <c r="GY327" s="63"/>
      <c r="GZ327" s="63"/>
      <c r="HA327" s="63"/>
      <c r="HB327" s="63"/>
      <c r="HC327" s="63"/>
      <c r="HD327" s="63"/>
      <c r="HE327" s="63"/>
      <c r="HF327" s="63"/>
      <c r="HG327" s="63"/>
      <c r="HH327" s="63"/>
      <c r="HI327" s="63"/>
      <c r="HJ327" s="63"/>
      <c r="HK327" s="63"/>
      <c r="HL327" s="63"/>
      <c r="HM327" s="63"/>
      <c r="HN327" s="63"/>
      <c r="HO327" s="63"/>
      <c r="HP327" s="63"/>
      <c r="HQ327" s="63"/>
      <c r="HR327" s="63"/>
      <c r="HS327" s="63"/>
      <c r="HT327" s="63"/>
      <c r="HU327" s="63"/>
      <c r="HV327" s="63"/>
      <c r="HW327" s="63"/>
      <c r="HX327" s="63"/>
      <c r="HY327" s="63"/>
      <c r="HZ327" s="63"/>
      <c r="IA327" s="63"/>
      <c r="IB327" s="63"/>
      <c r="IC327" s="63"/>
      <c r="ID327" s="63"/>
      <c r="IE327" s="63"/>
      <c r="IF327" s="63"/>
      <c r="IG327" s="63"/>
      <c r="IH327" s="63"/>
      <c r="II327" s="63"/>
      <c r="IJ327" s="63"/>
      <c r="IK327" s="63"/>
      <c r="IL327" s="63"/>
      <c r="IM327" s="63"/>
      <c r="IN327" s="63"/>
      <c r="IO327" s="63"/>
      <c r="IP327" s="63"/>
      <c r="IQ327" s="63"/>
      <c r="IR327" s="63"/>
      <c r="IS327" s="63"/>
      <c r="IT327" s="63"/>
    </row>
    <row r="328" spans="1:254" s="276" customFormat="1" ht="15.95" customHeight="1" x14ac:dyDescent="0.2">
      <c r="A328" s="63"/>
      <c r="B328" s="63"/>
      <c r="C328" s="336"/>
      <c r="D328" s="336"/>
      <c r="E328" s="336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</row>
    <row r="329" spans="1:254" s="276" customFormat="1" ht="15.95" customHeight="1" x14ac:dyDescent="0.2">
      <c r="A329" s="63"/>
      <c r="B329" s="63"/>
      <c r="C329" s="336"/>
      <c r="D329" s="336"/>
      <c r="E329" s="336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  <c r="FU329" s="63"/>
      <c r="FV329" s="63"/>
      <c r="FW329" s="63"/>
      <c r="FX329" s="63"/>
      <c r="FY329" s="63"/>
      <c r="FZ329" s="63"/>
      <c r="GA329" s="63"/>
      <c r="GB329" s="63"/>
      <c r="GC329" s="63"/>
      <c r="GD329" s="63"/>
      <c r="GE329" s="63"/>
      <c r="GF329" s="63"/>
      <c r="GG329" s="63"/>
      <c r="GH329" s="63"/>
      <c r="GI329" s="63"/>
      <c r="GJ329" s="63"/>
      <c r="GK329" s="63"/>
      <c r="GL329" s="63"/>
      <c r="GM329" s="63"/>
      <c r="GN329" s="63"/>
      <c r="GO329" s="63"/>
      <c r="GP329" s="63"/>
      <c r="GQ329" s="63"/>
      <c r="GR329" s="63"/>
      <c r="GS329" s="63"/>
      <c r="GT329" s="63"/>
      <c r="GU329" s="63"/>
      <c r="GV329" s="63"/>
      <c r="GW329" s="63"/>
      <c r="GX329" s="63"/>
      <c r="GY329" s="63"/>
      <c r="GZ329" s="63"/>
      <c r="HA329" s="63"/>
      <c r="HB329" s="63"/>
      <c r="HC329" s="63"/>
      <c r="HD329" s="63"/>
      <c r="HE329" s="63"/>
      <c r="HF329" s="63"/>
      <c r="HG329" s="63"/>
      <c r="HH329" s="63"/>
      <c r="HI329" s="63"/>
      <c r="HJ329" s="63"/>
      <c r="HK329" s="63"/>
      <c r="HL329" s="63"/>
      <c r="HM329" s="63"/>
      <c r="HN329" s="63"/>
      <c r="HO329" s="63"/>
      <c r="HP329" s="63"/>
      <c r="HQ329" s="63"/>
      <c r="HR329" s="63"/>
      <c r="HS329" s="63"/>
      <c r="HT329" s="63"/>
      <c r="HU329" s="63"/>
      <c r="HV329" s="63"/>
      <c r="HW329" s="63"/>
      <c r="HX329" s="63"/>
      <c r="HY329" s="63"/>
      <c r="HZ329" s="63"/>
      <c r="IA329" s="63"/>
      <c r="IB329" s="63"/>
      <c r="IC329" s="63"/>
      <c r="ID329" s="63"/>
      <c r="IE329" s="63"/>
      <c r="IF329" s="63"/>
      <c r="IG329" s="63"/>
      <c r="IH329" s="63"/>
      <c r="II329" s="63"/>
      <c r="IJ329" s="63"/>
      <c r="IK329" s="63"/>
      <c r="IL329" s="63"/>
      <c r="IM329" s="63"/>
      <c r="IN329" s="63"/>
      <c r="IO329" s="63"/>
      <c r="IP329" s="63"/>
      <c r="IQ329" s="63"/>
      <c r="IR329" s="63"/>
      <c r="IS329" s="63"/>
      <c r="IT329" s="63"/>
    </row>
    <row r="330" spans="1:254" s="276" customFormat="1" ht="15.95" customHeight="1" x14ac:dyDescent="0.2">
      <c r="A330" s="63"/>
      <c r="B330" s="63"/>
      <c r="C330" s="336"/>
      <c r="D330" s="336"/>
      <c r="E330" s="336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  <c r="FU330" s="63"/>
      <c r="FV330" s="63"/>
      <c r="FW330" s="63"/>
      <c r="FX330" s="63"/>
      <c r="FY330" s="63"/>
      <c r="FZ330" s="63"/>
      <c r="GA330" s="63"/>
      <c r="GB330" s="63"/>
      <c r="GC330" s="63"/>
      <c r="GD330" s="63"/>
      <c r="GE330" s="63"/>
      <c r="GF330" s="63"/>
      <c r="GG330" s="63"/>
      <c r="GH330" s="63"/>
      <c r="GI330" s="63"/>
      <c r="GJ330" s="63"/>
      <c r="GK330" s="63"/>
      <c r="GL330" s="63"/>
      <c r="GM330" s="63"/>
      <c r="GN330" s="63"/>
      <c r="GO330" s="63"/>
      <c r="GP330" s="63"/>
      <c r="GQ330" s="63"/>
      <c r="GR330" s="63"/>
      <c r="GS330" s="63"/>
      <c r="GT330" s="63"/>
      <c r="GU330" s="63"/>
      <c r="GV330" s="63"/>
      <c r="GW330" s="63"/>
      <c r="GX330" s="63"/>
      <c r="GY330" s="63"/>
      <c r="GZ330" s="63"/>
      <c r="HA330" s="63"/>
      <c r="HB330" s="63"/>
      <c r="HC330" s="63"/>
      <c r="HD330" s="63"/>
      <c r="HE330" s="63"/>
      <c r="HF330" s="63"/>
      <c r="HG330" s="63"/>
      <c r="HH330" s="63"/>
      <c r="HI330" s="63"/>
      <c r="HJ330" s="63"/>
      <c r="HK330" s="63"/>
      <c r="HL330" s="63"/>
      <c r="HM330" s="63"/>
      <c r="HN330" s="63"/>
      <c r="HO330" s="63"/>
      <c r="HP330" s="63"/>
      <c r="HQ330" s="63"/>
      <c r="HR330" s="63"/>
      <c r="HS330" s="63"/>
      <c r="HT330" s="63"/>
      <c r="HU330" s="63"/>
      <c r="HV330" s="63"/>
      <c r="HW330" s="63"/>
      <c r="HX330" s="63"/>
      <c r="HY330" s="63"/>
      <c r="HZ330" s="63"/>
      <c r="IA330" s="63"/>
      <c r="IB330" s="63"/>
      <c r="IC330" s="63"/>
      <c r="ID330" s="63"/>
      <c r="IE330" s="63"/>
      <c r="IF330" s="63"/>
      <c r="IG330" s="63"/>
      <c r="IH330" s="63"/>
      <c r="II330" s="63"/>
      <c r="IJ330" s="63"/>
      <c r="IK330" s="63"/>
      <c r="IL330" s="63"/>
      <c r="IM330" s="63"/>
      <c r="IN330" s="63"/>
      <c r="IO330" s="63"/>
      <c r="IP330" s="63"/>
      <c r="IQ330" s="63"/>
      <c r="IR330" s="63"/>
      <c r="IS330" s="63"/>
      <c r="IT330" s="63"/>
    </row>
    <row r="331" spans="1:254" s="276" customFormat="1" ht="15.95" customHeight="1" x14ac:dyDescent="0.2">
      <c r="A331" s="63"/>
      <c r="B331" s="63"/>
      <c r="C331" s="336"/>
      <c r="D331" s="336"/>
      <c r="E331" s="336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  <c r="FU331" s="63"/>
      <c r="FV331" s="63"/>
      <c r="FW331" s="63"/>
      <c r="FX331" s="63"/>
      <c r="FY331" s="63"/>
      <c r="FZ331" s="63"/>
      <c r="GA331" s="63"/>
      <c r="GB331" s="63"/>
      <c r="GC331" s="63"/>
      <c r="GD331" s="63"/>
      <c r="GE331" s="63"/>
      <c r="GF331" s="63"/>
      <c r="GG331" s="63"/>
      <c r="GH331" s="63"/>
      <c r="GI331" s="63"/>
      <c r="GJ331" s="63"/>
      <c r="GK331" s="63"/>
      <c r="GL331" s="63"/>
      <c r="GM331" s="63"/>
      <c r="GN331" s="63"/>
      <c r="GO331" s="63"/>
      <c r="GP331" s="63"/>
      <c r="GQ331" s="63"/>
      <c r="GR331" s="63"/>
      <c r="GS331" s="63"/>
      <c r="GT331" s="63"/>
      <c r="GU331" s="63"/>
      <c r="GV331" s="63"/>
      <c r="GW331" s="63"/>
      <c r="GX331" s="63"/>
      <c r="GY331" s="63"/>
      <c r="GZ331" s="63"/>
      <c r="HA331" s="63"/>
      <c r="HB331" s="63"/>
      <c r="HC331" s="63"/>
      <c r="HD331" s="63"/>
      <c r="HE331" s="63"/>
      <c r="HF331" s="63"/>
      <c r="HG331" s="63"/>
      <c r="HH331" s="63"/>
      <c r="HI331" s="63"/>
      <c r="HJ331" s="63"/>
      <c r="HK331" s="63"/>
      <c r="HL331" s="63"/>
      <c r="HM331" s="63"/>
      <c r="HN331" s="63"/>
      <c r="HO331" s="63"/>
      <c r="HP331" s="63"/>
      <c r="HQ331" s="63"/>
      <c r="HR331" s="63"/>
      <c r="HS331" s="63"/>
      <c r="HT331" s="63"/>
      <c r="HU331" s="63"/>
      <c r="HV331" s="63"/>
      <c r="HW331" s="63"/>
      <c r="HX331" s="63"/>
      <c r="HY331" s="63"/>
      <c r="HZ331" s="63"/>
      <c r="IA331" s="63"/>
      <c r="IB331" s="63"/>
      <c r="IC331" s="63"/>
      <c r="ID331" s="63"/>
      <c r="IE331" s="63"/>
      <c r="IF331" s="63"/>
      <c r="IG331" s="63"/>
      <c r="IH331" s="63"/>
      <c r="II331" s="63"/>
      <c r="IJ331" s="63"/>
      <c r="IK331" s="63"/>
      <c r="IL331" s="63"/>
      <c r="IM331" s="63"/>
      <c r="IN331" s="63"/>
      <c r="IO331" s="63"/>
      <c r="IP331" s="63"/>
      <c r="IQ331" s="63"/>
      <c r="IR331" s="63"/>
      <c r="IS331" s="63"/>
      <c r="IT331" s="63"/>
    </row>
    <row r="332" spans="1:254" s="276" customFormat="1" ht="15.95" customHeight="1" x14ac:dyDescent="0.2">
      <c r="A332" s="63"/>
      <c r="B332" s="63"/>
      <c r="C332" s="336"/>
      <c r="D332" s="336"/>
      <c r="E332" s="336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  <c r="FU332" s="63"/>
      <c r="FV332" s="63"/>
      <c r="FW332" s="63"/>
      <c r="FX332" s="63"/>
      <c r="FY332" s="63"/>
      <c r="FZ332" s="63"/>
      <c r="GA332" s="63"/>
      <c r="GB332" s="63"/>
      <c r="GC332" s="63"/>
      <c r="GD332" s="63"/>
      <c r="GE332" s="63"/>
      <c r="GF332" s="63"/>
      <c r="GG332" s="63"/>
      <c r="GH332" s="63"/>
      <c r="GI332" s="63"/>
      <c r="GJ332" s="63"/>
      <c r="GK332" s="63"/>
      <c r="GL332" s="63"/>
      <c r="GM332" s="63"/>
      <c r="GN332" s="63"/>
      <c r="GO332" s="63"/>
      <c r="GP332" s="63"/>
      <c r="GQ332" s="63"/>
      <c r="GR332" s="63"/>
      <c r="GS332" s="63"/>
      <c r="GT332" s="63"/>
      <c r="GU332" s="63"/>
      <c r="GV332" s="63"/>
      <c r="GW332" s="63"/>
      <c r="GX332" s="63"/>
      <c r="GY332" s="63"/>
      <c r="GZ332" s="63"/>
      <c r="HA332" s="63"/>
      <c r="HB332" s="63"/>
      <c r="HC332" s="63"/>
      <c r="HD332" s="63"/>
      <c r="HE332" s="63"/>
      <c r="HF332" s="63"/>
      <c r="HG332" s="63"/>
      <c r="HH332" s="63"/>
      <c r="HI332" s="63"/>
      <c r="HJ332" s="63"/>
      <c r="HK332" s="63"/>
      <c r="HL332" s="63"/>
      <c r="HM332" s="63"/>
      <c r="HN332" s="63"/>
      <c r="HO332" s="63"/>
      <c r="HP332" s="63"/>
      <c r="HQ332" s="63"/>
      <c r="HR332" s="63"/>
      <c r="HS332" s="63"/>
      <c r="HT332" s="63"/>
      <c r="HU332" s="63"/>
      <c r="HV332" s="63"/>
      <c r="HW332" s="63"/>
      <c r="HX332" s="63"/>
      <c r="HY332" s="63"/>
      <c r="HZ332" s="63"/>
      <c r="IA332" s="63"/>
      <c r="IB332" s="63"/>
      <c r="IC332" s="63"/>
      <c r="ID332" s="63"/>
      <c r="IE332" s="63"/>
      <c r="IF332" s="63"/>
      <c r="IG332" s="63"/>
      <c r="IH332" s="63"/>
      <c r="II332" s="63"/>
      <c r="IJ332" s="63"/>
      <c r="IK332" s="63"/>
      <c r="IL332" s="63"/>
      <c r="IM332" s="63"/>
      <c r="IN332" s="63"/>
      <c r="IO332" s="63"/>
      <c r="IP332" s="63"/>
      <c r="IQ332" s="63"/>
      <c r="IR332" s="63"/>
      <c r="IS332" s="63"/>
      <c r="IT332" s="63"/>
    </row>
    <row r="333" spans="1:254" s="276" customFormat="1" ht="15.95" customHeight="1" x14ac:dyDescent="0.2">
      <c r="A333" s="63"/>
      <c r="B333" s="63"/>
      <c r="C333" s="336"/>
      <c r="D333" s="336"/>
      <c r="E333" s="336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  <c r="FU333" s="63"/>
      <c r="FV333" s="63"/>
      <c r="FW333" s="63"/>
      <c r="FX333" s="63"/>
      <c r="FY333" s="63"/>
      <c r="FZ333" s="63"/>
      <c r="GA333" s="63"/>
      <c r="GB333" s="63"/>
      <c r="GC333" s="63"/>
      <c r="GD333" s="63"/>
      <c r="GE333" s="63"/>
      <c r="GF333" s="63"/>
      <c r="GG333" s="63"/>
      <c r="GH333" s="63"/>
      <c r="GI333" s="63"/>
      <c r="GJ333" s="63"/>
      <c r="GK333" s="63"/>
      <c r="GL333" s="63"/>
      <c r="GM333" s="63"/>
      <c r="GN333" s="63"/>
      <c r="GO333" s="63"/>
      <c r="GP333" s="63"/>
      <c r="GQ333" s="63"/>
      <c r="GR333" s="63"/>
      <c r="GS333" s="63"/>
      <c r="GT333" s="63"/>
      <c r="GU333" s="63"/>
      <c r="GV333" s="63"/>
      <c r="GW333" s="63"/>
      <c r="GX333" s="63"/>
      <c r="GY333" s="63"/>
      <c r="GZ333" s="63"/>
      <c r="HA333" s="63"/>
      <c r="HB333" s="63"/>
      <c r="HC333" s="63"/>
      <c r="HD333" s="63"/>
      <c r="HE333" s="63"/>
      <c r="HF333" s="63"/>
      <c r="HG333" s="63"/>
      <c r="HH333" s="63"/>
      <c r="HI333" s="63"/>
      <c r="HJ333" s="63"/>
      <c r="HK333" s="63"/>
      <c r="HL333" s="63"/>
      <c r="HM333" s="63"/>
      <c r="HN333" s="63"/>
      <c r="HO333" s="63"/>
      <c r="HP333" s="63"/>
      <c r="HQ333" s="63"/>
      <c r="HR333" s="63"/>
      <c r="HS333" s="63"/>
      <c r="HT333" s="63"/>
      <c r="HU333" s="63"/>
      <c r="HV333" s="63"/>
      <c r="HW333" s="63"/>
      <c r="HX333" s="63"/>
      <c r="HY333" s="63"/>
      <c r="HZ333" s="63"/>
      <c r="IA333" s="63"/>
      <c r="IB333" s="63"/>
      <c r="IC333" s="63"/>
      <c r="ID333" s="63"/>
      <c r="IE333" s="63"/>
      <c r="IF333" s="63"/>
      <c r="IG333" s="63"/>
      <c r="IH333" s="63"/>
      <c r="II333" s="63"/>
      <c r="IJ333" s="63"/>
      <c r="IK333" s="63"/>
      <c r="IL333" s="63"/>
      <c r="IM333" s="63"/>
      <c r="IN333" s="63"/>
      <c r="IO333" s="63"/>
      <c r="IP333" s="63"/>
      <c r="IQ333" s="63"/>
      <c r="IR333" s="63"/>
      <c r="IS333" s="63"/>
      <c r="IT333" s="63"/>
    </row>
    <row r="334" spans="1:254" s="276" customFormat="1" ht="15.95" customHeight="1" x14ac:dyDescent="0.2">
      <c r="A334" s="63"/>
      <c r="B334" s="63"/>
      <c r="C334" s="336"/>
      <c r="D334" s="336"/>
      <c r="E334" s="336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  <c r="FU334" s="63"/>
      <c r="FV334" s="63"/>
      <c r="FW334" s="63"/>
      <c r="FX334" s="63"/>
      <c r="FY334" s="63"/>
      <c r="FZ334" s="63"/>
      <c r="GA334" s="63"/>
      <c r="GB334" s="63"/>
      <c r="GC334" s="63"/>
      <c r="GD334" s="63"/>
      <c r="GE334" s="63"/>
      <c r="GF334" s="63"/>
      <c r="GG334" s="63"/>
      <c r="GH334" s="63"/>
      <c r="GI334" s="63"/>
      <c r="GJ334" s="63"/>
      <c r="GK334" s="63"/>
      <c r="GL334" s="63"/>
      <c r="GM334" s="63"/>
      <c r="GN334" s="63"/>
      <c r="GO334" s="63"/>
      <c r="GP334" s="63"/>
      <c r="GQ334" s="63"/>
      <c r="GR334" s="63"/>
      <c r="GS334" s="63"/>
      <c r="GT334" s="63"/>
      <c r="GU334" s="63"/>
      <c r="GV334" s="63"/>
      <c r="GW334" s="63"/>
      <c r="GX334" s="63"/>
      <c r="GY334" s="63"/>
      <c r="GZ334" s="63"/>
      <c r="HA334" s="63"/>
      <c r="HB334" s="63"/>
      <c r="HC334" s="63"/>
      <c r="HD334" s="63"/>
      <c r="HE334" s="63"/>
      <c r="HF334" s="63"/>
      <c r="HG334" s="63"/>
      <c r="HH334" s="63"/>
      <c r="HI334" s="63"/>
      <c r="HJ334" s="63"/>
      <c r="HK334" s="63"/>
      <c r="HL334" s="63"/>
      <c r="HM334" s="63"/>
      <c r="HN334" s="63"/>
      <c r="HO334" s="63"/>
      <c r="HP334" s="63"/>
      <c r="HQ334" s="63"/>
      <c r="HR334" s="63"/>
      <c r="HS334" s="63"/>
      <c r="HT334" s="63"/>
      <c r="HU334" s="63"/>
      <c r="HV334" s="63"/>
      <c r="HW334" s="63"/>
      <c r="HX334" s="63"/>
      <c r="HY334" s="63"/>
      <c r="HZ334" s="63"/>
      <c r="IA334" s="63"/>
      <c r="IB334" s="63"/>
      <c r="IC334" s="63"/>
      <c r="ID334" s="63"/>
      <c r="IE334" s="63"/>
      <c r="IF334" s="63"/>
      <c r="IG334" s="63"/>
      <c r="IH334" s="63"/>
      <c r="II334" s="63"/>
      <c r="IJ334" s="63"/>
      <c r="IK334" s="63"/>
      <c r="IL334" s="63"/>
      <c r="IM334" s="63"/>
      <c r="IN334" s="63"/>
      <c r="IO334" s="63"/>
      <c r="IP334" s="63"/>
      <c r="IQ334" s="63"/>
      <c r="IR334" s="63"/>
      <c r="IS334" s="63"/>
      <c r="IT334" s="63"/>
    </row>
    <row r="335" spans="1:254" s="276" customFormat="1" ht="15.95" customHeight="1" x14ac:dyDescent="0.2">
      <c r="A335" s="63"/>
      <c r="B335" s="63"/>
      <c r="C335" s="336"/>
      <c r="D335" s="336"/>
      <c r="E335" s="336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  <c r="FU335" s="63"/>
      <c r="FV335" s="63"/>
      <c r="FW335" s="63"/>
      <c r="FX335" s="63"/>
      <c r="FY335" s="63"/>
      <c r="FZ335" s="63"/>
      <c r="GA335" s="63"/>
      <c r="GB335" s="63"/>
      <c r="GC335" s="63"/>
      <c r="GD335" s="63"/>
      <c r="GE335" s="63"/>
      <c r="GF335" s="63"/>
      <c r="GG335" s="63"/>
      <c r="GH335" s="63"/>
      <c r="GI335" s="63"/>
      <c r="GJ335" s="63"/>
      <c r="GK335" s="63"/>
      <c r="GL335" s="63"/>
      <c r="GM335" s="63"/>
      <c r="GN335" s="63"/>
      <c r="GO335" s="63"/>
      <c r="GP335" s="63"/>
      <c r="GQ335" s="63"/>
      <c r="GR335" s="63"/>
      <c r="GS335" s="63"/>
      <c r="GT335" s="63"/>
      <c r="GU335" s="63"/>
      <c r="GV335" s="63"/>
      <c r="GW335" s="63"/>
      <c r="GX335" s="63"/>
      <c r="GY335" s="63"/>
      <c r="GZ335" s="63"/>
      <c r="HA335" s="63"/>
      <c r="HB335" s="63"/>
      <c r="HC335" s="63"/>
      <c r="HD335" s="63"/>
      <c r="HE335" s="63"/>
      <c r="HF335" s="63"/>
      <c r="HG335" s="63"/>
      <c r="HH335" s="63"/>
      <c r="HI335" s="63"/>
      <c r="HJ335" s="63"/>
      <c r="HK335" s="63"/>
      <c r="HL335" s="63"/>
      <c r="HM335" s="63"/>
      <c r="HN335" s="63"/>
      <c r="HO335" s="63"/>
      <c r="HP335" s="63"/>
      <c r="HQ335" s="63"/>
      <c r="HR335" s="63"/>
      <c r="HS335" s="63"/>
      <c r="HT335" s="63"/>
      <c r="HU335" s="63"/>
      <c r="HV335" s="63"/>
      <c r="HW335" s="63"/>
      <c r="HX335" s="63"/>
      <c r="HY335" s="63"/>
      <c r="HZ335" s="63"/>
      <c r="IA335" s="63"/>
      <c r="IB335" s="63"/>
      <c r="IC335" s="63"/>
      <c r="ID335" s="63"/>
      <c r="IE335" s="63"/>
      <c r="IF335" s="63"/>
      <c r="IG335" s="63"/>
      <c r="IH335" s="63"/>
      <c r="II335" s="63"/>
      <c r="IJ335" s="63"/>
      <c r="IK335" s="63"/>
      <c r="IL335" s="63"/>
      <c r="IM335" s="63"/>
      <c r="IN335" s="63"/>
      <c r="IO335" s="63"/>
      <c r="IP335" s="63"/>
      <c r="IQ335" s="63"/>
      <c r="IR335" s="63"/>
      <c r="IS335" s="63"/>
      <c r="IT335" s="63"/>
    </row>
    <row r="336" spans="1:254" s="276" customFormat="1" ht="15.95" customHeight="1" x14ac:dyDescent="0.2">
      <c r="A336" s="63"/>
      <c r="B336" s="63"/>
      <c r="C336" s="336"/>
      <c r="D336" s="336"/>
      <c r="E336" s="336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  <c r="FU336" s="63"/>
      <c r="FV336" s="63"/>
      <c r="FW336" s="63"/>
      <c r="FX336" s="63"/>
      <c r="FY336" s="63"/>
      <c r="FZ336" s="63"/>
      <c r="GA336" s="63"/>
      <c r="GB336" s="63"/>
      <c r="GC336" s="63"/>
      <c r="GD336" s="63"/>
      <c r="GE336" s="63"/>
      <c r="GF336" s="63"/>
      <c r="GG336" s="63"/>
      <c r="GH336" s="63"/>
      <c r="GI336" s="63"/>
      <c r="GJ336" s="63"/>
      <c r="GK336" s="63"/>
      <c r="GL336" s="63"/>
      <c r="GM336" s="63"/>
      <c r="GN336" s="63"/>
      <c r="GO336" s="63"/>
      <c r="GP336" s="63"/>
      <c r="GQ336" s="63"/>
      <c r="GR336" s="63"/>
      <c r="GS336" s="63"/>
      <c r="GT336" s="63"/>
      <c r="GU336" s="63"/>
      <c r="GV336" s="63"/>
      <c r="GW336" s="63"/>
      <c r="GX336" s="63"/>
      <c r="GY336" s="63"/>
      <c r="GZ336" s="63"/>
      <c r="HA336" s="63"/>
      <c r="HB336" s="63"/>
      <c r="HC336" s="63"/>
      <c r="HD336" s="63"/>
      <c r="HE336" s="63"/>
      <c r="HF336" s="63"/>
      <c r="HG336" s="63"/>
      <c r="HH336" s="63"/>
      <c r="HI336" s="63"/>
      <c r="HJ336" s="63"/>
      <c r="HK336" s="63"/>
      <c r="HL336" s="63"/>
      <c r="HM336" s="63"/>
      <c r="HN336" s="63"/>
      <c r="HO336" s="63"/>
      <c r="HP336" s="63"/>
      <c r="HQ336" s="63"/>
      <c r="HR336" s="63"/>
      <c r="HS336" s="63"/>
      <c r="HT336" s="63"/>
      <c r="HU336" s="63"/>
      <c r="HV336" s="63"/>
      <c r="HW336" s="63"/>
      <c r="HX336" s="63"/>
      <c r="HY336" s="63"/>
      <c r="HZ336" s="63"/>
      <c r="IA336" s="63"/>
      <c r="IB336" s="63"/>
      <c r="IC336" s="63"/>
      <c r="ID336" s="63"/>
      <c r="IE336" s="63"/>
      <c r="IF336" s="63"/>
      <c r="IG336" s="63"/>
      <c r="IH336" s="63"/>
      <c r="II336" s="63"/>
      <c r="IJ336" s="63"/>
      <c r="IK336" s="63"/>
      <c r="IL336" s="63"/>
      <c r="IM336" s="63"/>
      <c r="IN336" s="63"/>
      <c r="IO336" s="63"/>
      <c r="IP336" s="63"/>
      <c r="IQ336" s="63"/>
      <c r="IR336" s="63"/>
      <c r="IS336" s="63"/>
      <c r="IT336" s="63"/>
    </row>
    <row r="337" spans="1:254" s="276" customFormat="1" ht="15.95" customHeight="1" x14ac:dyDescent="0.2">
      <c r="A337" s="63"/>
      <c r="B337" s="63"/>
      <c r="C337" s="336"/>
      <c r="D337" s="336"/>
      <c r="E337" s="336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  <c r="FU337" s="63"/>
      <c r="FV337" s="63"/>
      <c r="FW337" s="63"/>
      <c r="FX337" s="63"/>
      <c r="FY337" s="63"/>
      <c r="FZ337" s="63"/>
      <c r="GA337" s="63"/>
      <c r="GB337" s="63"/>
      <c r="GC337" s="63"/>
      <c r="GD337" s="63"/>
      <c r="GE337" s="63"/>
      <c r="GF337" s="63"/>
      <c r="GG337" s="63"/>
      <c r="GH337" s="63"/>
      <c r="GI337" s="63"/>
      <c r="GJ337" s="63"/>
      <c r="GK337" s="63"/>
      <c r="GL337" s="63"/>
      <c r="GM337" s="63"/>
      <c r="GN337" s="63"/>
      <c r="GO337" s="63"/>
      <c r="GP337" s="63"/>
      <c r="GQ337" s="63"/>
      <c r="GR337" s="63"/>
      <c r="GS337" s="63"/>
      <c r="GT337" s="63"/>
      <c r="GU337" s="63"/>
      <c r="GV337" s="63"/>
      <c r="GW337" s="63"/>
      <c r="GX337" s="63"/>
      <c r="GY337" s="63"/>
      <c r="GZ337" s="63"/>
      <c r="HA337" s="63"/>
      <c r="HB337" s="63"/>
      <c r="HC337" s="63"/>
      <c r="HD337" s="63"/>
      <c r="HE337" s="63"/>
      <c r="HF337" s="63"/>
      <c r="HG337" s="63"/>
      <c r="HH337" s="63"/>
      <c r="HI337" s="63"/>
      <c r="HJ337" s="63"/>
      <c r="HK337" s="63"/>
      <c r="HL337" s="63"/>
      <c r="HM337" s="63"/>
      <c r="HN337" s="63"/>
      <c r="HO337" s="63"/>
      <c r="HP337" s="63"/>
      <c r="HQ337" s="63"/>
      <c r="HR337" s="63"/>
      <c r="HS337" s="63"/>
      <c r="HT337" s="63"/>
      <c r="HU337" s="63"/>
      <c r="HV337" s="63"/>
      <c r="HW337" s="63"/>
      <c r="HX337" s="63"/>
      <c r="HY337" s="63"/>
      <c r="HZ337" s="63"/>
      <c r="IA337" s="63"/>
      <c r="IB337" s="63"/>
      <c r="IC337" s="63"/>
      <c r="ID337" s="63"/>
      <c r="IE337" s="63"/>
      <c r="IF337" s="63"/>
      <c r="IG337" s="63"/>
      <c r="IH337" s="63"/>
      <c r="II337" s="63"/>
      <c r="IJ337" s="63"/>
      <c r="IK337" s="63"/>
      <c r="IL337" s="63"/>
      <c r="IM337" s="63"/>
      <c r="IN337" s="63"/>
      <c r="IO337" s="63"/>
      <c r="IP337" s="63"/>
      <c r="IQ337" s="63"/>
      <c r="IR337" s="63"/>
      <c r="IS337" s="63"/>
      <c r="IT337" s="63"/>
    </row>
    <row r="338" spans="1:254" s="276" customFormat="1" ht="15.95" customHeight="1" x14ac:dyDescent="0.2">
      <c r="A338" s="63"/>
      <c r="B338" s="63"/>
      <c r="C338" s="336"/>
      <c r="D338" s="336"/>
      <c r="E338" s="336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  <c r="FU338" s="63"/>
      <c r="FV338" s="63"/>
      <c r="FW338" s="63"/>
      <c r="FX338" s="63"/>
      <c r="FY338" s="63"/>
      <c r="FZ338" s="63"/>
      <c r="GA338" s="63"/>
      <c r="GB338" s="63"/>
      <c r="GC338" s="63"/>
      <c r="GD338" s="63"/>
      <c r="GE338" s="63"/>
      <c r="GF338" s="63"/>
      <c r="GG338" s="63"/>
      <c r="GH338" s="63"/>
      <c r="GI338" s="63"/>
      <c r="GJ338" s="63"/>
      <c r="GK338" s="63"/>
      <c r="GL338" s="63"/>
      <c r="GM338" s="63"/>
      <c r="GN338" s="63"/>
      <c r="GO338" s="63"/>
      <c r="GP338" s="63"/>
      <c r="GQ338" s="63"/>
      <c r="GR338" s="63"/>
      <c r="GS338" s="63"/>
      <c r="GT338" s="63"/>
      <c r="GU338" s="63"/>
      <c r="GV338" s="63"/>
      <c r="GW338" s="63"/>
      <c r="GX338" s="63"/>
      <c r="GY338" s="63"/>
      <c r="GZ338" s="63"/>
      <c r="HA338" s="63"/>
      <c r="HB338" s="63"/>
      <c r="HC338" s="63"/>
      <c r="HD338" s="63"/>
      <c r="HE338" s="63"/>
      <c r="HF338" s="63"/>
      <c r="HG338" s="63"/>
      <c r="HH338" s="63"/>
      <c r="HI338" s="63"/>
      <c r="HJ338" s="63"/>
      <c r="HK338" s="63"/>
      <c r="HL338" s="63"/>
      <c r="HM338" s="63"/>
      <c r="HN338" s="63"/>
      <c r="HO338" s="63"/>
      <c r="HP338" s="63"/>
      <c r="HQ338" s="63"/>
      <c r="HR338" s="63"/>
      <c r="HS338" s="63"/>
      <c r="HT338" s="63"/>
      <c r="HU338" s="63"/>
      <c r="HV338" s="63"/>
      <c r="HW338" s="63"/>
      <c r="HX338" s="63"/>
      <c r="HY338" s="63"/>
      <c r="HZ338" s="63"/>
      <c r="IA338" s="63"/>
      <c r="IB338" s="63"/>
      <c r="IC338" s="63"/>
      <c r="ID338" s="63"/>
      <c r="IE338" s="63"/>
      <c r="IF338" s="63"/>
      <c r="IG338" s="63"/>
      <c r="IH338" s="63"/>
      <c r="II338" s="63"/>
      <c r="IJ338" s="63"/>
      <c r="IK338" s="63"/>
      <c r="IL338" s="63"/>
      <c r="IM338" s="63"/>
      <c r="IN338" s="63"/>
      <c r="IO338" s="63"/>
      <c r="IP338" s="63"/>
      <c r="IQ338" s="63"/>
      <c r="IR338" s="63"/>
      <c r="IS338" s="63"/>
      <c r="IT338" s="63"/>
    </row>
    <row r="339" spans="1:254" s="276" customFormat="1" ht="15.95" customHeight="1" x14ac:dyDescent="0.2">
      <c r="A339" s="63"/>
      <c r="B339" s="63"/>
      <c r="C339" s="336"/>
      <c r="D339" s="336"/>
      <c r="E339" s="336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  <c r="FU339" s="63"/>
      <c r="FV339" s="63"/>
      <c r="FW339" s="63"/>
      <c r="FX339" s="63"/>
      <c r="FY339" s="63"/>
      <c r="FZ339" s="63"/>
      <c r="GA339" s="63"/>
      <c r="GB339" s="63"/>
      <c r="GC339" s="63"/>
      <c r="GD339" s="63"/>
      <c r="GE339" s="63"/>
      <c r="GF339" s="63"/>
      <c r="GG339" s="63"/>
      <c r="GH339" s="63"/>
      <c r="GI339" s="63"/>
      <c r="GJ339" s="63"/>
      <c r="GK339" s="63"/>
      <c r="GL339" s="63"/>
      <c r="GM339" s="63"/>
      <c r="GN339" s="63"/>
      <c r="GO339" s="63"/>
      <c r="GP339" s="63"/>
      <c r="GQ339" s="63"/>
      <c r="GR339" s="63"/>
      <c r="GS339" s="63"/>
      <c r="GT339" s="63"/>
      <c r="GU339" s="63"/>
      <c r="GV339" s="63"/>
      <c r="GW339" s="63"/>
      <c r="GX339" s="63"/>
      <c r="GY339" s="63"/>
      <c r="GZ339" s="63"/>
      <c r="HA339" s="63"/>
      <c r="HB339" s="63"/>
      <c r="HC339" s="63"/>
      <c r="HD339" s="63"/>
      <c r="HE339" s="63"/>
      <c r="HF339" s="63"/>
      <c r="HG339" s="63"/>
      <c r="HH339" s="63"/>
      <c r="HI339" s="63"/>
      <c r="HJ339" s="63"/>
      <c r="HK339" s="63"/>
      <c r="HL339" s="63"/>
      <c r="HM339" s="63"/>
      <c r="HN339" s="63"/>
      <c r="HO339" s="63"/>
      <c r="HP339" s="63"/>
      <c r="HQ339" s="63"/>
      <c r="HR339" s="63"/>
      <c r="HS339" s="63"/>
      <c r="HT339" s="63"/>
      <c r="HU339" s="63"/>
      <c r="HV339" s="63"/>
      <c r="HW339" s="63"/>
      <c r="HX339" s="63"/>
      <c r="HY339" s="63"/>
      <c r="HZ339" s="63"/>
      <c r="IA339" s="63"/>
      <c r="IB339" s="63"/>
      <c r="IC339" s="63"/>
      <c r="ID339" s="63"/>
      <c r="IE339" s="63"/>
      <c r="IF339" s="63"/>
      <c r="IG339" s="63"/>
      <c r="IH339" s="63"/>
      <c r="II339" s="63"/>
      <c r="IJ339" s="63"/>
      <c r="IK339" s="63"/>
      <c r="IL339" s="63"/>
      <c r="IM339" s="63"/>
      <c r="IN339" s="63"/>
      <c r="IO339" s="63"/>
      <c r="IP339" s="63"/>
      <c r="IQ339" s="63"/>
      <c r="IR339" s="63"/>
      <c r="IS339" s="63"/>
      <c r="IT339" s="63"/>
    </row>
    <row r="340" spans="1:254" s="276" customFormat="1" ht="15.95" customHeight="1" x14ac:dyDescent="0.2">
      <c r="A340" s="63"/>
      <c r="B340" s="63"/>
      <c r="C340" s="336"/>
      <c r="D340" s="336"/>
      <c r="E340" s="336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  <c r="GF340" s="63"/>
      <c r="GG340" s="63"/>
      <c r="GH340" s="63"/>
      <c r="GI340" s="63"/>
      <c r="GJ340" s="63"/>
      <c r="GK340" s="63"/>
      <c r="GL340" s="63"/>
      <c r="GM340" s="63"/>
      <c r="GN340" s="63"/>
      <c r="GO340" s="63"/>
      <c r="GP340" s="63"/>
      <c r="GQ340" s="63"/>
      <c r="GR340" s="63"/>
      <c r="GS340" s="63"/>
      <c r="GT340" s="63"/>
      <c r="GU340" s="63"/>
      <c r="GV340" s="63"/>
      <c r="GW340" s="63"/>
      <c r="GX340" s="63"/>
      <c r="GY340" s="63"/>
      <c r="GZ340" s="63"/>
      <c r="HA340" s="63"/>
      <c r="HB340" s="63"/>
      <c r="HC340" s="63"/>
      <c r="HD340" s="63"/>
      <c r="HE340" s="63"/>
      <c r="HF340" s="63"/>
      <c r="HG340" s="63"/>
      <c r="HH340" s="63"/>
      <c r="HI340" s="63"/>
      <c r="HJ340" s="63"/>
      <c r="HK340" s="63"/>
      <c r="HL340" s="63"/>
      <c r="HM340" s="63"/>
      <c r="HN340" s="63"/>
      <c r="HO340" s="63"/>
      <c r="HP340" s="63"/>
      <c r="HQ340" s="63"/>
      <c r="HR340" s="63"/>
      <c r="HS340" s="63"/>
      <c r="HT340" s="63"/>
      <c r="HU340" s="63"/>
      <c r="HV340" s="63"/>
      <c r="HW340" s="63"/>
      <c r="HX340" s="63"/>
      <c r="HY340" s="63"/>
      <c r="HZ340" s="63"/>
      <c r="IA340" s="63"/>
      <c r="IB340" s="63"/>
      <c r="IC340" s="63"/>
      <c r="ID340" s="63"/>
      <c r="IE340" s="63"/>
      <c r="IF340" s="63"/>
      <c r="IG340" s="63"/>
      <c r="IH340" s="63"/>
      <c r="II340" s="63"/>
      <c r="IJ340" s="63"/>
      <c r="IK340" s="63"/>
      <c r="IL340" s="63"/>
      <c r="IM340" s="63"/>
      <c r="IN340" s="63"/>
      <c r="IO340" s="63"/>
      <c r="IP340" s="63"/>
      <c r="IQ340" s="63"/>
      <c r="IR340" s="63"/>
      <c r="IS340" s="63"/>
      <c r="IT340" s="63"/>
    </row>
    <row r="341" spans="1:254" s="276" customFormat="1" ht="15.95" customHeight="1" x14ac:dyDescent="0.2">
      <c r="A341" s="63"/>
      <c r="B341" s="63"/>
      <c r="C341" s="336"/>
      <c r="D341" s="336"/>
      <c r="E341" s="336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  <c r="FU341" s="63"/>
      <c r="FV341" s="63"/>
      <c r="FW341" s="63"/>
      <c r="FX341" s="63"/>
      <c r="FY341" s="63"/>
      <c r="FZ341" s="63"/>
      <c r="GA341" s="63"/>
      <c r="GB341" s="63"/>
      <c r="GC341" s="63"/>
      <c r="GD341" s="63"/>
      <c r="GE341" s="63"/>
      <c r="GF341" s="63"/>
      <c r="GG341" s="63"/>
      <c r="GH341" s="63"/>
      <c r="GI341" s="63"/>
      <c r="GJ341" s="63"/>
      <c r="GK341" s="63"/>
      <c r="GL341" s="63"/>
      <c r="GM341" s="63"/>
      <c r="GN341" s="63"/>
      <c r="GO341" s="63"/>
      <c r="GP341" s="63"/>
      <c r="GQ341" s="63"/>
      <c r="GR341" s="63"/>
      <c r="GS341" s="63"/>
      <c r="GT341" s="63"/>
      <c r="GU341" s="63"/>
      <c r="GV341" s="63"/>
      <c r="GW341" s="63"/>
      <c r="GX341" s="63"/>
      <c r="GY341" s="63"/>
      <c r="GZ341" s="63"/>
      <c r="HA341" s="63"/>
      <c r="HB341" s="63"/>
      <c r="HC341" s="63"/>
      <c r="HD341" s="63"/>
      <c r="HE341" s="63"/>
      <c r="HF341" s="63"/>
      <c r="HG341" s="63"/>
      <c r="HH341" s="63"/>
      <c r="HI341" s="63"/>
      <c r="HJ341" s="63"/>
      <c r="HK341" s="63"/>
      <c r="HL341" s="63"/>
      <c r="HM341" s="63"/>
      <c r="HN341" s="63"/>
      <c r="HO341" s="63"/>
      <c r="HP341" s="63"/>
      <c r="HQ341" s="63"/>
      <c r="HR341" s="63"/>
      <c r="HS341" s="63"/>
      <c r="HT341" s="63"/>
      <c r="HU341" s="63"/>
      <c r="HV341" s="63"/>
      <c r="HW341" s="63"/>
      <c r="HX341" s="63"/>
      <c r="HY341" s="63"/>
      <c r="HZ341" s="63"/>
      <c r="IA341" s="63"/>
      <c r="IB341" s="63"/>
      <c r="IC341" s="63"/>
      <c r="ID341" s="63"/>
      <c r="IE341" s="63"/>
      <c r="IF341" s="63"/>
      <c r="IG341" s="63"/>
      <c r="IH341" s="63"/>
      <c r="II341" s="63"/>
      <c r="IJ341" s="63"/>
      <c r="IK341" s="63"/>
      <c r="IL341" s="63"/>
      <c r="IM341" s="63"/>
      <c r="IN341" s="63"/>
      <c r="IO341" s="63"/>
      <c r="IP341" s="63"/>
      <c r="IQ341" s="63"/>
      <c r="IR341" s="63"/>
      <c r="IS341" s="63"/>
      <c r="IT341" s="63"/>
    </row>
    <row r="342" spans="1:254" s="276" customFormat="1" ht="15.95" customHeight="1" x14ac:dyDescent="0.2">
      <c r="A342" s="63"/>
      <c r="B342" s="63"/>
      <c r="C342" s="336"/>
      <c r="D342" s="336"/>
      <c r="E342" s="336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  <c r="FU342" s="63"/>
      <c r="FV342" s="63"/>
      <c r="FW342" s="63"/>
      <c r="FX342" s="63"/>
      <c r="FY342" s="63"/>
      <c r="FZ342" s="63"/>
      <c r="GA342" s="63"/>
      <c r="GB342" s="63"/>
      <c r="GC342" s="63"/>
      <c r="GD342" s="63"/>
      <c r="GE342" s="63"/>
      <c r="GF342" s="63"/>
      <c r="GG342" s="63"/>
      <c r="GH342" s="63"/>
      <c r="GI342" s="63"/>
      <c r="GJ342" s="63"/>
      <c r="GK342" s="63"/>
      <c r="GL342" s="63"/>
      <c r="GM342" s="63"/>
      <c r="GN342" s="63"/>
      <c r="GO342" s="63"/>
      <c r="GP342" s="63"/>
      <c r="GQ342" s="63"/>
      <c r="GR342" s="63"/>
      <c r="GS342" s="63"/>
      <c r="GT342" s="63"/>
      <c r="GU342" s="63"/>
      <c r="GV342" s="63"/>
      <c r="GW342" s="63"/>
      <c r="GX342" s="63"/>
      <c r="GY342" s="63"/>
      <c r="GZ342" s="63"/>
      <c r="HA342" s="63"/>
      <c r="HB342" s="63"/>
      <c r="HC342" s="63"/>
      <c r="HD342" s="63"/>
      <c r="HE342" s="63"/>
      <c r="HF342" s="63"/>
      <c r="HG342" s="63"/>
      <c r="HH342" s="63"/>
      <c r="HI342" s="63"/>
      <c r="HJ342" s="63"/>
      <c r="HK342" s="63"/>
      <c r="HL342" s="63"/>
      <c r="HM342" s="63"/>
      <c r="HN342" s="63"/>
      <c r="HO342" s="63"/>
      <c r="HP342" s="63"/>
      <c r="HQ342" s="63"/>
      <c r="HR342" s="63"/>
      <c r="HS342" s="63"/>
      <c r="HT342" s="63"/>
      <c r="HU342" s="63"/>
      <c r="HV342" s="63"/>
      <c r="HW342" s="63"/>
      <c r="HX342" s="63"/>
      <c r="HY342" s="63"/>
      <c r="HZ342" s="63"/>
      <c r="IA342" s="63"/>
      <c r="IB342" s="63"/>
      <c r="IC342" s="63"/>
      <c r="ID342" s="63"/>
      <c r="IE342" s="63"/>
      <c r="IF342" s="63"/>
      <c r="IG342" s="63"/>
      <c r="IH342" s="63"/>
      <c r="II342" s="63"/>
      <c r="IJ342" s="63"/>
      <c r="IK342" s="63"/>
      <c r="IL342" s="63"/>
      <c r="IM342" s="63"/>
      <c r="IN342" s="63"/>
      <c r="IO342" s="63"/>
      <c r="IP342" s="63"/>
      <c r="IQ342" s="63"/>
      <c r="IR342" s="63"/>
      <c r="IS342" s="63"/>
      <c r="IT342" s="63"/>
    </row>
    <row r="343" spans="1:254" s="276" customFormat="1" ht="15.95" customHeight="1" x14ac:dyDescent="0.2">
      <c r="A343" s="63"/>
      <c r="B343" s="63"/>
      <c r="C343" s="336"/>
      <c r="D343" s="336"/>
      <c r="E343" s="336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  <c r="FU343" s="63"/>
      <c r="FV343" s="63"/>
      <c r="FW343" s="63"/>
      <c r="FX343" s="63"/>
      <c r="FY343" s="63"/>
      <c r="FZ343" s="63"/>
      <c r="GA343" s="63"/>
      <c r="GB343" s="63"/>
      <c r="GC343" s="63"/>
      <c r="GD343" s="63"/>
      <c r="GE343" s="63"/>
      <c r="GF343" s="63"/>
      <c r="GG343" s="63"/>
      <c r="GH343" s="63"/>
      <c r="GI343" s="63"/>
      <c r="GJ343" s="63"/>
      <c r="GK343" s="63"/>
      <c r="GL343" s="63"/>
      <c r="GM343" s="63"/>
      <c r="GN343" s="63"/>
      <c r="GO343" s="63"/>
      <c r="GP343" s="63"/>
      <c r="GQ343" s="63"/>
      <c r="GR343" s="63"/>
      <c r="GS343" s="63"/>
      <c r="GT343" s="63"/>
      <c r="GU343" s="63"/>
      <c r="GV343" s="63"/>
      <c r="GW343" s="63"/>
      <c r="GX343" s="63"/>
      <c r="GY343" s="63"/>
      <c r="GZ343" s="63"/>
      <c r="HA343" s="63"/>
      <c r="HB343" s="63"/>
      <c r="HC343" s="63"/>
      <c r="HD343" s="63"/>
      <c r="HE343" s="63"/>
      <c r="HF343" s="63"/>
      <c r="HG343" s="63"/>
      <c r="HH343" s="63"/>
      <c r="HI343" s="63"/>
      <c r="HJ343" s="63"/>
      <c r="HK343" s="63"/>
      <c r="HL343" s="63"/>
      <c r="HM343" s="63"/>
      <c r="HN343" s="63"/>
      <c r="HO343" s="63"/>
      <c r="HP343" s="63"/>
      <c r="HQ343" s="63"/>
      <c r="HR343" s="63"/>
      <c r="HS343" s="63"/>
      <c r="HT343" s="63"/>
      <c r="HU343" s="63"/>
      <c r="HV343" s="63"/>
      <c r="HW343" s="63"/>
      <c r="HX343" s="63"/>
      <c r="HY343" s="63"/>
      <c r="HZ343" s="63"/>
      <c r="IA343" s="63"/>
      <c r="IB343" s="63"/>
      <c r="IC343" s="63"/>
      <c r="ID343" s="63"/>
      <c r="IE343" s="63"/>
      <c r="IF343" s="63"/>
      <c r="IG343" s="63"/>
      <c r="IH343" s="63"/>
      <c r="II343" s="63"/>
      <c r="IJ343" s="63"/>
      <c r="IK343" s="63"/>
      <c r="IL343" s="63"/>
      <c r="IM343" s="63"/>
      <c r="IN343" s="63"/>
      <c r="IO343" s="63"/>
      <c r="IP343" s="63"/>
      <c r="IQ343" s="63"/>
      <c r="IR343" s="63"/>
      <c r="IS343" s="63"/>
      <c r="IT343" s="63"/>
    </row>
    <row r="344" spans="1:254" s="276" customFormat="1" ht="15.95" customHeight="1" x14ac:dyDescent="0.2">
      <c r="A344" s="63"/>
      <c r="B344" s="63"/>
      <c r="C344" s="336"/>
      <c r="D344" s="336"/>
      <c r="E344" s="336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  <c r="FU344" s="63"/>
      <c r="FV344" s="63"/>
      <c r="FW344" s="63"/>
      <c r="FX344" s="63"/>
      <c r="FY344" s="63"/>
      <c r="FZ344" s="63"/>
      <c r="GA344" s="63"/>
      <c r="GB344" s="63"/>
      <c r="GC344" s="63"/>
      <c r="GD344" s="63"/>
      <c r="GE344" s="63"/>
      <c r="GF344" s="63"/>
      <c r="GG344" s="63"/>
      <c r="GH344" s="63"/>
      <c r="GI344" s="63"/>
      <c r="GJ344" s="63"/>
      <c r="GK344" s="63"/>
      <c r="GL344" s="63"/>
      <c r="GM344" s="63"/>
      <c r="GN344" s="63"/>
      <c r="GO344" s="63"/>
      <c r="GP344" s="63"/>
      <c r="GQ344" s="63"/>
      <c r="GR344" s="63"/>
      <c r="GS344" s="63"/>
      <c r="GT344" s="63"/>
      <c r="GU344" s="63"/>
      <c r="GV344" s="63"/>
      <c r="GW344" s="63"/>
      <c r="GX344" s="63"/>
      <c r="GY344" s="63"/>
      <c r="GZ344" s="63"/>
      <c r="HA344" s="63"/>
      <c r="HB344" s="63"/>
      <c r="HC344" s="63"/>
      <c r="HD344" s="63"/>
      <c r="HE344" s="63"/>
      <c r="HF344" s="63"/>
      <c r="HG344" s="63"/>
      <c r="HH344" s="63"/>
      <c r="HI344" s="63"/>
      <c r="HJ344" s="63"/>
      <c r="HK344" s="63"/>
      <c r="HL344" s="63"/>
      <c r="HM344" s="63"/>
      <c r="HN344" s="63"/>
      <c r="HO344" s="63"/>
      <c r="HP344" s="63"/>
      <c r="HQ344" s="63"/>
      <c r="HR344" s="63"/>
      <c r="HS344" s="63"/>
      <c r="HT344" s="63"/>
      <c r="HU344" s="63"/>
      <c r="HV344" s="63"/>
      <c r="HW344" s="63"/>
      <c r="HX344" s="63"/>
      <c r="HY344" s="63"/>
      <c r="HZ344" s="63"/>
      <c r="IA344" s="63"/>
      <c r="IB344" s="63"/>
      <c r="IC344" s="63"/>
      <c r="ID344" s="63"/>
      <c r="IE344" s="63"/>
      <c r="IF344" s="63"/>
      <c r="IG344" s="63"/>
      <c r="IH344" s="63"/>
      <c r="II344" s="63"/>
      <c r="IJ344" s="63"/>
      <c r="IK344" s="63"/>
      <c r="IL344" s="63"/>
      <c r="IM344" s="63"/>
      <c r="IN344" s="63"/>
      <c r="IO344" s="63"/>
      <c r="IP344" s="63"/>
      <c r="IQ344" s="63"/>
      <c r="IR344" s="63"/>
      <c r="IS344" s="63"/>
      <c r="IT344" s="63"/>
    </row>
    <row r="345" spans="1:254" s="276" customFormat="1" ht="15.95" customHeight="1" x14ac:dyDescent="0.2">
      <c r="A345" s="63"/>
      <c r="B345" s="63"/>
      <c r="C345" s="336"/>
      <c r="D345" s="336"/>
      <c r="E345" s="336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  <c r="GF345" s="63"/>
      <c r="GG345" s="63"/>
      <c r="GH345" s="63"/>
      <c r="GI345" s="63"/>
      <c r="GJ345" s="63"/>
      <c r="GK345" s="63"/>
      <c r="GL345" s="63"/>
      <c r="GM345" s="63"/>
      <c r="GN345" s="63"/>
      <c r="GO345" s="63"/>
      <c r="GP345" s="63"/>
      <c r="GQ345" s="63"/>
      <c r="GR345" s="63"/>
      <c r="GS345" s="63"/>
      <c r="GT345" s="63"/>
      <c r="GU345" s="63"/>
      <c r="GV345" s="63"/>
      <c r="GW345" s="63"/>
      <c r="GX345" s="63"/>
      <c r="GY345" s="63"/>
      <c r="GZ345" s="63"/>
      <c r="HA345" s="63"/>
      <c r="HB345" s="63"/>
      <c r="HC345" s="63"/>
      <c r="HD345" s="63"/>
      <c r="HE345" s="63"/>
      <c r="HF345" s="63"/>
      <c r="HG345" s="63"/>
      <c r="HH345" s="63"/>
      <c r="HI345" s="63"/>
      <c r="HJ345" s="63"/>
      <c r="HK345" s="63"/>
      <c r="HL345" s="63"/>
      <c r="HM345" s="63"/>
      <c r="HN345" s="63"/>
      <c r="HO345" s="63"/>
      <c r="HP345" s="63"/>
      <c r="HQ345" s="63"/>
      <c r="HR345" s="63"/>
      <c r="HS345" s="63"/>
      <c r="HT345" s="63"/>
      <c r="HU345" s="63"/>
      <c r="HV345" s="63"/>
      <c r="HW345" s="63"/>
      <c r="HX345" s="63"/>
      <c r="HY345" s="63"/>
      <c r="HZ345" s="63"/>
      <c r="IA345" s="63"/>
      <c r="IB345" s="63"/>
      <c r="IC345" s="63"/>
      <c r="ID345" s="63"/>
      <c r="IE345" s="63"/>
      <c r="IF345" s="63"/>
      <c r="IG345" s="63"/>
      <c r="IH345" s="63"/>
      <c r="II345" s="63"/>
      <c r="IJ345" s="63"/>
      <c r="IK345" s="63"/>
      <c r="IL345" s="63"/>
      <c r="IM345" s="63"/>
      <c r="IN345" s="63"/>
      <c r="IO345" s="63"/>
      <c r="IP345" s="63"/>
      <c r="IQ345" s="63"/>
      <c r="IR345" s="63"/>
      <c r="IS345" s="63"/>
      <c r="IT345" s="63"/>
    </row>
    <row r="346" spans="1:254" s="276" customFormat="1" ht="15.95" customHeight="1" x14ac:dyDescent="0.2">
      <c r="A346" s="63"/>
      <c r="B346" s="63"/>
      <c r="C346" s="336"/>
      <c r="D346" s="336"/>
      <c r="E346" s="336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  <c r="FU346" s="63"/>
      <c r="FV346" s="63"/>
      <c r="FW346" s="63"/>
      <c r="FX346" s="63"/>
      <c r="FY346" s="63"/>
      <c r="FZ346" s="63"/>
      <c r="GA346" s="63"/>
      <c r="GB346" s="63"/>
      <c r="GC346" s="63"/>
      <c r="GD346" s="63"/>
      <c r="GE346" s="63"/>
      <c r="GF346" s="63"/>
      <c r="GG346" s="63"/>
      <c r="GH346" s="63"/>
      <c r="GI346" s="63"/>
      <c r="GJ346" s="63"/>
      <c r="GK346" s="63"/>
      <c r="GL346" s="63"/>
      <c r="GM346" s="63"/>
      <c r="GN346" s="63"/>
      <c r="GO346" s="63"/>
      <c r="GP346" s="63"/>
      <c r="GQ346" s="63"/>
      <c r="GR346" s="63"/>
      <c r="GS346" s="63"/>
      <c r="GT346" s="63"/>
      <c r="GU346" s="63"/>
      <c r="GV346" s="63"/>
      <c r="GW346" s="63"/>
      <c r="GX346" s="63"/>
      <c r="GY346" s="63"/>
      <c r="GZ346" s="63"/>
      <c r="HA346" s="63"/>
      <c r="HB346" s="63"/>
      <c r="HC346" s="63"/>
      <c r="HD346" s="63"/>
      <c r="HE346" s="63"/>
      <c r="HF346" s="63"/>
      <c r="HG346" s="63"/>
      <c r="HH346" s="63"/>
      <c r="HI346" s="63"/>
      <c r="HJ346" s="63"/>
      <c r="HK346" s="63"/>
      <c r="HL346" s="63"/>
      <c r="HM346" s="63"/>
      <c r="HN346" s="63"/>
      <c r="HO346" s="63"/>
      <c r="HP346" s="63"/>
      <c r="HQ346" s="63"/>
      <c r="HR346" s="63"/>
      <c r="HS346" s="63"/>
      <c r="HT346" s="63"/>
      <c r="HU346" s="63"/>
      <c r="HV346" s="63"/>
      <c r="HW346" s="63"/>
      <c r="HX346" s="63"/>
      <c r="HY346" s="63"/>
      <c r="HZ346" s="63"/>
      <c r="IA346" s="63"/>
      <c r="IB346" s="63"/>
      <c r="IC346" s="63"/>
      <c r="ID346" s="63"/>
      <c r="IE346" s="63"/>
      <c r="IF346" s="63"/>
      <c r="IG346" s="63"/>
      <c r="IH346" s="63"/>
      <c r="II346" s="63"/>
      <c r="IJ346" s="63"/>
      <c r="IK346" s="63"/>
      <c r="IL346" s="63"/>
      <c r="IM346" s="63"/>
      <c r="IN346" s="63"/>
      <c r="IO346" s="63"/>
      <c r="IP346" s="63"/>
      <c r="IQ346" s="63"/>
      <c r="IR346" s="63"/>
      <c r="IS346" s="63"/>
      <c r="IT346" s="63"/>
    </row>
    <row r="347" spans="1:254" s="276" customFormat="1" ht="15.95" customHeight="1" x14ac:dyDescent="0.2">
      <c r="A347" s="63"/>
      <c r="B347" s="63"/>
      <c r="C347" s="336"/>
      <c r="D347" s="336"/>
      <c r="E347" s="336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3"/>
      <c r="HA347" s="63"/>
      <c r="HB347" s="63"/>
      <c r="HC347" s="63"/>
      <c r="HD347" s="63"/>
      <c r="HE347" s="63"/>
      <c r="HF347" s="63"/>
      <c r="HG347" s="63"/>
      <c r="HH347" s="63"/>
      <c r="HI347" s="63"/>
      <c r="HJ347" s="63"/>
      <c r="HK347" s="63"/>
      <c r="HL347" s="63"/>
      <c r="HM347" s="63"/>
      <c r="HN347" s="63"/>
      <c r="HO347" s="63"/>
      <c r="HP347" s="63"/>
      <c r="HQ347" s="63"/>
      <c r="HR347" s="63"/>
      <c r="HS347" s="63"/>
      <c r="HT347" s="63"/>
      <c r="HU347" s="63"/>
      <c r="HV347" s="63"/>
      <c r="HW347" s="63"/>
      <c r="HX347" s="63"/>
      <c r="HY347" s="63"/>
      <c r="HZ347" s="63"/>
      <c r="IA347" s="63"/>
      <c r="IB347" s="63"/>
      <c r="IC347" s="63"/>
      <c r="ID347" s="63"/>
      <c r="IE347" s="63"/>
      <c r="IF347" s="63"/>
      <c r="IG347" s="63"/>
      <c r="IH347" s="63"/>
      <c r="II347" s="63"/>
      <c r="IJ347" s="63"/>
      <c r="IK347" s="63"/>
      <c r="IL347" s="63"/>
      <c r="IM347" s="63"/>
      <c r="IN347" s="63"/>
      <c r="IO347" s="63"/>
      <c r="IP347" s="63"/>
      <c r="IQ347" s="63"/>
      <c r="IR347" s="63"/>
      <c r="IS347" s="63"/>
      <c r="IT347" s="63"/>
    </row>
    <row r="348" spans="1:254" s="276" customFormat="1" ht="15.95" customHeight="1" x14ac:dyDescent="0.2">
      <c r="A348" s="63"/>
      <c r="B348" s="63"/>
      <c r="C348" s="336"/>
      <c r="D348" s="336"/>
      <c r="E348" s="336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  <c r="GF348" s="63"/>
      <c r="GG348" s="63"/>
      <c r="GH348" s="63"/>
      <c r="GI348" s="63"/>
      <c r="GJ348" s="63"/>
      <c r="GK348" s="63"/>
      <c r="GL348" s="63"/>
      <c r="GM348" s="63"/>
      <c r="GN348" s="63"/>
      <c r="GO348" s="63"/>
      <c r="GP348" s="63"/>
      <c r="GQ348" s="63"/>
      <c r="GR348" s="63"/>
      <c r="GS348" s="63"/>
      <c r="GT348" s="63"/>
      <c r="GU348" s="63"/>
      <c r="GV348" s="63"/>
      <c r="GW348" s="63"/>
      <c r="GX348" s="63"/>
      <c r="GY348" s="63"/>
      <c r="GZ348" s="63"/>
      <c r="HA348" s="63"/>
      <c r="HB348" s="63"/>
      <c r="HC348" s="63"/>
      <c r="HD348" s="63"/>
      <c r="HE348" s="63"/>
      <c r="HF348" s="63"/>
      <c r="HG348" s="63"/>
      <c r="HH348" s="63"/>
      <c r="HI348" s="63"/>
      <c r="HJ348" s="63"/>
      <c r="HK348" s="63"/>
      <c r="HL348" s="63"/>
      <c r="HM348" s="63"/>
      <c r="HN348" s="63"/>
      <c r="HO348" s="63"/>
      <c r="HP348" s="63"/>
      <c r="HQ348" s="63"/>
      <c r="HR348" s="63"/>
      <c r="HS348" s="63"/>
      <c r="HT348" s="63"/>
      <c r="HU348" s="63"/>
      <c r="HV348" s="63"/>
      <c r="HW348" s="63"/>
      <c r="HX348" s="63"/>
      <c r="HY348" s="63"/>
      <c r="HZ348" s="63"/>
      <c r="IA348" s="63"/>
      <c r="IB348" s="63"/>
      <c r="IC348" s="63"/>
      <c r="ID348" s="63"/>
      <c r="IE348" s="63"/>
      <c r="IF348" s="63"/>
      <c r="IG348" s="63"/>
      <c r="IH348" s="63"/>
      <c r="II348" s="63"/>
      <c r="IJ348" s="63"/>
      <c r="IK348" s="63"/>
      <c r="IL348" s="63"/>
      <c r="IM348" s="63"/>
      <c r="IN348" s="63"/>
      <c r="IO348" s="63"/>
      <c r="IP348" s="63"/>
      <c r="IQ348" s="63"/>
      <c r="IR348" s="63"/>
      <c r="IS348" s="63"/>
      <c r="IT348" s="63"/>
    </row>
    <row r="349" spans="1:254" s="276" customFormat="1" ht="15.95" customHeight="1" x14ac:dyDescent="0.2">
      <c r="A349" s="63"/>
      <c r="B349" s="63"/>
      <c r="C349" s="336"/>
      <c r="D349" s="336"/>
      <c r="E349" s="336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  <c r="GF349" s="63"/>
      <c r="GG349" s="63"/>
      <c r="GH349" s="63"/>
      <c r="GI349" s="63"/>
      <c r="GJ349" s="63"/>
      <c r="GK349" s="63"/>
      <c r="GL349" s="63"/>
      <c r="GM349" s="63"/>
      <c r="GN349" s="63"/>
      <c r="GO349" s="63"/>
      <c r="GP349" s="63"/>
      <c r="GQ349" s="63"/>
      <c r="GR349" s="63"/>
      <c r="GS349" s="63"/>
      <c r="GT349" s="63"/>
      <c r="GU349" s="63"/>
      <c r="GV349" s="63"/>
      <c r="GW349" s="63"/>
      <c r="GX349" s="63"/>
      <c r="GY349" s="63"/>
      <c r="GZ349" s="63"/>
      <c r="HA349" s="63"/>
      <c r="HB349" s="63"/>
      <c r="HC349" s="63"/>
      <c r="HD349" s="63"/>
      <c r="HE349" s="63"/>
      <c r="HF349" s="63"/>
      <c r="HG349" s="63"/>
      <c r="HH349" s="63"/>
      <c r="HI349" s="63"/>
      <c r="HJ349" s="63"/>
      <c r="HK349" s="63"/>
      <c r="HL349" s="63"/>
      <c r="HM349" s="63"/>
      <c r="HN349" s="63"/>
      <c r="HO349" s="63"/>
      <c r="HP349" s="63"/>
      <c r="HQ349" s="63"/>
      <c r="HR349" s="63"/>
      <c r="HS349" s="63"/>
      <c r="HT349" s="63"/>
      <c r="HU349" s="63"/>
      <c r="HV349" s="63"/>
      <c r="HW349" s="63"/>
      <c r="HX349" s="63"/>
      <c r="HY349" s="63"/>
      <c r="HZ349" s="63"/>
      <c r="IA349" s="63"/>
      <c r="IB349" s="63"/>
      <c r="IC349" s="63"/>
      <c r="ID349" s="63"/>
      <c r="IE349" s="63"/>
      <c r="IF349" s="63"/>
      <c r="IG349" s="63"/>
      <c r="IH349" s="63"/>
      <c r="II349" s="63"/>
      <c r="IJ349" s="63"/>
      <c r="IK349" s="63"/>
      <c r="IL349" s="63"/>
      <c r="IM349" s="63"/>
      <c r="IN349" s="63"/>
      <c r="IO349" s="63"/>
      <c r="IP349" s="63"/>
      <c r="IQ349" s="63"/>
      <c r="IR349" s="63"/>
      <c r="IS349" s="63"/>
      <c r="IT349" s="63"/>
    </row>
    <row r="350" spans="1:254" s="276" customFormat="1" ht="15.95" customHeight="1" x14ac:dyDescent="0.2">
      <c r="A350" s="63"/>
      <c r="B350" s="63"/>
      <c r="C350" s="336"/>
      <c r="D350" s="336"/>
      <c r="E350" s="336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  <c r="GF350" s="63"/>
      <c r="GG350" s="63"/>
      <c r="GH350" s="63"/>
      <c r="GI350" s="63"/>
      <c r="GJ350" s="63"/>
      <c r="GK350" s="63"/>
      <c r="GL350" s="63"/>
      <c r="GM350" s="63"/>
      <c r="GN350" s="63"/>
      <c r="GO350" s="63"/>
      <c r="GP350" s="63"/>
      <c r="GQ350" s="63"/>
      <c r="GR350" s="63"/>
      <c r="GS350" s="63"/>
      <c r="GT350" s="63"/>
      <c r="GU350" s="63"/>
      <c r="GV350" s="63"/>
      <c r="GW350" s="63"/>
      <c r="GX350" s="63"/>
      <c r="GY350" s="63"/>
      <c r="GZ350" s="63"/>
      <c r="HA350" s="63"/>
      <c r="HB350" s="63"/>
      <c r="HC350" s="63"/>
      <c r="HD350" s="63"/>
      <c r="HE350" s="63"/>
      <c r="HF350" s="63"/>
      <c r="HG350" s="63"/>
      <c r="HH350" s="63"/>
      <c r="HI350" s="63"/>
      <c r="HJ350" s="63"/>
      <c r="HK350" s="63"/>
      <c r="HL350" s="63"/>
      <c r="HM350" s="63"/>
      <c r="HN350" s="63"/>
      <c r="HO350" s="63"/>
      <c r="HP350" s="63"/>
      <c r="HQ350" s="63"/>
      <c r="HR350" s="63"/>
      <c r="HS350" s="63"/>
      <c r="HT350" s="63"/>
      <c r="HU350" s="63"/>
      <c r="HV350" s="63"/>
      <c r="HW350" s="63"/>
      <c r="HX350" s="63"/>
      <c r="HY350" s="63"/>
      <c r="HZ350" s="63"/>
      <c r="IA350" s="63"/>
      <c r="IB350" s="63"/>
      <c r="IC350" s="63"/>
      <c r="ID350" s="63"/>
      <c r="IE350" s="63"/>
      <c r="IF350" s="63"/>
      <c r="IG350" s="63"/>
      <c r="IH350" s="63"/>
      <c r="II350" s="63"/>
      <c r="IJ350" s="63"/>
      <c r="IK350" s="63"/>
      <c r="IL350" s="63"/>
      <c r="IM350" s="63"/>
      <c r="IN350" s="63"/>
      <c r="IO350" s="63"/>
      <c r="IP350" s="63"/>
      <c r="IQ350" s="63"/>
      <c r="IR350" s="63"/>
      <c r="IS350" s="63"/>
      <c r="IT350" s="63"/>
    </row>
    <row r="351" spans="1:254" s="276" customFormat="1" ht="15.95" customHeight="1" x14ac:dyDescent="0.2">
      <c r="A351" s="63"/>
      <c r="B351" s="63"/>
      <c r="C351" s="336"/>
      <c r="D351" s="336"/>
      <c r="E351" s="336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</row>
    <row r="352" spans="1:254" s="276" customFormat="1" ht="15.95" customHeight="1" x14ac:dyDescent="0.2">
      <c r="A352" s="63"/>
      <c r="B352" s="63"/>
      <c r="C352" s="336"/>
      <c r="D352" s="336"/>
      <c r="E352" s="336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  <c r="GF352" s="63"/>
      <c r="GG352" s="63"/>
      <c r="GH352" s="63"/>
      <c r="GI352" s="63"/>
      <c r="GJ352" s="63"/>
      <c r="GK352" s="63"/>
      <c r="GL352" s="63"/>
      <c r="GM352" s="63"/>
      <c r="GN352" s="63"/>
      <c r="GO352" s="63"/>
      <c r="GP352" s="63"/>
      <c r="GQ352" s="63"/>
      <c r="GR352" s="63"/>
      <c r="GS352" s="63"/>
      <c r="GT352" s="63"/>
      <c r="GU352" s="63"/>
      <c r="GV352" s="63"/>
      <c r="GW352" s="63"/>
      <c r="GX352" s="63"/>
      <c r="GY352" s="63"/>
      <c r="GZ352" s="63"/>
      <c r="HA352" s="63"/>
      <c r="HB352" s="63"/>
      <c r="HC352" s="63"/>
      <c r="HD352" s="63"/>
      <c r="HE352" s="63"/>
      <c r="HF352" s="63"/>
      <c r="HG352" s="63"/>
      <c r="HH352" s="63"/>
      <c r="HI352" s="63"/>
      <c r="HJ352" s="63"/>
      <c r="HK352" s="63"/>
      <c r="HL352" s="63"/>
      <c r="HM352" s="63"/>
      <c r="HN352" s="63"/>
      <c r="HO352" s="63"/>
      <c r="HP352" s="63"/>
      <c r="HQ352" s="63"/>
      <c r="HR352" s="63"/>
      <c r="HS352" s="63"/>
      <c r="HT352" s="63"/>
      <c r="HU352" s="63"/>
      <c r="HV352" s="63"/>
      <c r="HW352" s="63"/>
      <c r="HX352" s="63"/>
      <c r="HY352" s="63"/>
      <c r="HZ352" s="63"/>
      <c r="IA352" s="63"/>
      <c r="IB352" s="63"/>
      <c r="IC352" s="63"/>
      <c r="ID352" s="63"/>
      <c r="IE352" s="63"/>
      <c r="IF352" s="63"/>
      <c r="IG352" s="63"/>
      <c r="IH352" s="63"/>
      <c r="II352" s="63"/>
      <c r="IJ352" s="63"/>
      <c r="IK352" s="63"/>
      <c r="IL352" s="63"/>
      <c r="IM352" s="63"/>
      <c r="IN352" s="63"/>
      <c r="IO352" s="63"/>
      <c r="IP352" s="63"/>
      <c r="IQ352" s="63"/>
      <c r="IR352" s="63"/>
      <c r="IS352" s="63"/>
      <c r="IT352" s="63"/>
    </row>
    <row r="353" spans="1:254" s="276" customFormat="1" ht="15.95" customHeight="1" x14ac:dyDescent="0.2">
      <c r="A353" s="63"/>
      <c r="B353" s="63"/>
      <c r="C353" s="336"/>
      <c r="D353" s="336"/>
      <c r="E353" s="336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  <c r="GF353" s="63"/>
      <c r="GG353" s="63"/>
      <c r="GH353" s="63"/>
      <c r="GI353" s="63"/>
      <c r="GJ353" s="63"/>
      <c r="GK353" s="63"/>
      <c r="GL353" s="63"/>
      <c r="GM353" s="63"/>
      <c r="GN353" s="63"/>
      <c r="GO353" s="63"/>
      <c r="GP353" s="63"/>
      <c r="GQ353" s="63"/>
      <c r="GR353" s="63"/>
      <c r="GS353" s="63"/>
      <c r="GT353" s="63"/>
      <c r="GU353" s="63"/>
      <c r="GV353" s="63"/>
      <c r="GW353" s="63"/>
      <c r="GX353" s="63"/>
      <c r="GY353" s="63"/>
      <c r="GZ353" s="63"/>
      <c r="HA353" s="63"/>
      <c r="HB353" s="63"/>
      <c r="HC353" s="63"/>
      <c r="HD353" s="63"/>
      <c r="HE353" s="63"/>
      <c r="HF353" s="63"/>
      <c r="HG353" s="63"/>
      <c r="HH353" s="63"/>
      <c r="HI353" s="63"/>
      <c r="HJ353" s="63"/>
      <c r="HK353" s="63"/>
      <c r="HL353" s="63"/>
      <c r="HM353" s="63"/>
      <c r="HN353" s="63"/>
      <c r="HO353" s="63"/>
      <c r="HP353" s="63"/>
      <c r="HQ353" s="63"/>
      <c r="HR353" s="63"/>
      <c r="HS353" s="63"/>
      <c r="HT353" s="63"/>
      <c r="HU353" s="63"/>
      <c r="HV353" s="63"/>
      <c r="HW353" s="63"/>
      <c r="HX353" s="63"/>
      <c r="HY353" s="63"/>
      <c r="HZ353" s="63"/>
      <c r="IA353" s="63"/>
      <c r="IB353" s="63"/>
      <c r="IC353" s="63"/>
      <c r="ID353" s="63"/>
      <c r="IE353" s="63"/>
      <c r="IF353" s="63"/>
      <c r="IG353" s="63"/>
      <c r="IH353" s="63"/>
      <c r="II353" s="63"/>
      <c r="IJ353" s="63"/>
      <c r="IK353" s="63"/>
      <c r="IL353" s="63"/>
      <c r="IM353" s="63"/>
      <c r="IN353" s="63"/>
      <c r="IO353" s="63"/>
      <c r="IP353" s="63"/>
      <c r="IQ353" s="63"/>
      <c r="IR353" s="63"/>
      <c r="IS353" s="63"/>
      <c r="IT353" s="63"/>
    </row>
    <row r="354" spans="1:254" s="276" customFormat="1" ht="15.95" customHeight="1" x14ac:dyDescent="0.2">
      <c r="A354" s="63"/>
      <c r="B354" s="63"/>
      <c r="C354" s="336"/>
      <c r="D354" s="336"/>
      <c r="E354" s="336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  <c r="FU354" s="63"/>
      <c r="FV354" s="63"/>
      <c r="FW354" s="63"/>
      <c r="FX354" s="63"/>
      <c r="FY354" s="63"/>
      <c r="FZ354" s="63"/>
      <c r="GA354" s="63"/>
      <c r="GB354" s="63"/>
      <c r="GC354" s="63"/>
      <c r="GD354" s="63"/>
      <c r="GE354" s="63"/>
      <c r="GF354" s="63"/>
      <c r="GG354" s="63"/>
      <c r="GH354" s="63"/>
      <c r="GI354" s="63"/>
      <c r="GJ354" s="63"/>
      <c r="GK354" s="63"/>
      <c r="GL354" s="63"/>
      <c r="GM354" s="63"/>
      <c r="GN354" s="63"/>
      <c r="GO354" s="63"/>
      <c r="GP354" s="63"/>
      <c r="GQ354" s="63"/>
      <c r="GR354" s="63"/>
      <c r="GS354" s="63"/>
      <c r="GT354" s="63"/>
      <c r="GU354" s="63"/>
      <c r="GV354" s="63"/>
      <c r="GW354" s="63"/>
      <c r="GX354" s="63"/>
      <c r="GY354" s="63"/>
      <c r="GZ354" s="63"/>
      <c r="HA354" s="63"/>
      <c r="HB354" s="63"/>
      <c r="HC354" s="63"/>
      <c r="HD354" s="63"/>
      <c r="HE354" s="63"/>
      <c r="HF354" s="63"/>
      <c r="HG354" s="63"/>
      <c r="HH354" s="63"/>
      <c r="HI354" s="63"/>
      <c r="HJ354" s="63"/>
      <c r="HK354" s="63"/>
      <c r="HL354" s="63"/>
      <c r="HM354" s="63"/>
      <c r="HN354" s="63"/>
      <c r="HO354" s="63"/>
      <c r="HP354" s="63"/>
      <c r="HQ354" s="63"/>
      <c r="HR354" s="63"/>
      <c r="HS354" s="63"/>
      <c r="HT354" s="63"/>
      <c r="HU354" s="63"/>
      <c r="HV354" s="63"/>
      <c r="HW354" s="63"/>
      <c r="HX354" s="63"/>
      <c r="HY354" s="63"/>
      <c r="HZ354" s="63"/>
      <c r="IA354" s="63"/>
      <c r="IB354" s="63"/>
      <c r="IC354" s="63"/>
      <c r="ID354" s="63"/>
      <c r="IE354" s="63"/>
      <c r="IF354" s="63"/>
      <c r="IG354" s="63"/>
      <c r="IH354" s="63"/>
      <c r="II354" s="63"/>
      <c r="IJ354" s="63"/>
      <c r="IK354" s="63"/>
      <c r="IL354" s="63"/>
      <c r="IM354" s="63"/>
      <c r="IN354" s="63"/>
      <c r="IO354" s="63"/>
      <c r="IP354" s="63"/>
      <c r="IQ354" s="63"/>
      <c r="IR354" s="63"/>
      <c r="IS354" s="63"/>
      <c r="IT354" s="63"/>
    </row>
    <row r="355" spans="1:254" s="276" customFormat="1" ht="15.95" customHeight="1" x14ac:dyDescent="0.2">
      <c r="A355" s="63"/>
      <c r="B355" s="63"/>
      <c r="C355" s="336"/>
      <c r="D355" s="336"/>
      <c r="E355" s="336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  <c r="FU355" s="63"/>
      <c r="FV355" s="63"/>
      <c r="FW355" s="63"/>
      <c r="FX355" s="63"/>
      <c r="FY355" s="63"/>
      <c r="FZ355" s="63"/>
      <c r="GA355" s="63"/>
      <c r="GB355" s="63"/>
      <c r="GC355" s="63"/>
      <c r="GD355" s="63"/>
      <c r="GE355" s="63"/>
      <c r="GF355" s="63"/>
      <c r="GG355" s="63"/>
      <c r="GH355" s="63"/>
      <c r="GI355" s="63"/>
      <c r="GJ355" s="63"/>
      <c r="GK355" s="63"/>
      <c r="GL355" s="63"/>
      <c r="GM355" s="63"/>
      <c r="GN355" s="63"/>
      <c r="GO355" s="63"/>
      <c r="GP355" s="63"/>
      <c r="GQ355" s="63"/>
      <c r="GR355" s="63"/>
      <c r="GS355" s="63"/>
      <c r="GT355" s="63"/>
      <c r="GU355" s="63"/>
      <c r="GV355" s="63"/>
      <c r="GW355" s="63"/>
      <c r="GX355" s="63"/>
      <c r="GY355" s="63"/>
      <c r="GZ355" s="63"/>
      <c r="HA355" s="63"/>
      <c r="HB355" s="63"/>
      <c r="HC355" s="63"/>
      <c r="HD355" s="63"/>
      <c r="HE355" s="63"/>
      <c r="HF355" s="63"/>
      <c r="HG355" s="63"/>
      <c r="HH355" s="63"/>
      <c r="HI355" s="63"/>
      <c r="HJ355" s="63"/>
      <c r="HK355" s="63"/>
      <c r="HL355" s="63"/>
      <c r="HM355" s="63"/>
      <c r="HN355" s="63"/>
      <c r="HO355" s="63"/>
      <c r="HP355" s="63"/>
      <c r="HQ355" s="63"/>
      <c r="HR355" s="63"/>
      <c r="HS355" s="63"/>
      <c r="HT355" s="63"/>
      <c r="HU355" s="63"/>
      <c r="HV355" s="63"/>
      <c r="HW355" s="63"/>
      <c r="HX355" s="63"/>
      <c r="HY355" s="63"/>
      <c r="HZ355" s="63"/>
      <c r="IA355" s="63"/>
      <c r="IB355" s="63"/>
      <c r="IC355" s="63"/>
      <c r="ID355" s="63"/>
      <c r="IE355" s="63"/>
      <c r="IF355" s="63"/>
      <c r="IG355" s="63"/>
      <c r="IH355" s="63"/>
      <c r="II355" s="63"/>
      <c r="IJ355" s="63"/>
      <c r="IK355" s="63"/>
      <c r="IL355" s="63"/>
      <c r="IM355" s="63"/>
      <c r="IN355" s="63"/>
      <c r="IO355" s="63"/>
      <c r="IP355" s="63"/>
      <c r="IQ355" s="63"/>
      <c r="IR355" s="63"/>
      <c r="IS355" s="63"/>
      <c r="IT355" s="63"/>
    </row>
    <row r="356" spans="1:254" s="276" customFormat="1" ht="15.95" customHeight="1" x14ac:dyDescent="0.2">
      <c r="A356" s="63"/>
      <c r="B356" s="63"/>
      <c r="C356" s="336"/>
      <c r="D356" s="336"/>
      <c r="E356" s="336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  <c r="FU356" s="63"/>
      <c r="FV356" s="63"/>
      <c r="FW356" s="63"/>
      <c r="FX356" s="63"/>
      <c r="FY356" s="63"/>
      <c r="FZ356" s="63"/>
      <c r="GA356" s="63"/>
      <c r="GB356" s="63"/>
      <c r="GC356" s="63"/>
      <c r="GD356" s="63"/>
      <c r="GE356" s="63"/>
      <c r="GF356" s="63"/>
      <c r="GG356" s="63"/>
      <c r="GH356" s="63"/>
      <c r="GI356" s="63"/>
      <c r="GJ356" s="63"/>
      <c r="GK356" s="63"/>
      <c r="GL356" s="63"/>
      <c r="GM356" s="63"/>
      <c r="GN356" s="63"/>
      <c r="GO356" s="63"/>
      <c r="GP356" s="63"/>
      <c r="GQ356" s="63"/>
      <c r="GR356" s="63"/>
      <c r="GS356" s="63"/>
      <c r="GT356" s="63"/>
      <c r="GU356" s="63"/>
      <c r="GV356" s="63"/>
      <c r="GW356" s="63"/>
      <c r="GX356" s="63"/>
      <c r="GY356" s="63"/>
      <c r="GZ356" s="63"/>
      <c r="HA356" s="63"/>
      <c r="HB356" s="63"/>
      <c r="HC356" s="63"/>
      <c r="HD356" s="63"/>
      <c r="HE356" s="63"/>
      <c r="HF356" s="63"/>
      <c r="HG356" s="63"/>
      <c r="HH356" s="63"/>
      <c r="HI356" s="63"/>
      <c r="HJ356" s="63"/>
      <c r="HK356" s="63"/>
      <c r="HL356" s="63"/>
      <c r="HM356" s="63"/>
      <c r="HN356" s="63"/>
      <c r="HO356" s="63"/>
      <c r="HP356" s="63"/>
      <c r="HQ356" s="63"/>
      <c r="HR356" s="63"/>
      <c r="HS356" s="63"/>
      <c r="HT356" s="63"/>
      <c r="HU356" s="63"/>
      <c r="HV356" s="63"/>
      <c r="HW356" s="63"/>
      <c r="HX356" s="63"/>
      <c r="HY356" s="63"/>
      <c r="HZ356" s="63"/>
      <c r="IA356" s="63"/>
      <c r="IB356" s="63"/>
      <c r="IC356" s="63"/>
      <c r="ID356" s="63"/>
      <c r="IE356" s="63"/>
      <c r="IF356" s="63"/>
      <c r="IG356" s="63"/>
      <c r="IH356" s="63"/>
      <c r="II356" s="63"/>
      <c r="IJ356" s="63"/>
      <c r="IK356" s="63"/>
      <c r="IL356" s="63"/>
      <c r="IM356" s="63"/>
      <c r="IN356" s="63"/>
      <c r="IO356" s="63"/>
      <c r="IP356" s="63"/>
      <c r="IQ356" s="63"/>
      <c r="IR356" s="63"/>
      <c r="IS356" s="63"/>
      <c r="IT356" s="63"/>
    </row>
    <row r="357" spans="1:254" s="276" customFormat="1" x14ac:dyDescent="0.2">
      <c r="A357" s="63"/>
      <c r="B357" s="63"/>
      <c r="C357" s="336"/>
      <c r="D357" s="336"/>
      <c r="E357" s="336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  <c r="GF357" s="63"/>
      <c r="GG357" s="63"/>
      <c r="GH357" s="63"/>
      <c r="GI357" s="63"/>
      <c r="GJ357" s="63"/>
      <c r="GK357" s="63"/>
      <c r="GL357" s="63"/>
      <c r="GM357" s="63"/>
      <c r="GN357" s="63"/>
      <c r="GO357" s="63"/>
      <c r="GP357" s="63"/>
      <c r="GQ357" s="63"/>
      <c r="GR357" s="63"/>
      <c r="GS357" s="63"/>
      <c r="GT357" s="63"/>
      <c r="GU357" s="63"/>
      <c r="GV357" s="63"/>
      <c r="GW357" s="63"/>
      <c r="GX357" s="63"/>
      <c r="GY357" s="63"/>
      <c r="GZ357" s="63"/>
      <c r="HA357" s="63"/>
      <c r="HB357" s="63"/>
      <c r="HC357" s="63"/>
      <c r="HD357" s="63"/>
      <c r="HE357" s="63"/>
      <c r="HF357" s="63"/>
      <c r="HG357" s="63"/>
      <c r="HH357" s="63"/>
      <c r="HI357" s="63"/>
      <c r="HJ357" s="63"/>
      <c r="HK357" s="63"/>
      <c r="HL357" s="63"/>
      <c r="HM357" s="63"/>
      <c r="HN357" s="63"/>
      <c r="HO357" s="63"/>
      <c r="HP357" s="63"/>
      <c r="HQ357" s="63"/>
      <c r="HR357" s="63"/>
      <c r="HS357" s="63"/>
      <c r="HT357" s="63"/>
      <c r="HU357" s="63"/>
      <c r="HV357" s="63"/>
      <c r="HW357" s="63"/>
      <c r="HX357" s="63"/>
      <c r="HY357" s="63"/>
      <c r="HZ357" s="63"/>
      <c r="IA357" s="63"/>
      <c r="IB357" s="63"/>
      <c r="IC357" s="63"/>
      <c r="ID357" s="63"/>
      <c r="IE357" s="63"/>
      <c r="IF357" s="63"/>
      <c r="IG357" s="63"/>
      <c r="IH357" s="63"/>
      <c r="II357" s="63"/>
      <c r="IJ357" s="63"/>
      <c r="IK357" s="63"/>
      <c r="IL357" s="63"/>
      <c r="IM357" s="63"/>
      <c r="IN357" s="63"/>
      <c r="IO357" s="63"/>
      <c r="IP357" s="63"/>
      <c r="IQ357" s="63"/>
      <c r="IR357" s="63"/>
      <c r="IS357" s="63"/>
      <c r="IT357" s="63"/>
    </row>
    <row r="358" spans="1:254" s="276" customFormat="1" x14ac:dyDescent="0.2">
      <c r="A358" s="63"/>
      <c r="B358" s="63"/>
      <c r="C358" s="336"/>
      <c r="D358" s="336"/>
      <c r="E358" s="336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  <c r="IC358" s="63"/>
      <c r="ID358" s="63"/>
      <c r="IE358" s="63"/>
      <c r="IF358" s="63"/>
      <c r="IG358" s="63"/>
      <c r="IH358" s="63"/>
      <c r="II358" s="63"/>
      <c r="IJ358" s="63"/>
      <c r="IK358" s="63"/>
      <c r="IL358" s="63"/>
      <c r="IM358" s="63"/>
      <c r="IN358" s="63"/>
      <c r="IO358" s="63"/>
      <c r="IP358" s="63"/>
      <c r="IQ358" s="63"/>
      <c r="IR358" s="63"/>
      <c r="IS358" s="63"/>
      <c r="IT358" s="63"/>
    </row>
    <row r="359" spans="1:254" s="276" customFormat="1" x14ac:dyDescent="0.2">
      <c r="A359" s="63"/>
      <c r="B359" s="63"/>
      <c r="C359" s="336"/>
      <c r="D359" s="336"/>
      <c r="E359" s="336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  <c r="GF359" s="63"/>
      <c r="GG359" s="63"/>
      <c r="GH359" s="63"/>
      <c r="GI359" s="63"/>
      <c r="GJ359" s="63"/>
      <c r="GK359" s="63"/>
      <c r="GL359" s="63"/>
      <c r="GM359" s="63"/>
      <c r="GN359" s="63"/>
      <c r="GO359" s="63"/>
      <c r="GP359" s="63"/>
      <c r="GQ359" s="63"/>
      <c r="GR359" s="63"/>
      <c r="GS359" s="63"/>
      <c r="GT359" s="63"/>
      <c r="GU359" s="63"/>
      <c r="GV359" s="63"/>
      <c r="GW359" s="63"/>
      <c r="GX359" s="63"/>
      <c r="GY359" s="63"/>
      <c r="GZ359" s="63"/>
      <c r="HA359" s="63"/>
      <c r="HB359" s="63"/>
      <c r="HC359" s="63"/>
      <c r="HD359" s="63"/>
      <c r="HE359" s="63"/>
      <c r="HF359" s="63"/>
      <c r="HG359" s="63"/>
      <c r="HH359" s="63"/>
      <c r="HI359" s="63"/>
      <c r="HJ359" s="63"/>
      <c r="HK359" s="63"/>
      <c r="HL359" s="63"/>
      <c r="HM359" s="63"/>
      <c r="HN359" s="63"/>
      <c r="HO359" s="63"/>
      <c r="HP359" s="63"/>
      <c r="HQ359" s="63"/>
      <c r="HR359" s="63"/>
      <c r="HS359" s="63"/>
      <c r="HT359" s="63"/>
      <c r="HU359" s="63"/>
      <c r="HV359" s="63"/>
      <c r="HW359" s="63"/>
      <c r="HX359" s="63"/>
      <c r="HY359" s="63"/>
      <c r="HZ359" s="63"/>
      <c r="IA359" s="63"/>
      <c r="IB359" s="63"/>
      <c r="IC359" s="63"/>
      <c r="ID359" s="63"/>
      <c r="IE359" s="63"/>
      <c r="IF359" s="63"/>
      <c r="IG359" s="63"/>
      <c r="IH359" s="63"/>
      <c r="II359" s="63"/>
      <c r="IJ359" s="63"/>
      <c r="IK359" s="63"/>
      <c r="IL359" s="63"/>
      <c r="IM359" s="63"/>
      <c r="IN359" s="63"/>
      <c r="IO359" s="63"/>
      <c r="IP359" s="63"/>
      <c r="IQ359" s="63"/>
      <c r="IR359" s="63"/>
      <c r="IS359" s="63"/>
      <c r="IT359" s="63"/>
    </row>
    <row r="360" spans="1:254" s="276" customFormat="1" x14ac:dyDescent="0.2">
      <c r="A360" s="63"/>
      <c r="B360" s="63"/>
      <c r="C360" s="336"/>
      <c r="D360" s="336"/>
      <c r="E360" s="336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  <c r="GF360" s="63"/>
      <c r="GG360" s="63"/>
      <c r="GH360" s="63"/>
      <c r="GI360" s="63"/>
      <c r="GJ360" s="63"/>
      <c r="GK360" s="63"/>
      <c r="GL360" s="63"/>
      <c r="GM360" s="63"/>
      <c r="GN360" s="63"/>
      <c r="GO360" s="63"/>
      <c r="GP360" s="63"/>
      <c r="GQ360" s="63"/>
      <c r="GR360" s="63"/>
      <c r="GS360" s="63"/>
      <c r="GT360" s="63"/>
      <c r="GU360" s="63"/>
      <c r="GV360" s="63"/>
      <c r="GW360" s="63"/>
      <c r="GX360" s="63"/>
      <c r="GY360" s="63"/>
      <c r="GZ360" s="63"/>
      <c r="HA360" s="63"/>
      <c r="HB360" s="63"/>
      <c r="HC360" s="63"/>
      <c r="HD360" s="63"/>
      <c r="HE360" s="63"/>
      <c r="HF360" s="63"/>
      <c r="HG360" s="63"/>
      <c r="HH360" s="63"/>
      <c r="HI360" s="63"/>
      <c r="HJ360" s="63"/>
      <c r="HK360" s="63"/>
      <c r="HL360" s="63"/>
      <c r="HM360" s="63"/>
      <c r="HN360" s="63"/>
      <c r="HO360" s="63"/>
      <c r="HP360" s="63"/>
      <c r="HQ360" s="63"/>
      <c r="HR360" s="63"/>
      <c r="HS360" s="63"/>
      <c r="HT360" s="63"/>
      <c r="HU360" s="63"/>
      <c r="HV360" s="63"/>
      <c r="HW360" s="63"/>
      <c r="HX360" s="63"/>
      <c r="HY360" s="63"/>
      <c r="HZ360" s="63"/>
      <c r="IA360" s="63"/>
      <c r="IB360" s="63"/>
      <c r="IC360" s="63"/>
      <c r="ID360" s="63"/>
      <c r="IE360" s="63"/>
      <c r="IF360" s="63"/>
      <c r="IG360" s="63"/>
      <c r="IH360" s="63"/>
      <c r="II360" s="63"/>
      <c r="IJ360" s="63"/>
      <c r="IK360" s="63"/>
      <c r="IL360" s="63"/>
      <c r="IM360" s="63"/>
      <c r="IN360" s="63"/>
      <c r="IO360" s="63"/>
      <c r="IP360" s="63"/>
      <c r="IQ360" s="63"/>
      <c r="IR360" s="63"/>
      <c r="IS360" s="63"/>
      <c r="IT360" s="63"/>
    </row>
    <row r="361" spans="1:254" s="276" customFormat="1" x14ac:dyDescent="0.2">
      <c r="A361" s="63"/>
      <c r="B361" s="63"/>
      <c r="C361" s="336"/>
      <c r="D361" s="336"/>
      <c r="E361" s="336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  <c r="GF361" s="63"/>
      <c r="GG361" s="63"/>
      <c r="GH361" s="63"/>
      <c r="GI361" s="63"/>
      <c r="GJ361" s="63"/>
      <c r="GK361" s="63"/>
      <c r="GL361" s="63"/>
      <c r="GM361" s="63"/>
      <c r="GN361" s="63"/>
      <c r="GO361" s="63"/>
      <c r="GP361" s="63"/>
      <c r="GQ361" s="63"/>
      <c r="GR361" s="63"/>
      <c r="GS361" s="63"/>
      <c r="GT361" s="63"/>
      <c r="GU361" s="63"/>
      <c r="GV361" s="63"/>
      <c r="GW361" s="63"/>
      <c r="GX361" s="63"/>
      <c r="GY361" s="63"/>
      <c r="GZ361" s="63"/>
      <c r="HA361" s="63"/>
      <c r="HB361" s="63"/>
      <c r="HC361" s="63"/>
      <c r="HD361" s="63"/>
      <c r="HE361" s="63"/>
      <c r="HF361" s="63"/>
      <c r="HG361" s="63"/>
      <c r="HH361" s="63"/>
      <c r="HI361" s="63"/>
      <c r="HJ361" s="63"/>
      <c r="HK361" s="63"/>
      <c r="HL361" s="63"/>
      <c r="HM361" s="63"/>
      <c r="HN361" s="63"/>
      <c r="HO361" s="63"/>
      <c r="HP361" s="63"/>
      <c r="HQ361" s="63"/>
      <c r="HR361" s="63"/>
      <c r="HS361" s="63"/>
      <c r="HT361" s="63"/>
      <c r="HU361" s="63"/>
      <c r="HV361" s="63"/>
      <c r="HW361" s="63"/>
      <c r="HX361" s="63"/>
      <c r="HY361" s="63"/>
      <c r="HZ361" s="63"/>
      <c r="IA361" s="63"/>
      <c r="IB361" s="63"/>
      <c r="IC361" s="63"/>
      <c r="ID361" s="63"/>
      <c r="IE361" s="63"/>
      <c r="IF361" s="63"/>
      <c r="IG361" s="63"/>
      <c r="IH361" s="63"/>
      <c r="II361" s="63"/>
      <c r="IJ361" s="63"/>
      <c r="IK361" s="63"/>
      <c r="IL361" s="63"/>
      <c r="IM361" s="63"/>
      <c r="IN361" s="63"/>
      <c r="IO361" s="63"/>
      <c r="IP361" s="63"/>
      <c r="IQ361" s="63"/>
      <c r="IR361" s="63"/>
      <c r="IS361" s="63"/>
      <c r="IT361" s="63"/>
    </row>
    <row r="362" spans="1:254" s="276" customFormat="1" x14ac:dyDescent="0.2">
      <c r="A362" s="63"/>
      <c r="B362" s="63"/>
      <c r="C362" s="336"/>
      <c r="D362" s="336"/>
      <c r="E362" s="336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  <c r="GF362" s="63"/>
      <c r="GG362" s="63"/>
      <c r="GH362" s="63"/>
      <c r="GI362" s="63"/>
      <c r="GJ362" s="63"/>
      <c r="GK362" s="63"/>
      <c r="GL362" s="63"/>
      <c r="GM362" s="63"/>
      <c r="GN362" s="63"/>
      <c r="GO362" s="63"/>
      <c r="GP362" s="63"/>
      <c r="GQ362" s="63"/>
      <c r="GR362" s="63"/>
      <c r="GS362" s="63"/>
      <c r="GT362" s="63"/>
      <c r="GU362" s="63"/>
      <c r="GV362" s="63"/>
      <c r="GW362" s="63"/>
      <c r="GX362" s="63"/>
      <c r="GY362" s="63"/>
      <c r="GZ362" s="63"/>
      <c r="HA362" s="63"/>
      <c r="HB362" s="63"/>
      <c r="HC362" s="63"/>
      <c r="HD362" s="63"/>
      <c r="HE362" s="63"/>
      <c r="HF362" s="63"/>
      <c r="HG362" s="63"/>
      <c r="HH362" s="63"/>
      <c r="HI362" s="63"/>
      <c r="HJ362" s="63"/>
      <c r="HK362" s="63"/>
      <c r="HL362" s="63"/>
      <c r="HM362" s="63"/>
      <c r="HN362" s="63"/>
      <c r="HO362" s="63"/>
      <c r="HP362" s="63"/>
      <c r="HQ362" s="63"/>
      <c r="HR362" s="63"/>
      <c r="HS362" s="63"/>
      <c r="HT362" s="63"/>
      <c r="HU362" s="63"/>
      <c r="HV362" s="63"/>
      <c r="HW362" s="63"/>
      <c r="HX362" s="63"/>
      <c r="HY362" s="63"/>
      <c r="HZ362" s="63"/>
      <c r="IA362" s="63"/>
      <c r="IB362" s="63"/>
      <c r="IC362" s="63"/>
      <c r="ID362" s="63"/>
      <c r="IE362" s="63"/>
      <c r="IF362" s="63"/>
      <c r="IG362" s="63"/>
      <c r="IH362" s="63"/>
      <c r="II362" s="63"/>
      <c r="IJ362" s="63"/>
      <c r="IK362" s="63"/>
      <c r="IL362" s="63"/>
      <c r="IM362" s="63"/>
      <c r="IN362" s="63"/>
      <c r="IO362" s="63"/>
      <c r="IP362" s="63"/>
      <c r="IQ362" s="63"/>
      <c r="IR362" s="63"/>
      <c r="IS362" s="63"/>
      <c r="IT362" s="63"/>
    </row>
    <row r="363" spans="1:254" s="276" customFormat="1" x14ac:dyDescent="0.2">
      <c r="A363" s="63"/>
      <c r="B363" s="63"/>
      <c r="C363" s="336"/>
      <c r="D363" s="336"/>
      <c r="E363" s="336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  <c r="GF363" s="63"/>
      <c r="GG363" s="63"/>
      <c r="GH363" s="63"/>
      <c r="GI363" s="63"/>
      <c r="GJ363" s="63"/>
      <c r="GK363" s="63"/>
      <c r="GL363" s="63"/>
      <c r="GM363" s="63"/>
      <c r="GN363" s="63"/>
      <c r="GO363" s="63"/>
      <c r="GP363" s="63"/>
      <c r="GQ363" s="63"/>
      <c r="GR363" s="63"/>
      <c r="GS363" s="63"/>
      <c r="GT363" s="63"/>
      <c r="GU363" s="63"/>
      <c r="GV363" s="63"/>
      <c r="GW363" s="63"/>
      <c r="GX363" s="63"/>
      <c r="GY363" s="63"/>
      <c r="GZ363" s="63"/>
      <c r="HA363" s="63"/>
      <c r="HB363" s="63"/>
      <c r="HC363" s="63"/>
      <c r="HD363" s="63"/>
      <c r="HE363" s="63"/>
      <c r="HF363" s="63"/>
      <c r="HG363" s="63"/>
      <c r="HH363" s="63"/>
      <c r="HI363" s="63"/>
      <c r="HJ363" s="63"/>
      <c r="HK363" s="63"/>
      <c r="HL363" s="63"/>
      <c r="HM363" s="63"/>
      <c r="HN363" s="63"/>
      <c r="HO363" s="63"/>
      <c r="HP363" s="63"/>
      <c r="HQ363" s="63"/>
      <c r="HR363" s="63"/>
      <c r="HS363" s="63"/>
      <c r="HT363" s="63"/>
      <c r="HU363" s="63"/>
      <c r="HV363" s="63"/>
      <c r="HW363" s="63"/>
      <c r="HX363" s="63"/>
      <c r="HY363" s="63"/>
      <c r="HZ363" s="63"/>
      <c r="IA363" s="63"/>
      <c r="IB363" s="63"/>
      <c r="IC363" s="63"/>
      <c r="ID363" s="63"/>
      <c r="IE363" s="63"/>
      <c r="IF363" s="63"/>
      <c r="IG363" s="63"/>
      <c r="IH363" s="63"/>
      <c r="II363" s="63"/>
      <c r="IJ363" s="63"/>
      <c r="IK363" s="63"/>
      <c r="IL363" s="63"/>
      <c r="IM363" s="63"/>
      <c r="IN363" s="63"/>
      <c r="IO363" s="63"/>
      <c r="IP363" s="63"/>
      <c r="IQ363" s="63"/>
      <c r="IR363" s="63"/>
      <c r="IS363" s="63"/>
      <c r="IT363" s="63"/>
    </row>
    <row r="364" spans="1:254" s="276" customFormat="1" x14ac:dyDescent="0.2">
      <c r="A364" s="63"/>
      <c r="B364" s="63"/>
      <c r="C364" s="336"/>
      <c r="D364" s="336"/>
      <c r="E364" s="336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  <c r="GF364" s="63"/>
      <c r="GG364" s="63"/>
      <c r="GH364" s="63"/>
      <c r="GI364" s="63"/>
      <c r="GJ364" s="63"/>
      <c r="GK364" s="63"/>
      <c r="GL364" s="63"/>
      <c r="GM364" s="63"/>
      <c r="GN364" s="63"/>
      <c r="GO364" s="63"/>
      <c r="GP364" s="63"/>
      <c r="GQ364" s="63"/>
      <c r="GR364" s="63"/>
      <c r="GS364" s="63"/>
      <c r="GT364" s="63"/>
      <c r="GU364" s="63"/>
      <c r="GV364" s="63"/>
      <c r="GW364" s="63"/>
      <c r="GX364" s="63"/>
      <c r="GY364" s="63"/>
      <c r="GZ364" s="63"/>
      <c r="HA364" s="63"/>
      <c r="HB364" s="63"/>
      <c r="HC364" s="63"/>
      <c r="HD364" s="63"/>
      <c r="HE364" s="63"/>
      <c r="HF364" s="63"/>
      <c r="HG364" s="63"/>
      <c r="HH364" s="63"/>
      <c r="HI364" s="63"/>
      <c r="HJ364" s="63"/>
      <c r="HK364" s="63"/>
      <c r="HL364" s="63"/>
      <c r="HM364" s="63"/>
      <c r="HN364" s="63"/>
      <c r="HO364" s="63"/>
      <c r="HP364" s="63"/>
      <c r="HQ364" s="63"/>
      <c r="HR364" s="63"/>
      <c r="HS364" s="63"/>
      <c r="HT364" s="63"/>
      <c r="HU364" s="63"/>
      <c r="HV364" s="63"/>
      <c r="HW364" s="63"/>
      <c r="HX364" s="63"/>
      <c r="HY364" s="63"/>
      <c r="HZ364" s="63"/>
      <c r="IA364" s="63"/>
      <c r="IB364" s="63"/>
      <c r="IC364" s="63"/>
      <c r="ID364" s="63"/>
      <c r="IE364" s="63"/>
      <c r="IF364" s="63"/>
      <c r="IG364" s="63"/>
      <c r="IH364" s="63"/>
      <c r="II364" s="63"/>
      <c r="IJ364" s="63"/>
      <c r="IK364" s="63"/>
      <c r="IL364" s="63"/>
      <c r="IM364" s="63"/>
      <c r="IN364" s="63"/>
      <c r="IO364" s="63"/>
      <c r="IP364" s="63"/>
      <c r="IQ364" s="63"/>
      <c r="IR364" s="63"/>
      <c r="IS364" s="63"/>
      <c r="IT364" s="63"/>
    </row>
    <row r="365" spans="1:254" s="276" customFormat="1" x14ac:dyDescent="0.2">
      <c r="A365" s="63"/>
      <c r="B365" s="63"/>
      <c r="C365" s="336"/>
      <c r="D365" s="336"/>
      <c r="E365" s="336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  <c r="FU365" s="63"/>
      <c r="FV365" s="63"/>
      <c r="FW365" s="63"/>
      <c r="FX365" s="63"/>
      <c r="FY365" s="63"/>
      <c r="FZ365" s="63"/>
      <c r="GA365" s="63"/>
      <c r="GB365" s="63"/>
      <c r="GC365" s="63"/>
      <c r="GD365" s="63"/>
      <c r="GE365" s="63"/>
      <c r="GF365" s="63"/>
      <c r="GG365" s="63"/>
      <c r="GH365" s="63"/>
      <c r="GI365" s="63"/>
      <c r="GJ365" s="63"/>
      <c r="GK365" s="63"/>
      <c r="GL365" s="63"/>
      <c r="GM365" s="63"/>
      <c r="GN365" s="63"/>
      <c r="GO365" s="63"/>
      <c r="GP365" s="63"/>
      <c r="GQ365" s="63"/>
      <c r="GR365" s="63"/>
      <c r="GS365" s="63"/>
      <c r="GT365" s="63"/>
      <c r="GU365" s="63"/>
      <c r="GV365" s="63"/>
      <c r="GW365" s="63"/>
      <c r="GX365" s="63"/>
      <c r="GY365" s="63"/>
      <c r="GZ365" s="63"/>
      <c r="HA365" s="63"/>
      <c r="HB365" s="63"/>
      <c r="HC365" s="63"/>
      <c r="HD365" s="63"/>
      <c r="HE365" s="63"/>
      <c r="HF365" s="63"/>
      <c r="HG365" s="63"/>
      <c r="HH365" s="63"/>
      <c r="HI365" s="63"/>
      <c r="HJ365" s="63"/>
      <c r="HK365" s="63"/>
      <c r="HL365" s="63"/>
      <c r="HM365" s="63"/>
      <c r="HN365" s="63"/>
      <c r="HO365" s="63"/>
      <c r="HP365" s="63"/>
      <c r="HQ365" s="63"/>
      <c r="HR365" s="63"/>
      <c r="HS365" s="63"/>
      <c r="HT365" s="63"/>
      <c r="HU365" s="63"/>
      <c r="HV365" s="63"/>
      <c r="HW365" s="63"/>
      <c r="HX365" s="63"/>
      <c r="HY365" s="63"/>
      <c r="HZ365" s="63"/>
      <c r="IA365" s="63"/>
      <c r="IB365" s="63"/>
      <c r="IC365" s="63"/>
      <c r="ID365" s="63"/>
      <c r="IE365" s="63"/>
      <c r="IF365" s="63"/>
      <c r="IG365" s="63"/>
      <c r="IH365" s="63"/>
      <c r="II365" s="63"/>
      <c r="IJ365" s="63"/>
      <c r="IK365" s="63"/>
      <c r="IL365" s="63"/>
      <c r="IM365" s="63"/>
      <c r="IN365" s="63"/>
      <c r="IO365" s="63"/>
      <c r="IP365" s="63"/>
      <c r="IQ365" s="63"/>
      <c r="IR365" s="63"/>
      <c r="IS365" s="63"/>
      <c r="IT365" s="63"/>
    </row>
    <row r="366" spans="1:254" s="276" customFormat="1" x14ac:dyDescent="0.2">
      <c r="A366" s="63"/>
      <c r="B366" s="63"/>
      <c r="C366" s="336"/>
      <c r="D366" s="336"/>
      <c r="E366" s="336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  <c r="GF366" s="63"/>
      <c r="GG366" s="63"/>
      <c r="GH366" s="63"/>
      <c r="GI366" s="63"/>
      <c r="GJ366" s="63"/>
      <c r="GK366" s="63"/>
      <c r="GL366" s="63"/>
      <c r="GM366" s="63"/>
      <c r="GN366" s="63"/>
      <c r="GO366" s="63"/>
      <c r="GP366" s="63"/>
      <c r="GQ366" s="63"/>
      <c r="GR366" s="63"/>
      <c r="GS366" s="63"/>
      <c r="GT366" s="63"/>
      <c r="GU366" s="63"/>
      <c r="GV366" s="63"/>
      <c r="GW366" s="63"/>
      <c r="GX366" s="63"/>
      <c r="GY366" s="63"/>
      <c r="GZ366" s="63"/>
      <c r="HA366" s="63"/>
      <c r="HB366" s="63"/>
      <c r="HC366" s="63"/>
      <c r="HD366" s="63"/>
      <c r="HE366" s="63"/>
      <c r="HF366" s="63"/>
      <c r="HG366" s="63"/>
      <c r="HH366" s="63"/>
      <c r="HI366" s="63"/>
      <c r="HJ366" s="63"/>
      <c r="HK366" s="63"/>
      <c r="HL366" s="63"/>
      <c r="HM366" s="63"/>
      <c r="HN366" s="63"/>
      <c r="HO366" s="63"/>
      <c r="HP366" s="63"/>
      <c r="HQ366" s="63"/>
      <c r="HR366" s="63"/>
      <c r="HS366" s="63"/>
      <c r="HT366" s="63"/>
      <c r="HU366" s="63"/>
      <c r="HV366" s="63"/>
      <c r="HW366" s="63"/>
      <c r="HX366" s="63"/>
      <c r="HY366" s="63"/>
      <c r="HZ366" s="63"/>
      <c r="IA366" s="63"/>
      <c r="IB366" s="63"/>
      <c r="IC366" s="63"/>
      <c r="ID366" s="63"/>
      <c r="IE366" s="63"/>
      <c r="IF366" s="63"/>
      <c r="IG366" s="63"/>
      <c r="IH366" s="63"/>
      <c r="II366" s="63"/>
      <c r="IJ366" s="63"/>
      <c r="IK366" s="63"/>
      <c r="IL366" s="63"/>
      <c r="IM366" s="63"/>
      <c r="IN366" s="63"/>
      <c r="IO366" s="63"/>
      <c r="IP366" s="63"/>
      <c r="IQ366" s="63"/>
      <c r="IR366" s="63"/>
      <c r="IS366" s="63"/>
      <c r="IT366" s="63"/>
    </row>
    <row r="367" spans="1:254" s="276" customFormat="1" x14ac:dyDescent="0.2">
      <c r="A367" s="63"/>
      <c r="B367" s="63"/>
      <c r="C367" s="336"/>
      <c r="D367" s="336"/>
      <c r="E367" s="336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  <c r="GF367" s="63"/>
      <c r="GG367" s="63"/>
      <c r="GH367" s="63"/>
      <c r="GI367" s="63"/>
      <c r="GJ367" s="63"/>
      <c r="GK367" s="63"/>
      <c r="GL367" s="63"/>
      <c r="GM367" s="63"/>
      <c r="GN367" s="63"/>
      <c r="GO367" s="63"/>
      <c r="GP367" s="63"/>
      <c r="GQ367" s="63"/>
      <c r="GR367" s="63"/>
      <c r="GS367" s="63"/>
      <c r="GT367" s="63"/>
      <c r="GU367" s="63"/>
      <c r="GV367" s="63"/>
      <c r="GW367" s="63"/>
      <c r="GX367" s="63"/>
      <c r="GY367" s="63"/>
      <c r="GZ367" s="63"/>
      <c r="HA367" s="63"/>
      <c r="HB367" s="63"/>
      <c r="HC367" s="63"/>
      <c r="HD367" s="63"/>
      <c r="HE367" s="63"/>
      <c r="HF367" s="63"/>
      <c r="HG367" s="63"/>
      <c r="HH367" s="63"/>
      <c r="HI367" s="63"/>
      <c r="HJ367" s="63"/>
      <c r="HK367" s="63"/>
      <c r="HL367" s="63"/>
      <c r="HM367" s="63"/>
      <c r="HN367" s="63"/>
      <c r="HO367" s="63"/>
      <c r="HP367" s="63"/>
      <c r="HQ367" s="63"/>
      <c r="HR367" s="63"/>
      <c r="HS367" s="63"/>
      <c r="HT367" s="63"/>
      <c r="HU367" s="63"/>
      <c r="HV367" s="63"/>
      <c r="HW367" s="63"/>
      <c r="HX367" s="63"/>
      <c r="HY367" s="63"/>
      <c r="HZ367" s="63"/>
      <c r="IA367" s="63"/>
      <c r="IB367" s="63"/>
      <c r="IC367" s="63"/>
      <c r="ID367" s="63"/>
      <c r="IE367" s="63"/>
      <c r="IF367" s="63"/>
      <c r="IG367" s="63"/>
      <c r="IH367" s="63"/>
      <c r="II367" s="63"/>
      <c r="IJ367" s="63"/>
      <c r="IK367" s="63"/>
      <c r="IL367" s="63"/>
      <c r="IM367" s="63"/>
      <c r="IN367" s="63"/>
      <c r="IO367" s="63"/>
      <c r="IP367" s="63"/>
      <c r="IQ367" s="63"/>
      <c r="IR367" s="63"/>
      <c r="IS367" s="63"/>
      <c r="IT367" s="63"/>
    </row>
    <row r="368" spans="1:254" s="276" customFormat="1" x14ac:dyDescent="0.2">
      <c r="A368" s="63"/>
      <c r="B368" s="63"/>
      <c r="C368" s="336"/>
      <c r="D368" s="336"/>
      <c r="E368" s="336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  <c r="IC368" s="63"/>
      <c r="ID368" s="63"/>
      <c r="IE368" s="63"/>
      <c r="IF368" s="63"/>
      <c r="IG368" s="63"/>
      <c r="IH368" s="63"/>
      <c r="II368" s="63"/>
      <c r="IJ368" s="63"/>
      <c r="IK368" s="63"/>
      <c r="IL368" s="63"/>
      <c r="IM368" s="63"/>
      <c r="IN368" s="63"/>
      <c r="IO368" s="63"/>
      <c r="IP368" s="63"/>
      <c r="IQ368" s="63"/>
      <c r="IR368" s="63"/>
      <c r="IS368" s="63"/>
      <c r="IT368" s="63"/>
    </row>
    <row r="369" spans="1:254" s="276" customFormat="1" x14ac:dyDescent="0.2">
      <c r="A369" s="63"/>
      <c r="B369" s="63"/>
      <c r="C369" s="336"/>
      <c r="D369" s="336"/>
      <c r="E369" s="336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  <c r="GF369" s="63"/>
      <c r="GG369" s="63"/>
      <c r="GH369" s="63"/>
      <c r="GI369" s="63"/>
      <c r="GJ369" s="63"/>
      <c r="GK369" s="63"/>
      <c r="GL369" s="63"/>
      <c r="GM369" s="63"/>
      <c r="GN369" s="63"/>
      <c r="GO369" s="63"/>
      <c r="GP369" s="63"/>
      <c r="GQ369" s="63"/>
      <c r="GR369" s="63"/>
      <c r="GS369" s="63"/>
      <c r="GT369" s="63"/>
      <c r="GU369" s="63"/>
      <c r="GV369" s="63"/>
      <c r="GW369" s="63"/>
      <c r="GX369" s="63"/>
      <c r="GY369" s="63"/>
      <c r="GZ369" s="63"/>
      <c r="HA369" s="63"/>
      <c r="HB369" s="63"/>
      <c r="HC369" s="63"/>
      <c r="HD369" s="63"/>
      <c r="HE369" s="63"/>
      <c r="HF369" s="63"/>
      <c r="HG369" s="63"/>
      <c r="HH369" s="63"/>
      <c r="HI369" s="63"/>
      <c r="HJ369" s="63"/>
      <c r="HK369" s="63"/>
      <c r="HL369" s="63"/>
      <c r="HM369" s="63"/>
      <c r="HN369" s="63"/>
      <c r="HO369" s="63"/>
      <c r="HP369" s="63"/>
      <c r="HQ369" s="63"/>
      <c r="HR369" s="63"/>
      <c r="HS369" s="63"/>
      <c r="HT369" s="63"/>
      <c r="HU369" s="63"/>
      <c r="HV369" s="63"/>
      <c r="HW369" s="63"/>
      <c r="HX369" s="63"/>
      <c r="HY369" s="63"/>
      <c r="HZ369" s="63"/>
      <c r="IA369" s="63"/>
      <c r="IB369" s="63"/>
      <c r="IC369" s="63"/>
      <c r="ID369" s="63"/>
      <c r="IE369" s="63"/>
      <c r="IF369" s="63"/>
      <c r="IG369" s="63"/>
      <c r="IH369" s="63"/>
      <c r="II369" s="63"/>
      <c r="IJ369" s="63"/>
      <c r="IK369" s="63"/>
      <c r="IL369" s="63"/>
      <c r="IM369" s="63"/>
      <c r="IN369" s="63"/>
      <c r="IO369" s="63"/>
      <c r="IP369" s="63"/>
      <c r="IQ369" s="63"/>
      <c r="IR369" s="63"/>
      <c r="IS369" s="63"/>
      <c r="IT369" s="63"/>
    </row>
    <row r="370" spans="1:254" s="276" customFormat="1" x14ac:dyDescent="0.2">
      <c r="A370" s="63"/>
      <c r="B370" s="63"/>
      <c r="C370" s="336"/>
      <c r="D370" s="336"/>
      <c r="E370" s="336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  <c r="IC370" s="63"/>
      <c r="ID370" s="63"/>
      <c r="IE370" s="63"/>
      <c r="IF370" s="63"/>
      <c r="IG370" s="63"/>
      <c r="IH370" s="63"/>
      <c r="II370" s="63"/>
      <c r="IJ370" s="63"/>
      <c r="IK370" s="63"/>
      <c r="IL370" s="63"/>
      <c r="IM370" s="63"/>
      <c r="IN370" s="63"/>
      <c r="IO370" s="63"/>
      <c r="IP370" s="63"/>
      <c r="IQ370" s="63"/>
      <c r="IR370" s="63"/>
      <c r="IS370" s="63"/>
      <c r="IT370" s="63"/>
    </row>
    <row r="371" spans="1:254" s="276" customFormat="1" x14ac:dyDescent="0.2">
      <c r="A371" s="63"/>
      <c r="B371" s="63"/>
      <c r="C371" s="336"/>
      <c r="D371" s="336"/>
      <c r="E371" s="336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  <c r="IC371" s="63"/>
      <c r="ID371" s="63"/>
      <c r="IE371" s="63"/>
      <c r="IF371" s="63"/>
      <c r="IG371" s="63"/>
      <c r="IH371" s="63"/>
      <c r="II371" s="63"/>
      <c r="IJ371" s="63"/>
      <c r="IK371" s="63"/>
      <c r="IL371" s="63"/>
      <c r="IM371" s="63"/>
      <c r="IN371" s="63"/>
      <c r="IO371" s="63"/>
      <c r="IP371" s="63"/>
      <c r="IQ371" s="63"/>
      <c r="IR371" s="63"/>
      <c r="IS371" s="63"/>
      <c r="IT371" s="63"/>
    </row>
    <row r="372" spans="1:254" s="276" customFormat="1" x14ac:dyDescent="0.2">
      <c r="A372" s="63"/>
      <c r="B372" s="63"/>
      <c r="C372" s="336"/>
      <c r="D372" s="336"/>
      <c r="E372" s="336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  <c r="IC372" s="63"/>
      <c r="ID372" s="63"/>
      <c r="IE372" s="63"/>
      <c r="IF372" s="63"/>
      <c r="IG372" s="63"/>
      <c r="IH372" s="63"/>
      <c r="II372" s="63"/>
      <c r="IJ372" s="63"/>
      <c r="IK372" s="63"/>
      <c r="IL372" s="63"/>
      <c r="IM372" s="63"/>
      <c r="IN372" s="63"/>
      <c r="IO372" s="63"/>
      <c r="IP372" s="63"/>
      <c r="IQ372" s="63"/>
      <c r="IR372" s="63"/>
      <c r="IS372" s="63"/>
      <c r="IT372" s="63"/>
    </row>
    <row r="373" spans="1:254" s="276" customFormat="1" x14ac:dyDescent="0.2">
      <c r="A373" s="63"/>
      <c r="B373" s="63"/>
      <c r="C373" s="336"/>
      <c r="D373" s="336"/>
      <c r="E373" s="336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  <c r="IC373" s="63"/>
      <c r="ID373" s="63"/>
      <c r="IE373" s="63"/>
      <c r="IF373" s="63"/>
      <c r="IG373" s="63"/>
      <c r="IH373" s="63"/>
      <c r="II373" s="63"/>
      <c r="IJ373" s="63"/>
      <c r="IK373" s="63"/>
      <c r="IL373" s="63"/>
      <c r="IM373" s="63"/>
      <c r="IN373" s="63"/>
      <c r="IO373" s="63"/>
      <c r="IP373" s="63"/>
      <c r="IQ373" s="63"/>
      <c r="IR373" s="63"/>
      <c r="IS373" s="63"/>
      <c r="IT373" s="63"/>
    </row>
    <row r="374" spans="1:254" s="276" customFormat="1" x14ac:dyDescent="0.2">
      <c r="A374" s="63"/>
      <c r="B374" s="63"/>
      <c r="C374" s="336"/>
      <c r="D374" s="336"/>
      <c r="E374" s="336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  <c r="IS374" s="63"/>
      <c r="IT374" s="63"/>
    </row>
    <row r="375" spans="1:254" s="276" customFormat="1" x14ac:dyDescent="0.2">
      <c r="A375" s="63"/>
      <c r="B375" s="63"/>
      <c r="C375" s="336"/>
      <c r="D375" s="336"/>
      <c r="E375" s="336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</row>
    <row r="376" spans="1:254" s="276" customFormat="1" x14ac:dyDescent="0.2">
      <c r="A376" s="63"/>
      <c r="B376" s="63"/>
      <c r="C376" s="336"/>
      <c r="D376" s="336"/>
      <c r="E376" s="336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  <c r="GF376" s="63"/>
      <c r="GG376" s="63"/>
      <c r="GH376" s="63"/>
      <c r="GI376" s="63"/>
      <c r="GJ376" s="63"/>
      <c r="GK376" s="63"/>
      <c r="GL376" s="63"/>
      <c r="GM376" s="63"/>
      <c r="GN376" s="63"/>
      <c r="GO376" s="63"/>
      <c r="GP376" s="63"/>
      <c r="GQ376" s="63"/>
      <c r="GR376" s="63"/>
      <c r="GS376" s="63"/>
      <c r="GT376" s="63"/>
      <c r="GU376" s="63"/>
      <c r="GV376" s="63"/>
      <c r="GW376" s="63"/>
      <c r="GX376" s="63"/>
      <c r="GY376" s="63"/>
      <c r="GZ376" s="63"/>
      <c r="HA376" s="63"/>
      <c r="HB376" s="63"/>
      <c r="HC376" s="63"/>
      <c r="HD376" s="63"/>
      <c r="HE376" s="63"/>
      <c r="HF376" s="63"/>
      <c r="HG376" s="63"/>
      <c r="HH376" s="63"/>
      <c r="HI376" s="63"/>
      <c r="HJ376" s="63"/>
      <c r="HK376" s="63"/>
      <c r="HL376" s="63"/>
      <c r="HM376" s="63"/>
      <c r="HN376" s="63"/>
      <c r="HO376" s="63"/>
      <c r="HP376" s="63"/>
      <c r="HQ376" s="63"/>
      <c r="HR376" s="63"/>
      <c r="HS376" s="63"/>
      <c r="HT376" s="63"/>
      <c r="HU376" s="63"/>
      <c r="HV376" s="63"/>
      <c r="HW376" s="63"/>
      <c r="HX376" s="63"/>
      <c r="HY376" s="63"/>
      <c r="HZ376" s="63"/>
      <c r="IA376" s="63"/>
      <c r="IB376" s="63"/>
      <c r="IC376" s="63"/>
      <c r="ID376" s="63"/>
      <c r="IE376" s="63"/>
      <c r="IF376" s="63"/>
      <c r="IG376" s="63"/>
      <c r="IH376" s="63"/>
      <c r="II376" s="63"/>
      <c r="IJ376" s="63"/>
      <c r="IK376" s="63"/>
      <c r="IL376" s="63"/>
      <c r="IM376" s="63"/>
      <c r="IN376" s="63"/>
      <c r="IO376" s="63"/>
      <c r="IP376" s="63"/>
      <c r="IQ376" s="63"/>
      <c r="IR376" s="63"/>
      <c r="IS376" s="63"/>
      <c r="IT376" s="63"/>
    </row>
    <row r="377" spans="1:254" s="276" customFormat="1" x14ac:dyDescent="0.2">
      <c r="A377" s="63"/>
      <c r="B377" s="63"/>
      <c r="C377" s="336"/>
      <c r="D377" s="336"/>
      <c r="E377" s="336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</row>
    <row r="378" spans="1:254" s="276" customFormat="1" x14ac:dyDescent="0.2">
      <c r="A378" s="63"/>
      <c r="B378" s="63"/>
      <c r="C378" s="336"/>
      <c r="D378" s="336"/>
      <c r="E378" s="336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  <c r="IS378" s="63"/>
      <c r="IT378" s="63"/>
    </row>
    <row r="379" spans="1:254" s="276" customFormat="1" x14ac:dyDescent="0.2">
      <c r="A379" s="63"/>
      <c r="B379" s="63"/>
      <c r="C379" s="336"/>
      <c r="D379" s="336"/>
      <c r="E379" s="336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  <c r="GF379" s="63"/>
      <c r="GG379" s="63"/>
      <c r="GH379" s="63"/>
      <c r="GI379" s="63"/>
      <c r="GJ379" s="63"/>
      <c r="GK379" s="63"/>
      <c r="GL379" s="63"/>
      <c r="GM379" s="63"/>
      <c r="GN379" s="63"/>
      <c r="GO379" s="63"/>
      <c r="GP379" s="63"/>
      <c r="GQ379" s="63"/>
      <c r="GR379" s="63"/>
      <c r="GS379" s="63"/>
      <c r="GT379" s="63"/>
      <c r="GU379" s="63"/>
      <c r="GV379" s="63"/>
      <c r="GW379" s="63"/>
      <c r="GX379" s="63"/>
      <c r="GY379" s="63"/>
      <c r="GZ379" s="63"/>
      <c r="HA379" s="63"/>
      <c r="HB379" s="63"/>
      <c r="HC379" s="63"/>
      <c r="HD379" s="63"/>
      <c r="HE379" s="63"/>
      <c r="HF379" s="63"/>
      <c r="HG379" s="63"/>
      <c r="HH379" s="63"/>
      <c r="HI379" s="63"/>
      <c r="HJ379" s="63"/>
      <c r="HK379" s="63"/>
      <c r="HL379" s="63"/>
      <c r="HM379" s="63"/>
      <c r="HN379" s="63"/>
      <c r="HO379" s="63"/>
      <c r="HP379" s="63"/>
      <c r="HQ379" s="63"/>
      <c r="HR379" s="63"/>
      <c r="HS379" s="63"/>
      <c r="HT379" s="63"/>
      <c r="HU379" s="63"/>
      <c r="HV379" s="63"/>
      <c r="HW379" s="63"/>
      <c r="HX379" s="63"/>
      <c r="HY379" s="63"/>
      <c r="HZ379" s="63"/>
      <c r="IA379" s="63"/>
      <c r="IB379" s="63"/>
      <c r="IC379" s="63"/>
      <c r="ID379" s="63"/>
      <c r="IE379" s="63"/>
      <c r="IF379" s="63"/>
      <c r="IG379" s="63"/>
      <c r="IH379" s="63"/>
      <c r="II379" s="63"/>
      <c r="IJ379" s="63"/>
      <c r="IK379" s="63"/>
      <c r="IL379" s="63"/>
      <c r="IM379" s="63"/>
      <c r="IN379" s="63"/>
      <c r="IO379" s="63"/>
      <c r="IP379" s="63"/>
      <c r="IQ379" s="63"/>
      <c r="IR379" s="63"/>
      <c r="IS379" s="63"/>
      <c r="IT379" s="63"/>
    </row>
    <row r="380" spans="1:254" s="276" customFormat="1" x14ac:dyDescent="0.2">
      <c r="A380" s="63"/>
      <c r="B380" s="63"/>
      <c r="C380" s="336"/>
      <c r="D380" s="336"/>
      <c r="E380" s="336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  <c r="GF380" s="63"/>
      <c r="GG380" s="63"/>
      <c r="GH380" s="63"/>
      <c r="GI380" s="63"/>
      <c r="GJ380" s="63"/>
      <c r="GK380" s="63"/>
      <c r="GL380" s="63"/>
      <c r="GM380" s="63"/>
      <c r="GN380" s="63"/>
      <c r="GO380" s="63"/>
      <c r="GP380" s="63"/>
      <c r="GQ380" s="63"/>
      <c r="GR380" s="63"/>
      <c r="GS380" s="63"/>
      <c r="GT380" s="63"/>
      <c r="GU380" s="63"/>
      <c r="GV380" s="63"/>
      <c r="GW380" s="63"/>
      <c r="GX380" s="63"/>
      <c r="GY380" s="63"/>
      <c r="GZ380" s="63"/>
      <c r="HA380" s="63"/>
      <c r="HB380" s="63"/>
      <c r="HC380" s="63"/>
      <c r="HD380" s="63"/>
      <c r="HE380" s="63"/>
      <c r="HF380" s="63"/>
      <c r="HG380" s="63"/>
      <c r="HH380" s="63"/>
      <c r="HI380" s="63"/>
      <c r="HJ380" s="63"/>
      <c r="HK380" s="63"/>
      <c r="HL380" s="63"/>
      <c r="HM380" s="63"/>
      <c r="HN380" s="63"/>
      <c r="HO380" s="63"/>
      <c r="HP380" s="63"/>
      <c r="HQ380" s="63"/>
      <c r="HR380" s="63"/>
      <c r="HS380" s="63"/>
      <c r="HT380" s="63"/>
      <c r="HU380" s="63"/>
      <c r="HV380" s="63"/>
      <c r="HW380" s="63"/>
      <c r="HX380" s="63"/>
      <c r="HY380" s="63"/>
      <c r="HZ380" s="63"/>
      <c r="IA380" s="63"/>
      <c r="IB380" s="63"/>
      <c r="IC380" s="63"/>
      <c r="ID380" s="63"/>
      <c r="IE380" s="63"/>
      <c r="IF380" s="63"/>
      <c r="IG380" s="63"/>
      <c r="IH380" s="63"/>
      <c r="II380" s="63"/>
      <c r="IJ380" s="63"/>
      <c r="IK380" s="63"/>
      <c r="IL380" s="63"/>
      <c r="IM380" s="63"/>
      <c r="IN380" s="63"/>
      <c r="IO380" s="63"/>
      <c r="IP380" s="63"/>
      <c r="IQ380" s="63"/>
      <c r="IR380" s="63"/>
      <c r="IS380" s="63"/>
      <c r="IT380" s="63"/>
    </row>
    <row r="381" spans="1:254" s="276" customFormat="1" x14ac:dyDescent="0.2">
      <c r="A381" s="63"/>
      <c r="B381" s="63"/>
      <c r="C381" s="336"/>
      <c r="D381" s="336"/>
      <c r="E381" s="336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  <c r="GF381" s="63"/>
      <c r="GG381" s="63"/>
      <c r="GH381" s="63"/>
      <c r="GI381" s="63"/>
      <c r="GJ381" s="63"/>
      <c r="GK381" s="63"/>
      <c r="GL381" s="63"/>
      <c r="GM381" s="63"/>
      <c r="GN381" s="63"/>
      <c r="GO381" s="63"/>
      <c r="GP381" s="63"/>
      <c r="GQ381" s="63"/>
      <c r="GR381" s="63"/>
      <c r="GS381" s="63"/>
      <c r="GT381" s="63"/>
      <c r="GU381" s="63"/>
      <c r="GV381" s="63"/>
      <c r="GW381" s="63"/>
      <c r="GX381" s="63"/>
      <c r="GY381" s="63"/>
      <c r="GZ381" s="63"/>
      <c r="HA381" s="63"/>
      <c r="HB381" s="63"/>
      <c r="HC381" s="63"/>
      <c r="HD381" s="63"/>
      <c r="HE381" s="63"/>
      <c r="HF381" s="63"/>
      <c r="HG381" s="63"/>
      <c r="HH381" s="63"/>
      <c r="HI381" s="63"/>
      <c r="HJ381" s="63"/>
      <c r="HK381" s="63"/>
      <c r="HL381" s="63"/>
      <c r="HM381" s="63"/>
      <c r="HN381" s="63"/>
      <c r="HO381" s="63"/>
      <c r="HP381" s="63"/>
      <c r="HQ381" s="63"/>
      <c r="HR381" s="63"/>
      <c r="HS381" s="63"/>
      <c r="HT381" s="63"/>
      <c r="HU381" s="63"/>
      <c r="HV381" s="63"/>
      <c r="HW381" s="63"/>
      <c r="HX381" s="63"/>
      <c r="HY381" s="63"/>
      <c r="HZ381" s="63"/>
      <c r="IA381" s="63"/>
      <c r="IB381" s="63"/>
      <c r="IC381" s="63"/>
      <c r="ID381" s="63"/>
      <c r="IE381" s="63"/>
      <c r="IF381" s="63"/>
      <c r="IG381" s="63"/>
      <c r="IH381" s="63"/>
      <c r="II381" s="63"/>
      <c r="IJ381" s="63"/>
      <c r="IK381" s="63"/>
      <c r="IL381" s="63"/>
      <c r="IM381" s="63"/>
      <c r="IN381" s="63"/>
      <c r="IO381" s="63"/>
      <c r="IP381" s="63"/>
      <c r="IQ381" s="63"/>
      <c r="IR381" s="63"/>
      <c r="IS381" s="63"/>
      <c r="IT381" s="63"/>
    </row>
    <row r="382" spans="1:254" s="276" customFormat="1" x14ac:dyDescent="0.2">
      <c r="A382" s="63"/>
      <c r="B382" s="63"/>
      <c r="C382" s="336"/>
      <c r="D382" s="336"/>
      <c r="E382" s="336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  <c r="GF382" s="63"/>
      <c r="GG382" s="63"/>
      <c r="GH382" s="63"/>
      <c r="GI382" s="63"/>
      <c r="GJ382" s="63"/>
      <c r="GK382" s="63"/>
      <c r="GL382" s="63"/>
      <c r="GM382" s="63"/>
      <c r="GN382" s="63"/>
      <c r="GO382" s="63"/>
      <c r="GP382" s="63"/>
      <c r="GQ382" s="63"/>
      <c r="GR382" s="63"/>
      <c r="GS382" s="63"/>
      <c r="GT382" s="63"/>
      <c r="GU382" s="63"/>
      <c r="GV382" s="63"/>
      <c r="GW382" s="63"/>
      <c r="GX382" s="63"/>
      <c r="GY382" s="63"/>
      <c r="GZ382" s="63"/>
      <c r="HA382" s="63"/>
      <c r="HB382" s="63"/>
      <c r="HC382" s="63"/>
      <c r="HD382" s="63"/>
      <c r="HE382" s="63"/>
      <c r="HF382" s="63"/>
      <c r="HG382" s="63"/>
      <c r="HH382" s="63"/>
      <c r="HI382" s="63"/>
      <c r="HJ382" s="63"/>
      <c r="HK382" s="63"/>
      <c r="HL382" s="63"/>
      <c r="HM382" s="63"/>
      <c r="HN382" s="63"/>
      <c r="HO382" s="63"/>
      <c r="HP382" s="63"/>
      <c r="HQ382" s="63"/>
      <c r="HR382" s="63"/>
      <c r="HS382" s="63"/>
      <c r="HT382" s="63"/>
      <c r="HU382" s="63"/>
      <c r="HV382" s="63"/>
      <c r="HW382" s="63"/>
      <c r="HX382" s="63"/>
      <c r="HY382" s="63"/>
      <c r="HZ382" s="63"/>
      <c r="IA382" s="63"/>
      <c r="IB382" s="63"/>
      <c r="IC382" s="63"/>
      <c r="ID382" s="63"/>
      <c r="IE382" s="63"/>
      <c r="IF382" s="63"/>
      <c r="IG382" s="63"/>
      <c r="IH382" s="63"/>
      <c r="II382" s="63"/>
      <c r="IJ382" s="63"/>
      <c r="IK382" s="63"/>
      <c r="IL382" s="63"/>
      <c r="IM382" s="63"/>
      <c r="IN382" s="63"/>
      <c r="IO382" s="63"/>
      <c r="IP382" s="63"/>
      <c r="IQ382" s="63"/>
      <c r="IR382" s="63"/>
      <c r="IS382" s="63"/>
      <c r="IT382" s="63"/>
    </row>
    <row r="383" spans="1:254" s="276" customFormat="1" x14ac:dyDescent="0.2">
      <c r="A383" s="63"/>
      <c r="B383" s="63"/>
      <c r="C383" s="336"/>
      <c r="D383" s="336"/>
      <c r="E383" s="336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  <c r="IC383" s="63"/>
      <c r="ID383" s="63"/>
      <c r="IE383" s="63"/>
      <c r="IF383" s="63"/>
      <c r="IG383" s="63"/>
      <c r="IH383" s="63"/>
      <c r="II383" s="63"/>
      <c r="IJ383" s="63"/>
      <c r="IK383" s="63"/>
      <c r="IL383" s="63"/>
      <c r="IM383" s="63"/>
      <c r="IN383" s="63"/>
      <c r="IO383" s="63"/>
      <c r="IP383" s="63"/>
      <c r="IQ383" s="63"/>
      <c r="IR383" s="63"/>
      <c r="IS383" s="63"/>
      <c r="IT383" s="63"/>
    </row>
    <row r="384" spans="1:254" s="276" customFormat="1" x14ac:dyDescent="0.2">
      <c r="A384" s="63"/>
      <c r="B384" s="63"/>
      <c r="C384" s="336"/>
      <c r="D384" s="336"/>
      <c r="E384" s="336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  <c r="IC384" s="63"/>
      <c r="ID384" s="63"/>
      <c r="IE384" s="63"/>
      <c r="IF384" s="63"/>
      <c r="IG384" s="63"/>
      <c r="IH384" s="63"/>
      <c r="II384" s="63"/>
      <c r="IJ384" s="63"/>
      <c r="IK384" s="63"/>
      <c r="IL384" s="63"/>
      <c r="IM384" s="63"/>
      <c r="IN384" s="63"/>
      <c r="IO384" s="63"/>
      <c r="IP384" s="63"/>
      <c r="IQ384" s="63"/>
      <c r="IR384" s="63"/>
      <c r="IS384" s="63"/>
      <c r="IT384" s="63"/>
    </row>
    <row r="385" spans="1:254" s="276" customFormat="1" x14ac:dyDescent="0.2">
      <c r="A385" s="63"/>
      <c r="B385" s="63"/>
      <c r="C385" s="336"/>
      <c r="D385" s="336"/>
      <c r="E385" s="336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  <c r="GF385" s="63"/>
      <c r="GG385" s="63"/>
      <c r="GH385" s="63"/>
      <c r="GI385" s="63"/>
      <c r="GJ385" s="63"/>
      <c r="GK385" s="63"/>
      <c r="GL385" s="63"/>
      <c r="GM385" s="63"/>
      <c r="GN385" s="63"/>
      <c r="GO385" s="63"/>
      <c r="GP385" s="63"/>
      <c r="GQ385" s="63"/>
      <c r="GR385" s="63"/>
      <c r="GS385" s="63"/>
      <c r="GT385" s="63"/>
      <c r="GU385" s="63"/>
      <c r="GV385" s="63"/>
      <c r="GW385" s="63"/>
      <c r="GX385" s="63"/>
      <c r="GY385" s="63"/>
      <c r="GZ385" s="63"/>
      <c r="HA385" s="63"/>
      <c r="HB385" s="63"/>
      <c r="HC385" s="63"/>
      <c r="HD385" s="63"/>
      <c r="HE385" s="63"/>
      <c r="HF385" s="63"/>
      <c r="HG385" s="63"/>
      <c r="HH385" s="63"/>
      <c r="HI385" s="63"/>
      <c r="HJ385" s="63"/>
      <c r="HK385" s="63"/>
      <c r="HL385" s="63"/>
      <c r="HM385" s="63"/>
      <c r="HN385" s="63"/>
      <c r="HO385" s="63"/>
      <c r="HP385" s="63"/>
      <c r="HQ385" s="63"/>
      <c r="HR385" s="63"/>
      <c r="HS385" s="63"/>
      <c r="HT385" s="63"/>
      <c r="HU385" s="63"/>
      <c r="HV385" s="63"/>
      <c r="HW385" s="63"/>
      <c r="HX385" s="63"/>
      <c r="HY385" s="63"/>
      <c r="HZ385" s="63"/>
      <c r="IA385" s="63"/>
      <c r="IB385" s="63"/>
      <c r="IC385" s="63"/>
      <c r="ID385" s="63"/>
      <c r="IE385" s="63"/>
      <c r="IF385" s="63"/>
      <c r="IG385" s="63"/>
      <c r="IH385" s="63"/>
      <c r="II385" s="63"/>
      <c r="IJ385" s="63"/>
      <c r="IK385" s="63"/>
      <c r="IL385" s="63"/>
      <c r="IM385" s="63"/>
      <c r="IN385" s="63"/>
      <c r="IO385" s="63"/>
      <c r="IP385" s="63"/>
      <c r="IQ385" s="63"/>
      <c r="IR385" s="63"/>
      <c r="IS385" s="63"/>
      <c r="IT385" s="63"/>
    </row>
    <row r="386" spans="1:254" s="276" customFormat="1" x14ac:dyDescent="0.2">
      <c r="A386" s="63"/>
      <c r="B386" s="63"/>
      <c r="C386" s="336"/>
      <c r="D386" s="336"/>
      <c r="E386" s="336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  <c r="IC386" s="63"/>
      <c r="ID386" s="63"/>
      <c r="IE386" s="63"/>
      <c r="IF386" s="63"/>
      <c r="IG386" s="63"/>
      <c r="IH386" s="63"/>
      <c r="II386" s="63"/>
      <c r="IJ386" s="63"/>
      <c r="IK386" s="63"/>
      <c r="IL386" s="63"/>
      <c r="IM386" s="63"/>
      <c r="IN386" s="63"/>
      <c r="IO386" s="63"/>
      <c r="IP386" s="63"/>
      <c r="IQ386" s="63"/>
      <c r="IR386" s="63"/>
      <c r="IS386" s="63"/>
      <c r="IT386" s="63"/>
    </row>
    <row r="387" spans="1:254" s="276" customFormat="1" x14ac:dyDescent="0.2">
      <c r="A387" s="63"/>
      <c r="B387" s="63"/>
      <c r="C387" s="336"/>
      <c r="D387" s="336"/>
      <c r="E387" s="336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  <c r="IC387" s="63"/>
      <c r="ID387" s="63"/>
      <c r="IE387" s="63"/>
      <c r="IF387" s="63"/>
      <c r="IG387" s="63"/>
      <c r="IH387" s="63"/>
      <c r="II387" s="63"/>
      <c r="IJ387" s="63"/>
      <c r="IK387" s="63"/>
      <c r="IL387" s="63"/>
      <c r="IM387" s="63"/>
      <c r="IN387" s="63"/>
      <c r="IO387" s="63"/>
      <c r="IP387" s="63"/>
      <c r="IQ387" s="63"/>
      <c r="IR387" s="63"/>
      <c r="IS387" s="63"/>
      <c r="IT387" s="63"/>
    </row>
    <row r="388" spans="1:254" s="276" customFormat="1" x14ac:dyDescent="0.2">
      <c r="A388" s="63"/>
      <c r="B388" s="63"/>
      <c r="C388" s="336"/>
      <c r="D388" s="336"/>
      <c r="E388" s="336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</row>
    <row r="389" spans="1:254" s="276" customFormat="1" x14ac:dyDescent="0.2">
      <c r="A389" s="63"/>
      <c r="B389" s="63"/>
      <c r="C389" s="336"/>
      <c r="D389" s="336"/>
      <c r="E389" s="336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</row>
    <row r="390" spans="1:254" s="276" customFormat="1" x14ac:dyDescent="0.2">
      <c r="A390" s="63"/>
      <c r="B390" s="63"/>
      <c r="C390" s="336"/>
      <c r="D390" s="336"/>
      <c r="E390" s="336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</row>
    <row r="391" spans="1:254" s="276" customFormat="1" x14ac:dyDescent="0.2">
      <c r="A391" s="63"/>
      <c r="B391" s="63"/>
      <c r="C391" s="336"/>
      <c r="D391" s="336"/>
      <c r="E391" s="336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  <c r="IS391" s="63"/>
      <c r="IT391" s="63"/>
    </row>
    <row r="392" spans="1:254" s="276" customFormat="1" x14ac:dyDescent="0.2">
      <c r="A392" s="63"/>
      <c r="B392" s="63"/>
      <c r="C392" s="336"/>
      <c r="D392" s="336"/>
      <c r="E392" s="336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  <c r="IS392" s="63"/>
      <c r="IT392" s="63"/>
    </row>
    <row r="393" spans="1:254" s="276" customFormat="1" x14ac:dyDescent="0.2">
      <c r="A393" s="63"/>
      <c r="B393" s="63"/>
      <c r="C393" s="336"/>
      <c r="D393" s="336"/>
      <c r="E393" s="336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</row>
    <row r="394" spans="1:254" s="276" customFormat="1" x14ac:dyDescent="0.2">
      <c r="A394" s="63"/>
      <c r="B394" s="63"/>
      <c r="C394" s="336"/>
      <c r="D394" s="336"/>
      <c r="E394" s="336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  <c r="IS394" s="63"/>
      <c r="IT394" s="63"/>
    </row>
    <row r="395" spans="1:254" s="276" customFormat="1" x14ac:dyDescent="0.2">
      <c r="A395" s="63"/>
      <c r="B395" s="63"/>
      <c r="C395" s="336"/>
      <c r="D395" s="336"/>
      <c r="E395" s="336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  <c r="IS395" s="63"/>
      <c r="IT395" s="63"/>
    </row>
    <row r="396" spans="1:254" s="276" customFormat="1" x14ac:dyDescent="0.2">
      <c r="A396" s="63"/>
      <c r="B396" s="63"/>
      <c r="C396" s="336"/>
      <c r="D396" s="336"/>
      <c r="E396" s="336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  <c r="IS396" s="63"/>
      <c r="IT396" s="63"/>
    </row>
    <row r="397" spans="1:254" s="276" customFormat="1" x14ac:dyDescent="0.2">
      <c r="A397" s="63"/>
      <c r="B397" s="63"/>
      <c r="C397" s="336"/>
      <c r="D397" s="336"/>
      <c r="E397" s="336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  <c r="IS397" s="63"/>
      <c r="IT397" s="63"/>
    </row>
    <row r="398" spans="1:254" s="276" customFormat="1" x14ac:dyDescent="0.2">
      <c r="A398" s="63"/>
      <c r="B398" s="63"/>
      <c r="C398" s="336"/>
      <c r="D398" s="336"/>
      <c r="E398" s="336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  <c r="IS398" s="63"/>
      <c r="IT398" s="63"/>
    </row>
    <row r="399" spans="1:254" s="276" customFormat="1" x14ac:dyDescent="0.2">
      <c r="A399" s="63"/>
      <c r="B399" s="63"/>
      <c r="C399" s="336"/>
      <c r="D399" s="336"/>
      <c r="E399" s="336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  <c r="IC399" s="63"/>
      <c r="ID399" s="63"/>
      <c r="IE399" s="63"/>
      <c r="IF399" s="63"/>
      <c r="IG399" s="63"/>
      <c r="IH399" s="63"/>
      <c r="II399" s="63"/>
      <c r="IJ399" s="63"/>
      <c r="IK399" s="63"/>
      <c r="IL399" s="63"/>
      <c r="IM399" s="63"/>
      <c r="IN399" s="63"/>
      <c r="IO399" s="63"/>
      <c r="IP399" s="63"/>
      <c r="IQ399" s="63"/>
      <c r="IR399" s="63"/>
      <c r="IS399" s="63"/>
      <c r="IT399" s="63"/>
    </row>
    <row r="400" spans="1:254" s="276" customFormat="1" x14ac:dyDescent="0.2">
      <c r="A400" s="63"/>
      <c r="B400" s="63"/>
      <c r="C400" s="336"/>
      <c r="D400" s="336"/>
      <c r="E400" s="336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  <c r="IC400" s="63"/>
      <c r="ID400" s="63"/>
      <c r="IE400" s="63"/>
      <c r="IF400" s="63"/>
      <c r="IG400" s="63"/>
      <c r="IH400" s="63"/>
      <c r="II400" s="63"/>
      <c r="IJ400" s="63"/>
      <c r="IK400" s="63"/>
      <c r="IL400" s="63"/>
      <c r="IM400" s="63"/>
      <c r="IN400" s="63"/>
      <c r="IO400" s="63"/>
      <c r="IP400" s="63"/>
      <c r="IQ400" s="63"/>
      <c r="IR400" s="63"/>
      <c r="IS400" s="63"/>
      <c r="IT400" s="63"/>
    </row>
    <row r="401" spans="1:254" s="276" customFormat="1" x14ac:dyDescent="0.2">
      <c r="A401" s="63"/>
      <c r="B401" s="63"/>
      <c r="C401" s="336"/>
      <c r="D401" s="336"/>
      <c r="E401" s="336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  <c r="IC401" s="63"/>
      <c r="ID401" s="63"/>
      <c r="IE401" s="63"/>
      <c r="IF401" s="63"/>
      <c r="IG401" s="63"/>
      <c r="IH401" s="63"/>
      <c r="II401" s="63"/>
      <c r="IJ401" s="63"/>
      <c r="IK401" s="63"/>
      <c r="IL401" s="63"/>
      <c r="IM401" s="63"/>
      <c r="IN401" s="63"/>
      <c r="IO401" s="63"/>
      <c r="IP401" s="63"/>
      <c r="IQ401" s="63"/>
      <c r="IR401" s="63"/>
      <c r="IS401" s="63"/>
      <c r="IT401" s="63"/>
    </row>
    <row r="402" spans="1:254" s="276" customFormat="1" x14ac:dyDescent="0.2">
      <c r="A402" s="63"/>
      <c r="B402" s="63"/>
      <c r="C402" s="336"/>
      <c r="D402" s="336"/>
      <c r="E402" s="336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  <c r="IC402" s="63"/>
      <c r="ID402" s="63"/>
      <c r="IE402" s="63"/>
      <c r="IF402" s="63"/>
      <c r="IG402" s="63"/>
      <c r="IH402" s="63"/>
      <c r="II402" s="63"/>
      <c r="IJ402" s="63"/>
      <c r="IK402" s="63"/>
      <c r="IL402" s="63"/>
      <c r="IM402" s="63"/>
      <c r="IN402" s="63"/>
      <c r="IO402" s="63"/>
      <c r="IP402" s="63"/>
      <c r="IQ402" s="63"/>
      <c r="IR402" s="63"/>
      <c r="IS402" s="63"/>
      <c r="IT402" s="63"/>
    </row>
    <row r="403" spans="1:254" s="276" customFormat="1" x14ac:dyDescent="0.2">
      <c r="A403" s="63"/>
      <c r="B403" s="63"/>
      <c r="C403" s="336"/>
      <c r="D403" s="336"/>
      <c r="E403" s="336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  <c r="IC403" s="63"/>
      <c r="ID403" s="63"/>
      <c r="IE403" s="63"/>
      <c r="IF403" s="63"/>
      <c r="IG403" s="63"/>
      <c r="IH403" s="63"/>
      <c r="II403" s="63"/>
      <c r="IJ403" s="63"/>
      <c r="IK403" s="63"/>
      <c r="IL403" s="63"/>
      <c r="IM403" s="63"/>
      <c r="IN403" s="63"/>
      <c r="IO403" s="63"/>
      <c r="IP403" s="63"/>
      <c r="IQ403" s="63"/>
      <c r="IR403" s="63"/>
      <c r="IS403" s="63"/>
      <c r="IT403" s="63"/>
    </row>
    <row r="404" spans="1:254" s="276" customFormat="1" x14ac:dyDescent="0.2">
      <c r="A404" s="63"/>
      <c r="B404" s="63"/>
      <c r="C404" s="336"/>
      <c r="D404" s="336"/>
      <c r="E404" s="336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  <c r="IC404" s="63"/>
      <c r="ID404" s="63"/>
      <c r="IE404" s="63"/>
      <c r="IF404" s="63"/>
      <c r="IG404" s="63"/>
      <c r="IH404" s="63"/>
      <c r="II404" s="63"/>
      <c r="IJ404" s="63"/>
      <c r="IK404" s="63"/>
      <c r="IL404" s="63"/>
      <c r="IM404" s="63"/>
      <c r="IN404" s="63"/>
      <c r="IO404" s="63"/>
      <c r="IP404" s="63"/>
      <c r="IQ404" s="63"/>
      <c r="IR404" s="63"/>
      <c r="IS404" s="63"/>
      <c r="IT404" s="63"/>
    </row>
    <row r="405" spans="1:254" s="276" customFormat="1" x14ac:dyDescent="0.2">
      <c r="A405" s="63"/>
      <c r="B405" s="63"/>
      <c r="C405" s="336"/>
      <c r="D405" s="336"/>
      <c r="E405" s="336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  <c r="IC405" s="63"/>
      <c r="ID405" s="63"/>
      <c r="IE405" s="63"/>
      <c r="IF405" s="63"/>
      <c r="IG405" s="63"/>
      <c r="IH405" s="63"/>
      <c r="II405" s="63"/>
      <c r="IJ405" s="63"/>
      <c r="IK405" s="63"/>
      <c r="IL405" s="63"/>
      <c r="IM405" s="63"/>
      <c r="IN405" s="63"/>
      <c r="IO405" s="63"/>
      <c r="IP405" s="63"/>
      <c r="IQ405" s="63"/>
      <c r="IR405" s="63"/>
      <c r="IS405" s="63"/>
      <c r="IT405" s="63"/>
    </row>
    <row r="406" spans="1:254" s="276" customFormat="1" x14ac:dyDescent="0.2">
      <c r="A406" s="63"/>
      <c r="B406" s="63"/>
      <c r="C406" s="336"/>
      <c r="D406" s="336"/>
      <c r="E406" s="336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  <c r="IP406" s="63"/>
      <c r="IQ406" s="63"/>
      <c r="IR406" s="63"/>
      <c r="IS406" s="63"/>
      <c r="IT406" s="63"/>
    </row>
    <row r="407" spans="1:254" s="276" customFormat="1" x14ac:dyDescent="0.2">
      <c r="A407" s="63"/>
      <c r="B407" s="63"/>
      <c r="C407" s="336"/>
      <c r="D407" s="336"/>
      <c r="E407" s="336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  <c r="IC407" s="63"/>
      <c r="ID407" s="63"/>
      <c r="IE407" s="63"/>
      <c r="IF407" s="63"/>
      <c r="IG407" s="63"/>
      <c r="IH407" s="63"/>
      <c r="II407" s="63"/>
      <c r="IJ407" s="63"/>
      <c r="IK407" s="63"/>
      <c r="IL407" s="63"/>
      <c r="IM407" s="63"/>
      <c r="IN407" s="63"/>
      <c r="IO407" s="63"/>
      <c r="IP407" s="63"/>
      <c r="IQ407" s="63"/>
      <c r="IR407" s="63"/>
      <c r="IS407" s="63"/>
      <c r="IT407" s="63"/>
    </row>
    <row r="408" spans="1:254" s="276" customFormat="1" x14ac:dyDescent="0.2">
      <c r="A408" s="63"/>
      <c r="B408" s="63"/>
      <c r="C408" s="336"/>
      <c r="D408" s="336"/>
      <c r="E408" s="336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  <c r="IS408" s="63"/>
      <c r="IT408" s="63"/>
    </row>
    <row r="409" spans="1:254" s="276" customFormat="1" x14ac:dyDescent="0.2">
      <c r="A409" s="63"/>
      <c r="B409" s="63"/>
      <c r="C409" s="336"/>
      <c r="D409" s="336"/>
      <c r="E409" s="336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  <c r="IS409" s="63"/>
      <c r="IT409" s="63"/>
    </row>
    <row r="410" spans="1:254" s="276" customFormat="1" x14ac:dyDescent="0.2">
      <c r="A410" s="63"/>
      <c r="B410" s="63"/>
      <c r="C410" s="336"/>
      <c r="D410" s="336"/>
      <c r="E410" s="336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  <c r="IS410" s="63"/>
      <c r="IT410" s="63"/>
    </row>
    <row r="411" spans="1:254" s="276" customFormat="1" x14ac:dyDescent="0.2">
      <c r="A411" s="63"/>
      <c r="B411" s="63"/>
      <c r="C411" s="336"/>
      <c r="D411" s="336"/>
      <c r="E411" s="336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  <c r="IS411" s="63"/>
      <c r="IT411" s="63"/>
    </row>
    <row r="412" spans="1:254" s="276" customFormat="1" x14ac:dyDescent="0.2">
      <c r="A412" s="63"/>
      <c r="B412" s="63"/>
      <c r="C412" s="336"/>
      <c r="D412" s="336"/>
      <c r="E412" s="336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  <c r="IS412" s="63"/>
      <c r="IT412" s="63"/>
    </row>
    <row r="413" spans="1:254" s="276" customFormat="1" x14ac:dyDescent="0.2">
      <c r="A413" s="63"/>
      <c r="B413" s="63"/>
      <c r="C413" s="336"/>
      <c r="D413" s="336"/>
      <c r="E413" s="336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  <c r="GF413" s="63"/>
      <c r="GG413" s="63"/>
      <c r="GH413" s="63"/>
      <c r="GI413" s="63"/>
      <c r="GJ413" s="63"/>
      <c r="GK413" s="63"/>
      <c r="GL413" s="63"/>
      <c r="GM413" s="63"/>
      <c r="GN413" s="63"/>
      <c r="GO413" s="63"/>
      <c r="GP413" s="63"/>
      <c r="GQ413" s="63"/>
      <c r="GR413" s="63"/>
      <c r="GS413" s="63"/>
      <c r="GT413" s="63"/>
      <c r="GU413" s="63"/>
      <c r="GV413" s="63"/>
      <c r="GW413" s="63"/>
      <c r="GX413" s="63"/>
      <c r="GY413" s="63"/>
      <c r="GZ413" s="63"/>
      <c r="HA413" s="63"/>
      <c r="HB413" s="63"/>
      <c r="HC413" s="63"/>
      <c r="HD413" s="63"/>
      <c r="HE413" s="63"/>
      <c r="HF413" s="63"/>
      <c r="HG413" s="63"/>
      <c r="HH413" s="63"/>
      <c r="HI413" s="63"/>
      <c r="HJ413" s="63"/>
      <c r="HK413" s="63"/>
      <c r="HL413" s="63"/>
      <c r="HM413" s="63"/>
      <c r="HN413" s="63"/>
      <c r="HO413" s="63"/>
      <c r="HP413" s="63"/>
      <c r="HQ413" s="63"/>
      <c r="HR413" s="63"/>
      <c r="HS413" s="63"/>
      <c r="HT413" s="63"/>
      <c r="HU413" s="63"/>
      <c r="HV413" s="63"/>
      <c r="HW413" s="63"/>
      <c r="HX413" s="63"/>
      <c r="HY413" s="63"/>
      <c r="HZ413" s="63"/>
      <c r="IA413" s="63"/>
      <c r="IB413" s="63"/>
      <c r="IC413" s="63"/>
      <c r="ID413" s="63"/>
      <c r="IE413" s="63"/>
      <c r="IF413" s="63"/>
      <c r="IG413" s="63"/>
      <c r="IH413" s="63"/>
      <c r="II413" s="63"/>
      <c r="IJ413" s="63"/>
      <c r="IK413" s="63"/>
      <c r="IL413" s="63"/>
      <c r="IM413" s="63"/>
      <c r="IN413" s="63"/>
      <c r="IO413" s="63"/>
      <c r="IP413" s="63"/>
      <c r="IQ413" s="63"/>
      <c r="IR413" s="63"/>
      <c r="IS413" s="63"/>
      <c r="IT413" s="63"/>
    </row>
    <row r="414" spans="1:254" s="276" customFormat="1" x14ac:dyDescent="0.2">
      <c r="A414" s="63"/>
      <c r="B414" s="63"/>
      <c r="C414" s="336"/>
      <c r="D414" s="336"/>
      <c r="E414" s="336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  <c r="GF414" s="63"/>
      <c r="GG414" s="63"/>
      <c r="GH414" s="63"/>
      <c r="GI414" s="63"/>
      <c r="GJ414" s="63"/>
      <c r="GK414" s="63"/>
      <c r="GL414" s="63"/>
      <c r="GM414" s="63"/>
      <c r="GN414" s="63"/>
      <c r="GO414" s="63"/>
      <c r="GP414" s="63"/>
      <c r="GQ414" s="63"/>
      <c r="GR414" s="63"/>
      <c r="GS414" s="63"/>
      <c r="GT414" s="63"/>
      <c r="GU414" s="63"/>
      <c r="GV414" s="63"/>
      <c r="GW414" s="63"/>
      <c r="GX414" s="63"/>
      <c r="GY414" s="63"/>
      <c r="GZ414" s="63"/>
      <c r="HA414" s="63"/>
      <c r="HB414" s="63"/>
      <c r="HC414" s="63"/>
      <c r="HD414" s="63"/>
      <c r="HE414" s="63"/>
      <c r="HF414" s="63"/>
      <c r="HG414" s="63"/>
      <c r="HH414" s="63"/>
      <c r="HI414" s="63"/>
      <c r="HJ414" s="63"/>
      <c r="HK414" s="63"/>
      <c r="HL414" s="63"/>
      <c r="HM414" s="63"/>
      <c r="HN414" s="63"/>
      <c r="HO414" s="63"/>
      <c r="HP414" s="63"/>
      <c r="HQ414" s="63"/>
      <c r="HR414" s="63"/>
      <c r="HS414" s="63"/>
      <c r="HT414" s="63"/>
      <c r="HU414" s="63"/>
      <c r="HV414" s="63"/>
      <c r="HW414" s="63"/>
      <c r="HX414" s="63"/>
      <c r="HY414" s="63"/>
      <c r="HZ414" s="63"/>
      <c r="IA414" s="63"/>
      <c r="IB414" s="63"/>
      <c r="IC414" s="63"/>
      <c r="ID414" s="63"/>
      <c r="IE414" s="63"/>
      <c r="IF414" s="63"/>
      <c r="IG414" s="63"/>
      <c r="IH414" s="63"/>
      <c r="II414" s="63"/>
      <c r="IJ414" s="63"/>
      <c r="IK414" s="63"/>
      <c r="IL414" s="63"/>
      <c r="IM414" s="63"/>
      <c r="IN414" s="63"/>
      <c r="IO414" s="63"/>
      <c r="IP414" s="63"/>
      <c r="IQ414" s="63"/>
      <c r="IR414" s="63"/>
      <c r="IS414" s="63"/>
      <c r="IT414" s="63"/>
    </row>
    <row r="415" spans="1:254" s="276" customFormat="1" x14ac:dyDescent="0.2">
      <c r="A415" s="63"/>
      <c r="B415" s="63"/>
      <c r="C415" s="336"/>
      <c r="D415" s="336"/>
      <c r="E415" s="336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  <c r="GF415" s="63"/>
      <c r="GG415" s="63"/>
      <c r="GH415" s="63"/>
      <c r="GI415" s="63"/>
      <c r="GJ415" s="63"/>
      <c r="GK415" s="63"/>
      <c r="GL415" s="63"/>
      <c r="GM415" s="63"/>
      <c r="GN415" s="63"/>
      <c r="GO415" s="63"/>
      <c r="GP415" s="63"/>
      <c r="GQ415" s="63"/>
      <c r="GR415" s="63"/>
      <c r="GS415" s="63"/>
      <c r="GT415" s="63"/>
      <c r="GU415" s="63"/>
      <c r="GV415" s="63"/>
      <c r="GW415" s="63"/>
      <c r="GX415" s="63"/>
      <c r="GY415" s="63"/>
      <c r="GZ415" s="63"/>
      <c r="HA415" s="63"/>
      <c r="HB415" s="63"/>
      <c r="HC415" s="63"/>
      <c r="HD415" s="63"/>
      <c r="HE415" s="63"/>
      <c r="HF415" s="63"/>
      <c r="HG415" s="63"/>
      <c r="HH415" s="63"/>
      <c r="HI415" s="63"/>
      <c r="HJ415" s="63"/>
      <c r="HK415" s="63"/>
      <c r="HL415" s="63"/>
      <c r="HM415" s="63"/>
      <c r="HN415" s="63"/>
      <c r="HO415" s="63"/>
      <c r="HP415" s="63"/>
      <c r="HQ415" s="63"/>
      <c r="HR415" s="63"/>
      <c r="HS415" s="63"/>
      <c r="HT415" s="63"/>
      <c r="HU415" s="63"/>
      <c r="HV415" s="63"/>
      <c r="HW415" s="63"/>
      <c r="HX415" s="63"/>
      <c r="HY415" s="63"/>
      <c r="HZ415" s="63"/>
      <c r="IA415" s="63"/>
      <c r="IB415" s="63"/>
      <c r="IC415" s="63"/>
      <c r="ID415" s="63"/>
      <c r="IE415" s="63"/>
      <c r="IF415" s="63"/>
      <c r="IG415" s="63"/>
      <c r="IH415" s="63"/>
      <c r="II415" s="63"/>
      <c r="IJ415" s="63"/>
      <c r="IK415" s="63"/>
      <c r="IL415" s="63"/>
      <c r="IM415" s="63"/>
      <c r="IN415" s="63"/>
      <c r="IO415" s="63"/>
      <c r="IP415" s="63"/>
      <c r="IQ415" s="63"/>
      <c r="IR415" s="63"/>
      <c r="IS415" s="63"/>
      <c r="IT415" s="63"/>
    </row>
    <row r="416" spans="1:254" s="276" customFormat="1" x14ac:dyDescent="0.2">
      <c r="A416" s="63"/>
      <c r="B416" s="63"/>
      <c r="C416" s="336"/>
      <c r="D416" s="336"/>
      <c r="E416" s="336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  <c r="GF416" s="63"/>
      <c r="GG416" s="63"/>
      <c r="GH416" s="63"/>
      <c r="GI416" s="63"/>
      <c r="GJ416" s="63"/>
      <c r="GK416" s="63"/>
      <c r="GL416" s="63"/>
      <c r="GM416" s="63"/>
      <c r="GN416" s="63"/>
      <c r="GO416" s="63"/>
      <c r="GP416" s="63"/>
      <c r="GQ416" s="63"/>
      <c r="GR416" s="63"/>
      <c r="GS416" s="63"/>
      <c r="GT416" s="63"/>
      <c r="GU416" s="63"/>
      <c r="GV416" s="63"/>
      <c r="GW416" s="63"/>
      <c r="GX416" s="63"/>
      <c r="GY416" s="63"/>
      <c r="GZ416" s="63"/>
      <c r="HA416" s="63"/>
      <c r="HB416" s="63"/>
      <c r="HC416" s="63"/>
      <c r="HD416" s="63"/>
      <c r="HE416" s="63"/>
      <c r="HF416" s="63"/>
      <c r="HG416" s="63"/>
      <c r="HH416" s="63"/>
      <c r="HI416" s="63"/>
      <c r="HJ416" s="63"/>
      <c r="HK416" s="63"/>
      <c r="HL416" s="63"/>
      <c r="HM416" s="63"/>
      <c r="HN416" s="63"/>
      <c r="HO416" s="63"/>
      <c r="HP416" s="63"/>
      <c r="HQ416" s="63"/>
      <c r="HR416" s="63"/>
      <c r="HS416" s="63"/>
      <c r="HT416" s="63"/>
      <c r="HU416" s="63"/>
      <c r="HV416" s="63"/>
      <c r="HW416" s="63"/>
      <c r="HX416" s="63"/>
      <c r="HY416" s="63"/>
      <c r="HZ416" s="63"/>
      <c r="IA416" s="63"/>
      <c r="IB416" s="63"/>
      <c r="IC416" s="63"/>
      <c r="ID416" s="63"/>
      <c r="IE416" s="63"/>
      <c r="IF416" s="63"/>
      <c r="IG416" s="63"/>
      <c r="IH416" s="63"/>
      <c r="II416" s="63"/>
      <c r="IJ416" s="63"/>
      <c r="IK416" s="63"/>
      <c r="IL416" s="63"/>
      <c r="IM416" s="63"/>
      <c r="IN416" s="63"/>
      <c r="IO416" s="63"/>
      <c r="IP416" s="63"/>
      <c r="IQ416" s="63"/>
      <c r="IR416" s="63"/>
      <c r="IS416" s="63"/>
      <c r="IT416" s="63"/>
    </row>
    <row r="417" spans="1:254" s="276" customFormat="1" x14ac:dyDescent="0.2">
      <c r="A417" s="63"/>
      <c r="B417" s="63"/>
      <c r="C417" s="336"/>
      <c r="D417" s="336"/>
      <c r="E417" s="336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  <c r="GF417" s="63"/>
      <c r="GG417" s="63"/>
      <c r="GH417" s="63"/>
      <c r="GI417" s="63"/>
      <c r="GJ417" s="63"/>
      <c r="GK417" s="63"/>
      <c r="GL417" s="63"/>
      <c r="GM417" s="63"/>
      <c r="GN417" s="63"/>
      <c r="GO417" s="63"/>
      <c r="GP417" s="63"/>
      <c r="GQ417" s="63"/>
      <c r="GR417" s="63"/>
      <c r="GS417" s="63"/>
      <c r="GT417" s="63"/>
      <c r="GU417" s="63"/>
      <c r="GV417" s="63"/>
      <c r="GW417" s="63"/>
      <c r="GX417" s="63"/>
      <c r="GY417" s="63"/>
      <c r="GZ417" s="63"/>
      <c r="HA417" s="63"/>
      <c r="HB417" s="63"/>
      <c r="HC417" s="63"/>
      <c r="HD417" s="63"/>
      <c r="HE417" s="63"/>
      <c r="HF417" s="63"/>
      <c r="HG417" s="63"/>
      <c r="HH417" s="63"/>
      <c r="HI417" s="63"/>
      <c r="HJ417" s="63"/>
      <c r="HK417" s="63"/>
      <c r="HL417" s="63"/>
      <c r="HM417" s="63"/>
      <c r="HN417" s="63"/>
      <c r="HO417" s="63"/>
      <c r="HP417" s="63"/>
      <c r="HQ417" s="63"/>
      <c r="HR417" s="63"/>
      <c r="HS417" s="63"/>
      <c r="HT417" s="63"/>
      <c r="HU417" s="63"/>
      <c r="HV417" s="63"/>
      <c r="HW417" s="63"/>
      <c r="HX417" s="63"/>
      <c r="HY417" s="63"/>
      <c r="HZ417" s="63"/>
      <c r="IA417" s="63"/>
      <c r="IB417" s="63"/>
      <c r="IC417" s="63"/>
      <c r="ID417" s="63"/>
      <c r="IE417" s="63"/>
      <c r="IF417" s="63"/>
      <c r="IG417" s="63"/>
      <c r="IH417" s="63"/>
      <c r="II417" s="63"/>
      <c r="IJ417" s="63"/>
      <c r="IK417" s="63"/>
      <c r="IL417" s="63"/>
      <c r="IM417" s="63"/>
      <c r="IN417" s="63"/>
      <c r="IO417" s="63"/>
      <c r="IP417" s="63"/>
      <c r="IQ417" s="63"/>
      <c r="IR417" s="63"/>
      <c r="IS417" s="63"/>
      <c r="IT417" s="63"/>
    </row>
    <row r="418" spans="1:254" s="276" customFormat="1" x14ac:dyDescent="0.2">
      <c r="A418" s="63"/>
      <c r="B418" s="63"/>
      <c r="C418" s="336"/>
      <c r="D418" s="336"/>
      <c r="E418" s="336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  <c r="GF418" s="63"/>
      <c r="GG418" s="63"/>
      <c r="GH418" s="63"/>
      <c r="GI418" s="63"/>
      <c r="GJ418" s="63"/>
      <c r="GK418" s="63"/>
      <c r="GL418" s="63"/>
      <c r="GM418" s="63"/>
      <c r="GN418" s="63"/>
      <c r="GO418" s="63"/>
      <c r="GP418" s="63"/>
      <c r="GQ418" s="63"/>
      <c r="GR418" s="63"/>
      <c r="GS418" s="63"/>
      <c r="GT418" s="63"/>
      <c r="GU418" s="63"/>
      <c r="GV418" s="63"/>
      <c r="GW418" s="63"/>
      <c r="GX418" s="63"/>
      <c r="GY418" s="63"/>
      <c r="GZ418" s="63"/>
      <c r="HA418" s="63"/>
      <c r="HB418" s="63"/>
      <c r="HC418" s="63"/>
      <c r="HD418" s="63"/>
      <c r="HE418" s="63"/>
      <c r="HF418" s="63"/>
      <c r="HG418" s="63"/>
      <c r="HH418" s="63"/>
      <c r="HI418" s="63"/>
      <c r="HJ418" s="63"/>
      <c r="HK418" s="63"/>
      <c r="HL418" s="63"/>
      <c r="HM418" s="63"/>
      <c r="HN418" s="63"/>
      <c r="HO418" s="63"/>
      <c r="HP418" s="63"/>
      <c r="HQ418" s="63"/>
      <c r="HR418" s="63"/>
      <c r="HS418" s="63"/>
      <c r="HT418" s="63"/>
      <c r="HU418" s="63"/>
      <c r="HV418" s="63"/>
      <c r="HW418" s="63"/>
      <c r="HX418" s="63"/>
      <c r="HY418" s="63"/>
      <c r="HZ418" s="63"/>
      <c r="IA418" s="63"/>
      <c r="IB418" s="63"/>
      <c r="IC418" s="63"/>
      <c r="ID418" s="63"/>
      <c r="IE418" s="63"/>
      <c r="IF418" s="63"/>
      <c r="IG418" s="63"/>
      <c r="IH418" s="63"/>
      <c r="II418" s="63"/>
      <c r="IJ418" s="63"/>
      <c r="IK418" s="63"/>
      <c r="IL418" s="63"/>
      <c r="IM418" s="63"/>
      <c r="IN418" s="63"/>
      <c r="IO418" s="63"/>
      <c r="IP418" s="63"/>
      <c r="IQ418" s="63"/>
      <c r="IR418" s="63"/>
      <c r="IS418" s="63"/>
      <c r="IT418" s="63"/>
    </row>
    <row r="419" spans="1:254" s="276" customFormat="1" x14ac:dyDescent="0.2">
      <c r="A419" s="63"/>
      <c r="B419" s="63"/>
      <c r="C419" s="336"/>
      <c r="D419" s="336"/>
      <c r="E419" s="336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  <c r="GF419" s="63"/>
      <c r="GG419" s="63"/>
      <c r="GH419" s="63"/>
      <c r="GI419" s="63"/>
      <c r="GJ419" s="63"/>
      <c r="GK419" s="63"/>
      <c r="GL419" s="63"/>
      <c r="GM419" s="63"/>
      <c r="GN419" s="63"/>
      <c r="GO419" s="63"/>
      <c r="GP419" s="63"/>
      <c r="GQ419" s="63"/>
      <c r="GR419" s="63"/>
      <c r="GS419" s="63"/>
      <c r="GT419" s="63"/>
      <c r="GU419" s="63"/>
      <c r="GV419" s="63"/>
      <c r="GW419" s="63"/>
      <c r="GX419" s="63"/>
      <c r="GY419" s="63"/>
      <c r="GZ419" s="63"/>
      <c r="HA419" s="63"/>
      <c r="HB419" s="63"/>
      <c r="HC419" s="63"/>
      <c r="HD419" s="63"/>
      <c r="HE419" s="63"/>
      <c r="HF419" s="63"/>
      <c r="HG419" s="63"/>
      <c r="HH419" s="63"/>
      <c r="HI419" s="63"/>
      <c r="HJ419" s="63"/>
      <c r="HK419" s="63"/>
      <c r="HL419" s="63"/>
      <c r="HM419" s="63"/>
      <c r="HN419" s="63"/>
      <c r="HO419" s="63"/>
      <c r="HP419" s="63"/>
      <c r="HQ419" s="63"/>
      <c r="HR419" s="63"/>
      <c r="HS419" s="63"/>
      <c r="HT419" s="63"/>
      <c r="HU419" s="63"/>
      <c r="HV419" s="63"/>
      <c r="HW419" s="63"/>
      <c r="HX419" s="63"/>
      <c r="HY419" s="63"/>
      <c r="HZ419" s="63"/>
      <c r="IA419" s="63"/>
      <c r="IB419" s="63"/>
      <c r="IC419" s="63"/>
      <c r="ID419" s="63"/>
      <c r="IE419" s="63"/>
      <c r="IF419" s="63"/>
      <c r="IG419" s="63"/>
      <c r="IH419" s="63"/>
      <c r="II419" s="63"/>
      <c r="IJ419" s="63"/>
      <c r="IK419" s="63"/>
      <c r="IL419" s="63"/>
      <c r="IM419" s="63"/>
      <c r="IN419" s="63"/>
      <c r="IO419" s="63"/>
      <c r="IP419" s="63"/>
      <c r="IQ419" s="63"/>
      <c r="IR419" s="63"/>
      <c r="IS419" s="63"/>
      <c r="IT419" s="63"/>
    </row>
    <row r="420" spans="1:254" s="276" customFormat="1" x14ac:dyDescent="0.2">
      <c r="A420" s="63"/>
      <c r="B420" s="63"/>
      <c r="C420" s="336"/>
      <c r="D420" s="336"/>
      <c r="E420" s="336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  <c r="GF420" s="63"/>
      <c r="GG420" s="63"/>
      <c r="GH420" s="63"/>
      <c r="GI420" s="63"/>
      <c r="GJ420" s="63"/>
      <c r="GK420" s="63"/>
      <c r="GL420" s="63"/>
      <c r="GM420" s="63"/>
      <c r="GN420" s="63"/>
      <c r="GO420" s="63"/>
      <c r="GP420" s="63"/>
      <c r="GQ420" s="63"/>
      <c r="GR420" s="63"/>
      <c r="GS420" s="63"/>
      <c r="GT420" s="63"/>
      <c r="GU420" s="63"/>
      <c r="GV420" s="63"/>
      <c r="GW420" s="63"/>
      <c r="GX420" s="63"/>
      <c r="GY420" s="63"/>
      <c r="GZ420" s="63"/>
      <c r="HA420" s="63"/>
      <c r="HB420" s="63"/>
      <c r="HC420" s="63"/>
      <c r="HD420" s="63"/>
      <c r="HE420" s="63"/>
      <c r="HF420" s="63"/>
      <c r="HG420" s="63"/>
      <c r="HH420" s="63"/>
      <c r="HI420" s="63"/>
      <c r="HJ420" s="63"/>
      <c r="HK420" s="63"/>
      <c r="HL420" s="63"/>
      <c r="HM420" s="63"/>
      <c r="HN420" s="63"/>
      <c r="HO420" s="63"/>
      <c r="HP420" s="63"/>
      <c r="HQ420" s="63"/>
      <c r="HR420" s="63"/>
      <c r="HS420" s="63"/>
      <c r="HT420" s="63"/>
      <c r="HU420" s="63"/>
      <c r="HV420" s="63"/>
      <c r="HW420" s="63"/>
      <c r="HX420" s="63"/>
      <c r="HY420" s="63"/>
      <c r="HZ420" s="63"/>
      <c r="IA420" s="63"/>
      <c r="IB420" s="63"/>
      <c r="IC420" s="63"/>
      <c r="ID420" s="63"/>
      <c r="IE420" s="63"/>
      <c r="IF420" s="63"/>
      <c r="IG420" s="63"/>
      <c r="IH420" s="63"/>
      <c r="II420" s="63"/>
      <c r="IJ420" s="63"/>
      <c r="IK420" s="63"/>
      <c r="IL420" s="63"/>
      <c r="IM420" s="63"/>
      <c r="IN420" s="63"/>
      <c r="IO420" s="63"/>
      <c r="IP420" s="63"/>
      <c r="IQ420" s="63"/>
      <c r="IR420" s="63"/>
      <c r="IS420" s="63"/>
      <c r="IT420" s="63"/>
    </row>
    <row r="421" spans="1:254" s="276" customFormat="1" x14ac:dyDescent="0.2">
      <c r="A421" s="63"/>
      <c r="B421" s="63"/>
      <c r="C421" s="336"/>
      <c r="D421" s="336"/>
      <c r="E421" s="336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  <c r="GF421" s="63"/>
      <c r="GG421" s="63"/>
      <c r="GH421" s="63"/>
      <c r="GI421" s="63"/>
      <c r="GJ421" s="63"/>
      <c r="GK421" s="63"/>
      <c r="GL421" s="63"/>
      <c r="GM421" s="63"/>
      <c r="GN421" s="63"/>
      <c r="GO421" s="63"/>
      <c r="GP421" s="63"/>
      <c r="GQ421" s="63"/>
      <c r="GR421" s="63"/>
      <c r="GS421" s="63"/>
      <c r="GT421" s="63"/>
      <c r="GU421" s="63"/>
      <c r="GV421" s="63"/>
      <c r="GW421" s="63"/>
      <c r="GX421" s="63"/>
      <c r="GY421" s="63"/>
      <c r="GZ421" s="63"/>
      <c r="HA421" s="63"/>
      <c r="HB421" s="63"/>
      <c r="HC421" s="63"/>
      <c r="HD421" s="63"/>
      <c r="HE421" s="63"/>
      <c r="HF421" s="63"/>
      <c r="HG421" s="63"/>
      <c r="HH421" s="63"/>
      <c r="HI421" s="63"/>
      <c r="HJ421" s="63"/>
      <c r="HK421" s="63"/>
      <c r="HL421" s="63"/>
      <c r="HM421" s="63"/>
      <c r="HN421" s="63"/>
      <c r="HO421" s="63"/>
      <c r="HP421" s="63"/>
      <c r="HQ421" s="63"/>
      <c r="HR421" s="63"/>
      <c r="HS421" s="63"/>
      <c r="HT421" s="63"/>
      <c r="HU421" s="63"/>
      <c r="HV421" s="63"/>
      <c r="HW421" s="63"/>
      <c r="HX421" s="63"/>
      <c r="HY421" s="63"/>
      <c r="HZ421" s="63"/>
      <c r="IA421" s="63"/>
      <c r="IB421" s="63"/>
      <c r="IC421" s="63"/>
      <c r="ID421" s="63"/>
      <c r="IE421" s="63"/>
      <c r="IF421" s="63"/>
      <c r="IG421" s="63"/>
      <c r="IH421" s="63"/>
      <c r="II421" s="63"/>
      <c r="IJ421" s="63"/>
      <c r="IK421" s="63"/>
      <c r="IL421" s="63"/>
      <c r="IM421" s="63"/>
      <c r="IN421" s="63"/>
      <c r="IO421" s="63"/>
      <c r="IP421" s="63"/>
      <c r="IQ421" s="63"/>
      <c r="IR421" s="63"/>
      <c r="IS421" s="63"/>
      <c r="IT421" s="63"/>
    </row>
    <row r="422" spans="1:254" s="276" customFormat="1" x14ac:dyDescent="0.2">
      <c r="A422" s="63"/>
      <c r="B422" s="63"/>
      <c r="C422" s="336"/>
      <c r="D422" s="336"/>
      <c r="E422" s="336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  <c r="GF422" s="63"/>
      <c r="GG422" s="63"/>
      <c r="GH422" s="63"/>
      <c r="GI422" s="63"/>
      <c r="GJ422" s="63"/>
      <c r="GK422" s="63"/>
      <c r="GL422" s="63"/>
      <c r="GM422" s="63"/>
      <c r="GN422" s="63"/>
      <c r="GO422" s="63"/>
      <c r="GP422" s="63"/>
      <c r="GQ422" s="63"/>
      <c r="GR422" s="63"/>
      <c r="GS422" s="63"/>
      <c r="GT422" s="63"/>
      <c r="GU422" s="63"/>
      <c r="GV422" s="63"/>
      <c r="GW422" s="63"/>
      <c r="GX422" s="63"/>
      <c r="GY422" s="63"/>
      <c r="GZ422" s="63"/>
      <c r="HA422" s="63"/>
      <c r="HB422" s="63"/>
      <c r="HC422" s="63"/>
      <c r="HD422" s="63"/>
      <c r="HE422" s="63"/>
      <c r="HF422" s="63"/>
      <c r="HG422" s="63"/>
      <c r="HH422" s="63"/>
      <c r="HI422" s="63"/>
      <c r="HJ422" s="63"/>
      <c r="HK422" s="63"/>
      <c r="HL422" s="63"/>
      <c r="HM422" s="63"/>
      <c r="HN422" s="63"/>
      <c r="HO422" s="63"/>
      <c r="HP422" s="63"/>
      <c r="HQ422" s="63"/>
      <c r="HR422" s="63"/>
      <c r="HS422" s="63"/>
      <c r="HT422" s="63"/>
      <c r="HU422" s="63"/>
      <c r="HV422" s="63"/>
      <c r="HW422" s="63"/>
      <c r="HX422" s="63"/>
      <c r="HY422" s="63"/>
      <c r="HZ422" s="63"/>
      <c r="IA422" s="63"/>
      <c r="IB422" s="63"/>
      <c r="IC422" s="63"/>
      <c r="ID422" s="63"/>
      <c r="IE422" s="63"/>
      <c r="IF422" s="63"/>
      <c r="IG422" s="63"/>
      <c r="IH422" s="63"/>
      <c r="II422" s="63"/>
      <c r="IJ422" s="63"/>
      <c r="IK422" s="63"/>
      <c r="IL422" s="63"/>
      <c r="IM422" s="63"/>
      <c r="IN422" s="63"/>
      <c r="IO422" s="63"/>
      <c r="IP422" s="63"/>
      <c r="IQ422" s="63"/>
      <c r="IR422" s="63"/>
      <c r="IS422" s="63"/>
      <c r="IT422" s="63"/>
    </row>
    <row r="423" spans="1:254" s="276" customFormat="1" x14ac:dyDescent="0.2">
      <c r="A423" s="63"/>
      <c r="B423" s="63"/>
      <c r="C423" s="336"/>
      <c r="D423" s="336"/>
      <c r="E423" s="336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  <c r="GF423" s="63"/>
      <c r="GG423" s="63"/>
      <c r="GH423" s="63"/>
      <c r="GI423" s="63"/>
      <c r="GJ423" s="63"/>
      <c r="GK423" s="63"/>
      <c r="GL423" s="63"/>
      <c r="GM423" s="63"/>
      <c r="GN423" s="63"/>
      <c r="GO423" s="63"/>
      <c r="GP423" s="63"/>
      <c r="GQ423" s="63"/>
      <c r="GR423" s="63"/>
      <c r="GS423" s="63"/>
      <c r="GT423" s="63"/>
      <c r="GU423" s="63"/>
      <c r="GV423" s="63"/>
      <c r="GW423" s="63"/>
      <c r="GX423" s="63"/>
      <c r="GY423" s="63"/>
      <c r="GZ423" s="63"/>
      <c r="HA423" s="63"/>
      <c r="HB423" s="63"/>
      <c r="HC423" s="63"/>
      <c r="HD423" s="63"/>
      <c r="HE423" s="63"/>
      <c r="HF423" s="63"/>
      <c r="HG423" s="63"/>
      <c r="HH423" s="63"/>
      <c r="HI423" s="63"/>
      <c r="HJ423" s="63"/>
      <c r="HK423" s="63"/>
      <c r="HL423" s="63"/>
      <c r="HM423" s="63"/>
      <c r="HN423" s="63"/>
      <c r="HO423" s="63"/>
      <c r="HP423" s="63"/>
      <c r="HQ423" s="63"/>
      <c r="HR423" s="63"/>
      <c r="HS423" s="63"/>
      <c r="HT423" s="63"/>
      <c r="HU423" s="63"/>
      <c r="HV423" s="63"/>
      <c r="HW423" s="63"/>
      <c r="HX423" s="63"/>
      <c r="HY423" s="63"/>
      <c r="HZ423" s="63"/>
      <c r="IA423" s="63"/>
      <c r="IB423" s="63"/>
      <c r="IC423" s="63"/>
      <c r="ID423" s="63"/>
      <c r="IE423" s="63"/>
      <c r="IF423" s="63"/>
      <c r="IG423" s="63"/>
      <c r="IH423" s="63"/>
      <c r="II423" s="63"/>
      <c r="IJ423" s="63"/>
      <c r="IK423" s="63"/>
      <c r="IL423" s="63"/>
      <c r="IM423" s="63"/>
      <c r="IN423" s="63"/>
      <c r="IO423" s="63"/>
      <c r="IP423" s="63"/>
      <c r="IQ423" s="63"/>
      <c r="IR423" s="63"/>
      <c r="IS423" s="63"/>
      <c r="IT423" s="63"/>
    </row>
    <row r="424" spans="1:254" s="276" customFormat="1" x14ac:dyDescent="0.2">
      <c r="A424" s="63"/>
      <c r="B424" s="63"/>
      <c r="C424" s="336"/>
      <c r="D424" s="336"/>
      <c r="E424" s="336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  <c r="FU424" s="63"/>
      <c r="FV424" s="63"/>
      <c r="FW424" s="63"/>
      <c r="FX424" s="63"/>
      <c r="FY424" s="63"/>
      <c r="FZ424" s="63"/>
      <c r="GA424" s="63"/>
      <c r="GB424" s="63"/>
      <c r="GC424" s="63"/>
      <c r="GD424" s="63"/>
      <c r="GE424" s="63"/>
      <c r="GF424" s="63"/>
      <c r="GG424" s="63"/>
      <c r="GH424" s="63"/>
      <c r="GI424" s="63"/>
      <c r="GJ424" s="63"/>
      <c r="GK424" s="63"/>
      <c r="GL424" s="63"/>
      <c r="GM424" s="63"/>
      <c r="GN424" s="63"/>
      <c r="GO424" s="63"/>
      <c r="GP424" s="63"/>
      <c r="GQ424" s="63"/>
      <c r="GR424" s="63"/>
      <c r="GS424" s="63"/>
      <c r="GT424" s="63"/>
      <c r="GU424" s="63"/>
      <c r="GV424" s="63"/>
      <c r="GW424" s="63"/>
      <c r="GX424" s="63"/>
      <c r="GY424" s="63"/>
      <c r="GZ424" s="63"/>
      <c r="HA424" s="63"/>
      <c r="HB424" s="63"/>
      <c r="HC424" s="63"/>
      <c r="HD424" s="63"/>
      <c r="HE424" s="63"/>
      <c r="HF424" s="63"/>
      <c r="HG424" s="63"/>
      <c r="HH424" s="63"/>
      <c r="HI424" s="63"/>
      <c r="HJ424" s="63"/>
      <c r="HK424" s="63"/>
      <c r="HL424" s="63"/>
      <c r="HM424" s="63"/>
      <c r="HN424" s="63"/>
      <c r="HO424" s="63"/>
      <c r="HP424" s="63"/>
      <c r="HQ424" s="63"/>
      <c r="HR424" s="63"/>
      <c r="HS424" s="63"/>
      <c r="HT424" s="63"/>
      <c r="HU424" s="63"/>
      <c r="HV424" s="63"/>
      <c r="HW424" s="63"/>
      <c r="HX424" s="63"/>
      <c r="HY424" s="63"/>
      <c r="HZ424" s="63"/>
      <c r="IA424" s="63"/>
      <c r="IB424" s="63"/>
      <c r="IC424" s="63"/>
      <c r="ID424" s="63"/>
      <c r="IE424" s="63"/>
      <c r="IF424" s="63"/>
      <c r="IG424" s="63"/>
      <c r="IH424" s="63"/>
      <c r="II424" s="63"/>
      <c r="IJ424" s="63"/>
      <c r="IK424" s="63"/>
      <c r="IL424" s="63"/>
      <c r="IM424" s="63"/>
      <c r="IN424" s="63"/>
      <c r="IO424" s="63"/>
      <c r="IP424" s="63"/>
      <c r="IQ424" s="63"/>
      <c r="IR424" s="63"/>
      <c r="IS424" s="63"/>
      <c r="IT424" s="63"/>
    </row>
    <row r="425" spans="1:254" s="276" customFormat="1" x14ac:dyDescent="0.2">
      <c r="A425" s="63"/>
      <c r="B425" s="63"/>
      <c r="C425" s="336"/>
      <c r="D425" s="336"/>
      <c r="E425" s="336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  <c r="FU425" s="63"/>
      <c r="FV425" s="63"/>
      <c r="FW425" s="63"/>
      <c r="FX425" s="63"/>
      <c r="FY425" s="63"/>
      <c r="FZ425" s="63"/>
      <c r="GA425" s="63"/>
      <c r="GB425" s="63"/>
      <c r="GC425" s="63"/>
      <c r="GD425" s="63"/>
      <c r="GE425" s="63"/>
      <c r="GF425" s="63"/>
      <c r="GG425" s="63"/>
      <c r="GH425" s="63"/>
      <c r="GI425" s="63"/>
      <c r="GJ425" s="63"/>
      <c r="GK425" s="63"/>
      <c r="GL425" s="63"/>
      <c r="GM425" s="63"/>
      <c r="GN425" s="63"/>
      <c r="GO425" s="63"/>
      <c r="GP425" s="63"/>
      <c r="GQ425" s="63"/>
      <c r="GR425" s="63"/>
      <c r="GS425" s="63"/>
      <c r="GT425" s="63"/>
      <c r="GU425" s="63"/>
      <c r="GV425" s="63"/>
      <c r="GW425" s="63"/>
      <c r="GX425" s="63"/>
      <c r="GY425" s="63"/>
      <c r="GZ425" s="63"/>
      <c r="HA425" s="63"/>
      <c r="HB425" s="63"/>
      <c r="HC425" s="63"/>
      <c r="HD425" s="63"/>
      <c r="HE425" s="63"/>
      <c r="HF425" s="63"/>
      <c r="HG425" s="63"/>
      <c r="HH425" s="63"/>
      <c r="HI425" s="63"/>
      <c r="HJ425" s="63"/>
      <c r="HK425" s="63"/>
      <c r="HL425" s="63"/>
      <c r="HM425" s="63"/>
      <c r="HN425" s="63"/>
      <c r="HO425" s="63"/>
      <c r="HP425" s="63"/>
      <c r="HQ425" s="63"/>
      <c r="HR425" s="63"/>
      <c r="HS425" s="63"/>
      <c r="HT425" s="63"/>
      <c r="HU425" s="63"/>
      <c r="HV425" s="63"/>
      <c r="HW425" s="63"/>
      <c r="HX425" s="63"/>
      <c r="HY425" s="63"/>
      <c r="HZ425" s="63"/>
      <c r="IA425" s="63"/>
      <c r="IB425" s="63"/>
      <c r="IC425" s="63"/>
      <c r="ID425" s="63"/>
      <c r="IE425" s="63"/>
      <c r="IF425" s="63"/>
      <c r="IG425" s="63"/>
      <c r="IH425" s="63"/>
      <c r="II425" s="63"/>
      <c r="IJ425" s="63"/>
      <c r="IK425" s="63"/>
      <c r="IL425" s="63"/>
      <c r="IM425" s="63"/>
      <c r="IN425" s="63"/>
      <c r="IO425" s="63"/>
      <c r="IP425" s="63"/>
      <c r="IQ425" s="63"/>
      <c r="IR425" s="63"/>
      <c r="IS425" s="63"/>
      <c r="IT425" s="63"/>
    </row>
    <row r="426" spans="1:254" s="276" customFormat="1" x14ac:dyDescent="0.2">
      <c r="A426" s="63"/>
      <c r="B426" s="63"/>
      <c r="C426" s="336"/>
      <c r="D426" s="336"/>
      <c r="E426" s="336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  <c r="FU426" s="63"/>
      <c r="FV426" s="63"/>
      <c r="FW426" s="63"/>
      <c r="FX426" s="63"/>
      <c r="FY426" s="63"/>
      <c r="FZ426" s="63"/>
      <c r="GA426" s="63"/>
      <c r="GB426" s="63"/>
      <c r="GC426" s="63"/>
      <c r="GD426" s="63"/>
      <c r="GE426" s="63"/>
      <c r="GF426" s="63"/>
      <c r="GG426" s="63"/>
      <c r="GH426" s="63"/>
      <c r="GI426" s="63"/>
      <c r="GJ426" s="63"/>
      <c r="GK426" s="63"/>
      <c r="GL426" s="63"/>
      <c r="GM426" s="63"/>
      <c r="GN426" s="63"/>
      <c r="GO426" s="63"/>
      <c r="GP426" s="63"/>
      <c r="GQ426" s="63"/>
      <c r="GR426" s="63"/>
      <c r="GS426" s="63"/>
      <c r="GT426" s="63"/>
      <c r="GU426" s="63"/>
      <c r="GV426" s="63"/>
      <c r="GW426" s="63"/>
      <c r="GX426" s="63"/>
      <c r="GY426" s="63"/>
      <c r="GZ426" s="63"/>
      <c r="HA426" s="63"/>
      <c r="HB426" s="63"/>
      <c r="HC426" s="63"/>
      <c r="HD426" s="63"/>
      <c r="HE426" s="63"/>
      <c r="HF426" s="63"/>
      <c r="HG426" s="63"/>
      <c r="HH426" s="63"/>
      <c r="HI426" s="63"/>
      <c r="HJ426" s="63"/>
      <c r="HK426" s="63"/>
      <c r="HL426" s="63"/>
      <c r="HM426" s="63"/>
      <c r="HN426" s="63"/>
      <c r="HO426" s="63"/>
      <c r="HP426" s="63"/>
      <c r="HQ426" s="63"/>
      <c r="HR426" s="63"/>
      <c r="HS426" s="63"/>
      <c r="HT426" s="63"/>
      <c r="HU426" s="63"/>
      <c r="HV426" s="63"/>
      <c r="HW426" s="63"/>
      <c r="HX426" s="63"/>
      <c r="HY426" s="63"/>
      <c r="HZ426" s="63"/>
      <c r="IA426" s="63"/>
      <c r="IB426" s="63"/>
      <c r="IC426" s="63"/>
      <c r="ID426" s="63"/>
      <c r="IE426" s="63"/>
      <c r="IF426" s="63"/>
      <c r="IG426" s="63"/>
      <c r="IH426" s="63"/>
      <c r="II426" s="63"/>
      <c r="IJ426" s="63"/>
      <c r="IK426" s="63"/>
      <c r="IL426" s="63"/>
      <c r="IM426" s="63"/>
      <c r="IN426" s="63"/>
      <c r="IO426" s="63"/>
      <c r="IP426" s="63"/>
      <c r="IQ426" s="63"/>
      <c r="IR426" s="63"/>
      <c r="IS426" s="63"/>
      <c r="IT426" s="63"/>
    </row>
    <row r="427" spans="1:254" s="276" customFormat="1" x14ac:dyDescent="0.2">
      <c r="A427" s="63"/>
      <c r="B427" s="63"/>
      <c r="C427" s="336"/>
      <c r="D427" s="336"/>
      <c r="E427" s="336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  <c r="FU427" s="63"/>
      <c r="FV427" s="63"/>
      <c r="FW427" s="63"/>
      <c r="FX427" s="63"/>
      <c r="FY427" s="63"/>
      <c r="FZ427" s="63"/>
      <c r="GA427" s="63"/>
      <c r="GB427" s="63"/>
      <c r="GC427" s="63"/>
      <c r="GD427" s="63"/>
      <c r="GE427" s="63"/>
      <c r="GF427" s="63"/>
      <c r="GG427" s="63"/>
      <c r="GH427" s="63"/>
      <c r="GI427" s="63"/>
      <c r="GJ427" s="63"/>
      <c r="GK427" s="63"/>
      <c r="GL427" s="63"/>
      <c r="GM427" s="63"/>
      <c r="GN427" s="63"/>
      <c r="GO427" s="63"/>
      <c r="GP427" s="63"/>
      <c r="GQ427" s="63"/>
      <c r="GR427" s="63"/>
      <c r="GS427" s="63"/>
      <c r="GT427" s="63"/>
      <c r="GU427" s="63"/>
      <c r="GV427" s="63"/>
      <c r="GW427" s="63"/>
      <c r="GX427" s="63"/>
      <c r="GY427" s="63"/>
      <c r="GZ427" s="63"/>
      <c r="HA427" s="63"/>
      <c r="HB427" s="63"/>
      <c r="HC427" s="63"/>
      <c r="HD427" s="63"/>
      <c r="HE427" s="63"/>
      <c r="HF427" s="63"/>
      <c r="HG427" s="63"/>
      <c r="HH427" s="63"/>
      <c r="HI427" s="63"/>
      <c r="HJ427" s="63"/>
      <c r="HK427" s="63"/>
      <c r="HL427" s="63"/>
      <c r="HM427" s="63"/>
      <c r="HN427" s="63"/>
      <c r="HO427" s="63"/>
      <c r="HP427" s="63"/>
      <c r="HQ427" s="63"/>
      <c r="HR427" s="63"/>
      <c r="HS427" s="63"/>
      <c r="HT427" s="63"/>
      <c r="HU427" s="63"/>
      <c r="HV427" s="63"/>
      <c r="HW427" s="63"/>
      <c r="HX427" s="63"/>
      <c r="HY427" s="63"/>
      <c r="HZ427" s="63"/>
      <c r="IA427" s="63"/>
      <c r="IB427" s="63"/>
      <c r="IC427" s="63"/>
      <c r="ID427" s="63"/>
      <c r="IE427" s="63"/>
      <c r="IF427" s="63"/>
      <c r="IG427" s="63"/>
      <c r="IH427" s="63"/>
      <c r="II427" s="63"/>
      <c r="IJ427" s="63"/>
      <c r="IK427" s="63"/>
      <c r="IL427" s="63"/>
      <c r="IM427" s="63"/>
      <c r="IN427" s="63"/>
      <c r="IO427" s="63"/>
      <c r="IP427" s="63"/>
      <c r="IQ427" s="63"/>
      <c r="IR427" s="63"/>
      <c r="IS427" s="63"/>
      <c r="IT427" s="63"/>
    </row>
    <row r="428" spans="1:254" s="276" customFormat="1" x14ac:dyDescent="0.2">
      <c r="A428" s="63"/>
      <c r="B428" s="63"/>
      <c r="C428" s="336"/>
      <c r="D428" s="336"/>
      <c r="E428" s="336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  <c r="FU428" s="63"/>
      <c r="FV428" s="63"/>
      <c r="FW428" s="63"/>
      <c r="FX428" s="63"/>
      <c r="FY428" s="63"/>
      <c r="FZ428" s="63"/>
      <c r="GA428" s="63"/>
      <c r="GB428" s="63"/>
      <c r="GC428" s="63"/>
      <c r="GD428" s="63"/>
      <c r="GE428" s="63"/>
      <c r="GF428" s="63"/>
      <c r="GG428" s="63"/>
      <c r="GH428" s="63"/>
      <c r="GI428" s="63"/>
      <c r="GJ428" s="63"/>
      <c r="GK428" s="63"/>
      <c r="GL428" s="63"/>
      <c r="GM428" s="63"/>
      <c r="GN428" s="63"/>
      <c r="GO428" s="63"/>
      <c r="GP428" s="63"/>
      <c r="GQ428" s="63"/>
      <c r="GR428" s="63"/>
      <c r="GS428" s="63"/>
      <c r="GT428" s="63"/>
      <c r="GU428" s="63"/>
      <c r="GV428" s="63"/>
      <c r="GW428" s="63"/>
      <c r="GX428" s="63"/>
      <c r="GY428" s="63"/>
      <c r="GZ428" s="63"/>
      <c r="HA428" s="63"/>
      <c r="HB428" s="63"/>
      <c r="HC428" s="63"/>
      <c r="HD428" s="63"/>
      <c r="HE428" s="63"/>
      <c r="HF428" s="63"/>
      <c r="HG428" s="63"/>
      <c r="HH428" s="63"/>
      <c r="HI428" s="63"/>
      <c r="HJ428" s="63"/>
      <c r="HK428" s="63"/>
      <c r="HL428" s="63"/>
      <c r="HM428" s="63"/>
      <c r="HN428" s="63"/>
      <c r="HO428" s="63"/>
      <c r="HP428" s="63"/>
      <c r="HQ428" s="63"/>
      <c r="HR428" s="63"/>
      <c r="HS428" s="63"/>
      <c r="HT428" s="63"/>
      <c r="HU428" s="63"/>
      <c r="HV428" s="63"/>
      <c r="HW428" s="63"/>
      <c r="HX428" s="63"/>
      <c r="HY428" s="63"/>
      <c r="HZ428" s="63"/>
      <c r="IA428" s="63"/>
      <c r="IB428" s="63"/>
      <c r="IC428" s="63"/>
      <c r="ID428" s="63"/>
      <c r="IE428" s="63"/>
      <c r="IF428" s="63"/>
      <c r="IG428" s="63"/>
      <c r="IH428" s="63"/>
      <c r="II428" s="63"/>
      <c r="IJ428" s="63"/>
      <c r="IK428" s="63"/>
      <c r="IL428" s="63"/>
      <c r="IM428" s="63"/>
      <c r="IN428" s="63"/>
      <c r="IO428" s="63"/>
      <c r="IP428" s="63"/>
      <c r="IQ428" s="63"/>
      <c r="IR428" s="63"/>
      <c r="IS428" s="63"/>
      <c r="IT428" s="63"/>
    </row>
    <row r="429" spans="1:254" s="276" customFormat="1" x14ac:dyDescent="0.2">
      <c r="A429" s="63"/>
      <c r="B429" s="63"/>
      <c r="C429" s="336"/>
      <c r="D429" s="336"/>
      <c r="E429" s="336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  <c r="FU429" s="63"/>
      <c r="FV429" s="63"/>
      <c r="FW429" s="63"/>
      <c r="FX429" s="63"/>
      <c r="FY429" s="63"/>
      <c r="FZ429" s="63"/>
      <c r="GA429" s="63"/>
      <c r="GB429" s="63"/>
      <c r="GC429" s="63"/>
      <c r="GD429" s="63"/>
      <c r="GE429" s="63"/>
      <c r="GF429" s="63"/>
      <c r="GG429" s="63"/>
      <c r="GH429" s="63"/>
      <c r="GI429" s="63"/>
      <c r="GJ429" s="63"/>
      <c r="GK429" s="63"/>
      <c r="GL429" s="63"/>
      <c r="GM429" s="63"/>
      <c r="GN429" s="63"/>
      <c r="GO429" s="63"/>
      <c r="GP429" s="63"/>
      <c r="GQ429" s="63"/>
      <c r="GR429" s="63"/>
      <c r="GS429" s="63"/>
      <c r="GT429" s="63"/>
      <c r="GU429" s="63"/>
      <c r="GV429" s="63"/>
      <c r="GW429" s="63"/>
      <c r="GX429" s="63"/>
      <c r="GY429" s="63"/>
      <c r="GZ429" s="63"/>
      <c r="HA429" s="63"/>
      <c r="HB429" s="63"/>
      <c r="HC429" s="63"/>
      <c r="HD429" s="63"/>
      <c r="HE429" s="63"/>
      <c r="HF429" s="63"/>
      <c r="HG429" s="63"/>
      <c r="HH429" s="63"/>
      <c r="HI429" s="63"/>
      <c r="HJ429" s="63"/>
      <c r="HK429" s="63"/>
      <c r="HL429" s="63"/>
      <c r="HM429" s="63"/>
      <c r="HN429" s="63"/>
      <c r="HO429" s="63"/>
      <c r="HP429" s="63"/>
      <c r="HQ429" s="63"/>
      <c r="HR429" s="63"/>
      <c r="HS429" s="63"/>
      <c r="HT429" s="63"/>
      <c r="HU429" s="63"/>
      <c r="HV429" s="63"/>
      <c r="HW429" s="63"/>
      <c r="HX429" s="63"/>
      <c r="HY429" s="63"/>
      <c r="HZ429" s="63"/>
      <c r="IA429" s="63"/>
      <c r="IB429" s="63"/>
      <c r="IC429" s="63"/>
      <c r="ID429" s="63"/>
      <c r="IE429" s="63"/>
      <c r="IF429" s="63"/>
      <c r="IG429" s="63"/>
      <c r="IH429" s="63"/>
      <c r="II429" s="63"/>
      <c r="IJ429" s="63"/>
      <c r="IK429" s="63"/>
      <c r="IL429" s="63"/>
      <c r="IM429" s="63"/>
      <c r="IN429" s="63"/>
      <c r="IO429" s="63"/>
      <c r="IP429" s="63"/>
      <c r="IQ429" s="63"/>
      <c r="IR429" s="63"/>
      <c r="IS429" s="63"/>
      <c r="IT429" s="63"/>
    </row>
    <row r="430" spans="1:254" s="276" customFormat="1" x14ac:dyDescent="0.2">
      <c r="A430" s="63"/>
      <c r="B430" s="63"/>
      <c r="C430" s="336"/>
      <c r="D430" s="336"/>
      <c r="E430" s="336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  <c r="FU430" s="63"/>
      <c r="FV430" s="63"/>
      <c r="FW430" s="63"/>
      <c r="FX430" s="63"/>
      <c r="FY430" s="63"/>
      <c r="FZ430" s="63"/>
      <c r="GA430" s="63"/>
      <c r="GB430" s="63"/>
      <c r="GC430" s="63"/>
      <c r="GD430" s="63"/>
      <c r="GE430" s="63"/>
      <c r="GF430" s="63"/>
      <c r="GG430" s="63"/>
      <c r="GH430" s="63"/>
      <c r="GI430" s="63"/>
      <c r="GJ430" s="63"/>
      <c r="GK430" s="63"/>
      <c r="GL430" s="63"/>
      <c r="GM430" s="63"/>
      <c r="GN430" s="63"/>
      <c r="GO430" s="63"/>
      <c r="GP430" s="63"/>
      <c r="GQ430" s="63"/>
      <c r="GR430" s="63"/>
      <c r="GS430" s="63"/>
      <c r="GT430" s="63"/>
      <c r="GU430" s="63"/>
      <c r="GV430" s="63"/>
      <c r="GW430" s="63"/>
      <c r="GX430" s="63"/>
      <c r="GY430" s="63"/>
      <c r="GZ430" s="63"/>
      <c r="HA430" s="63"/>
      <c r="HB430" s="63"/>
      <c r="HC430" s="63"/>
      <c r="HD430" s="63"/>
      <c r="HE430" s="63"/>
      <c r="HF430" s="63"/>
      <c r="HG430" s="63"/>
      <c r="HH430" s="63"/>
      <c r="HI430" s="63"/>
      <c r="HJ430" s="63"/>
      <c r="HK430" s="63"/>
      <c r="HL430" s="63"/>
      <c r="HM430" s="63"/>
      <c r="HN430" s="63"/>
      <c r="HO430" s="63"/>
      <c r="HP430" s="63"/>
      <c r="HQ430" s="63"/>
      <c r="HR430" s="63"/>
      <c r="HS430" s="63"/>
      <c r="HT430" s="63"/>
      <c r="HU430" s="63"/>
      <c r="HV430" s="63"/>
      <c r="HW430" s="63"/>
      <c r="HX430" s="63"/>
      <c r="HY430" s="63"/>
      <c r="HZ430" s="63"/>
      <c r="IA430" s="63"/>
      <c r="IB430" s="63"/>
      <c r="IC430" s="63"/>
      <c r="ID430" s="63"/>
      <c r="IE430" s="63"/>
      <c r="IF430" s="63"/>
      <c r="IG430" s="63"/>
      <c r="IH430" s="63"/>
      <c r="II430" s="63"/>
      <c r="IJ430" s="63"/>
      <c r="IK430" s="63"/>
      <c r="IL430" s="63"/>
      <c r="IM430" s="63"/>
      <c r="IN430" s="63"/>
      <c r="IO430" s="63"/>
      <c r="IP430" s="63"/>
      <c r="IQ430" s="63"/>
      <c r="IR430" s="63"/>
      <c r="IS430" s="63"/>
      <c r="IT430" s="63"/>
    </row>
    <row r="431" spans="1:254" s="276" customFormat="1" x14ac:dyDescent="0.2">
      <c r="A431" s="63"/>
      <c r="B431" s="63"/>
      <c r="C431" s="336"/>
      <c r="D431" s="336"/>
      <c r="E431" s="336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  <c r="FU431" s="63"/>
      <c r="FV431" s="63"/>
      <c r="FW431" s="63"/>
      <c r="FX431" s="63"/>
      <c r="FY431" s="63"/>
      <c r="FZ431" s="63"/>
      <c r="GA431" s="63"/>
      <c r="GB431" s="63"/>
      <c r="GC431" s="63"/>
      <c r="GD431" s="63"/>
      <c r="GE431" s="63"/>
      <c r="GF431" s="63"/>
      <c r="GG431" s="63"/>
      <c r="GH431" s="63"/>
      <c r="GI431" s="63"/>
      <c r="GJ431" s="63"/>
      <c r="GK431" s="63"/>
      <c r="GL431" s="63"/>
      <c r="GM431" s="63"/>
      <c r="GN431" s="63"/>
      <c r="GO431" s="63"/>
      <c r="GP431" s="63"/>
      <c r="GQ431" s="63"/>
      <c r="GR431" s="63"/>
      <c r="GS431" s="63"/>
      <c r="GT431" s="63"/>
      <c r="GU431" s="63"/>
      <c r="GV431" s="63"/>
      <c r="GW431" s="63"/>
      <c r="GX431" s="63"/>
      <c r="GY431" s="63"/>
      <c r="GZ431" s="63"/>
      <c r="HA431" s="63"/>
      <c r="HB431" s="63"/>
      <c r="HC431" s="63"/>
      <c r="HD431" s="63"/>
      <c r="HE431" s="63"/>
      <c r="HF431" s="63"/>
      <c r="HG431" s="63"/>
      <c r="HH431" s="63"/>
      <c r="HI431" s="63"/>
      <c r="HJ431" s="63"/>
      <c r="HK431" s="63"/>
      <c r="HL431" s="63"/>
      <c r="HM431" s="63"/>
      <c r="HN431" s="63"/>
      <c r="HO431" s="63"/>
      <c r="HP431" s="63"/>
      <c r="HQ431" s="63"/>
      <c r="HR431" s="63"/>
      <c r="HS431" s="63"/>
      <c r="HT431" s="63"/>
      <c r="HU431" s="63"/>
      <c r="HV431" s="63"/>
      <c r="HW431" s="63"/>
      <c r="HX431" s="63"/>
      <c r="HY431" s="63"/>
      <c r="HZ431" s="63"/>
      <c r="IA431" s="63"/>
      <c r="IB431" s="63"/>
      <c r="IC431" s="63"/>
      <c r="ID431" s="63"/>
      <c r="IE431" s="63"/>
      <c r="IF431" s="63"/>
      <c r="IG431" s="63"/>
      <c r="IH431" s="63"/>
      <c r="II431" s="63"/>
      <c r="IJ431" s="63"/>
      <c r="IK431" s="63"/>
      <c r="IL431" s="63"/>
      <c r="IM431" s="63"/>
      <c r="IN431" s="63"/>
      <c r="IO431" s="63"/>
      <c r="IP431" s="63"/>
      <c r="IQ431" s="63"/>
      <c r="IR431" s="63"/>
      <c r="IS431" s="63"/>
      <c r="IT431" s="63"/>
    </row>
    <row r="432" spans="1:254" s="276" customFormat="1" x14ac:dyDescent="0.2">
      <c r="A432" s="63"/>
      <c r="B432" s="63"/>
      <c r="C432" s="336"/>
      <c r="D432" s="336"/>
      <c r="E432" s="336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  <c r="FU432" s="63"/>
      <c r="FV432" s="63"/>
      <c r="FW432" s="63"/>
      <c r="FX432" s="63"/>
      <c r="FY432" s="63"/>
      <c r="FZ432" s="63"/>
      <c r="GA432" s="63"/>
      <c r="GB432" s="63"/>
      <c r="GC432" s="63"/>
      <c r="GD432" s="63"/>
      <c r="GE432" s="63"/>
      <c r="GF432" s="63"/>
      <c r="GG432" s="63"/>
      <c r="GH432" s="63"/>
      <c r="GI432" s="63"/>
      <c r="GJ432" s="63"/>
      <c r="GK432" s="63"/>
      <c r="GL432" s="63"/>
      <c r="GM432" s="63"/>
      <c r="GN432" s="63"/>
      <c r="GO432" s="63"/>
      <c r="GP432" s="63"/>
      <c r="GQ432" s="63"/>
      <c r="GR432" s="63"/>
      <c r="GS432" s="63"/>
      <c r="GT432" s="63"/>
      <c r="GU432" s="63"/>
      <c r="GV432" s="63"/>
      <c r="GW432" s="63"/>
      <c r="GX432" s="63"/>
      <c r="GY432" s="63"/>
      <c r="GZ432" s="63"/>
      <c r="HA432" s="63"/>
      <c r="HB432" s="63"/>
      <c r="HC432" s="63"/>
      <c r="HD432" s="63"/>
      <c r="HE432" s="63"/>
      <c r="HF432" s="63"/>
      <c r="HG432" s="63"/>
      <c r="HH432" s="63"/>
      <c r="HI432" s="63"/>
      <c r="HJ432" s="63"/>
      <c r="HK432" s="63"/>
      <c r="HL432" s="63"/>
      <c r="HM432" s="63"/>
      <c r="HN432" s="63"/>
      <c r="HO432" s="63"/>
      <c r="HP432" s="63"/>
      <c r="HQ432" s="63"/>
      <c r="HR432" s="63"/>
      <c r="HS432" s="63"/>
      <c r="HT432" s="63"/>
      <c r="HU432" s="63"/>
      <c r="HV432" s="63"/>
      <c r="HW432" s="63"/>
      <c r="HX432" s="63"/>
      <c r="HY432" s="63"/>
      <c r="HZ432" s="63"/>
      <c r="IA432" s="63"/>
      <c r="IB432" s="63"/>
      <c r="IC432" s="63"/>
      <c r="ID432" s="63"/>
      <c r="IE432" s="63"/>
      <c r="IF432" s="63"/>
      <c r="IG432" s="63"/>
      <c r="IH432" s="63"/>
      <c r="II432" s="63"/>
      <c r="IJ432" s="63"/>
      <c r="IK432" s="63"/>
      <c r="IL432" s="63"/>
      <c r="IM432" s="63"/>
      <c r="IN432" s="63"/>
      <c r="IO432" s="63"/>
      <c r="IP432" s="63"/>
      <c r="IQ432" s="63"/>
      <c r="IR432" s="63"/>
      <c r="IS432" s="63"/>
      <c r="IT432" s="63"/>
    </row>
    <row r="433" spans="1:254" s="276" customFormat="1" x14ac:dyDescent="0.2">
      <c r="A433" s="63"/>
      <c r="B433" s="63"/>
      <c r="C433" s="336"/>
      <c r="D433" s="336"/>
      <c r="E433" s="336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  <c r="FU433" s="63"/>
      <c r="FV433" s="63"/>
      <c r="FW433" s="63"/>
      <c r="FX433" s="63"/>
      <c r="FY433" s="63"/>
      <c r="FZ433" s="63"/>
      <c r="GA433" s="63"/>
      <c r="GB433" s="63"/>
      <c r="GC433" s="63"/>
      <c r="GD433" s="63"/>
      <c r="GE433" s="63"/>
      <c r="GF433" s="63"/>
      <c r="GG433" s="63"/>
      <c r="GH433" s="63"/>
      <c r="GI433" s="63"/>
      <c r="GJ433" s="63"/>
      <c r="GK433" s="63"/>
      <c r="GL433" s="63"/>
      <c r="GM433" s="63"/>
      <c r="GN433" s="63"/>
      <c r="GO433" s="63"/>
      <c r="GP433" s="63"/>
      <c r="GQ433" s="63"/>
      <c r="GR433" s="63"/>
      <c r="GS433" s="63"/>
      <c r="GT433" s="63"/>
      <c r="GU433" s="63"/>
      <c r="GV433" s="63"/>
      <c r="GW433" s="63"/>
      <c r="GX433" s="63"/>
      <c r="GY433" s="63"/>
      <c r="GZ433" s="63"/>
      <c r="HA433" s="63"/>
      <c r="HB433" s="63"/>
      <c r="HC433" s="63"/>
      <c r="HD433" s="63"/>
      <c r="HE433" s="63"/>
      <c r="HF433" s="63"/>
      <c r="HG433" s="63"/>
      <c r="HH433" s="63"/>
      <c r="HI433" s="63"/>
      <c r="HJ433" s="63"/>
      <c r="HK433" s="63"/>
      <c r="HL433" s="63"/>
      <c r="HM433" s="63"/>
      <c r="HN433" s="63"/>
      <c r="HO433" s="63"/>
      <c r="HP433" s="63"/>
      <c r="HQ433" s="63"/>
      <c r="HR433" s="63"/>
      <c r="HS433" s="63"/>
      <c r="HT433" s="63"/>
      <c r="HU433" s="63"/>
      <c r="HV433" s="63"/>
      <c r="HW433" s="63"/>
      <c r="HX433" s="63"/>
      <c r="HY433" s="63"/>
      <c r="HZ433" s="63"/>
      <c r="IA433" s="63"/>
      <c r="IB433" s="63"/>
      <c r="IC433" s="63"/>
      <c r="ID433" s="63"/>
      <c r="IE433" s="63"/>
      <c r="IF433" s="63"/>
      <c r="IG433" s="63"/>
      <c r="IH433" s="63"/>
      <c r="II433" s="63"/>
      <c r="IJ433" s="63"/>
      <c r="IK433" s="63"/>
      <c r="IL433" s="63"/>
      <c r="IM433" s="63"/>
      <c r="IN433" s="63"/>
      <c r="IO433" s="63"/>
      <c r="IP433" s="63"/>
      <c r="IQ433" s="63"/>
      <c r="IR433" s="63"/>
      <c r="IS433" s="63"/>
      <c r="IT433" s="63"/>
    </row>
    <row r="434" spans="1:254" s="276" customFormat="1" x14ac:dyDescent="0.2">
      <c r="A434" s="63"/>
      <c r="B434" s="63"/>
      <c r="C434" s="336"/>
      <c r="D434" s="336"/>
      <c r="E434" s="336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  <c r="FU434" s="63"/>
      <c r="FV434" s="63"/>
      <c r="FW434" s="63"/>
      <c r="FX434" s="63"/>
      <c r="FY434" s="63"/>
      <c r="FZ434" s="63"/>
      <c r="GA434" s="63"/>
      <c r="GB434" s="63"/>
      <c r="GC434" s="63"/>
      <c r="GD434" s="63"/>
      <c r="GE434" s="63"/>
      <c r="GF434" s="63"/>
      <c r="GG434" s="63"/>
      <c r="GH434" s="63"/>
      <c r="GI434" s="63"/>
      <c r="GJ434" s="63"/>
      <c r="GK434" s="63"/>
      <c r="GL434" s="63"/>
      <c r="GM434" s="63"/>
      <c r="GN434" s="63"/>
      <c r="GO434" s="63"/>
      <c r="GP434" s="63"/>
      <c r="GQ434" s="63"/>
      <c r="GR434" s="63"/>
      <c r="GS434" s="63"/>
      <c r="GT434" s="63"/>
      <c r="GU434" s="63"/>
      <c r="GV434" s="63"/>
      <c r="GW434" s="63"/>
      <c r="GX434" s="63"/>
      <c r="GY434" s="63"/>
      <c r="GZ434" s="63"/>
      <c r="HA434" s="63"/>
      <c r="HB434" s="63"/>
      <c r="HC434" s="63"/>
      <c r="HD434" s="63"/>
      <c r="HE434" s="63"/>
      <c r="HF434" s="63"/>
      <c r="HG434" s="63"/>
      <c r="HH434" s="63"/>
      <c r="HI434" s="63"/>
      <c r="HJ434" s="63"/>
      <c r="HK434" s="63"/>
      <c r="HL434" s="63"/>
      <c r="HM434" s="63"/>
      <c r="HN434" s="63"/>
      <c r="HO434" s="63"/>
      <c r="HP434" s="63"/>
      <c r="HQ434" s="63"/>
      <c r="HR434" s="63"/>
      <c r="HS434" s="63"/>
      <c r="HT434" s="63"/>
      <c r="HU434" s="63"/>
      <c r="HV434" s="63"/>
      <c r="HW434" s="63"/>
      <c r="HX434" s="63"/>
      <c r="HY434" s="63"/>
      <c r="HZ434" s="63"/>
      <c r="IA434" s="63"/>
      <c r="IB434" s="63"/>
      <c r="IC434" s="63"/>
      <c r="ID434" s="63"/>
      <c r="IE434" s="63"/>
      <c r="IF434" s="63"/>
      <c r="IG434" s="63"/>
      <c r="IH434" s="63"/>
      <c r="II434" s="63"/>
      <c r="IJ434" s="63"/>
      <c r="IK434" s="63"/>
      <c r="IL434" s="63"/>
      <c r="IM434" s="63"/>
      <c r="IN434" s="63"/>
      <c r="IO434" s="63"/>
      <c r="IP434" s="63"/>
      <c r="IQ434" s="63"/>
      <c r="IR434" s="63"/>
      <c r="IS434" s="63"/>
      <c r="IT434" s="63"/>
    </row>
    <row r="435" spans="1:254" s="276" customFormat="1" x14ac:dyDescent="0.2">
      <c r="A435" s="63"/>
      <c r="B435" s="63"/>
      <c r="C435" s="336"/>
      <c r="D435" s="336"/>
      <c r="E435" s="336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  <c r="FU435" s="63"/>
      <c r="FV435" s="63"/>
      <c r="FW435" s="63"/>
      <c r="FX435" s="63"/>
      <c r="FY435" s="63"/>
      <c r="FZ435" s="63"/>
      <c r="GA435" s="63"/>
      <c r="GB435" s="63"/>
      <c r="GC435" s="63"/>
      <c r="GD435" s="63"/>
      <c r="GE435" s="63"/>
      <c r="GF435" s="63"/>
      <c r="GG435" s="63"/>
      <c r="GH435" s="63"/>
      <c r="GI435" s="63"/>
      <c r="GJ435" s="63"/>
      <c r="GK435" s="63"/>
      <c r="GL435" s="63"/>
      <c r="GM435" s="63"/>
      <c r="GN435" s="63"/>
      <c r="GO435" s="63"/>
      <c r="GP435" s="63"/>
      <c r="GQ435" s="63"/>
      <c r="GR435" s="63"/>
      <c r="GS435" s="63"/>
      <c r="GT435" s="63"/>
      <c r="GU435" s="63"/>
      <c r="GV435" s="63"/>
      <c r="GW435" s="63"/>
      <c r="GX435" s="63"/>
      <c r="GY435" s="63"/>
      <c r="GZ435" s="63"/>
      <c r="HA435" s="63"/>
      <c r="HB435" s="63"/>
      <c r="HC435" s="63"/>
      <c r="HD435" s="63"/>
      <c r="HE435" s="63"/>
      <c r="HF435" s="63"/>
      <c r="HG435" s="63"/>
      <c r="HH435" s="63"/>
      <c r="HI435" s="63"/>
      <c r="HJ435" s="63"/>
      <c r="HK435" s="63"/>
      <c r="HL435" s="63"/>
      <c r="HM435" s="63"/>
      <c r="HN435" s="63"/>
      <c r="HO435" s="63"/>
      <c r="HP435" s="63"/>
      <c r="HQ435" s="63"/>
      <c r="HR435" s="63"/>
      <c r="HS435" s="63"/>
      <c r="HT435" s="63"/>
      <c r="HU435" s="63"/>
      <c r="HV435" s="63"/>
      <c r="HW435" s="63"/>
      <c r="HX435" s="63"/>
      <c r="HY435" s="63"/>
      <c r="HZ435" s="63"/>
      <c r="IA435" s="63"/>
      <c r="IB435" s="63"/>
      <c r="IC435" s="63"/>
      <c r="ID435" s="63"/>
      <c r="IE435" s="63"/>
      <c r="IF435" s="63"/>
      <c r="IG435" s="63"/>
      <c r="IH435" s="63"/>
      <c r="II435" s="63"/>
      <c r="IJ435" s="63"/>
      <c r="IK435" s="63"/>
      <c r="IL435" s="63"/>
      <c r="IM435" s="63"/>
      <c r="IN435" s="63"/>
      <c r="IO435" s="63"/>
      <c r="IP435" s="63"/>
      <c r="IQ435" s="63"/>
      <c r="IR435" s="63"/>
      <c r="IS435" s="63"/>
      <c r="IT435" s="63"/>
    </row>
    <row r="436" spans="1:254" s="276" customFormat="1" x14ac:dyDescent="0.2">
      <c r="A436" s="63"/>
      <c r="B436" s="63"/>
      <c r="C436" s="336"/>
      <c r="D436" s="336"/>
      <c r="E436" s="336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  <c r="FU436" s="63"/>
      <c r="FV436" s="63"/>
      <c r="FW436" s="63"/>
      <c r="FX436" s="63"/>
      <c r="FY436" s="63"/>
      <c r="FZ436" s="63"/>
      <c r="GA436" s="63"/>
      <c r="GB436" s="63"/>
      <c r="GC436" s="63"/>
      <c r="GD436" s="63"/>
      <c r="GE436" s="63"/>
      <c r="GF436" s="63"/>
      <c r="GG436" s="63"/>
      <c r="GH436" s="63"/>
      <c r="GI436" s="63"/>
      <c r="GJ436" s="63"/>
      <c r="GK436" s="63"/>
      <c r="GL436" s="63"/>
      <c r="GM436" s="63"/>
      <c r="GN436" s="63"/>
      <c r="GO436" s="63"/>
      <c r="GP436" s="63"/>
      <c r="GQ436" s="63"/>
      <c r="GR436" s="63"/>
      <c r="GS436" s="63"/>
      <c r="GT436" s="63"/>
      <c r="GU436" s="63"/>
      <c r="GV436" s="63"/>
      <c r="GW436" s="63"/>
      <c r="GX436" s="63"/>
      <c r="GY436" s="63"/>
      <c r="GZ436" s="63"/>
      <c r="HA436" s="63"/>
      <c r="HB436" s="63"/>
      <c r="HC436" s="63"/>
      <c r="HD436" s="63"/>
      <c r="HE436" s="63"/>
      <c r="HF436" s="63"/>
      <c r="HG436" s="63"/>
      <c r="HH436" s="63"/>
      <c r="HI436" s="63"/>
      <c r="HJ436" s="63"/>
      <c r="HK436" s="63"/>
      <c r="HL436" s="63"/>
      <c r="HM436" s="63"/>
      <c r="HN436" s="63"/>
      <c r="HO436" s="63"/>
      <c r="HP436" s="63"/>
      <c r="HQ436" s="63"/>
      <c r="HR436" s="63"/>
      <c r="HS436" s="63"/>
      <c r="HT436" s="63"/>
      <c r="HU436" s="63"/>
      <c r="HV436" s="63"/>
      <c r="HW436" s="63"/>
      <c r="HX436" s="63"/>
      <c r="HY436" s="63"/>
      <c r="HZ436" s="63"/>
      <c r="IA436" s="63"/>
      <c r="IB436" s="63"/>
      <c r="IC436" s="63"/>
      <c r="ID436" s="63"/>
      <c r="IE436" s="63"/>
      <c r="IF436" s="63"/>
      <c r="IG436" s="63"/>
      <c r="IH436" s="63"/>
      <c r="II436" s="63"/>
      <c r="IJ436" s="63"/>
      <c r="IK436" s="63"/>
      <c r="IL436" s="63"/>
      <c r="IM436" s="63"/>
      <c r="IN436" s="63"/>
      <c r="IO436" s="63"/>
      <c r="IP436" s="63"/>
      <c r="IQ436" s="63"/>
      <c r="IR436" s="63"/>
      <c r="IS436" s="63"/>
      <c r="IT436" s="63"/>
    </row>
    <row r="437" spans="1:254" s="276" customFormat="1" x14ac:dyDescent="0.2">
      <c r="A437" s="63"/>
      <c r="B437" s="63"/>
      <c r="C437" s="336"/>
      <c r="D437" s="336"/>
      <c r="E437" s="336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  <c r="FU437" s="63"/>
      <c r="FV437" s="63"/>
      <c r="FW437" s="63"/>
      <c r="FX437" s="63"/>
      <c r="FY437" s="63"/>
      <c r="FZ437" s="63"/>
      <c r="GA437" s="63"/>
      <c r="GB437" s="63"/>
      <c r="GC437" s="63"/>
      <c r="GD437" s="63"/>
      <c r="GE437" s="63"/>
      <c r="GF437" s="63"/>
      <c r="GG437" s="63"/>
      <c r="GH437" s="63"/>
      <c r="GI437" s="63"/>
      <c r="GJ437" s="63"/>
      <c r="GK437" s="63"/>
      <c r="GL437" s="63"/>
      <c r="GM437" s="63"/>
      <c r="GN437" s="63"/>
      <c r="GO437" s="63"/>
      <c r="GP437" s="63"/>
      <c r="GQ437" s="63"/>
      <c r="GR437" s="63"/>
      <c r="GS437" s="63"/>
      <c r="GT437" s="63"/>
      <c r="GU437" s="63"/>
      <c r="GV437" s="63"/>
      <c r="GW437" s="63"/>
      <c r="GX437" s="63"/>
      <c r="GY437" s="63"/>
      <c r="GZ437" s="63"/>
      <c r="HA437" s="63"/>
      <c r="HB437" s="63"/>
      <c r="HC437" s="63"/>
      <c r="HD437" s="63"/>
      <c r="HE437" s="63"/>
      <c r="HF437" s="63"/>
      <c r="HG437" s="63"/>
      <c r="HH437" s="63"/>
      <c r="HI437" s="63"/>
      <c r="HJ437" s="63"/>
      <c r="HK437" s="63"/>
      <c r="HL437" s="63"/>
      <c r="HM437" s="63"/>
      <c r="HN437" s="63"/>
      <c r="HO437" s="63"/>
      <c r="HP437" s="63"/>
      <c r="HQ437" s="63"/>
      <c r="HR437" s="63"/>
      <c r="HS437" s="63"/>
      <c r="HT437" s="63"/>
      <c r="HU437" s="63"/>
      <c r="HV437" s="63"/>
      <c r="HW437" s="63"/>
      <c r="HX437" s="63"/>
      <c r="HY437" s="63"/>
      <c r="HZ437" s="63"/>
      <c r="IA437" s="63"/>
      <c r="IB437" s="63"/>
      <c r="IC437" s="63"/>
      <c r="ID437" s="63"/>
      <c r="IE437" s="63"/>
      <c r="IF437" s="63"/>
      <c r="IG437" s="63"/>
      <c r="IH437" s="63"/>
      <c r="II437" s="63"/>
      <c r="IJ437" s="63"/>
      <c r="IK437" s="63"/>
      <c r="IL437" s="63"/>
      <c r="IM437" s="63"/>
      <c r="IN437" s="63"/>
      <c r="IO437" s="63"/>
      <c r="IP437" s="63"/>
      <c r="IQ437" s="63"/>
      <c r="IR437" s="63"/>
      <c r="IS437" s="63"/>
      <c r="IT437" s="63"/>
    </row>
    <row r="438" spans="1:254" s="276" customFormat="1" x14ac:dyDescent="0.2">
      <c r="A438" s="63"/>
      <c r="B438" s="63"/>
      <c r="C438" s="336"/>
      <c r="D438" s="336"/>
      <c r="E438" s="336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  <c r="FU438" s="63"/>
      <c r="FV438" s="63"/>
      <c r="FW438" s="63"/>
      <c r="FX438" s="63"/>
      <c r="FY438" s="63"/>
      <c r="FZ438" s="63"/>
      <c r="GA438" s="63"/>
      <c r="GB438" s="63"/>
      <c r="GC438" s="63"/>
      <c r="GD438" s="63"/>
      <c r="GE438" s="63"/>
      <c r="GF438" s="63"/>
      <c r="GG438" s="63"/>
      <c r="GH438" s="63"/>
      <c r="GI438" s="63"/>
      <c r="GJ438" s="63"/>
      <c r="GK438" s="63"/>
      <c r="GL438" s="63"/>
      <c r="GM438" s="63"/>
      <c r="GN438" s="63"/>
      <c r="GO438" s="63"/>
      <c r="GP438" s="63"/>
      <c r="GQ438" s="63"/>
      <c r="GR438" s="63"/>
      <c r="GS438" s="63"/>
      <c r="GT438" s="63"/>
      <c r="GU438" s="63"/>
      <c r="GV438" s="63"/>
      <c r="GW438" s="63"/>
      <c r="GX438" s="63"/>
      <c r="GY438" s="63"/>
      <c r="GZ438" s="63"/>
      <c r="HA438" s="63"/>
      <c r="HB438" s="63"/>
      <c r="HC438" s="63"/>
      <c r="HD438" s="63"/>
      <c r="HE438" s="63"/>
      <c r="HF438" s="63"/>
      <c r="HG438" s="63"/>
      <c r="HH438" s="63"/>
      <c r="HI438" s="63"/>
      <c r="HJ438" s="63"/>
      <c r="HK438" s="63"/>
      <c r="HL438" s="63"/>
      <c r="HM438" s="63"/>
      <c r="HN438" s="63"/>
      <c r="HO438" s="63"/>
      <c r="HP438" s="63"/>
      <c r="HQ438" s="63"/>
      <c r="HR438" s="63"/>
      <c r="HS438" s="63"/>
      <c r="HT438" s="63"/>
      <c r="HU438" s="63"/>
      <c r="HV438" s="63"/>
      <c r="HW438" s="63"/>
      <c r="HX438" s="63"/>
      <c r="HY438" s="63"/>
      <c r="HZ438" s="63"/>
      <c r="IA438" s="63"/>
      <c r="IB438" s="63"/>
      <c r="IC438" s="63"/>
      <c r="ID438" s="63"/>
      <c r="IE438" s="63"/>
      <c r="IF438" s="63"/>
      <c r="IG438" s="63"/>
      <c r="IH438" s="63"/>
      <c r="II438" s="63"/>
      <c r="IJ438" s="63"/>
      <c r="IK438" s="63"/>
      <c r="IL438" s="63"/>
      <c r="IM438" s="63"/>
      <c r="IN438" s="63"/>
      <c r="IO438" s="63"/>
      <c r="IP438" s="63"/>
      <c r="IQ438" s="63"/>
      <c r="IR438" s="63"/>
      <c r="IS438" s="63"/>
      <c r="IT438" s="63"/>
    </row>
    <row r="439" spans="1:254" s="276" customFormat="1" x14ac:dyDescent="0.2">
      <c r="A439" s="63"/>
      <c r="B439" s="63"/>
      <c r="C439" s="336"/>
      <c r="D439" s="336"/>
      <c r="E439" s="336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  <c r="FU439" s="63"/>
      <c r="FV439" s="63"/>
      <c r="FW439" s="63"/>
      <c r="FX439" s="63"/>
      <c r="FY439" s="63"/>
      <c r="FZ439" s="63"/>
      <c r="GA439" s="63"/>
      <c r="GB439" s="63"/>
      <c r="GC439" s="63"/>
      <c r="GD439" s="63"/>
      <c r="GE439" s="63"/>
      <c r="GF439" s="63"/>
      <c r="GG439" s="63"/>
      <c r="GH439" s="63"/>
      <c r="GI439" s="63"/>
      <c r="GJ439" s="63"/>
      <c r="GK439" s="63"/>
      <c r="GL439" s="63"/>
      <c r="GM439" s="63"/>
      <c r="GN439" s="63"/>
      <c r="GO439" s="63"/>
      <c r="GP439" s="63"/>
      <c r="GQ439" s="63"/>
      <c r="GR439" s="63"/>
      <c r="GS439" s="63"/>
      <c r="GT439" s="63"/>
      <c r="GU439" s="63"/>
      <c r="GV439" s="63"/>
      <c r="GW439" s="63"/>
      <c r="GX439" s="63"/>
      <c r="GY439" s="63"/>
      <c r="GZ439" s="63"/>
      <c r="HA439" s="63"/>
      <c r="HB439" s="63"/>
      <c r="HC439" s="63"/>
      <c r="HD439" s="63"/>
      <c r="HE439" s="63"/>
      <c r="HF439" s="63"/>
      <c r="HG439" s="63"/>
      <c r="HH439" s="63"/>
      <c r="HI439" s="63"/>
      <c r="HJ439" s="63"/>
      <c r="HK439" s="63"/>
      <c r="HL439" s="63"/>
      <c r="HM439" s="63"/>
      <c r="HN439" s="63"/>
      <c r="HO439" s="63"/>
      <c r="HP439" s="63"/>
      <c r="HQ439" s="63"/>
      <c r="HR439" s="63"/>
      <c r="HS439" s="63"/>
      <c r="HT439" s="63"/>
      <c r="HU439" s="63"/>
      <c r="HV439" s="63"/>
      <c r="HW439" s="63"/>
      <c r="HX439" s="63"/>
      <c r="HY439" s="63"/>
      <c r="HZ439" s="63"/>
      <c r="IA439" s="63"/>
      <c r="IB439" s="63"/>
      <c r="IC439" s="63"/>
      <c r="ID439" s="63"/>
      <c r="IE439" s="63"/>
      <c r="IF439" s="63"/>
      <c r="IG439" s="63"/>
      <c r="IH439" s="63"/>
      <c r="II439" s="63"/>
      <c r="IJ439" s="63"/>
      <c r="IK439" s="63"/>
      <c r="IL439" s="63"/>
      <c r="IM439" s="63"/>
      <c r="IN439" s="63"/>
      <c r="IO439" s="63"/>
      <c r="IP439" s="63"/>
      <c r="IQ439" s="63"/>
      <c r="IR439" s="63"/>
      <c r="IS439" s="63"/>
      <c r="IT439" s="63"/>
    </row>
    <row r="440" spans="1:254" s="276" customFormat="1" x14ac:dyDescent="0.2">
      <c r="A440" s="63"/>
      <c r="B440" s="63"/>
      <c r="C440" s="336"/>
      <c r="D440" s="336"/>
      <c r="E440" s="336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  <c r="FU440" s="63"/>
      <c r="FV440" s="63"/>
      <c r="FW440" s="63"/>
      <c r="FX440" s="63"/>
      <c r="FY440" s="63"/>
      <c r="FZ440" s="63"/>
      <c r="GA440" s="63"/>
      <c r="GB440" s="63"/>
      <c r="GC440" s="63"/>
      <c r="GD440" s="63"/>
      <c r="GE440" s="63"/>
      <c r="GF440" s="63"/>
      <c r="GG440" s="63"/>
      <c r="GH440" s="63"/>
      <c r="GI440" s="63"/>
      <c r="GJ440" s="63"/>
      <c r="GK440" s="63"/>
      <c r="GL440" s="63"/>
      <c r="GM440" s="63"/>
      <c r="GN440" s="63"/>
      <c r="GO440" s="63"/>
      <c r="GP440" s="63"/>
      <c r="GQ440" s="63"/>
      <c r="GR440" s="63"/>
      <c r="GS440" s="63"/>
      <c r="GT440" s="63"/>
      <c r="GU440" s="63"/>
      <c r="GV440" s="63"/>
      <c r="GW440" s="63"/>
      <c r="GX440" s="63"/>
      <c r="GY440" s="63"/>
      <c r="GZ440" s="63"/>
      <c r="HA440" s="63"/>
      <c r="HB440" s="63"/>
      <c r="HC440" s="63"/>
      <c r="HD440" s="63"/>
      <c r="HE440" s="63"/>
      <c r="HF440" s="63"/>
      <c r="HG440" s="63"/>
      <c r="HH440" s="63"/>
      <c r="HI440" s="63"/>
      <c r="HJ440" s="63"/>
      <c r="HK440" s="63"/>
      <c r="HL440" s="63"/>
      <c r="HM440" s="63"/>
      <c r="HN440" s="63"/>
      <c r="HO440" s="63"/>
      <c r="HP440" s="63"/>
      <c r="HQ440" s="63"/>
      <c r="HR440" s="63"/>
      <c r="HS440" s="63"/>
      <c r="HT440" s="63"/>
      <c r="HU440" s="63"/>
      <c r="HV440" s="63"/>
      <c r="HW440" s="63"/>
      <c r="HX440" s="63"/>
      <c r="HY440" s="63"/>
      <c r="HZ440" s="63"/>
      <c r="IA440" s="63"/>
      <c r="IB440" s="63"/>
      <c r="IC440" s="63"/>
      <c r="ID440" s="63"/>
      <c r="IE440" s="63"/>
      <c r="IF440" s="63"/>
      <c r="IG440" s="63"/>
      <c r="IH440" s="63"/>
      <c r="II440" s="63"/>
      <c r="IJ440" s="63"/>
      <c r="IK440" s="63"/>
      <c r="IL440" s="63"/>
      <c r="IM440" s="63"/>
      <c r="IN440" s="63"/>
      <c r="IO440" s="63"/>
      <c r="IP440" s="63"/>
      <c r="IQ440" s="63"/>
      <c r="IR440" s="63"/>
      <c r="IS440" s="63"/>
      <c r="IT440" s="63"/>
    </row>
    <row r="441" spans="1:254" s="276" customFormat="1" x14ac:dyDescent="0.2">
      <c r="A441" s="63"/>
      <c r="B441" s="63"/>
      <c r="C441" s="336"/>
      <c r="D441" s="336"/>
      <c r="E441" s="336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  <c r="FU441" s="63"/>
      <c r="FV441" s="63"/>
      <c r="FW441" s="63"/>
      <c r="FX441" s="63"/>
      <c r="FY441" s="63"/>
      <c r="FZ441" s="63"/>
      <c r="GA441" s="63"/>
      <c r="GB441" s="63"/>
      <c r="GC441" s="63"/>
      <c r="GD441" s="63"/>
      <c r="GE441" s="63"/>
      <c r="GF441" s="63"/>
      <c r="GG441" s="63"/>
      <c r="GH441" s="63"/>
      <c r="GI441" s="63"/>
      <c r="GJ441" s="63"/>
      <c r="GK441" s="63"/>
      <c r="GL441" s="63"/>
      <c r="GM441" s="63"/>
      <c r="GN441" s="63"/>
      <c r="GO441" s="63"/>
      <c r="GP441" s="63"/>
      <c r="GQ441" s="63"/>
      <c r="GR441" s="63"/>
      <c r="GS441" s="63"/>
      <c r="GT441" s="63"/>
      <c r="GU441" s="63"/>
      <c r="GV441" s="63"/>
      <c r="GW441" s="63"/>
      <c r="GX441" s="63"/>
      <c r="GY441" s="63"/>
      <c r="GZ441" s="63"/>
      <c r="HA441" s="63"/>
      <c r="HB441" s="63"/>
      <c r="HC441" s="63"/>
      <c r="HD441" s="63"/>
      <c r="HE441" s="63"/>
      <c r="HF441" s="63"/>
      <c r="HG441" s="63"/>
      <c r="HH441" s="63"/>
      <c r="HI441" s="63"/>
      <c r="HJ441" s="63"/>
      <c r="HK441" s="63"/>
      <c r="HL441" s="63"/>
      <c r="HM441" s="63"/>
      <c r="HN441" s="63"/>
      <c r="HO441" s="63"/>
      <c r="HP441" s="63"/>
      <c r="HQ441" s="63"/>
      <c r="HR441" s="63"/>
      <c r="HS441" s="63"/>
      <c r="HT441" s="63"/>
      <c r="HU441" s="63"/>
      <c r="HV441" s="63"/>
      <c r="HW441" s="63"/>
      <c r="HX441" s="63"/>
      <c r="HY441" s="63"/>
      <c r="HZ441" s="63"/>
      <c r="IA441" s="63"/>
      <c r="IB441" s="63"/>
      <c r="IC441" s="63"/>
      <c r="ID441" s="63"/>
      <c r="IE441" s="63"/>
      <c r="IF441" s="63"/>
      <c r="IG441" s="63"/>
      <c r="IH441" s="63"/>
      <c r="II441" s="63"/>
      <c r="IJ441" s="63"/>
      <c r="IK441" s="63"/>
      <c r="IL441" s="63"/>
      <c r="IM441" s="63"/>
      <c r="IN441" s="63"/>
      <c r="IO441" s="63"/>
      <c r="IP441" s="63"/>
      <c r="IQ441" s="63"/>
      <c r="IR441" s="63"/>
      <c r="IS441" s="63"/>
      <c r="IT441" s="63"/>
    </row>
    <row r="442" spans="1:254" s="276" customFormat="1" x14ac:dyDescent="0.2">
      <c r="A442" s="63"/>
      <c r="B442" s="63"/>
      <c r="C442" s="336"/>
      <c r="D442" s="336"/>
      <c r="E442" s="336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  <c r="FU442" s="63"/>
      <c r="FV442" s="63"/>
      <c r="FW442" s="63"/>
      <c r="FX442" s="63"/>
      <c r="FY442" s="63"/>
      <c r="FZ442" s="63"/>
      <c r="GA442" s="63"/>
      <c r="GB442" s="63"/>
      <c r="GC442" s="63"/>
      <c r="GD442" s="63"/>
      <c r="GE442" s="63"/>
      <c r="GF442" s="63"/>
      <c r="GG442" s="63"/>
      <c r="GH442" s="63"/>
      <c r="GI442" s="63"/>
      <c r="GJ442" s="63"/>
      <c r="GK442" s="63"/>
      <c r="GL442" s="63"/>
      <c r="GM442" s="63"/>
      <c r="GN442" s="63"/>
      <c r="GO442" s="63"/>
      <c r="GP442" s="63"/>
      <c r="GQ442" s="63"/>
      <c r="GR442" s="63"/>
      <c r="GS442" s="63"/>
      <c r="GT442" s="63"/>
      <c r="GU442" s="63"/>
      <c r="GV442" s="63"/>
      <c r="GW442" s="63"/>
      <c r="GX442" s="63"/>
      <c r="GY442" s="63"/>
      <c r="GZ442" s="63"/>
      <c r="HA442" s="63"/>
      <c r="HB442" s="63"/>
      <c r="HC442" s="63"/>
      <c r="HD442" s="63"/>
      <c r="HE442" s="63"/>
      <c r="HF442" s="63"/>
      <c r="HG442" s="63"/>
      <c r="HH442" s="63"/>
      <c r="HI442" s="63"/>
      <c r="HJ442" s="63"/>
      <c r="HK442" s="63"/>
      <c r="HL442" s="63"/>
      <c r="HM442" s="63"/>
      <c r="HN442" s="63"/>
      <c r="HO442" s="63"/>
      <c r="HP442" s="63"/>
      <c r="HQ442" s="63"/>
      <c r="HR442" s="63"/>
      <c r="HS442" s="63"/>
      <c r="HT442" s="63"/>
      <c r="HU442" s="63"/>
      <c r="HV442" s="63"/>
      <c r="HW442" s="63"/>
      <c r="HX442" s="63"/>
      <c r="HY442" s="63"/>
      <c r="HZ442" s="63"/>
      <c r="IA442" s="63"/>
      <c r="IB442" s="63"/>
      <c r="IC442" s="63"/>
      <c r="ID442" s="63"/>
      <c r="IE442" s="63"/>
      <c r="IF442" s="63"/>
      <c r="IG442" s="63"/>
      <c r="IH442" s="63"/>
      <c r="II442" s="63"/>
      <c r="IJ442" s="63"/>
      <c r="IK442" s="63"/>
      <c r="IL442" s="63"/>
      <c r="IM442" s="63"/>
      <c r="IN442" s="63"/>
      <c r="IO442" s="63"/>
      <c r="IP442" s="63"/>
      <c r="IQ442" s="63"/>
      <c r="IR442" s="63"/>
      <c r="IS442" s="63"/>
      <c r="IT442" s="63"/>
    </row>
    <row r="443" spans="1:254" s="276" customFormat="1" x14ac:dyDescent="0.2">
      <c r="A443" s="63"/>
      <c r="B443" s="63"/>
      <c r="C443" s="336"/>
      <c r="D443" s="336"/>
      <c r="E443" s="336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  <c r="FU443" s="63"/>
      <c r="FV443" s="63"/>
      <c r="FW443" s="63"/>
      <c r="FX443" s="63"/>
      <c r="FY443" s="63"/>
      <c r="FZ443" s="63"/>
      <c r="GA443" s="63"/>
      <c r="GB443" s="63"/>
      <c r="GC443" s="63"/>
      <c r="GD443" s="63"/>
      <c r="GE443" s="63"/>
      <c r="GF443" s="63"/>
      <c r="GG443" s="63"/>
      <c r="GH443" s="63"/>
      <c r="GI443" s="63"/>
      <c r="GJ443" s="63"/>
      <c r="GK443" s="63"/>
      <c r="GL443" s="63"/>
      <c r="GM443" s="63"/>
      <c r="GN443" s="63"/>
      <c r="GO443" s="63"/>
      <c r="GP443" s="63"/>
      <c r="GQ443" s="63"/>
      <c r="GR443" s="63"/>
      <c r="GS443" s="63"/>
      <c r="GT443" s="63"/>
      <c r="GU443" s="63"/>
      <c r="GV443" s="63"/>
      <c r="GW443" s="63"/>
      <c r="GX443" s="63"/>
      <c r="GY443" s="63"/>
      <c r="GZ443" s="63"/>
      <c r="HA443" s="63"/>
      <c r="HB443" s="63"/>
      <c r="HC443" s="63"/>
      <c r="HD443" s="63"/>
      <c r="HE443" s="63"/>
      <c r="HF443" s="63"/>
      <c r="HG443" s="63"/>
      <c r="HH443" s="63"/>
      <c r="HI443" s="63"/>
      <c r="HJ443" s="63"/>
      <c r="HK443" s="63"/>
      <c r="HL443" s="63"/>
      <c r="HM443" s="63"/>
      <c r="HN443" s="63"/>
      <c r="HO443" s="63"/>
      <c r="HP443" s="63"/>
      <c r="HQ443" s="63"/>
      <c r="HR443" s="63"/>
      <c r="HS443" s="63"/>
      <c r="HT443" s="63"/>
      <c r="HU443" s="63"/>
      <c r="HV443" s="63"/>
      <c r="HW443" s="63"/>
      <c r="HX443" s="63"/>
      <c r="HY443" s="63"/>
      <c r="HZ443" s="63"/>
      <c r="IA443" s="63"/>
      <c r="IB443" s="63"/>
      <c r="IC443" s="63"/>
      <c r="ID443" s="63"/>
      <c r="IE443" s="63"/>
      <c r="IF443" s="63"/>
      <c r="IG443" s="63"/>
      <c r="IH443" s="63"/>
      <c r="II443" s="63"/>
      <c r="IJ443" s="63"/>
      <c r="IK443" s="63"/>
      <c r="IL443" s="63"/>
      <c r="IM443" s="63"/>
      <c r="IN443" s="63"/>
      <c r="IO443" s="63"/>
      <c r="IP443" s="63"/>
      <c r="IQ443" s="63"/>
      <c r="IR443" s="63"/>
      <c r="IS443" s="63"/>
      <c r="IT443" s="63"/>
    </row>
    <row r="444" spans="1:254" s="276" customFormat="1" x14ac:dyDescent="0.2">
      <c r="A444" s="63"/>
      <c r="B444" s="63"/>
      <c r="C444" s="336"/>
      <c r="D444" s="336"/>
      <c r="E444" s="336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  <c r="FU444" s="63"/>
      <c r="FV444" s="63"/>
      <c r="FW444" s="63"/>
      <c r="FX444" s="63"/>
      <c r="FY444" s="63"/>
      <c r="FZ444" s="63"/>
      <c r="GA444" s="63"/>
      <c r="GB444" s="63"/>
      <c r="GC444" s="63"/>
      <c r="GD444" s="63"/>
      <c r="GE444" s="63"/>
      <c r="GF444" s="63"/>
      <c r="GG444" s="63"/>
      <c r="GH444" s="63"/>
      <c r="GI444" s="63"/>
      <c r="GJ444" s="63"/>
      <c r="GK444" s="63"/>
      <c r="GL444" s="63"/>
      <c r="GM444" s="63"/>
      <c r="GN444" s="63"/>
      <c r="GO444" s="63"/>
      <c r="GP444" s="63"/>
      <c r="GQ444" s="63"/>
      <c r="GR444" s="63"/>
      <c r="GS444" s="63"/>
      <c r="GT444" s="63"/>
      <c r="GU444" s="63"/>
      <c r="GV444" s="63"/>
      <c r="GW444" s="63"/>
      <c r="GX444" s="63"/>
      <c r="GY444" s="63"/>
      <c r="GZ444" s="63"/>
      <c r="HA444" s="63"/>
      <c r="HB444" s="63"/>
      <c r="HC444" s="63"/>
      <c r="HD444" s="63"/>
      <c r="HE444" s="63"/>
      <c r="HF444" s="63"/>
      <c r="HG444" s="63"/>
      <c r="HH444" s="63"/>
      <c r="HI444" s="63"/>
      <c r="HJ444" s="63"/>
      <c r="HK444" s="63"/>
      <c r="HL444" s="63"/>
      <c r="HM444" s="63"/>
      <c r="HN444" s="63"/>
      <c r="HO444" s="63"/>
      <c r="HP444" s="63"/>
      <c r="HQ444" s="63"/>
      <c r="HR444" s="63"/>
      <c r="HS444" s="63"/>
      <c r="HT444" s="63"/>
      <c r="HU444" s="63"/>
      <c r="HV444" s="63"/>
      <c r="HW444" s="63"/>
      <c r="HX444" s="63"/>
      <c r="HY444" s="63"/>
      <c r="HZ444" s="63"/>
      <c r="IA444" s="63"/>
      <c r="IB444" s="63"/>
      <c r="IC444" s="63"/>
      <c r="ID444" s="63"/>
      <c r="IE444" s="63"/>
      <c r="IF444" s="63"/>
      <c r="IG444" s="63"/>
      <c r="IH444" s="63"/>
      <c r="II444" s="63"/>
      <c r="IJ444" s="63"/>
      <c r="IK444" s="63"/>
      <c r="IL444" s="63"/>
      <c r="IM444" s="63"/>
      <c r="IN444" s="63"/>
      <c r="IO444" s="63"/>
      <c r="IP444" s="63"/>
      <c r="IQ444" s="63"/>
      <c r="IR444" s="63"/>
      <c r="IS444" s="63"/>
      <c r="IT444" s="63"/>
    </row>
    <row r="445" spans="1:254" s="276" customFormat="1" x14ac:dyDescent="0.2">
      <c r="A445" s="63"/>
      <c r="B445" s="63"/>
      <c r="C445" s="336"/>
      <c r="D445" s="336"/>
      <c r="E445" s="336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  <c r="FU445" s="63"/>
      <c r="FV445" s="63"/>
      <c r="FW445" s="63"/>
      <c r="FX445" s="63"/>
      <c r="FY445" s="63"/>
      <c r="FZ445" s="63"/>
      <c r="GA445" s="63"/>
      <c r="GB445" s="63"/>
      <c r="GC445" s="63"/>
      <c r="GD445" s="63"/>
      <c r="GE445" s="63"/>
      <c r="GF445" s="63"/>
      <c r="GG445" s="63"/>
      <c r="GH445" s="63"/>
      <c r="GI445" s="63"/>
      <c r="GJ445" s="63"/>
      <c r="GK445" s="63"/>
      <c r="GL445" s="63"/>
      <c r="GM445" s="63"/>
      <c r="GN445" s="63"/>
      <c r="GO445" s="63"/>
      <c r="GP445" s="63"/>
      <c r="GQ445" s="63"/>
      <c r="GR445" s="63"/>
      <c r="GS445" s="63"/>
      <c r="GT445" s="63"/>
      <c r="GU445" s="63"/>
      <c r="GV445" s="63"/>
      <c r="GW445" s="63"/>
      <c r="GX445" s="63"/>
      <c r="GY445" s="63"/>
      <c r="GZ445" s="63"/>
      <c r="HA445" s="63"/>
      <c r="HB445" s="63"/>
      <c r="HC445" s="63"/>
      <c r="HD445" s="63"/>
      <c r="HE445" s="63"/>
      <c r="HF445" s="63"/>
      <c r="HG445" s="63"/>
      <c r="HH445" s="63"/>
      <c r="HI445" s="63"/>
      <c r="HJ445" s="63"/>
      <c r="HK445" s="63"/>
      <c r="HL445" s="63"/>
      <c r="HM445" s="63"/>
      <c r="HN445" s="63"/>
      <c r="HO445" s="63"/>
      <c r="HP445" s="63"/>
      <c r="HQ445" s="63"/>
      <c r="HR445" s="63"/>
      <c r="HS445" s="63"/>
      <c r="HT445" s="63"/>
      <c r="HU445" s="63"/>
      <c r="HV445" s="63"/>
      <c r="HW445" s="63"/>
      <c r="HX445" s="63"/>
      <c r="HY445" s="63"/>
      <c r="HZ445" s="63"/>
      <c r="IA445" s="63"/>
      <c r="IB445" s="63"/>
      <c r="IC445" s="63"/>
      <c r="ID445" s="63"/>
      <c r="IE445" s="63"/>
      <c r="IF445" s="63"/>
      <c r="IG445" s="63"/>
      <c r="IH445" s="63"/>
      <c r="II445" s="63"/>
      <c r="IJ445" s="63"/>
      <c r="IK445" s="63"/>
      <c r="IL445" s="63"/>
      <c r="IM445" s="63"/>
      <c r="IN445" s="63"/>
      <c r="IO445" s="63"/>
      <c r="IP445" s="63"/>
      <c r="IQ445" s="63"/>
      <c r="IR445" s="63"/>
      <c r="IS445" s="63"/>
      <c r="IT445" s="63"/>
    </row>
    <row r="446" spans="1:254" s="276" customFormat="1" x14ac:dyDescent="0.2">
      <c r="A446" s="63"/>
      <c r="B446" s="63"/>
      <c r="C446" s="336"/>
      <c r="D446" s="336"/>
      <c r="E446" s="336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  <c r="FU446" s="63"/>
      <c r="FV446" s="63"/>
      <c r="FW446" s="63"/>
      <c r="FX446" s="63"/>
      <c r="FY446" s="63"/>
      <c r="FZ446" s="63"/>
      <c r="GA446" s="63"/>
      <c r="GB446" s="63"/>
      <c r="GC446" s="63"/>
      <c r="GD446" s="63"/>
      <c r="GE446" s="63"/>
      <c r="GF446" s="63"/>
      <c r="GG446" s="63"/>
      <c r="GH446" s="63"/>
      <c r="GI446" s="63"/>
      <c r="GJ446" s="63"/>
      <c r="GK446" s="63"/>
      <c r="GL446" s="63"/>
      <c r="GM446" s="63"/>
      <c r="GN446" s="63"/>
      <c r="GO446" s="63"/>
      <c r="GP446" s="63"/>
      <c r="GQ446" s="63"/>
      <c r="GR446" s="63"/>
      <c r="GS446" s="63"/>
      <c r="GT446" s="63"/>
      <c r="GU446" s="63"/>
      <c r="GV446" s="63"/>
      <c r="GW446" s="63"/>
      <c r="GX446" s="63"/>
      <c r="GY446" s="63"/>
      <c r="GZ446" s="63"/>
      <c r="HA446" s="63"/>
      <c r="HB446" s="63"/>
      <c r="HC446" s="63"/>
      <c r="HD446" s="63"/>
      <c r="HE446" s="63"/>
      <c r="HF446" s="63"/>
      <c r="HG446" s="63"/>
      <c r="HH446" s="63"/>
      <c r="HI446" s="63"/>
      <c r="HJ446" s="63"/>
      <c r="HK446" s="63"/>
      <c r="HL446" s="63"/>
      <c r="HM446" s="63"/>
      <c r="HN446" s="63"/>
      <c r="HO446" s="63"/>
      <c r="HP446" s="63"/>
      <c r="HQ446" s="63"/>
      <c r="HR446" s="63"/>
      <c r="HS446" s="63"/>
      <c r="HT446" s="63"/>
      <c r="HU446" s="63"/>
      <c r="HV446" s="63"/>
      <c r="HW446" s="63"/>
      <c r="HX446" s="63"/>
      <c r="HY446" s="63"/>
      <c r="HZ446" s="63"/>
      <c r="IA446" s="63"/>
      <c r="IB446" s="63"/>
      <c r="IC446" s="63"/>
      <c r="ID446" s="63"/>
      <c r="IE446" s="63"/>
      <c r="IF446" s="63"/>
      <c r="IG446" s="63"/>
      <c r="IH446" s="63"/>
      <c r="II446" s="63"/>
      <c r="IJ446" s="63"/>
      <c r="IK446" s="63"/>
      <c r="IL446" s="63"/>
      <c r="IM446" s="63"/>
      <c r="IN446" s="63"/>
      <c r="IO446" s="63"/>
      <c r="IP446" s="63"/>
      <c r="IQ446" s="63"/>
      <c r="IR446" s="63"/>
      <c r="IS446" s="63"/>
      <c r="IT446" s="63"/>
    </row>
    <row r="447" spans="1:254" s="276" customFormat="1" x14ac:dyDescent="0.2">
      <c r="A447" s="63"/>
      <c r="B447" s="63"/>
      <c r="C447" s="336"/>
      <c r="D447" s="336"/>
      <c r="E447" s="336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  <c r="FU447" s="63"/>
      <c r="FV447" s="63"/>
      <c r="FW447" s="63"/>
      <c r="FX447" s="63"/>
      <c r="FY447" s="63"/>
      <c r="FZ447" s="63"/>
      <c r="GA447" s="63"/>
      <c r="GB447" s="63"/>
      <c r="GC447" s="63"/>
      <c r="GD447" s="63"/>
      <c r="GE447" s="63"/>
      <c r="GF447" s="63"/>
      <c r="GG447" s="63"/>
      <c r="GH447" s="63"/>
      <c r="GI447" s="63"/>
      <c r="GJ447" s="63"/>
      <c r="GK447" s="63"/>
      <c r="GL447" s="63"/>
      <c r="GM447" s="63"/>
      <c r="GN447" s="63"/>
      <c r="GO447" s="63"/>
      <c r="GP447" s="63"/>
      <c r="GQ447" s="63"/>
      <c r="GR447" s="63"/>
      <c r="GS447" s="63"/>
      <c r="GT447" s="63"/>
      <c r="GU447" s="63"/>
      <c r="GV447" s="63"/>
      <c r="GW447" s="63"/>
      <c r="GX447" s="63"/>
      <c r="GY447" s="63"/>
      <c r="GZ447" s="63"/>
      <c r="HA447" s="63"/>
      <c r="HB447" s="63"/>
      <c r="HC447" s="63"/>
      <c r="HD447" s="63"/>
      <c r="HE447" s="63"/>
      <c r="HF447" s="63"/>
      <c r="HG447" s="63"/>
      <c r="HH447" s="63"/>
      <c r="HI447" s="63"/>
      <c r="HJ447" s="63"/>
      <c r="HK447" s="63"/>
      <c r="HL447" s="63"/>
      <c r="HM447" s="63"/>
      <c r="HN447" s="63"/>
      <c r="HO447" s="63"/>
      <c r="HP447" s="63"/>
      <c r="HQ447" s="63"/>
      <c r="HR447" s="63"/>
      <c r="HS447" s="63"/>
      <c r="HT447" s="63"/>
      <c r="HU447" s="63"/>
      <c r="HV447" s="63"/>
      <c r="HW447" s="63"/>
      <c r="HX447" s="63"/>
      <c r="HY447" s="63"/>
      <c r="HZ447" s="63"/>
      <c r="IA447" s="63"/>
      <c r="IB447" s="63"/>
      <c r="IC447" s="63"/>
      <c r="ID447" s="63"/>
      <c r="IE447" s="63"/>
      <c r="IF447" s="63"/>
      <c r="IG447" s="63"/>
      <c r="IH447" s="63"/>
      <c r="II447" s="63"/>
      <c r="IJ447" s="63"/>
      <c r="IK447" s="63"/>
      <c r="IL447" s="63"/>
      <c r="IM447" s="63"/>
      <c r="IN447" s="63"/>
      <c r="IO447" s="63"/>
      <c r="IP447" s="63"/>
      <c r="IQ447" s="63"/>
      <c r="IR447" s="63"/>
      <c r="IS447" s="63"/>
      <c r="IT447" s="63"/>
    </row>
    <row r="448" spans="1:254" s="276" customFormat="1" x14ac:dyDescent="0.2">
      <c r="A448" s="63"/>
      <c r="B448" s="63"/>
      <c r="C448" s="336"/>
      <c r="D448" s="336"/>
      <c r="E448" s="336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  <c r="FU448" s="63"/>
      <c r="FV448" s="63"/>
      <c r="FW448" s="63"/>
      <c r="FX448" s="63"/>
      <c r="FY448" s="63"/>
      <c r="FZ448" s="63"/>
      <c r="GA448" s="63"/>
      <c r="GB448" s="63"/>
      <c r="GC448" s="63"/>
      <c r="GD448" s="63"/>
      <c r="GE448" s="63"/>
      <c r="GF448" s="63"/>
      <c r="GG448" s="63"/>
      <c r="GH448" s="63"/>
      <c r="GI448" s="63"/>
      <c r="GJ448" s="63"/>
      <c r="GK448" s="63"/>
      <c r="GL448" s="63"/>
      <c r="GM448" s="63"/>
      <c r="GN448" s="63"/>
      <c r="GO448" s="63"/>
      <c r="GP448" s="63"/>
      <c r="GQ448" s="63"/>
      <c r="GR448" s="63"/>
      <c r="GS448" s="63"/>
      <c r="GT448" s="63"/>
      <c r="GU448" s="63"/>
      <c r="GV448" s="63"/>
      <c r="GW448" s="63"/>
      <c r="GX448" s="63"/>
      <c r="GY448" s="63"/>
      <c r="GZ448" s="63"/>
      <c r="HA448" s="63"/>
      <c r="HB448" s="63"/>
      <c r="HC448" s="63"/>
      <c r="HD448" s="63"/>
      <c r="HE448" s="63"/>
      <c r="HF448" s="63"/>
      <c r="HG448" s="63"/>
      <c r="HH448" s="63"/>
      <c r="HI448" s="63"/>
      <c r="HJ448" s="63"/>
      <c r="HK448" s="63"/>
      <c r="HL448" s="63"/>
      <c r="HM448" s="63"/>
      <c r="HN448" s="63"/>
      <c r="HO448" s="63"/>
      <c r="HP448" s="63"/>
      <c r="HQ448" s="63"/>
      <c r="HR448" s="63"/>
      <c r="HS448" s="63"/>
      <c r="HT448" s="63"/>
      <c r="HU448" s="63"/>
      <c r="HV448" s="63"/>
      <c r="HW448" s="63"/>
      <c r="HX448" s="63"/>
      <c r="HY448" s="63"/>
      <c r="HZ448" s="63"/>
      <c r="IA448" s="63"/>
      <c r="IB448" s="63"/>
      <c r="IC448" s="63"/>
      <c r="ID448" s="63"/>
      <c r="IE448" s="63"/>
      <c r="IF448" s="63"/>
      <c r="IG448" s="63"/>
      <c r="IH448" s="63"/>
      <c r="II448" s="63"/>
      <c r="IJ448" s="63"/>
      <c r="IK448" s="63"/>
      <c r="IL448" s="63"/>
      <c r="IM448" s="63"/>
      <c r="IN448" s="63"/>
      <c r="IO448" s="63"/>
      <c r="IP448" s="63"/>
      <c r="IQ448" s="63"/>
      <c r="IR448" s="63"/>
      <c r="IS448" s="63"/>
      <c r="IT448" s="63"/>
    </row>
    <row r="449" spans="1:254" s="276" customFormat="1" x14ac:dyDescent="0.2">
      <c r="A449" s="63"/>
      <c r="B449" s="63"/>
      <c r="C449" s="336"/>
      <c r="D449" s="336"/>
      <c r="E449" s="336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  <c r="FU449" s="63"/>
      <c r="FV449" s="63"/>
      <c r="FW449" s="63"/>
      <c r="FX449" s="63"/>
      <c r="FY449" s="63"/>
      <c r="FZ449" s="63"/>
      <c r="GA449" s="63"/>
      <c r="GB449" s="63"/>
      <c r="GC449" s="63"/>
      <c r="GD449" s="63"/>
      <c r="GE449" s="63"/>
      <c r="GF449" s="63"/>
      <c r="GG449" s="63"/>
      <c r="GH449" s="63"/>
      <c r="GI449" s="63"/>
      <c r="GJ449" s="63"/>
      <c r="GK449" s="63"/>
      <c r="GL449" s="63"/>
      <c r="GM449" s="63"/>
      <c r="GN449" s="63"/>
      <c r="GO449" s="63"/>
      <c r="GP449" s="63"/>
      <c r="GQ449" s="63"/>
      <c r="GR449" s="63"/>
      <c r="GS449" s="63"/>
      <c r="GT449" s="63"/>
      <c r="GU449" s="63"/>
      <c r="GV449" s="63"/>
      <c r="GW449" s="63"/>
      <c r="GX449" s="63"/>
      <c r="GY449" s="63"/>
      <c r="GZ449" s="63"/>
      <c r="HA449" s="63"/>
      <c r="HB449" s="63"/>
      <c r="HC449" s="63"/>
      <c r="HD449" s="63"/>
      <c r="HE449" s="63"/>
      <c r="HF449" s="63"/>
      <c r="HG449" s="63"/>
      <c r="HH449" s="63"/>
      <c r="HI449" s="63"/>
      <c r="HJ449" s="63"/>
      <c r="HK449" s="63"/>
      <c r="HL449" s="63"/>
      <c r="HM449" s="63"/>
      <c r="HN449" s="63"/>
      <c r="HO449" s="63"/>
      <c r="HP449" s="63"/>
      <c r="HQ449" s="63"/>
      <c r="HR449" s="63"/>
      <c r="HS449" s="63"/>
      <c r="HT449" s="63"/>
      <c r="HU449" s="63"/>
      <c r="HV449" s="63"/>
      <c r="HW449" s="63"/>
      <c r="HX449" s="63"/>
      <c r="HY449" s="63"/>
      <c r="HZ449" s="63"/>
      <c r="IA449" s="63"/>
      <c r="IB449" s="63"/>
      <c r="IC449" s="63"/>
      <c r="ID449" s="63"/>
      <c r="IE449" s="63"/>
      <c r="IF449" s="63"/>
      <c r="IG449" s="63"/>
      <c r="IH449" s="63"/>
      <c r="II449" s="63"/>
      <c r="IJ449" s="63"/>
      <c r="IK449" s="63"/>
      <c r="IL449" s="63"/>
      <c r="IM449" s="63"/>
      <c r="IN449" s="63"/>
      <c r="IO449" s="63"/>
      <c r="IP449" s="63"/>
      <c r="IQ449" s="63"/>
      <c r="IR449" s="63"/>
      <c r="IS449" s="63"/>
      <c r="IT449" s="63"/>
    </row>
    <row r="450" spans="1:254" s="276" customFormat="1" x14ac:dyDescent="0.2">
      <c r="A450" s="63"/>
      <c r="B450" s="63"/>
      <c r="C450" s="336"/>
      <c r="D450" s="336"/>
      <c r="E450" s="336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  <c r="FU450" s="63"/>
      <c r="FV450" s="63"/>
      <c r="FW450" s="63"/>
      <c r="FX450" s="63"/>
      <c r="FY450" s="63"/>
      <c r="FZ450" s="63"/>
      <c r="GA450" s="63"/>
      <c r="GB450" s="63"/>
      <c r="GC450" s="63"/>
      <c r="GD450" s="63"/>
      <c r="GE450" s="63"/>
      <c r="GF450" s="63"/>
      <c r="GG450" s="63"/>
      <c r="GH450" s="63"/>
      <c r="GI450" s="63"/>
      <c r="GJ450" s="63"/>
      <c r="GK450" s="63"/>
      <c r="GL450" s="63"/>
      <c r="GM450" s="63"/>
      <c r="GN450" s="63"/>
      <c r="GO450" s="63"/>
      <c r="GP450" s="63"/>
      <c r="GQ450" s="63"/>
      <c r="GR450" s="63"/>
      <c r="GS450" s="63"/>
      <c r="GT450" s="63"/>
      <c r="GU450" s="63"/>
      <c r="GV450" s="63"/>
      <c r="GW450" s="63"/>
      <c r="GX450" s="63"/>
      <c r="GY450" s="63"/>
      <c r="GZ450" s="63"/>
      <c r="HA450" s="63"/>
      <c r="HB450" s="63"/>
      <c r="HC450" s="63"/>
      <c r="HD450" s="63"/>
      <c r="HE450" s="63"/>
      <c r="HF450" s="63"/>
      <c r="HG450" s="63"/>
      <c r="HH450" s="63"/>
      <c r="HI450" s="63"/>
      <c r="HJ450" s="63"/>
      <c r="HK450" s="63"/>
      <c r="HL450" s="63"/>
      <c r="HM450" s="63"/>
      <c r="HN450" s="63"/>
      <c r="HO450" s="63"/>
      <c r="HP450" s="63"/>
      <c r="HQ450" s="63"/>
      <c r="HR450" s="63"/>
      <c r="HS450" s="63"/>
      <c r="HT450" s="63"/>
      <c r="HU450" s="63"/>
      <c r="HV450" s="63"/>
      <c r="HW450" s="63"/>
      <c r="HX450" s="63"/>
      <c r="HY450" s="63"/>
      <c r="HZ450" s="63"/>
      <c r="IA450" s="63"/>
      <c r="IB450" s="63"/>
      <c r="IC450" s="63"/>
      <c r="ID450" s="63"/>
      <c r="IE450" s="63"/>
      <c r="IF450" s="63"/>
      <c r="IG450" s="63"/>
      <c r="IH450" s="63"/>
      <c r="II450" s="63"/>
      <c r="IJ450" s="63"/>
      <c r="IK450" s="63"/>
      <c r="IL450" s="63"/>
      <c r="IM450" s="63"/>
      <c r="IN450" s="63"/>
      <c r="IO450" s="63"/>
      <c r="IP450" s="63"/>
      <c r="IQ450" s="63"/>
      <c r="IR450" s="63"/>
      <c r="IS450" s="63"/>
      <c r="IT450" s="63"/>
    </row>
    <row r="451" spans="1:254" s="276" customFormat="1" x14ac:dyDescent="0.2">
      <c r="A451" s="63"/>
      <c r="B451" s="63"/>
      <c r="C451" s="336"/>
      <c r="D451" s="336"/>
      <c r="E451" s="336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  <c r="FU451" s="63"/>
      <c r="FV451" s="63"/>
      <c r="FW451" s="63"/>
      <c r="FX451" s="63"/>
      <c r="FY451" s="63"/>
      <c r="FZ451" s="63"/>
      <c r="GA451" s="63"/>
      <c r="GB451" s="63"/>
      <c r="GC451" s="63"/>
      <c r="GD451" s="63"/>
      <c r="GE451" s="63"/>
      <c r="GF451" s="63"/>
      <c r="GG451" s="63"/>
      <c r="GH451" s="63"/>
      <c r="GI451" s="63"/>
      <c r="GJ451" s="63"/>
      <c r="GK451" s="63"/>
      <c r="GL451" s="63"/>
      <c r="GM451" s="63"/>
      <c r="GN451" s="63"/>
      <c r="GO451" s="63"/>
      <c r="GP451" s="63"/>
      <c r="GQ451" s="63"/>
      <c r="GR451" s="63"/>
      <c r="GS451" s="63"/>
      <c r="GT451" s="63"/>
      <c r="GU451" s="63"/>
      <c r="GV451" s="63"/>
      <c r="GW451" s="63"/>
      <c r="GX451" s="63"/>
      <c r="GY451" s="63"/>
      <c r="GZ451" s="63"/>
      <c r="HA451" s="63"/>
      <c r="HB451" s="63"/>
      <c r="HC451" s="63"/>
      <c r="HD451" s="63"/>
      <c r="HE451" s="63"/>
      <c r="HF451" s="63"/>
      <c r="HG451" s="63"/>
      <c r="HH451" s="63"/>
      <c r="HI451" s="63"/>
      <c r="HJ451" s="63"/>
      <c r="HK451" s="63"/>
      <c r="HL451" s="63"/>
      <c r="HM451" s="63"/>
      <c r="HN451" s="63"/>
      <c r="HO451" s="63"/>
      <c r="HP451" s="63"/>
      <c r="HQ451" s="63"/>
      <c r="HR451" s="63"/>
      <c r="HS451" s="63"/>
      <c r="HT451" s="63"/>
      <c r="HU451" s="63"/>
      <c r="HV451" s="63"/>
      <c r="HW451" s="63"/>
      <c r="HX451" s="63"/>
      <c r="HY451" s="63"/>
      <c r="HZ451" s="63"/>
      <c r="IA451" s="63"/>
      <c r="IB451" s="63"/>
      <c r="IC451" s="63"/>
      <c r="ID451" s="63"/>
      <c r="IE451" s="63"/>
      <c r="IF451" s="63"/>
      <c r="IG451" s="63"/>
      <c r="IH451" s="63"/>
      <c r="II451" s="63"/>
      <c r="IJ451" s="63"/>
      <c r="IK451" s="63"/>
      <c r="IL451" s="63"/>
      <c r="IM451" s="63"/>
      <c r="IN451" s="63"/>
      <c r="IO451" s="63"/>
      <c r="IP451" s="63"/>
      <c r="IQ451" s="63"/>
      <c r="IR451" s="63"/>
      <c r="IS451" s="63"/>
      <c r="IT451" s="63"/>
    </row>
    <row r="452" spans="1:254" s="276" customFormat="1" x14ac:dyDescent="0.2">
      <c r="A452" s="63"/>
      <c r="B452" s="63"/>
      <c r="C452" s="336"/>
      <c r="D452" s="336"/>
      <c r="E452" s="336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  <c r="FU452" s="63"/>
      <c r="FV452" s="63"/>
      <c r="FW452" s="63"/>
      <c r="FX452" s="63"/>
      <c r="FY452" s="63"/>
      <c r="FZ452" s="63"/>
      <c r="GA452" s="63"/>
      <c r="GB452" s="63"/>
      <c r="GC452" s="63"/>
      <c r="GD452" s="63"/>
      <c r="GE452" s="63"/>
      <c r="GF452" s="63"/>
      <c r="GG452" s="63"/>
      <c r="GH452" s="63"/>
      <c r="GI452" s="63"/>
      <c r="GJ452" s="63"/>
      <c r="GK452" s="63"/>
      <c r="GL452" s="63"/>
      <c r="GM452" s="63"/>
      <c r="GN452" s="63"/>
      <c r="GO452" s="63"/>
      <c r="GP452" s="63"/>
      <c r="GQ452" s="63"/>
      <c r="GR452" s="63"/>
      <c r="GS452" s="63"/>
      <c r="GT452" s="63"/>
      <c r="GU452" s="63"/>
      <c r="GV452" s="63"/>
      <c r="GW452" s="63"/>
      <c r="GX452" s="63"/>
      <c r="GY452" s="63"/>
      <c r="GZ452" s="63"/>
      <c r="HA452" s="63"/>
      <c r="HB452" s="63"/>
      <c r="HC452" s="63"/>
      <c r="HD452" s="63"/>
      <c r="HE452" s="63"/>
      <c r="HF452" s="63"/>
      <c r="HG452" s="63"/>
      <c r="HH452" s="63"/>
      <c r="HI452" s="63"/>
      <c r="HJ452" s="63"/>
      <c r="HK452" s="63"/>
      <c r="HL452" s="63"/>
      <c r="HM452" s="63"/>
      <c r="HN452" s="63"/>
      <c r="HO452" s="63"/>
      <c r="HP452" s="63"/>
      <c r="HQ452" s="63"/>
      <c r="HR452" s="63"/>
      <c r="HS452" s="63"/>
      <c r="HT452" s="63"/>
      <c r="HU452" s="63"/>
      <c r="HV452" s="63"/>
      <c r="HW452" s="63"/>
      <c r="HX452" s="63"/>
      <c r="HY452" s="63"/>
      <c r="HZ452" s="63"/>
      <c r="IA452" s="63"/>
      <c r="IB452" s="63"/>
      <c r="IC452" s="63"/>
      <c r="ID452" s="63"/>
      <c r="IE452" s="63"/>
      <c r="IF452" s="63"/>
      <c r="IG452" s="63"/>
      <c r="IH452" s="63"/>
      <c r="II452" s="63"/>
      <c r="IJ452" s="63"/>
      <c r="IK452" s="63"/>
      <c r="IL452" s="63"/>
      <c r="IM452" s="63"/>
      <c r="IN452" s="63"/>
      <c r="IO452" s="63"/>
      <c r="IP452" s="63"/>
      <c r="IQ452" s="63"/>
      <c r="IR452" s="63"/>
      <c r="IS452" s="63"/>
      <c r="IT452" s="63"/>
    </row>
    <row r="453" spans="1:254" s="276" customFormat="1" x14ac:dyDescent="0.2">
      <c r="A453" s="63"/>
      <c r="B453" s="63"/>
      <c r="C453" s="336"/>
      <c r="D453" s="336"/>
      <c r="E453" s="336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  <c r="FU453" s="63"/>
      <c r="FV453" s="63"/>
      <c r="FW453" s="63"/>
      <c r="FX453" s="63"/>
      <c r="FY453" s="63"/>
      <c r="FZ453" s="63"/>
      <c r="GA453" s="63"/>
      <c r="GB453" s="63"/>
      <c r="GC453" s="63"/>
      <c r="GD453" s="63"/>
      <c r="GE453" s="63"/>
      <c r="GF453" s="63"/>
      <c r="GG453" s="63"/>
      <c r="GH453" s="63"/>
      <c r="GI453" s="63"/>
      <c r="GJ453" s="63"/>
      <c r="GK453" s="63"/>
      <c r="GL453" s="63"/>
      <c r="GM453" s="63"/>
      <c r="GN453" s="63"/>
      <c r="GO453" s="63"/>
      <c r="GP453" s="63"/>
      <c r="GQ453" s="63"/>
      <c r="GR453" s="63"/>
      <c r="GS453" s="63"/>
      <c r="GT453" s="63"/>
      <c r="GU453" s="63"/>
      <c r="GV453" s="63"/>
      <c r="GW453" s="63"/>
      <c r="GX453" s="63"/>
      <c r="GY453" s="63"/>
      <c r="GZ453" s="63"/>
      <c r="HA453" s="63"/>
      <c r="HB453" s="63"/>
      <c r="HC453" s="63"/>
      <c r="HD453" s="63"/>
      <c r="HE453" s="63"/>
      <c r="HF453" s="63"/>
      <c r="HG453" s="63"/>
      <c r="HH453" s="63"/>
      <c r="HI453" s="63"/>
      <c r="HJ453" s="63"/>
      <c r="HK453" s="63"/>
      <c r="HL453" s="63"/>
      <c r="HM453" s="63"/>
      <c r="HN453" s="63"/>
      <c r="HO453" s="63"/>
      <c r="HP453" s="63"/>
      <c r="HQ453" s="63"/>
      <c r="HR453" s="63"/>
      <c r="HS453" s="63"/>
      <c r="HT453" s="63"/>
      <c r="HU453" s="63"/>
      <c r="HV453" s="63"/>
      <c r="HW453" s="63"/>
      <c r="HX453" s="63"/>
      <c r="HY453" s="63"/>
      <c r="HZ453" s="63"/>
      <c r="IA453" s="63"/>
      <c r="IB453" s="63"/>
      <c r="IC453" s="63"/>
      <c r="ID453" s="63"/>
      <c r="IE453" s="63"/>
      <c r="IF453" s="63"/>
      <c r="IG453" s="63"/>
      <c r="IH453" s="63"/>
      <c r="II453" s="63"/>
      <c r="IJ453" s="63"/>
      <c r="IK453" s="63"/>
      <c r="IL453" s="63"/>
      <c r="IM453" s="63"/>
      <c r="IN453" s="63"/>
      <c r="IO453" s="63"/>
      <c r="IP453" s="63"/>
      <c r="IQ453" s="63"/>
      <c r="IR453" s="63"/>
      <c r="IS453" s="63"/>
      <c r="IT453" s="63"/>
    </row>
    <row r="454" spans="1:254" s="276" customFormat="1" x14ac:dyDescent="0.2">
      <c r="A454" s="63"/>
      <c r="B454" s="63"/>
      <c r="C454" s="336"/>
      <c r="D454" s="336"/>
      <c r="E454" s="336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  <c r="FU454" s="63"/>
      <c r="FV454" s="63"/>
      <c r="FW454" s="63"/>
      <c r="FX454" s="63"/>
      <c r="FY454" s="63"/>
      <c r="FZ454" s="63"/>
      <c r="GA454" s="63"/>
      <c r="GB454" s="63"/>
      <c r="GC454" s="63"/>
      <c r="GD454" s="63"/>
      <c r="GE454" s="63"/>
      <c r="GF454" s="63"/>
      <c r="GG454" s="63"/>
      <c r="GH454" s="63"/>
      <c r="GI454" s="63"/>
      <c r="GJ454" s="63"/>
      <c r="GK454" s="63"/>
      <c r="GL454" s="63"/>
      <c r="GM454" s="63"/>
      <c r="GN454" s="63"/>
      <c r="GO454" s="63"/>
      <c r="GP454" s="63"/>
      <c r="GQ454" s="63"/>
      <c r="GR454" s="63"/>
      <c r="GS454" s="63"/>
      <c r="GT454" s="63"/>
      <c r="GU454" s="63"/>
      <c r="GV454" s="63"/>
      <c r="GW454" s="63"/>
      <c r="GX454" s="63"/>
      <c r="GY454" s="63"/>
      <c r="GZ454" s="63"/>
      <c r="HA454" s="63"/>
      <c r="HB454" s="63"/>
      <c r="HC454" s="63"/>
      <c r="HD454" s="63"/>
      <c r="HE454" s="63"/>
      <c r="HF454" s="63"/>
      <c r="HG454" s="63"/>
      <c r="HH454" s="63"/>
      <c r="HI454" s="63"/>
      <c r="HJ454" s="63"/>
      <c r="HK454" s="63"/>
      <c r="HL454" s="63"/>
      <c r="HM454" s="63"/>
      <c r="HN454" s="63"/>
      <c r="HO454" s="63"/>
      <c r="HP454" s="63"/>
      <c r="HQ454" s="63"/>
      <c r="HR454" s="63"/>
      <c r="HS454" s="63"/>
      <c r="HT454" s="63"/>
      <c r="HU454" s="63"/>
      <c r="HV454" s="63"/>
      <c r="HW454" s="63"/>
      <c r="HX454" s="63"/>
      <c r="HY454" s="63"/>
      <c r="HZ454" s="63"/>
      <c r="IA454" s="63"/>
      <c r="IB454" s="63"/>
      <c r="IC454" s="63"/>
      <c r="ID454" s="63"/>
      <c r="IE454" s="63"/>
      <c r="IF454" s="63"/>
      <c r="IG454" s="63"/>
      <c r="IH454" s="63"/>
      <c r="II454" s="63"/>
      <c r="IJ454" s="63"/>
      <c r="IK454" s="63"/>
      <c r="IL454" s="63"/>
      <c r="IM454" s="63"/>
      <c r="IN454" s="63"/>
      <c r="IO454" s="63"/>
      <c r="IP454" s="63"/>
      <c r="IQ454" s="63"/>
      <c r="IR454" s="63"/>
      <c r="IS454" s="63"/>
      <c r="IT454" s="63"/>
    </row>
    <row r="455" spans="1:254" s="276" customFormat="1" x14ac:dyDescent="0.2">
      <c r="A455" s="63"/>
      <c r="B455" s="63"/>
      <c r="C455" s="336"/>
      <c r="D455" s="336"/>
      <c r="E455" s="336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  <c r="FU455" s="63"/>
      <c r="FV455" s="63"/>
      <c r="FW455" s="63"/>
      <c r="FX455" s="63"/>
      <c r="FY455" s="63"/>
      <c r="FZ455" s="63"/>
      <c r="GA455" s="63"/>
      <c r="GB455" s="63"/>
      <c r="GC455" s="63"/>
      <c r="GD455" s="63"/>
      <c r="GE455" s="63"/>
      <c r="GF455" s="63"/>
      <c r="GG455" s="63"/>
      <c r="GH455" s="63"/>
      <c r="GI455" s="63"/>
      <c r="GJ455" s="63"/>
      <c r="GK455" s="63"/>
      <c r="GL455" s="63"/>
      <c r="GM455" s="63"/>
      <c r="GN455" s="63"/>
      <c r="GO455" s="63"/>
      <c r="GP455" s="63"/>
      <c r="GQ455" s="63"/>
      <c r="GR455" s="63"/>
      <c r="GS455" s="63"/>
      <c r="GT455" s="63"/>
      <c r="GU455" s="63"/>
      <c r="GV455" s="63"/>
      <c r="GW455" s="63"/>
      <c r="GX455" s="63"/>
      <c r="GY455" s="63"/>
      <c r="GZ455" s="63"/>
      <c r="HA455" s="63"/>
      <c r="HB455" s="63"/>
      <c r="HC455" s="63"/>
      <c r="HD455" s="63"/>
      <c r="HE455" s="63"/>
      <c r="HF455" s="63"/>
      <c r="HG455" s="63"/>
      <c r="HH455" s="63"/>
      <c r="HI455" s="63"/>
      <c r="HJ455" s="63"/>
      <c r="HK455" s="63"/>
      <c r="HL455" s="63"/>
      <c r="HM455" s="63"/>
      <c r="HN455" s="63"/>
      <c r="HO455" s="63"/>
      <c r="HP455" s="63"/>
      <c r="HQ455" s="63"/>
      <c r="HR455" s="63"/>
      <c r="HS455" s="63"/>
      <c r="HT455" s="63"/>
      <c r="HU455" s="63"/>
      <c r="HV455" s="63"/>
      <c r="HW455" s="63"/>
      <c r="HX455" s="63"/>
      <c r="HY455" s="63"/>
      <c r="HZ455" s="63"/>
      <c r="IA455" s="63"/>
      <c r="IB455" s="63"/>
      <c r="IC455" s="63"/>
      <c r="ID455" s="63"/>
      <c r="IE455" s="63"/>
      <c r="IF455" s="63"/>
      <c r="IG455" s="63"/>
      <c r="IH455" s="63"/>
      <c r="II455" s="63"/>
      <c r="IJ455" s="63"/>
      <c r="IK455" s="63"/>
      <c r="IL455" s="63"/>
      <c r="IM455" s="63"/>
      <c r="IN455" s="63"/>
      <c r="IO455" s="63"/>
      <c r="IP455" s="63"/>
      <c r="IQ455" s="63"/>
      <c r="IR455" s="63"/>
      <c r="IS455" s="63"/>
      <c r="IT455" s="63"/>
    </row>
    <row r="456" spans="1:254" s="276" customFormat="1" x14ac:dyDescent="0.2">
      <c r="A456" s="63"/>
      <c r="B456" s="63"/>
      <c r="C456" s="336"/>
      <c r="D456" s="336"/>
      <c r="E456" s="336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  <c r="FU456" s="63"/>
      <c r="FV456" s="63"/>
      <c r="FW456" s="63"/>
      <c r="FX456" s="63"/>
      <c r="FY456" s="63"/>
      <c r="FZ456" s="63"/>
      <c r="GA456" s="63"/>
      <c r="GB456" s="63"/>
      <c r="GC456" s="63"/>
      <c r="GD456" s="63"/>
      <c r="GE456" s="63"/>
      <c r="GF456" s="63"/>
      <c r="GG456" s="63"/>
      <c r="GH456" s="63"/>
      <c r="GI456" s="63"/>
      <c r="GJ456" s="63"/>
      <c r="GK456" s="63"/>
      <c r="GL456" s="63"/>
      <c r="GM456" s="63"/>
      <c r="GN456" s="63"/>
      <c r="GO456" s="63"/>
      <c r="GP456" s="63"/>
      <c r="GQ456" s="63"/>
      <c r="GR456" s="63"/>
      <c r="GS456" s="63"/>
      <c r="GT456" s="63"/>
      <c r="GU456" s="63"/>
      <c r="GV456" s="63"/>
      <c r="GW456" s="63"/>
      <c r="GX456" s="63"/>
      <c r="GY456" s="63"/>
      <c r="GZ456" s="63"/>
      <c r="HA456" s="63"/>
      <c r="HB456" s="63"/>
      <c r="HC456" s="63"/>
      <c r="HD456" s="63"/>
      <c r="HE456" s="63"/>
      <c r="HF456" s="63"/>
      <c r="HG456" s="63"/>
      <c r="HH456" s="63"/>
      <c r="HI456" s="63"/>
      <c r="HJ456" s="63"/>
      <c r="HK456" s="63"/>
      <c r="HL456" s="63"/>
      <c r="HM456" s="63"/>
      <c r="HN456" s="63"/>
      <c r="HO456" s="63"/>
      <c r="HP456" s="63"/>
      <c r="HQ456" s="63"/>
      <c r="HR456" s="63"/>
      <c r="HS456" s="63"/>
      <c r="HT456" s="63"/>
      <c r="HU456" s="63"/>
      <c r="HV456" s="63"/>
      <c r="HW456" s="63"/>
      <c r="HX456" s="63"/>
      <c r="HY456" s="63"/>
      <c r="HZ456" s="63"/>
      <c r="IA456" s="63"/>
      <c r="IB456" s="63"/>
      <c r="IC456" s="63"/>
      <c r="ID456" s="63"/>
      <c r="IE456" s="63"/>
      <c r="IF456" s="63"/>
      <c r="IG456" s="63"/>
      <c r="IH456" s="63"/>
      <c r="II456" s="63"/>
      <c r="IJ456" s="63"/>
      <c r="IK456" s="63"/>
      <c r="IL456" s="63"/>
      <c r="IM456" s="63"/>
      <c r="IN456" s="63"/>
      <c r="IO456" s="63"/>
      <c r="IP456" s="63"/>
      <c r="IQ456" s="63"/>
      <c r="IR456" s="63"/>
      <c r="IS456" s="63"/>
      <c r="IT456" s="63"/>
    </row>
    <row r="457" spans="1:254" s="276" customFormat="1" x14ac:dyDescent="0.2">
      <c r="A457" s="63"/>
      <c r="B457" s="63"/>
      <c r="C457" s="336"/>
      <c r="D457" s="336"/>
      <c r="E457" s="336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  <c r="FU457" s="63"/>
      <c r="FV457" s="63"/>
      <c r="FW457" s="63"/>
      <c r="FX457" s="63"/>
      <c r="FY457" s="63"/>
      <c r="FZ457" s="63"/>
      <c r="GA457" s="63"/>
      <c r="GB457" s="63"/>
      <c r="GC457" s="63"/>
      <c r="GD457" s="63"/>
      <c r="GE457" s="63"/>
      <c r="GF457" s="63"/>
      <c r="GG457" s="63"/>
      <c r="GH457" s="63"/>
      <c r="GI457" s="63"/>
      <c r="GJ457" s="63"/>
      <c r="GK457" s="63"/>
      <c r="GL457" s="63"/>
      <c r="GM457" s="63"/>
      <c r="GN457" s="63"/>
      <c r="GO457" s="63"/>
      <c r="GP457" s="63"/>
      <c r="GQ457" s="63"/>
      <c r="GR457" s="63"/>
      <c r="GS457" s="63"/>
      <c r="GT457" s="63"/>
      <c r="GU457" s="63"/>
      <c r="GV457" s="63"/>
      <c r="GW457" s="63"/>
      <c r="GX457" s="63"/>
      <c r="GY457" s="63"/>
      <c r="GZ457" s="63"/>
      <c r="HA457" s="63"/>
      <c r="HB457" s="63"/>
      <c r="HC457" s="63"/>
      <c r="HD457" s="63"/>
      <c r="HE457" s="63"/>
      <c r="HF457" s="63"/>
      <c r="HG457" s="63"/>
      <c r="HH457" s="63"/>
      <c r="HI457" s="63"/>
      <c r="HJ457" s="63"/>
      <c r="HK457" s="63"/>
      <c r="HL457" s="63"/>
      <c r="HM457" s="63"/>
      <c r="HN457" s="63"/>
      <c r="HO457" s="63"/>
      <c r="HP457" s="63"/>
      <c r="HQ457" s="63"/>
      <c r="HR457" s="63"/>
      <c r="HS457" s="63"/>
      <c r="HT457" s="63"/>
      <c r="HU457" s="63"/>
      <c r="HV457" s="63"/>
      <c r="HW457" s="63"/>
      <c r="HX457" s="63"/>
      <c r="HY457" s="63"/>
      <c r="HZ457" s="63"/>
      <c r="IA457" s="63"/>
      <c r="IB457" s="63"/>
      <c r="IC457" s="63"/>
      <c r="ID457" s="63"/>
      <c r="IE457" s="63"/>
      <c r="IF457" s="63"/>
      <c r="IG457" s="63"/>
      <c r="IH457" s="63"/>
      <c r="II457" s="63"/>
      <c r="IJ457" s="63"/>
      <c r="IK457" s="63"/>
      <c r="IL457" s="63"/>
      <c r="IM457" s="63"/>
      <c r="IN457" s="63"/>
      <c r="IO457" s="63"/>
      <c r="IP457" s="63"/>
      <c r="IQ457" s="63"/>
      <c r="IR457" s="63"/>
      <c r="IS457" s="63"/>
      <c r="IT457" s="63"/>
    </row>
    <row r="458" spans="1:254" s="276" customFormat="1" x14ac:dyDescent="0.2">
      <c r="A458" s="63"/>
      <c r="B458" s="63"/>
      <c r="C458" s="336"/>
      <c r="D458" s="336"/>
      <c r="E458" s="336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  <c r="FU458" s="63"/>
      <c r="FV458" s="63"/>
      <c r="FW458" s="63"/>
      <c r="FX458" s="63"/>
      <c r="FY458" s="63"/>
      <c r="FZ458" s="63"/>
      <c r="GA458" s="63"/>
      <c r="GB458" s="63"/>
      <c r="GC458" s="63"/>
      <c r="GD458" s="63"/>
      <c r="GE458" s="63"/>
      <c r="GF458" s="63"/>
      <c r="GG458" s="63"/>
      <c r="GH458" s="63"/>
      <c r="GI458" s="63"/>
      <c r="GJ458" s="63"/>
      <c r="GK458" s="63"/>
      <c r="GL458" s="63"/>
      <c r="GM458" s="63"/>
      <c r="GN458" s="63"/>
      <c r="GO458" s="63"/>
      <c r="GP458" s="63"/>
      <c r="GQ458" s="63"/>
      <c r="GR458" s="63"/>
      <c r="GS458" s="63"/>
      <c r="GT458" s="63"/>
      <c r="GU458" s="63"/>
      <c r="GV458" s="63"/>
      <c r="GW458" s="63"/>
      <c r="GX458" s="63"/>
      <c r="GY458" s="63"/>
      <c r="GZ458" s="63"/>
      <c r="HA458" s="63"/>
      <c r="HB458" s="63"/>
      <c r="HC458" s="63"/>
      <c r="HD458" s="63"/>
      <c r="HE458" s="63"/>
      <c r="HF458" s="63"/>
      <c r="HG458" s="63"/>
      <c r="HH458" s="63"/>
      <c r="HI458" s="63"/>
      <c r="HJ458" s="63"/>
      <c r="HK458" s="63"/>
      <c r="HL458" s="63"/>
      <c r="HM458" s="63"/>
      <c r="HN458" s="63"/>
      <c r="HO458" s="63"/>
      <c r="HP458" s="63"/>
      <c r="HQ458" s="63"/>
      <c r="HR458" s="63"/>
      <c r="HS458" s="63"/>
      <c r="HT458" s="63"/>
      <c r="HU458" s="63"/>
      <c r="HV458" s="63"/>
      <c r="HW458" s="63"/>
      <c r="HX458" s="63"/>
      <c r="HY458" s="63"/>
      <c r="HZ458" s="63"/>
      <c r="IA458" s="63"/>
      <c r="IB458" s="63"/>
      <c r="IC458" s="63"/>
      <c r="ID458" s="63"/>
      <c r="IE458" s="63"/>
      <c r="IF458" s="63"/>
      <c r="IG458" s="63"/>
      <c r="IH458" s="63"/>
      <c r="II458" s="63"/>
      <c r="IJ458" s="63"/>
      <c r="IK458" s="63"/>
      <c r="IL458" s="63"/>
      <c r="IM458" s="63"/>
      <c r="IN458" s="63"/>
      <c r="IO458" s="63"/>
      <c r="IP458" s="63"/>
      <c r="IQ458" s="63"/>
      <c r="IR458" s="63"/>
      <c r="IS458" s="63"/>
      <c r="IT458" s="63"/>
    </row>
    <row r="459" spans="1:254" s="276" customFormat="1" x14ac:dyDescent="0.2">
      <c r="A459" s="63"/>
      <c r="B459" s="63"/>
      <c r="C459" s="336"/>
      <c r="D459" s="336"/>
      <c r="E459" s="336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  <c r="FU459" s="63"/>
      <c r="FV459" s="63"/>
      <c r="FW459" s="63"/>
      <c r="FX459" s="63"/>
      <c r="FY459" s="63"/>
      <c r="FZ459" s="63"/>
      <c r="GA459" s="63"/>
      <c r="GB459" s="63"/>
      <c r="GC459" s="63"/>
      <c r="GD459" s="63"/>
      <c r="GE459" s="63"/>
      <c r="GF459" s="63"/>
      <c r="GG459" s="63"/>
      <c r="GH459" s="63"/>
      <c r="GI459" s="63"/>
      <c r="GJ459" s="63"/>
      <c r="GK459" s="63"/>
      <c r="GL459" s="63"/>
      <c r="GM459" s="63"/>
      <c r="GN459" s="63"/>
      <c r="GO459" s="63"/>
      <c r="GP459" s="63"/>
      <c r="GQ459" s="63"/>
      <c r="GR459" s="63"/>
      <c r="GS459" s="63"/>
      <c r="GT459" s="63"/>
      <c r="GU459" s="63"/>
      <c r="GV459" s="63"/>
      <c r="GW459" s="63"/>
      <c r="GX459" s="63"/>
      <c r="GY459" s="63"/>
      <c r="GZ459" s="63"/>
      <c r="HA459" s="63"/>
      <c r="HB459" s="63"/>
      <c r="HC459" s="63"/>
      <c r="HD459" s="63"/>
      <c r="HE459" s="63"/>
      <c r="HF459" s="63"/>
      <c r="HG459" s="63"/>
      <c r="HH459" s="63"/>
      <c r="HI459" s="63"/>
      <c r="HJ459" s="63"/>
      <c r="HK459" s="63"/>
      <c r="HL459" s="63"/>
      <c r="HM459" s="63"/>
      <c r="HN459" s="63"/>
      <c r="HO459" s="63"/>
      <c r="HP459" s="63"/>
      <c r="HQ459" s="63"/>
      <c r="HR459" s="63"/>
      <c r="HS459" s="63"/>
      <c r="HT459" s="63"/>
      <c r="HU459" s="63"/>
      <c r="HV459" s="63"/>
      <c r="HW459" s="63"/>
      <c r="HX459" s="63"/>
      <c r="HY459" s="63"/>
      <c r="HZ459" s="63"/>
      <c r="IA459" s="63"/>
      <c r="IB459" s="63"/>
      <c r="IC459" s="63"/>
      <c r="ID459" s="63"/>
      <c r="IE459" s="63"/>
      <c r="IF459" s="63"/>
      <c r="IG459" s="63"/>
      <c r="IH459" s="63"/>
      <c r="II459" s="63"/>
      <c r="IJ459" s="63"/>
      <c r="IK459" s="63"/>
      <c r="IL459" s="63"/>
      <c r="IM459" s="63"/>
      <c r="IN459" s="63"/>
      <c r="IO459" s="63"/>
      <c r="IP459" s="63"/>
      <c r="IQ459" s="63"/>
      <c r="IR459" s="63"/>
      <c r="IS459" s="63"/>
      <c r="IT459" s="63"/>
    </row>
    <row r="460" spans="1:254" s="276" customFormat="1" x14ac:dyDescent="0.2">
      <c r="A460" s="63"/>
      <c r="B460" s="63"/>
      <c r="C460" s="336"/>
      <c r="D460" s="336"/>
      <c r="E460" s="336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  <c r="FU460" s="63"/>
      <c r="FV460" s="63"/>
      <c r="FW460" s="63"/>
      <c r="FX460" s="63"/>
      <c r="FY460" s="63"/>
      <c r="FZ460" s="63"/>
      <c r="GA460" s="63"/>
      <c r="GB460" s="63"/>
      <c r="GC460" s="63"/>
      <c r="GD460" s="63"/>
      <c r="GE460" s="63"/>
      <c r="GF460" s="63"/>
      <c r="GG460" s="63"/>
      <c r="GH460" s="63"/>
      <c r="GI460" s="63"/>
      <c r="GJ460" s="63"/>
      <c r="GK460" s="63"/>
      <c r="GL460" s="63"/>
      <c r="GM460" s="63"/>
      <c r="GN460" s="63"/>
      <c r="GO460" s="63"/>
      <c r="GP460" s="63"/>
      <c r="GQ460" s="63"/>
      <c r="GR460" s="63"/>
      <c r="GS460" s="63"/>
      <c r="GT460" s="63"/>
      <c r="GU460" s="63"/>
      <c r="GV460" s="63"/>
      <c r="GW460" s="63"/>
      <c r="GX460" s="63"/>
      <c r="GY460" s="63"/>
      <c r="GZ460" s="63"/>
      <c r="HA460" s="63"/>
      <c r="HB460" s="63"/>
      <c r="HC460" s="63"/>
      <c r="HD460" s="63"/>
      <c r="HE460" s="63"/>
      <c r="HF460" s="63"/>
      <c r="HG460" s="63"/>
      <c r="HH460" s="63"/>
      <c r="HI460" s="63"/>
      <c r="HJ460" s="63"/>
      <c r="HK460" s="63"/>
      <c r="HL460" s="63"/>
      <c r="HM460" s="63"/>
      <c r="HN460" s="63"/>
      <c r="HO460" s="63"/>
      <c r="HP460" s="63"/>
      <c r="HQ460" s="63"/>
      <c r="HR460" s="63"/>
      <c r="HS460" s="63"/>
      <c r="HT460" s="63"/>
      <c r="HU460" s="63"/>
      <c r="HV460" s="63"/>
      <c r="HW460" s="63"/>
      <c r="HX460" s="63"/>
      <c r="HY460" s="63"/>
      <c r="HZ460" s="63"/>
      <c r="IA460" s="63"/>
      <c r="IB460" s="63"/>
      <c r="IC460" s="63"/>
      <c r="ID460" s="63"/>
      <c r="IE460" s="63"/>
      <c r="IF460" s="63"/>
      <c r="IG460" s="63"/>
      <c r="IH460" s="63"/>
      <c r="II460" s="63"/>
      <c r="IJ460" s="63"/>
      <c r="IK460" s="63"/>
      <c r="IL460" s="63"/>
      <c r="IM460" s="63"/>
      <c r="IN460" s="63"/>
      <c r="IO460" s="63"/>
      <c r="IP460" s="63"/>
      <c r="IQ460" s="63"/>
      <c r="IR460" s="63"/>
      <c r="IS460" s="63"/>
      <c r="IT460" s="63"/>
    </row>
    <row r="461" spans="1:254" s="276" customFormat="1" x14ac:dyDescent="0.2">
      <c r="A461" s="63"/>
      <c r="B461" s="63"/>
      <c r="C461" s="336"/>
      <c r="D461" s="336"/>
      <c r="E461" s="336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  <c r="FU461" s="63"/>
      <c r="FV461" s="63"/>
      <c r="FW461" s="63"/>
      <c r="FX461" s="63"/>
      <c r="FY461" s="63"/>
      <c r="FZ461" s="63"/>
      <c r="GA461" s="63"/>
      <c r="GB461" s="63"/>
      <c r="GC461" s="63"/>
      <c r="GD461" s="63"/>
      <c r="GE461" s="63"/>
      <c r="GF461" s="63"/>
      <c r="GG461" s="63"/>
      <c r="GH461" s="63"/>
      <c r="GI461" s="63"/>
      <c r="GJ461" s="63"/>
      <c r="GK461" s="63"/>
      <c r="GL461" s="63"/>
      <c r="GM461" s="63"/>
      <c r="GN461" s="63"/>
      <c r="GO461" s="63"/>
      <c r="GP461" s="63"/>
      <c r="GQ461" s="63"/>
      <c r="GR461" s="63"/>
      <c r="GS461" s="63"/>
      <c r="GT461" s="63"/>
      <c r="GU461" s="63"/>
      <c r="GV461" s="63"/>
      <c r="GW461" s="63"/>
      <c r="GX461" s="63"/>
      <c r="GY461" s="63"/>
      <c r="GZ461" s="63"/>
      <c r="HA461" s="63"/>
      <c r="HB461" s="63"/>
      <c r="HC461" s="63"/>
      <c r="HD461" s="63"/>
      <c r="HE461" s="63"/>
      <c r="HF461" s="63"/>
      <c r="HG461" s="63"/>
      <c r="HH461" s="63"/>
      <c r="HI461" s="63"/>
      <c r="HJ461" s="63"/>
      <c r="HK461" s="63"/>
      <c r="HL461" s="63"/>
      <c r="HM461" s="63"/>
      <c r="HN461" s="63"/>
      <c r="HO461" s="63"/>
      <c r="HP461" s="63"/>
      <c r="HQ461" s="63"/>
      <c r="HR461" s="63"/>
      <c r="HS461" s="63"/>
      <c r="HT461" s="63"/>
      <c r="HU461" s="63"/>
      <c r="HV461" s="63"/>
      <c r="HW461" s="63"/>
      <c r="HX461" s="63"/>
      <c r="HY461" s="63"/>
      <c r="HZ461" s="63"/>
      <c r="IA461" s="63"/>
      <c r="IB461" s="63"/>
      <c r="IC461" s="63"/>
      <c r="ID461" s="63"/>
      <c r="IE461" s="63"/>
      <c r="IF461" s="63"/>
      <c r="IG461" s="63"/>
      <c r="IH461" s="63"/>
      <c r="II461" s="63"/>
      <c r="IJ461" s="63"/>
      <c r="IK461" s="63"/>
      <c r="IL461" s="63"/>
      <c r="IM461" s="63"/>
      <c r="IN461" s="63"/>
      <c r="IO461" s="63"/>
      <c r="IP461" s="63"/>
      <c r="IQ461" s="63"/>
      <c r="IR461" s="63"/>
      <c r="IS461" s="63"/>
      <c r="IT461" s="63"/>
    </row>
    <row r="462" spans="1:254" s="276" customFormat="1" x14ac:dyDescent="0.2">
      <c r="A462" s="63"/>
      <c r="B462" s="63"/>
      <c r="C462" s="336"/>
      <c r="D462" s="336"/>
      <c r="E462" s="336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  <c r="FU462" s="63"/>
      <c r="FV462" s="63"/>
      <c r="FW462" s="63"/>
      <c r="FX462" s="63"/>
      <c r="FY462" s="63"/>
      <c r="FZ462" s="63"/>
      <c r="GA462" s="63"/>
      <c r="GB462" s="63"/>
      <c r="GC462" s="63"/>
      <c r="GD462" s="63"/>
      <c r="GE462" s="63"/>
      <c r="GF462" s="63"/>
      <c r="GG462" s="63"/>
      <c r="GH462" s="63"/>
      <c r="GI462" s="63"/>
      <c r="GJ462" s="63"/>
      <c r="GK462" s="63"/>
      <c r="GL462" s="63"/>
      <c r="GM462" s="63"/>
      <c r="GN462" s="63"/>
      <c r="GO462" s="63"/>
      <c r="GP462" s="63"/>
      <c r="GQ462" s="63"/>
      <c r="GR462" s="63"/>
      <c r="GS462" s="63"/>
      <c r="GT462" s="63"/>
      <c r="GU462" s="63"/>
      <c r="GV462" s="63"/>
      <c r="GW462" s="63"/>
      <c r="GX462" s="63"/>
      <c r="GY462" s="63"/>
      <c r="GZ462" s="63"/>
      <c r="HA462" s="63"/>
      <c r="HB462" s="63"/>
      <c r="HC462" s="63"/>
      <c r="HD462" s="63"/>
      <c r="HE462" s="63"/>
      <c r="HF462" s="63"/>
      <c r="HG462" s="63"/>
      <c r="HH462" s="63"/>
      <c r="HI462" s="63"/>
      <c r="HJ462" s="63"/>
      <c r="HK462" s="63"/>
      <c r="HL462" s="63"/>
      <c r="HM462" s="63"/>
      <c r="HN462" s="63"/>
      <c r="HO462" s="63"/>
      <c r="HP462" s="63"/>
      <c r="HQ462" s="63"/>
      <c r="HR462" s="63"/>
      <c r="HS462" s="63"/>
      <c r="HT462" s="63"/>
      <c r="HU462" s="63"/>
      <c r="HV462" s="63"/>
      <c r="HW462" s="63"/>
      <c r="HX462" s="63"/>
      <c r="HY462" s="63"/>
      <c r="HZ462" s="63"/>
      <c r="IA462" s="63"/>
      <c r="IB462" s="63"/>
      <c r="IC462" s="63"/>
      <c r="ID462" s="63"/>
      <c r="IE462" s="63"/>
      <c r="IF462" s="63"/>
      <c r="IG462" s="63"/>
      <c r="IH462" s="63"/>
      <c r="II462" s="63"/>
      <c r="IJ462" s="63"/>
      <c r="IK462" s="63"/>
      <c r="IL462" s="63"/>
      <c r="IM462" s="63"/>
      <c r="IN462" s="63"/>
      <c r="IO462" s="63"/>
      <c r="IP462" s="63"/>
      <c r="IQ462" s="63"/>
      <c r="IR462" s="63"/>
      <c r="IS462" s="63"/>
      <c r="IT462" s="63"/>
    </row>
    <row r="463" spans="1:254" s="276" customFormat="1" x14ac:dyDescent="0.2">
      <c r="A463" s="63"/>
      <c r="B463" s="63"/>
      <c r="C463" s="336"/>
      <c r="D463" s="336"/>
      <c r="E463" s="336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  <c r="FU463" s="63"/>
      <c r="FV463" s="63"/>
      <c r="FW463" s="63"/>
      <c r="FX463" s="63"/>
      <c r="FY463" s="63"/>
      <c r="FZ463" s="63"/>
      <c r="GA463" s="63"/>
      <c r="GB463" s="63"/>
      <c r="GC463" s="63"/>
      <c r="GD463" s="63"/>
      <c r="GE463" s="63"/>
      <c r="GF463" s="63"/>
      <c r="GG463" s="63"/>
      <c r="GH463" s="63"/>
      <c r="GI463" s="63"/>
      <c r="GJ463" s="63"/>
      <c r="GK463" s="63"/>
      <c r="GL463" s="63"/>
      <c r="GM463" s="63"/>
      <c r="GN463" s="63"/>
      <c r="GO463" s="63"/>
      <c r="GP463" s="63"/>
      <c r="GQ463" s="63"/>
      <c r="GR463" s="63"/>
      <c r="GS463" s="63"/>
      <c r="GT463" s="63"/>
      <c r="GU463" s="63"/>
      <c r="GV463" s="63"/>
      <c r="GW463" s="63"/>
      <c r="GX463" s="63"/>
      <c r="GY463" s="63"/>
      <c r="GZ463" s="63"/>
      <c r="HA463" s="63"/>
      <c r="HB463" s="63"/>
      <c r="HC463" s="63"/>
      <c r="HD463" s="63"/>
      <c r="HE463" s="63"/>
      <c r="HF463" s="63"/>
      <c r="HG463" s="63"/>
      <c r="HH463" s="63"/>
      <c r="HI463" s="63"/>
      <c r="HJ463" s="63"/>
      <c r="HK463" s="63"/>
      <c r="HL463" s="63"/>
      <c r="HM463" s="63"/>
      <c r="HN463" s="63"/>
      <c r="HO463" s="63"/>
      <c r="HP463" s="63"/>
      <c r="HQ463" s="63"/>
      <c r="HR463" s="63"/>
      <c r="HS463" s="63"/>
      <c r="HT463" s="63"/>
      <c r="HU463" s="63"/>
      <c r="HV463" s="63"/>
      <c r="HW463" s="63"/>
      <c r="HX463" s="63"/>
      <c r="HY463" s="63"/>
      <c r="HZ463" s="63"/>
      <c r="IA463" s="63"/>
      <c r="IB463" s="63"/>
      <c r="IC463" s="63"/>
      <c r="ID463" s="63"/>
      <c r="IE463" s="63"/>
      <c r="IF463" s="63"/>
      <c r="IG463" s="63"/>
      <c r="IH463" s="63"/>
      <c r="II463" s="63"/>
      <c r="IJ463" s="63"/>
      <c r="IK463" s="63"/>
      <c r="IL463" s="63"/>
      <c r="IM463" s="63"/>
      <c r="IN463" s="63"/>
      <c r="IO463" s="63"/>
      <c r="IP463" s="63"/>
      <c r="IQ463" s="63"/>
      <c r="IR463" s="63"/>
      <c r="IS463" s="63"/>
      <c r="IT463" s="63"/>
    </row>
    <row r="464" spans="1:254" s="276" customFormat="1" x14ac:dyDescent="0.2">
      <c r="A464" s="63"/>
      <c r="B464" s="63"/>
      <c r="C464" s="336"/>
      <c r="D464" s="336"/>
      <c r="E464" s="336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  <c r="FU464" s="63"/>
      <c r="FV464" s="63"/>
      <c r="FW464" s="63"/>
      <c r="FX464" s="63"/>
      <c r="FY464" s="63"/>
      <c r="FZ464" s="63"/>
      <c r="GA464" s="63"/>
      <c r="GB464" s="63"/>
      <c r="GC464" s="63"/>
      <c r="GD464" s="63"/>
      <c r="GE464" s="63"/>
      <c r="GF464" s="63"/>
      <c r="GG464" s="63"/>
      <c r="GH464" s="63"/>
      <c r="GI464" s="63"/>
      <c r="GJ464" s="63"/>
      <c r="GK464" s="63"/>
      <c r="GL464" s="63"/>
      <c r="GM464" s="63"/>
      <c r="GN464" s="63"/>
      <c r="GO464" s="63"/>
      <c r="GP464" s="63"/>
      <c r="GQ464" s="63"/>
      <c r="GR464" s="63"/>
      <c r="GS464" s="63"/>
      <c r="GT464" s="63"/>
      <c r="GU464" s="63"/>
      <c r="GV464" s="63"/>
      <c r="GW464" s="63"/>
      <c r="GX464" s="63"/>
      <c r="GY464" s="63"/>
      <c r="GZ464" s="63"/>
      <c r="HA464" s="63"/>
      <c r="HB464" s="63"/>
      <c r="HC464" s="63"/>
      <c r="HD464" s="63"/>
      <c r="HE464" s="63"/>
      <c r="HF464" s="63"/>
      <c r="HG464" s="63"/>
      <c r="HH464" s="63"/>
      <c r="HI464" s="63"/>
      <c r="HJ464" s="63"/>
      <c r="HK464" s="63"/>
      <c r="HL464" s="63"/>
      <c r="HM464" s="63"/>
      <c r="HN464" s="63"/>
      <c r="HO464" s="63"/>
      <c r="HP464" s="63"/>
      <c r="HQ464" s="63"/>
      <c r="HR464" s="63"/>
      <c r="HS464" s="63"/>
      <c r="HT464" s="63"/>
      <c r="HU464" s="63"/>
      <c r="HV464" s="63"/>
      <c r="HW464" s="63"/>
      <c r="HX464" s="63"/>
      <c r="HY464" s="63"/>
      <c r="HZ464" s="63"/>
      <c r="IA464" s="63"/>
      <c r="IB464" s="63"/>
      <c r="IC464" s="63"/>
      <c r="ID464" s="63"/>
      <c r="IE464" s="63"/>
      <c r="IF464" s="63"/>
      <c r="IG464" s="63"/>
      <c r="IH464" s="63"/>
      <c r="II464" s="63"/>
      <c r="IJ464" s="63"/>
      <c r="IK464" s="63"/>
      <c r="IL464" s="63"/>
      <c r="IM464" s="63"/>
      <c r="IN464" s="63"/>
      <c r="IO464" s="63"/>
      <c r="IP464" s="63"/>
      <c r="IQ464" s="63"/>
      <c r="IR464" s="63"/>
      <c r="IS464" s="63"/>
      <c r="IT464" s="63"/>
    </row>
    <row r="465" spans="1:254" s="276" customFormat="1" x14ac:dyDescent="0.2">
      <c r="A465" s="63"/>
      <c r="B465" s="63"/>
      <c r="C465" s="336"/>
      <c r="D465" s="336"/>
      <c r="E465" s="336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  <c r="FU465" s="63"/>
      <c r="FV465" s="63"/>
      <c r="FW465" s="63"/>
      <c r="FX465" s="63"/>
      <c r="FY465" s="63"/>
      <c r="FZ465" s="63"/>
      <c r="GA465" s="63"/>
      <c r="GB465" s="63"/>
      <c r="GC465" s="63"/>
      <c r="GD465" s="63"/>
      <c r="GE465" s="63"/>
      <c r="GF465" s="63"/>
      <c r="GG465" s="63"/>
      <c r="GH465" s="63"/>
      <c r="GI465" s="63"/>
      <c r="GJ465" s="63"/>
      <c r="GK465" s="63"/>
      <c r="GL465" s="63"/>
      <c r="GM465" s="63"/>
      <c r="GN465" s="63"/>
      <c r="GO465" s="63"/>
      <c r="GP465" s="63"/>
      <c r="GQ465" s="63"/>
      <c r="GR465" s="63"/>
      <c r="GS465" s="63"/>
      <c r="GT465" s="63"/>
      <c r="GU465" s="63"/>
      <c r="GV465" s="63"/>
      <c r="GW465" s="63"/>
      <c r="GX465" s="63"/>
      <c r="GY465" s="63"/>
      <c r="GZ465" s="63"/>
      <c r="HA465" s="63"/>
      <c r="HB465" s="63"/>
      <c r="HC465" s="63"/>
      <c r="HD465" s="63"/>
      <c r="HE465" s="63"/>
      <c r="HF465" s="63"/>
      <c r="HG465" s="63"/>
      <c r="HH465" s="63"/>
      <c r="HI465" s="63"/>
      <c r="HJ465" s="63"/>
      <c r="HK465" s="63"/>
      <c r="HL465" s="63"/>
      <c r="HM465" s="63"/>
      <c r="HN465" s="63"/>
      <c r="HO465" s="63"/>
      <c r="HP465" s="63"/>
      <c r="HQ465" s="63"/>
      <c r="HR465" s="63"/>
      <c r="HS465" s="63"/>
      <c r="HT465" s="63"/>
      <c r="HU465" s="63"/>
      <c r="HV465" s="63"/>
      <c r="HW465" s="63"/>
      <c r="HX465" s="63"/>
      <c r="HY465" s="63"/>
      <c r="HZ465" s="63"/>
      <c r="IA465" s="63"/>
      <c r="IB465" s="63"/>
      <c r="IC465" s="63"/>
      <c r="ID465" s="63"/>
      <c r="IE465" s="63"/>
      <c r="IF465" s="63"/>
      <c r="IG465" s="63"/>
      <c r="IH465" s="63"/>
      <c r="II465" s="63"/>
      <c r="IJ465" s="63"/>
      <c r="IK465" s="63"/>
      <c r="IL465" s="63"/>
      <c r="IM465" s="63"/>
      <c r="IN465" s="63"/>
      <c r="IO465" s="63"/>
      <c r="IP465" s="63"/>
      <c r="IQ465" s="63"/>
      <c r="IR465" s="63"/>
      <c r="IS465" s="63"/>
      <c r="IT465" s="63"/>
    </row>
    <row r="466" spans="1:254" s="276" customFormat="1" x14ac:dyDescent="0.2">
      <c r="A466" s="63"/>
      <c r="B466" s="63"/>
      <c r="C466" s="336"/>
      <c r="D466" s="336"/>
      <c r="E466" s="336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  <c r="FU466" s="63"/>
      <c r="FV466" s="63"/>
      <c r="FW466" s="63"/>
      <c r="FX466" s="63"/>
      <c r="FY466" s="63"/>
      <c r="FZ466" s="63"/>
      <c r="GA466" s="63"/>
      <c r="GB466" s="63"/>
      <c r="GC466" s="63"/>
      <c r="GD466" s="63"/>
      <c r="GE466" s="63"/>
      <c r="GF466" s="63"/>
      <c r="GG466" s="63"/>
      <c r="GH466" s="63"/>
      <c r="GI466" s="63"/>
      <c r="GJ466" s="63"/>
      <c r="GK466" s="63"/>
      <c r="GL466" s="63"/>
      <c r="GM466" s="63"/>
      <c r="GN466" s="63"/>
      <c r="GO466" s="63"/>
      <c r="GP466" s="63"/>
      <c r="GQ466" s="63"/>
      <c r="GR466" s="63"/>
      <c r="GS466" s="63"/>
      <c r="GT466" s="63"/>
      <c r="GU466" s="63"/>
      <c r="GV466" s="63"/>
      <c r="GW466" s="63"/>
      <c r="GX466" s="63"/>
      <c r="GY466" s="63"/>
      <c r="GZ466" s="63"/>
      <c r="HA466" s="63"/>
      <c r="HB466" s="63"/>
      <c r="HC466" s="63"/>
      <c r="HD466" s="63"/>
      <c r="HE466" s="63"/>
      <c r="HF466" s="63"/>
      <c r="HG466" s="63"/>
      <c r="HH466" s="63"/>
      <c r="HI466" s="63"/>
      <c r="HJ466" s="63"/>
      <c r="HK466" s="63"/>
      <c r="HL466" s="63"/>
      <c r="HM466" s="63"/>
      <c r="HN466" s="63"/>
      <c r="HO466" s="63"/>
      <c r="HP466" s="63"/>
      <c r="HQ466" s="63"/>
      <c r="HR466" s="63"/>
      <c r="HS466" s="63"/>
      <c r="HT466" s="63"/>
      <c r="HU466" s="63"/>
      <c r="HV466" s="63"/>
      <c r="HW466" s="63"/>
      <c r="HX466" s="63"/>
      <c r="HY466" s="63"/>
      <c r="HZ466" s="63"/>
      <c r="IA466" s="63"/>
      <c r="IB466" s="63"/>
      <c r="IC466" s="63"/>
      <c r="ID466" s="63"/>
      <c r="IE466" s="63"/>
      <c r="IF466" s="63"/>
      <c r="IG466" s="63"/>
      <c r="IH466" s="63"/>
      <c r="II466" s="63"/>
      <c r="IJ466" s="63"/>
      <c r="IK466" s="63"/>
      <c r="IL466" s="63"/>
      <c r="IM466" s="63"/>
      <c r="IN466" s="63"/>
      <c r="IO466" s="63"/>
      <c r="IP466" s="63"/>
      <c r="IQ466" s="63"/>
      <c r="IR466" s="63"/>
      <c r="IS466" s="63"/>
      <c r="IT466" s="63"/>
    </row>
    <row r="467" spans="1:254" s="276" customFormat="1" x14ac:dyDescent="0.2">
      <c r="A467" s="63"/>
      <c r="B467" s="63"/>
      <c r="C467" s="336"/>
      <c r="D467" s="336"/>
      <c r="E467" s="336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  <c r="FU467" s="63"/>
      <c r="FV467" s="63"/>
      <c r="FW467" s="63"/>
      <c r="FX467" s="63"/>
      <c r="FY467" s="63"/>
      <c r="FZ467" s="63"/>
      <c r="GA467" s="63"/>
      <c r="GB467" s="63"/>
      <c r="GC467" s="63"/>
      <c r="GD467" s="63"/>
      <c r="GE467" s="63"/>
      <c r="GF467" s="63"/>
      <c r="GG467" s="63"/>
      <c r="GH467" s="63"/>
      <c r="GI467" s="63"/>
      <c r="GJ467" s="63"/>
      <c r="GK467" s="63"/>
      <c r="GL467" s="63"/>
      <c r="GM467" s="63"/>
      <c r="GN467" s="63"/>
      <c r="GO467" s="63"/>
      <c r="GP467" s="63"/>
      <c r="GQ467" s="63"/>
      <c r="GR467" s="63"/>
      <c r="GS467" s="63"/>
      <c r="GT467" s="63"/>
      <c r="GU467" s="63"/>
      <c r="GV467" s="63"/>
      <c r="GW467" s="63"/>
      <c r="GX467" s="63"/>
      <c r="GY467" s="63"/>
      <c r="GZ467" s="63"/>
      <c r="HA467" s="63"/>
      <c r="HB467" s="63"/>
      <c r="HC467" s="63"/>
      <c r="HD467" s="63"/>
      <c r="HE467" s="63"/>
      <c r="HF467" s="63"/>
      <c r="HG467" s="63"/>
      <c r="HH467" s="63"/>
      <c r="HI467" s="63"/>
      <c r="HJ467" s="63"/>
      <c r="HK467" s="63"/>
      <c r="HL467" s="63"/>
      <c r="HM467" s="63"/>
      <c r="HN467" s="63"/>
      <c r="HO467" s="63"/>
      <c r="HP467" s="63"/>
      <c r="HQ467" s="63"/>
      <c r="HR467" s="63"/>
      <c r="HS467" s="63"/>
      <c r="HT467" s="63"/>
      <c r="HU467" s="63"/>
      <c r="HV467" s="63"/>
      <c r="HW467" s="63"/>
      <c r="HX467" s="63"/>
      <c r="HY467" s="63"/>
      <c r="HZ467" s="63"/>
      <c r="IA467" s="63"/>
      <c r="IB467" s="63"/>
      <c r="IC467" s="63"/>
      <c r="ID467" s="63"/>
      <c r="IE467" s="63"/>
      <c r="IF467" s="63"/>
      <c r="IG467" s="63"/>
      <c r="IH467" s="63"/>
      <c r="II467" s="63"/>
      <c r="IJ467" s="63"/>
      <c r="IK467" s="63"/>
      <c r="IL467" s="63"/>
      <c r="IM467" s="63"/>
      <c r="IN467" s="63"/>
      <c r="IO467" s="63"/>
      <c r="IP467" s="63"/>
      <c r="IQ467" s="63"/>
      <c r="IR467" s="63"/>
      <c r="IS467" s="63"/>
      <c r="IT467" s="63"/>
    </row>
    <row r="468" spans="1:254" s="276" customFormat="1" x14ac:dyDescent="0.2">
      <c r="A468" s="63"/>
      <c r="B468" s="63"/>
      <c r="C468" s="336"/>
      <c r="D468" s="336"/>
      <c r="E468" s="336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  <c r="FU468" s="63"/>
      <c r="FV468" s="63"/>
      <c r="FW468" s="63"/>
      <c r="FX468" s="63"/>
      <c r="FY468" s="63"/>
      <c r="FZ468" s="63"/>
      <c r="GA468" s="63"/>
      <c r="GB468" s="63"/>
      <c r="GC468" s="63"/>
      <c r="GD468" s="63"/>
      <c r="GE468" s="63"/>
      <c r="GF468" s="63"/>
      <c r="GG468" s="63"/>
      <c r="GH468" s="63"/>
      <c r="GI468" s="63"/>
      <c r="GJ468" s="63"/>
      <c r="GK468" s="63"/>
      <c r="GL468" s="63"/>
      <c r="GM468" s="63"/>
      <c r="GN468" s="63"/>
      <c r="GO468" s="63"/>
      <c r="GP468" s="63"/>
      <c r="GQ468" s="63"/>
      <c r="GR468" s="63"/>
      <c r="GS468" s="63"/>
      <c r="GT468" s="63"/>
      <c r="GU468" s="63"/>
      <c r="GV468" s="63"/>
      <c r="GW468" s="63"/>
      <c r="GX468" s="63"/>
      <c r="GY468" s="63"/>
      <c r="GZ468" s="63"/>
      <c r="HA468" s="63"/>
      <c r="HB468" s="63"/>
      <c r="HC468" s="63"/>
      <c r="HD468" s="63"/>
      <c r="HE468" s="63"/>
      <c r="HF468" s="63"/>
      <c r="HG468" s="63"/>
      <c r="HH468" s="63"/>
      <c r="HI468" s="63"/>
      <c r="HJ468" s="63"/>
      <c r="HK468" s="63"/>
      <c r="HL468" s="63"/>
      <c r="HM468" s="63"/>
      <c r="HN468" s="63"/>
      <c r="HO468" s="63"/>
      <c r="HP468" s="63"/>
      <c r="HQ468" s="63"/>
      <c r="HR468" s="63"/>
      <c r="HS468" s="63"/>
      <c r="HT468" s="63"/>
      <c r="HU468" s="63"/>
      <c r="HV468" s="63"/>
      <c r="HW468" s="63"/>
      <c r="HX468" s="63"/>
      <c r="HY468" s="63"/>
      <c r="HZ468" s="63"/>
      <c r="IA468" s="63"/>
      <c r="IB468" s="63"/>
      <c r="IC468" s="63"/>
      <c r="ID468" s="63"/>
      <c r="IE468" s="63"/>
      <c r="IF468" s="63"/>
      <c r="IG468" s="63"/>
      <c r="IH468" s="63"/>
      <c r="II468" s="63"/>
      <c r="IJ468" s="63"/>
      <c r="IK468" s="63"/>
      <c r="IL468" s="63"/>
      <c r="IM468" s="63"/>
      <c r="IN468" s="63"/>
      <c r="IO468" s="63"/>
      <c r="IP468" s="63"/>
      <c r="IQ468" s="63"/>
      <c r="IR468" s="63"/>
      <c r="IS468" s="63"/>
      <c r="IT468" s="63"/>
    </row>
    <row r="469" spans="1:254" s="276" customFormat="1" x14ac:dyDescent="0.2">
      <c r="A469" s="63"/>
      <c r="B469" s="63"/>
      <c r="C469" s="336"/>
      <c r="D469" s="336"/>
      <c r="E469" s="336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  <c r="FU469" s="63"/>
      <c r="FV469" s="63"/>
      <c r="FW469" s="63"/>
      <c r="FX469" s="63"/>
      <c r="FY469" s="63"/>
      <c r="FZ469" s="63"/>
      <c r="GA469" s="63"/>
      <c r="GB469" s="63"/>
      <c r="GC469" s="63"/>
      <c r="GD469" s="63"/>
      <c r="GE469" s="63"/>
      <c r="GF469" s="63"/>
      <c r="GG469" s="63"/>
      <c r="GH469" s="63"/>
      <c r="GI469" s="63"/>
      <c r="GJ469" s="63"/>
      <c r="GK469" s="63"/>
      <c r="GL469" s="63"/>
      <c r="GM469" s="63"/>
      <c r="GN469" s="63"/>
      <c r="GO469" s="63"/>
      <c r="GP469" s="63"/>
      <c r="GQ469" s="63"/>
      <c r="GR469" s="63"/>
      <c r="GS469" s="63"/>
      <c r="GT469" s="63"/>
      <c r="GU469" s="63"/>
      <c r="GV469" s="63"/>
      <c r="GW469" s="63"/>
      <c r="GX469" s="63"/>
      <c r="GY469" s="63"/>
      <c r="GZ469" s="63"/>
      <c r="HA469" s="63"/>
      <c r="HB469" s="63"/>
      <c r="HC469" s="63"/>
      <c r="HD469" s="63"/>
      <c r="HE469" s="63"/>
      <c r="HF469" s="63"/>
      <c r="HG469" s="63"/>
      <c r="HH469" s="63"/>
      <c r="HI469" s="63"/>
      <c r="HJ469" s="63"/>
      <c r="HK469" s="63"/>
      <c r="HL469" s="63"/>
      <c r="HM469" s="63"/>
      <c r="HN469" s="63"/>
      <c r="HO469" s="63"/>
      <c r="HP469" s="63"/>
      <c r="HQ469" s="63"/>
      <c r="HR469" s="63"/>
      <c r="HS469" s="63"/>
      <c r="HT469" s="63"/>
      <c r="HU469" s="63"/>
      <c r="HV469" s="63"/>
      <c r="HW469" s="63"/>
      <c r="HX469" s="63"/>
      <c r="HY469" s="63"/>
      <c r="HZ469" s="63"/>
      <c r="IA469" s="63"/>
      <c r="IB469" s="63"/>
      <c r="IC469" s="63"/>
      <c r="ID469" s="63"/>
      <c r="IE469" s="63"/>
      <c r="IF469" s="63"/>
      <c r="IG469" s="63"/>
      <c r="IH469" s="63"/>
      <c r="II469" s="63"/>
      <c r="IJ469" s="63"/>
      <c r="IK469" s="63"/>
      <c r="IL469" s="63"/>
      <c r="IM469" s="63"/>
      <c r="IN469" s="63"/>
      <c r="IO469" s="63"/>
      <c r="IP469" s="63"/>
      <c r="IQ469" s="63"/>
      <c r="IR469" s="63"/>
      <c r="IS469" s="63"/>
      <c r="IT469" s="63"/>
    </row>
    <row r="470" spans="1:254" s="276" customFormat="1" x14ac:dyDescent="0.2">
      <c r="A470" s="63"/>
      <c r="B470" s="63"/>
      <c r="C470" s="336"/>
      <c r="D470" s="336"/>
      <c r="E470" s="336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  <c r="FU470" s="63"/>
      <c r="FV470" s="63"/>
      <c r="FW470" s="63"/>
      <c r="FX470" s="63"/>
      <c r="FY470" s="63"/>
      <c r="FZ470" s="63"/>
      <c r="GA470" s="63"/>
      <c r="GB470" s="63"/>
      <c r="GC470" s="63"/>
      <c r="GD470" s="63"/>
      <c r="GE470" s="63"/>
      <c r="GF470" s="63"/>
      <c r="GG470" s="63"/>
      <c r="GH470" s="63"/>
      <c r="GI470" s="63"/>
      <c r="GJ470" s="63"/>
      <c r="GK470" s="63"/>
      <c r="GL470" s="63"/>
      <c r="GM470" s="63"/>
      <c r="GN470" s="63"/>
      <c r="GO470" s="63"/>
      <c r="GP470" s="63"/>
      <c r="GQ470" s="63"/>
      <c r="GR470" s="63"/>
      <c r="GS470" s="63"/>
      <c r="GT470" s="63"/>
      <c r="GU470" s="63"/>
      <c r="GV470" s="63"/>
      <c r="GW470" s="63"/>
      <c r="GX470" s="63"/>
      <c r="GY470" s="63"/>
      <c r="GZ470" s="63"/>
      <c r="HA470" s="63"/>
      <c r="HB470" s="63"/>
      <c r="HC470" s="63"/>
      <c r="HD470" s="63"/>
      <c r="HE470" s="63"/>
      <c r="HF470" s="63"/>
      <c r="HG470" s="63"/>
      <c r="HH470" s="63"/>
      <c r="HI470" s="63"/>
      <c r="HJ470" s="63"/>
      <c r="HK470" s="63"/>
      <c r="HL470" s="63"/>
      <c r="HM470" s="63"/>
      <c r="HN470" s="63"/>
      <c r="HO470" s="63"/>
      <c r="HP470" s="63"/>
      <c r="HQ470" s="63"/>
      <c r="HR470" s="63"/>
      <c r="HS470" s="63"/>
      <c r="HT470" s="63"/>
      <c r="HU470" s="63"/>
      <c r="HV470" s="63"/>
      <c r="HW470" s="63"/>
      <c r="HX470" s="63"/>
      <c r="HY470" s="63"/>
      <c r="HZ470" s="63"/>
      <c r="IA470" s="63"/>
      <c r="IB470" s="63"/>
      <c r="IC470" s="63"/>
      <c r="ID470" s="63"/>
      <c r="IE470" s="63"/>
      <c r="IF470" s="63"/>
      <c r="IG470" s="63"/>
      <c r="IH470" s="63"/>
      <c r="II470" s="63"/>
      <c r="IJ470" s="63"/>
      <c r="IK470" s="63"/>
      <c r="IL470" s="63"/>
      <c r="IM470" s="63"/>
      <c r="IN470" s="63"/>
      <c r="IO470" s="63"/>
      <c r="IP470" s="63"/>
      <c r="IQ470" s="63"/>
      <c r="IR470" s="63"/>
      <c r="IS470" s="63"/>
      <c r="IT470" s="63"/>
    </row>
    <row r="471" spans="1:254" s="276" customFormat="1" x14ac:dyDescent="0.2">
      <c r="A471" s="63"/>
      <c r="B471" s="63"/>
      <c r="C471" s="336"/>
      <c r="D471" s="336"/>
      <c r="E471" s="336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63"/>
      <c r="FV471" s="63"/>
      <c r="FW471" s="63"/>
      <c r="FX471" s="63"/>
      <c r="FY471" s="63"/>
      <c r="FZ471" s="63"/>
      <c r="GA471" s="63"/>
      <c r="GB471" s="63"/>
      <c r="GC471" s="63"/>
      <c r="GD471" s="63"/>
      <c r="GE471" s="63"/>
      <c r="GF471" s="63"/>
      <c r="GG471" s="63"/>
      <c r="GH471" s="63"/>
      <c r="GI471" s="63"/>
      <c r="GJ471" s="63"/>
      <c r="GK471" s="63"/>
      <c r="GL471" s="63"/>
      <c r="GM471" s="63"/>
      <c r="GN471" s="63"/>
      <c r="GO471" s="63"/>
      <c r="GP471" s="63"/>
      <c r="GQ471" s="63"/>
      <c r="GR471" s="63"/>
      <c r="GS471" s="63"/>
      <c r="GT471" s="63"/>
      <c r="GU471" s="63"/>
      <c r="GV471" s="63"/>
      <c r="GW471" s="63"/>
      <c r="GX471" s="63"/>
      <c r="GY471" s="63"/>
      <c r="GZ471" s="63"/>
      <c r="HA471" s="63"/>
      <c r="HB471" s="63"/>
      <c r="HC471" s="63"/>
      <c r="HD471" s="63"/>
      <c r="HE471" s="63"/>
      <c r="HF471" s="63"/>
      <c r="HG471" s="63"/>
      <c r="HH471" s="63"/>
      <c r="HI471" s="63"/>
      <c r="HJ471" s="63"/>
      <c r="HK471" s="63"/>
      <c r="HL471" s="63"/>
      <c r="HM471" s="63"/>
      <c r="HN471" s="63"/>
      <c r="HO471" s="63"/>
      <c r="HP471" s="63"/>
      <c r="HQ471" s="63"/>
      <c r="HR471" s="63"/>
      <c r="HS471" s="63"/>
      <c r="HT471" s="63"/>
      <c r="HU471" s="63"/>
      <c r="HV471" s="63"/>
      <c r="HW471" s="63"/>
      <c r="HX471" s="63"/>
      <c r="HY471" s="63"/>
      <c r="HZ471" s="63"/>
      <c r="IA471" s="63"/>
      <c r="IB471" s="63"/>
      <c r="IC471" s="63"/>
      <c r="ID471" s="63"/>
      <c r="IE471" s="63"/>
      <c r="IF471" s="63"/>
      <c r="IG471" s="63"/>
      <c r="IH471" s="63"/>
      <c r="II471" s="63"/>
      <c r="IJ471" s="63"/>
      <c r="IK471" s="63"/>
      <c r="IL471" s="63"/>
      <c r="IM471" s="63"/>
      <c r="IN471" s="63"/>
      <c r="IO471" s="63"/>
      <c r="IP471" s="63"/>
      <c r="IQ471" s="63"/>
      <c r="IR471" s="63"/>
      <c r="IS471" s="63"/>
      <c r="IT471" s="63"/>
    </row>
    <row r="472" spans="1:254" s="276" customFormat="1" x14ac:dyDescent="0.2">
      <c r="A472" s="63"/>
      <c r="B472" s="63"/>
      <c r="C472" s="336"/>
      <c r="D472" s="336"/>
      <c r="E472" s="336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  <c r="FU472" s="63"/>
      <c r="FV472" s="63"/>
      <c r="FW472" s="63"/>
      <c r="FX472" s="63"/>
      <c r="FY472" s="63"/>
      <c r="FZ472" s="63"/>
      <c r="GA472" s="63"/>
      <c r="GB472" s="63"/>
      <c r="GC472" s="63"/>
      <c r="GD472" s="63"/>
      <c r="GE472" s="63"/>
      <c r="GF472" s="63"/>
      <c r="GG472" s="63"/>
      <c r="GH472" s="63"/>
      <c r="GI472" s="63"/>
      <c r="GJ472" s="63"/>
      <c r="GK472" s="63"/>
      <c r="GL472" s="63"/>
      <c r="GM472" s="63"/>
      <c r="GN472" s="63"/>
      <c r="GO472" s="63"/>
      <c r="GP472" s="63"/>
      <c r="GQ472" s="63"/>
      <c r="GR472" s="63"/>
      <c r="GS472" s="63"/>
      <c r="GT472" s="63"/>
      <c r="GU472" s="63"/>
      <c r="GV472" s="63"/>
      <c r="GW472" s="63"/>
      <c r="GX472" s="63"/>
      <c r="GY472" s="63"/>
      <c r="GZ472" s="63"/>
      <c r="HA472" s="63"/>
      <c r="HB472" s="63"/>
      <c r="HC472" s="63"/>
      <c r="HD472" s="63"/>
      <c r="HE472" s="63"/>
      <c r="HF472" s="63"/>
      <c r="HG472" s="63"/>
      <c r="HH472" s="63"/>
      <c r="HI472" s="63"/>
      <c r="HJ472" s="63"/>
      <c r="HK472" s="63"/>
      <c r="HL472" s="63"/>
      <c r="HM472" s="63"/>
      <c r="HN472" s="63"/>
      <c r="HO472" s="63"/>
      <c r="HP472" s="63"/>
      <c r="HQ472" s="63"/>
      <c r="HR472" s="63"/>
      <c r="HS472" s="63"/>
      <c r="HT472" s="63"/>
      <c r="HU472" s="63"/>
      <c r="HV472" s="63"/>
      <c r="HW472" s="63"/>
      <c r="HX472" s="63"/>
      <c r="HY472" s="63"/>
      <c r="HZ472" s="63"/>
      <c r="IA472" s="63"/>
      <c r="IB472" s="63"/>
      <c r="IC472" s="63"/>
      <c r="ID472" s="63"/>
      <c r="IE472" s="63"/>
      <c r="IF472" s="63"/>
      <c r="IG472" s="63"/>
      <c r="IH472" s="63"/>
      <c r="II472" s="63"/>
      <c r="IJ472" s="63"/>
      <c r="IK472" s="63"/>
      <c r="IL472" s="63"/>
      <c r="IM472" s="63"/>
      <c r="IN472" s="63"/>
      <c r="IO472" s="63"/>
      <c r="IP472" s="63"/>
      <c r="IQ472" s="63"/>
      <c r="IR472" s="63"/>
      <c r="IS472" s="63"/>
      <c r="IT472" s="63"/>
    </row>
    <row r="473" spans="1:254" s="276" customFormat="1" x14ac:dyDescent="0.2">
      <c r="A473" s="63"/>
      <c r="B473" s="63"/>
      <c r="C473" s="336"/>
      <c r="D473" s="336"/>
      <c r="E473" s="336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  <c r="FU473" s="63"/>
      <c r="FV473" s="63"/>
      <c r="FW473" s="63"/>
      <c r="FX473" s="63"/>
      <c r="FY473" s="63"/>
      <c r="FZ473" s="63"/>
      <c r="GA473" s="63"/>
      <c r="GB473" s="63"/>
      <c r="GC473" s="63"/>
      <c r="GD473" s="63"/>
      <c r="GE473" s="63"/>
      <c r="GF473" s="63"/>
      <c r="GG473" s="63"/>
      <c r="GH473" s="63"/>
      <c r="GI473" s="63"/>
      <c r="GJ473" s="63"/>
      <c r="GK473" s="63"/>
      <c r="GL473" s="63"/>
      <c r="GM473" s="63"/>
      <c r="GN473" s="63"/>
      <c r="GO473" s="63"/>
      <c r="GP473" s="63"/>
      <c r="GQ473" s="63"/>
      <c r="GR473" s="63"/>
      <c r="GS473" s="63"/>
      <c r="GT473" s="63"/>
      <c r="GU473" s="63"/>
      <c r="GV473" s="63"/>
      <c r="GW473" s="63"/>
      <c r="GX473" s="63"/>
      <c r="GY473" s="63"/>
      <c r="GZ473" s="63"/>
      <c r="HA473" s="63"/>
      <c r="HB473" s="63"/>
      <c r="HC473" s="63"/>
      <c r="HD473" s="63"/>
      <c r="HE473" s="63"/>
      <c r="HF473" s="63"/>
      <c r="HG473" s="63"/>
      <c r="HH473" s="63"/>
      <c r="HI473" s="63"/>
      <c r="HJ473" s="63"/>
      <c r="HK473" s="63"/>
      <c r="HL473" s="63"/>
      <c r="HM473" s="63"/>
      <c r="HN473" s="63"/>
      <c r="HO473" s="63"/>
      <c r="HP473" s="63"/>
      <c r="HQ473" s="63"/>
      <c r="HR473" s="63"/>
      <c r="HS473" s="63"/>
      <c r="HT473" s="63"/>
      <c r="HU473" s="63"/>
      <c r="HV473" s="63"/>
      <c r="HW473" s="63"/>
      <c r="HX473" s="63"/>
      <c r="HY473" s="63"/>
      <c r="HZ473" s="63"/>
      <c r="IA473" s="63"/>
      <c r="IB473" s="63"/>
      <c r="IC473" s="63"/>
      <c r="ID473" s="63"/>
      <c r="IE473" s="63"/>
      <c r="IF473" s="63"/>
      <c r="IG473" s="63"/>
      <c r="IH473" s="63"/>
      <c r="II473" s="63"/>
      <c r="IJ473" s="63"/>
      <c r="IK473" s="63"/>
      <c r="IL473" s="63"/>
      <c r="IM473" s="63"/>
      <c r="IN473" s="63"/>
      <c r="IO473" s="63"/>
      <c r="IP473" s="63"/>
      <c r="IQ473" s="63"/>
      <c r="IR473" s="63"/>
      <c r="IS473" s="63"/>
      <c r="IT473" s="63"/>
    </row>
    <row r="474" spans="1:254" s="276" customFormat="1" x14ac:dyDescent="0.2">
      <c r="A474" s="63"/>
      <c r="B474" s="63"/>
      <c r="C474" s="336"/>
      <c r="D474" s="336"/>
      <c r="E474" s="336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  <c r="FU474" s="63"/>
      <c r="FV474" s="63"/>
      <c r="FW474" s="63"/>
      <c r="FX474" s="63"/>
      <c r="FY474" s="63"/>
      <c r="FZ474" s="63"/>
      <c r="GA474" s="63"/>
      <c r="GB474" s="63"/>
      <c r="GC474" s="63"/>
      <c r="GD474" s="63"/>
      <c r="GE474" s="63"/>
      <c r="GF474" s="63"/>
      <c r="GG474" s="63"/>
      <c r="GH474" s="63"/>
      <c r="GI474" s="63"/>
      <c r="GJ474" s="63"/>
      <c r="GK474" s="63"/>
      <c r="GL474" s="63"/>
      <c r="GM474" s="63"/>
      <c r="GN474" s="63"/>
      <c r="GO474" s="63"/>
      <c r="GP474" s="63"/>
      <c r="GQ474" s="63"/>
      <c r="GR474" s="63"/>
      <c r="GS474" s="63"/>
      <c r="GT474" s="63"/>
      <c r="GU474" s="63"/>
      <c r="GV474" s="63"/>
      <c r="GW474" s="63"/>
      <c r="GX474" s="63"/>
      <c r="GY474" s="63"/>
      <c r="GZ474" s="63"/>
      <c r="HA474" s="63"/>
      <c r="HB474" s="63"/>
      <c r="HC474" s="63"/>
      <c r="HD474" s="63"/>
      <c r="HE474" s="63"/>
      <c r="HF474" s="63"/>
      <c r="HG474" s="63"/>
      <c r="HH474" s="63"/>
      <c r="HI474" s="63"/>
      <c r="HJ474" s="63"/>
      <c r="HK474" s="63"/>
      <c r="HL474" s="63"/>
      <c r="HM474" s="63"/>
      <c r="HN474" s="63"/>
      <c r="HO474" s="63"/>
      <c r="HP474" s="63"/>
      <c r="HQ474" s="63"/>
      <c r="HR474" s="63"/>
      <c r="HS474" s="63"/>
      <c r="HT474" s="63"/>
      <c r="HU474" s="63"/>
      <c r="HV474" s="63"/>
      <c r="HW474" s="63"/>
      <c r="HX474" s="63"/>
      <c r="HY474" s="63"/>
      <c r="HZ474" s="63"/>
      <c r="IA474" s="63"/>
      <c r="IB474" s="63"/>
      <c r="IC474" s="63"/>
      <c r="ID474" s="63"/>
      <c r="IE474" s="63"/>
      <c r="IF474" s="63"/>
      <c r="IG474" s="63"/>
      <c r="IH474" s="63"/>
      <c r="II474" s="63"/>
      <c r="IJ474" s="63"/>
      <c r="IK474" s="63"/>
      <c r="IL474" s="63"/>
      <c r="IM474" s="63"/>
      <c r="IN474" s="63"/>
      <c r="IO474" s="63"/>
      <c r="IP474" s="63"/>
      <c r="IQ474" s="63"/>
      <c r="IR474" s="63"/>
      <c r="IS474" s="63"/>
      <c r="IT474" s="63"/>
    </row>
    <row r="475" spans="1:254" s="276" customFormat="1" x14ac:dyDescent="0.2">
      <c r="A475" s="63"/>
      <c r="B475" s="63"/>
      <c r="C475" s="336"/>
      <c r="D475" s="336"/>
      <c r="E475" s="336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  <c r="FU475" s="63"/>
      <c r="FV475" s="63"/>
      <c r="FW475" s="63"/>
      <c r="FX475" s="63"/>
      <c r="FY475" s="63"/>
      <c r="FZ475" s="63"/>
      <c r="GA475" s="63"/>
      <c r="GB475" s="63"/>
      <c r="GC475" s="63"/>
      <c r="GD475" s="63"/>
      <c r="GE475" s="63"/>
      <c r="GF475" s="63"/>
      <c r="GG475" s="63"/>
      <c r="GH475" s="63"/>
      <c r="GI475" s="63"/>
      <c r="GJ475" s="63"/>
      <c r="GK475" s="63"/>
      <c r="GL475" s="63"/>
      <c r="GM475" s="63"/>
      <c r="GN475" s="63"/>
      <c r="GO475" s="63"/>
      <c r="GP475" s="63"/>
      <c r="GQ475" s="63"/>
      <c r="GR475" s="63"/>
      <c r="GS475" s="63"/>
      <c r="GT475" s="63"/>
      <c r="GU475" s="63"/>
      <c r="GV475" s="63"/>
      <c r="GW475" s="63"/>
      <c r="GX475" s="63"/>
      <c r="GY475" s="63"/>
      <c r="GZ475" s="63"/>
      <c r="HA475" s="63"/>
      <c r="HB475" s="63"/>
      <c r="HC475" s="63"/>
      <c r="HD475" s="63"/>
      <c r="HE475" s="63"/>
      <c r="HF475" s="63"/>
      <c r="HG475" s="63"/>
      <c r="HH475" s="63"/>
      <c r="HI475" s="63"/>
      <c r="HJ475" s="63"/>
      <c r="HK475" s="63"/>
      <c r="HL475" s="63"/>
      <c r="HM475" s="63"/>
      <c r="HN475" s="63"/>
      <c r="HO475" s="63"/>
      <c r="HP475" s="63"/>
      <c r="HQ475" s="63"/>
      <c r="HR475" s="63"/>
      <c r="HS475" s="63"/>
      <c r="HT475" s="63"/>
      <c r="HU475" s="63"/>
      <c r="HV475" s="63"/>
      <c r="HW475" s="63"/>
      <c r="HX475" s="63"/>
      <c r="HY475" s="63"/>
      <c r="HZ475" s="63"/>
      <c r="IA475" s="63"/>
      <c r="IB475" s="63"/>
      <c r="IC475" s="63"/>
      <c r="ID475" s="63"/>
      <c r="IE475" s="63"/>
      <c r="IF475" s="63"/>
      <c r="IG475" s="63"/>
      <c r="IH475" s="63"/>
      <c r="II475" s="63"/>
      <c r="IJ475" s="63"/>
      <c r="IK475" s="63"/>
      <c r="IL475" s="63"/>
      <c r="IM475" s="63"/>
      <c r="IN475" s="63"/>
      <c r="IO475" s="63"/>
      <c r="IP475" s="63"/>
      <c r="IQ475" s="63"/>
      <c r="IR475" s="63"/>
      <c r="IS475" s="63"/>
      <c r="IT475" s="63"/>
    </row>
    <row r="476" spans="1:254" s="276" customFormat="1" x14ac:dyDescent="0.2">
      <c r="A476" s="63"/>
      <c r="B476" s="63"/>
      <c r="C476" s="336"/>
      <c r="D476" s="336"/>
      <c r="E476" s="336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  <c r="FU476" s="63"/>
      <c r="FV476" s="63"/>
      <c r="FW476" s="63"/>
      <c r="FX476" s="63"/>
      <c r="FY476" s="63"/>
      <c r="FZ476" s="63"/>
      <c r="GA476" s="63"/>
      <c r="GB476" s="63"/>
      <c r="GC476" s="63"/>
      <c r="GD476" s="63"/>
      <c r="GE476" s="63"/>
      <c r="GF476" s="63"/>
      <c r="GG476" s="63"/>
      <c r="GH476" s="63"/>
      <c r="GI476" s="63"/>
      <c r="GJ476" s="63"/>
      <c r="GK476" s="63"/>
      <c r="GL476" s="63"/>
      <c r="GM476" s="63"/>
      <c r="GN476" s="63"/>
      <c r="GO476" s="63"/>
      <c r="GP476" s="63"/>
      <c r="GQ476" s="63"/>
      <c r="GR476" s="63"/>
      <c r="GS476" s="63"/>
      <c r="GT476" s="63"/>
      <c r="GU476" s="63"/>
      <c r="GV476" s="63"/>
      <c r="GW476" s="63"/>
      <c r="GX476" s="63"/>
      <c r="GY476" s="63"/>
      <c r="GZ476" s="63"/>
      <c r="HA476" s="63"/>
      <c r="HB476" s="63"/>
      <c r="HC476" s="63"/>
      <c r="HD476" s="63"/>
      <c r="HE476" s="63"/>
      <c r="HF476" s="63"/>
      <c r="HG476" s="63"/>
      <c r="HH476" s="63"/>
      <c r="HI476" s="63"/>
      <c r="HJ476" s="63"/>
      <c r="HK476" s="63"/>
      <c r="HL476" s="63"/>
      <c r="HM476" s="63"/>
      <c r="HN476" s="63"/>
      <c r="HO476" s="63"/>
      <c r="HP476" s="63"/>
      <c r="HQ476" s="63"/>
      <c r="HR476" s="63"/>
      <c r="HS476" s="63"/>
      <c r="HT476" s="63"/>
      <c r="HU476" s="63"/>
      <c r="HV476" s="63"/>
      <c r="HW476" s="63"/>
      <c r="HX476" s="63"/>
      <c r="HY476" s="63"/>
      <c r="HZ476" s="63"/>
      <c r="IA476" s="63"/>
      <c r="IB476" s="63"/>
      <c r="IC476" s="63"/>
      <c r="ID476" s="63"/>
      <c r="IE476" s="63"/>
      <c r="IF476" s="63"/>
      <c r="IG476" s="63"/>
      <c r="IH476" s="63"/>
      <c r="II476" s="63"/>
      <c r="IJ476" s="63"/>
      <c r="IK476" s="63"/>
      <c r="IL476" s="63"/>
      <c r="IM476" s="63"/>
      <c r="IN476" s="63"/>
      <c r="IO476" s="63"/>
      <c r="IP476" s="63"/>
      <c r="IQ476" s="63"/>
      <c r="IR476" s="63"/>
      <c r="IS476" s="63"/>
      <c r="IT476" s="63"/>
    </row>
    <row r="477" spans="1:254" s="276" customFormat="1" x14ac:dyDescent="0.2">
      <c r="A477" s="63"/>
      <c r="B477" s="63"/>
      <c r="C477" s="336"/>
      <c r="D477" s="336"/>
      <c r="E477" s="336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  <c r="GF477" s="63"/>
      <c r="GG477" s="63"/>
      <c r="GH477" s="63"/>
      <c r="GI477" s="63"/>
      <c r="GJ477" s="63"/>
      <c r="GK477" s="63"/>
      <c r="GL477" s="63"/>
      <c r="GM477" s="63"/>
      <c r="GN477" s="63"/>
      <c r="GO477" s="63"/>
      <c r="GP477" s="63"/>
      <c r="GQ477" s="63"/>
      <c r="GR477" s="63"/>
      <c r="GS477" s="63"/>
      <c r="GT477" s="63"/>
      <c r="GU477" s="63"/>
      <c r="GV477" s="63"/>
      <c r="GW477" s="63"/>
      <c r="GX477" s="63"/>
      <c r="GY477" s="63"/>
      <c r="GZ477" s="63"/>
      <c r="HA477" s="63"/>
      <c r="HB477" s="63"/>
      <c r="HC477" s="63"/>
      <c r="HD477" s="63"/>
      <c r="HE477" s="63"/>
      <c r="HF477" s="63"/>
      <c r="HG477" s="63"/>
      <c r="HH477" s="63"/>
      <c r="HI477" s="63"/>
      <c r="HJ477" s="63"/>
      <c r="HK477" s="63"/>
      <c r="HL477" s="63"/>
      <c r="HM477" s="63"/>
      <c r="HN477" s="63"/>
      <c r="HO477" s="63"/>
      <c r="HP477" s="63"/>
      <c r="HQ477" s="63"/>
      <c r="HR477" s="63"/>
      <c r="HS477" s="63"/>
      <c r="HT477" s="63"/>
      <c r="HU477" s="63"/>
      <c r="HV477" s="63"/>
      <c r="HW477" s="63"/>
      <c r="HX477" s="63"/>
      <c r="HY477" s="63"/>
      <c r="HZ477" s="63"/>
      <c r="IA477" s="63"/>
      <c r="IB477" s="63"/>
      <c r="IC477" s="63"/>
      <c r="ID477" s="63"/>
      <c r="IE477" s="63"/>
      <c r="IF477" s="63"/>
      <c r="IG477" s="63"/>
      <c r="IH477" s="63"/>
      <c r="II477" s="63"/>
      <c r="IJ477" s="63"/>
      <c r="IK477" s="63"/>
      <c r="IL477" s="63"/>
      <c r="IM477" s="63"/>
      <c r="IN477" s="63"/>
      <c r="IO477" s="63"/>
      <c r="IP477" s="63"/>
      <c r="IQ477" s="63"/>
      <c r="IR477" s="63"/>
      <c r="IS477" s="63"/>
      <c r="IT477" s="63"/>
    </row>
    <row r="478" spans="1:254" s="276" customFormat="1" x14ac:dyDescent="0.2">
      <c r="A478" s="63"/>
      <c r="B478" s="63"/>
      <c r="C478" s="336"/>
      <c r="D478" s="336"/>
      <c r="E478" s="336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  <c r="GF478" s="63"/>
      <c r="GG478" s="63"/>
      <c r="GH478" s="63"/>
      <c r="GI478" s="63"/>
      <c r="GJ478" s="63"/>
      <c r="GK478" s="63"/>
      <c r="GL478" s="63"/>
      <c r="GM478" s="63"/>
      <c r="GN478" s="63"/>
      <c r="GO478" s="63"/>
      <c r="GP478" s="63"/>
      <c r="GQ478" s="63"/>
      <c r="GR478" s="63"/>
      <c r="GS478" s="63"/>
      <c r="GT478" s="63"/>
      <c r="GU478" s="63"/>
      <c r="GV478" s="63"/>
      <c r="GW478" s="63"/>
      <c r="GX478" s="63"/>
      <c r="GY478" s="63"/>
      <c r="GZ478" s="63"/>
      <c r="HA478" s="63"/>
      <c r="HB478" s="63"/>
      <c r="HC478" s="63"/>
      <c r="HD478" s="63"/>
      <c r="HE478" s="63"/>
      <c r="HF478" s="63"/>
      <c r="HG478" s="63"/>
      <c r="HH478" s="63"/>
      <c r="HI478" s="63"/>
      <c r="HJ478" s="63"/>
      <c r="HK478" s="63"/>
      <c r="HL478" s="63"/>
      <c r="HM478" s="63"/>
      <c r="HN478" s="63"/>
      <c r="HO478" s="63"/>
      <c r="HP478" s="63"/>
      <c r="HQ478" s="63"/>
      <c r="HR478" s="63"/>
      <c r="HS478" s="63"/>
      <c r="HT478" s="63"/>
      <c r="HU478" s="63"/>
      <c r="HV478" s="63"/>
      <c r="HW478" s="63"/>
      <c r="HX478" s="63"/>
      <c r="HY478" s="63"/>
      <c r="HZ478" s="63"/>
      <c r="IA478" s="63"/>
      <c r="IB478" s="63"/>
      <c r="IC478" s="63"/>
      <c r="ID478" s="63"/>
      <c r="IE478" s="63"/>
      <c r="IF478" s="63"/>
      <c r="IG478" s="63"/>
      <c r="IH478" s="63"/>
      <c r="II478" s="63"/>
      <c r="IJ478" s="63"/>
      <c r="IK478" s="63"/>
      <c r="IL478" s="63"/>
      <c r="IM478" s="63"/>
      <c r="IN478" s="63"/>
      <c r="IO478" s="63"/>
      <c r="IP478" s="63"/>
      <c r="IQ478" s="63"/>
      <c r="IR478" s="63"/>
      <c r="IS478" s="63"/>
      <c r="IT478" s="63"/>
    </row>
    <row r="479" spans="1:254" s="276" customFormat="1" x14ac:dyDescent="0.2">
      <c r="A479" s="63"/>
      <c r="B479" s="63"/>
      <c r="C479" s="336"/>
      <c r="D479" s="336"/>
      <c r="E479" s="336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  <c r="GF479" s="63"/>
      <c r="GG479" s="63"/>
      <c r="GH479" s="63"/>
      <c r="GI479" s="63"/>
      <c r="GJ479" s="63"/>
      <c r="GK479" s="63"/>
      <c r="GL479" s="63"/>
      <c r="GM479" s="63"/>
      <c r="GN479" s="63"/>
      <c r="GO479" s="63"/>
      <c r="GP479" s="63"/>
      <c r="GQ479" s="63"/>
      <c r="GR479" s="63"/>
      <c r="GS479" s="63"/>
      <c r="GT479" s="63"/>
      <c r="GU479" s="63"/>
      <c r="GV479" s="63"/>
      <c r="GW479" s="63"/>
      <c r="GX479" s="63"/>
      <c r="GY479" s="63"/>
      <c r="GZ479" s="63"/>
      <c r="HA479" s="63"/>
      <c r="HB479" s="63"/>
      <c r="HC479" s="63"/>
      <c r="HD479" s="63"/>
      <c r="HE479" s="63"/>
      <c r="HF479" s="63"/>
      <c r="HG479" s="63"/>
      <c r="HH479" s="63"/>
      <c r="HI479" s="63"/>
      <c r="HJ479" s="63"/>
      <c r="HK479" s="63"/>
      <c r="HL479" s="63"/>
      <c r="HM479" s="63"/>
      <c r="HN479" s="63"/>
      <c r="HO479" s="63"/>
      <c r="HP479" s="63"/>
      <c r="HQ479" s="63"/>
      <c r="HR479" s="63"/>
      <c r="HS479" s="63"/>
      <c r="HT479" s="63"/>
      <c r="HU479" s="63"/>
      <c r="HV479" s="63"/>
      <c r="HW479" s="63"/>
      <c r="HX479" s="63"/>
      <c r="HY479" s="63"/>
      <c r="HZ479" s="63"/>
      <c r="IA479" s="63"/>
      <c r="IB479" s="63"/>
      <c r="IC479" s="63"/>
      <c r="ID479" s="63"/>
      <c r="IE479" s="63"/>
      <c r="IF479" s="63"/>
      <c r="IG479" s="63"/>
      <c r="IH479" s="63"/>
      <c r="II479" s="63"/>
      <c r="IJ479" s="63"/>
      <c r="IK479" s="63"/>
      <c r="IL479" s="63"/>
      <c r="IM479" s="63"/>
      <c r="IN479" s="63"/>
      <c r="IO479" s="63"/>
      <c r="IP479" s="63"/>
      <c r="IQ479" s="63"/>
      <c r="IR479" s="63"/>
      <c r="IS479" s="63"/>
      <c r="IT479" s="63"/>
    </row>
    <row r="480" spans="1:254" s="276" customFormat="1" x14ac:dyDescent="0.2">
      <c r="A480" s="63"/>
      <c r="B480" s="63"/>
      <c r="C480" s="336"/>
      <c r="D480" s="336"/>
      <c r="E480" s="336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  <c r="GF480" s="63"/>
      <c r="GG480" s="63"/>
      <c r="GH480" s="63"/>
      <c r="GI480" s="63"/>
      <c r="GJ480" s="63"/>
      <c r="GK480" s="63"/>
      <c r="GL480" s="63"/>
      <c r="GM480" s="63"/>
      <c r="GN480" s="63"/>
      <c r="GO480" s="63"/>
      <c r="GP480" s="63"/>
      <c r="GQ480" s="63"/>
      <c r="GR480" s="63"/>
      <c r="GS480" s="63"/>
      <c r="GT480" s="63"/>
      <c r="GU480" s="63"/>
      <c r="GV480" s="63"/>
      <c r="GW480" s="63"/>
      <c r="GX480" s="63"/>
      <c r="GY480" s="63"/>
      <c r="GZ480" s="63"/>
      <c r="HA480" s="63"/>
      <c r="HB480" s="63"/>
      <c r="HC480" s="63"/>
      <c r="HD480" s="63"/>
      <c r="HE480" s="63"/>
      <c r="HF480" s="63"/>
      <c r="HG480" s="63"/>
      <c r="HH480" s="63"/>
      <c r="HI480" s="63"/>
      <c r="HJ480" s="63"/>
      <c r="HK480" s="63"/>
      <c r="HL480" s="63"/>
      <c r="HM480" s="63"/>
      <c r="HN480" s="63"/>
      <c r="HO480" s="63"/>
      <c r="HP480" s="63"/>
      <c r="HQ480" s="63"/>
      <c r="HR480" s="63"/>
      <c r="HS480" s="63"/>
      <c r="HT480" s="63"/>
      <c r="HU480" s="63"/>
      <c r="HV480" s="63"/>
      <c r="HW480" s="63"/>
      <c r="HX480" s="63"/>
      <c r="HY480" s="63"/>
      <c r="HZ480" s="63"/>
      <c r="IA480" s="63"/>
      <c r="IB480" s="63"/>
      <c r="IC480" s="63"/>
      <c r="ID480" s="63"/>
      <c r="IE480" s="63"/>
      <c r="IF480" s="63"/>
      <c r="IG480" s="63"/>
      <c r="IH480" s="63"/>
      <c r="II480" s="63"/>
      <c r="IJ480" s="63"/>
      <c r="IK480" s="63"/>
      <c r="IL480" s="63"/>
      <c r="IM480" s="63"/>
      <c r="IN480" s="63"/>
      <c r="IO480" s="63"/>
      <c r="IP480" s="63"/>
      <c r="IQ480" s="63"/>
      <c r="IR480" s="63"/>
      <c r="IS480" s="63"/>
      <c r="IT480" s="63"/>
    </row>
    <row r="481" spans="1:254" s="276" customFormat="1" x14ac:dyDescent="0.2">
      <c r="A481" s="63"/>
      <c r="B481" s="63"/>
      <c r="C481" s="336"/>
      <c r="D481" s="336"/>
      <c r="E481" s="336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  <c r="FU481" s="63"/>
      <c r="FV481" s="63"/>
      <c r="FW481" s="63"/>
      <c r="FX481" s="63"/>
      <c r="FY481" s="63"/>
      <c r="FZ481" s="63"/>
      <c r="GA481" s="63"/>
      <c r="GB481" s="63"/>
      <c r="GC481" s="63"/>
      <c r="GD481" s="63"/>
      <c r="GE481" s="63"/>
      <c r="GF481" s="63"/>
      <c r="GG481" s="63"/>
      <c r="GH481" s="63"/>
      <c r="GI481" s="63"/>
      <c r="GJ481" s="63"/>
      <c r="GK481" s="63"/>
      <c r="GL481" s="63"/>
      <c r="GM481" s="63"/>
      <c r="GN481" s="63"/>
      <c r="GO481" s="63"/>
      <c r="GP481" s="63"/>
      <c r="GQ481" s="63"/>
      <c r="GR481" s="63"/>
      <c r="GS481" s="63"/>
      <c r="GT481" s="63"/>
      <c r="GU481" s="63"/>
      <c r="GV481" s="63"/>
      <c r="GW481" s="63"/>
      <c r="GX481" s="63"/>
      <c r="GY481" s="63"/>
      <c r="GZ481" s="63"/>
      <c r="HA481" s="63"/>
      <c r="HB481" s="63"/>
      <c r="HC481" s="63"/>
      <c r="HD481" s="63"/>
      <c r="HE481" s="63"/>
      <c r="HF481" s="63"/>
      <c r="HG481" s="63"/>
      <c r="HH481" s="63"/>
      <c r="HI481" s="63"/>
      <c r="HJ481" s="63"/>
      <c r="HK481" s="63"/>
      <c r="HL481" s="63"/>
      <c r="HM481" s="63"/>
      <c r="HN481" s="63"/>
      <c r="HO481" s="63"/>
      <c r="HP481" s="63"/>
      <c r="HQ481" s="63"/>
      <c r="HR481" s="63"/>
      <c r="HS481" s="63"/>
      <c r="HT481" s="63"/>
      <c r="HU481" s="63"/>
      <c r="HV481" s="63"/>
      <c r="HW481" s="63"/>
      <c r="HX481" s="63"/>
      <c r="HY481" s="63"/>
      <c r="HZ481" s="63"/>
      <c r="IA481" s="63"/>
      <c r="IB481" s="63"/>
      <c r="IC481" s="63"/>
      <c r="ID481" s="63"/>
      <c r="IE481" s="63"/>
      <c r="IF481" s="63"/>
      <c r="IG481" s="63"/>
      <c r="IH481" s="63"/>
      <c r="II481" s="63"/>
      <c r="IJ481" s="63"/>
      <c r="IK481" s="63"/>
      <c r="IL481" s="63"/>
      <c r="IM481" s="63"/>
      <c r="IN481" s="63"/>
      <c r="IO481" s="63"/>
      <c r="IP481" s="63"/>
      <c r="IQ481" s="63"/>
      <c r="IR481" s="63"/>
      <c r="IS481" s="63"/>
      <c r="IT481" s="63"/>
    </row>
    <row r="482" spans="1:254" s="276" customFormat="1" x14ac:dyDescent="0.2">
      <c r="A482" s="63"/>
      <c r="B482" s="63"/>
      <c r="C482" s="336"/>
      <c r="D482" s="336"/>
      <c r="E482" s="336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  <c r="FU482" s="63"/>
      <c r="FV482" s="63"/>
      <c r="FW482" s="63"/>
      <c r="FX482" s="63"/>
      <c r="FY482" s="63"/>
      <c r="FZ482" s="63"/>
      <c r="GA482" s="63"/>
      <c r="GB482" s="63"/>
      <c r="GC482" s="63"/>
      <c r="GD482" s="63"/>
      <c r="GE482" s="63"/>
      <c r="GF482" s="63"/>
      <c r="GG482" s="63"/>
      <c r="GH482" s="63"/>
      <c r="GI482" s="63"/>
      <c r="GJ482" s="63"/>
      <c r="GK482" s="63"/>
      <c r="GL482" s="63"/>
      <c r="GM482" s="63"/>
      <c r="GN482" s="63"/>
      <c r="GO482" s="63"/>
      <c r="GP482" s="63"/>
      <c r="GQ482" s="63"/>
      <c r="GR482" s="63"/>
      <c r="GS482" s="63"/>
      <c r="GT482" s="63"/>
      <c r="GU482" s="63"/>
      <c r="GV482" s="63"/>
      <c r="GW482" s="63"/>
      <c r="GX482" s="63"/>
      <c r="GY482" s="63"/>
      <c r="GZ482" s="63"/>
      <c r="HA482" s="63"/>
      <c r="HB482" s="63"/>
      <c r="HC482" s="63"/>
      <c r="HD482" s="63"/>
      <c r="HE482" s="63"/>
      <c r="HF482" s="63"/>
      <c r="HG482" s="63"/>
      <c r="HH482" s="63"/>
      <c r="HI482" s="63"/>
      <c r="HJ482" s="63"/>
      <c r="HK482" s="63"/>
      <c r="HL482" s="63"/>
      <c r="HM482" s="63"/>
      <c r="HN482" s="63"/>
      <c r="HO482" s="63"/>
      <c r="HP482" s="63"/>
      <c r="HQ482" s="63"/>
      <c r="HR482" s="63"/>
      <c r="HS482" s="63"/>
      <c r="HT482" s="63"/>
      <c r="HU482" s="63"/>
      <c r="HV482" s="63"/>
      <c r="HW482" s="63"/>
      <c r="HX482" s="63"/>
      <c r="HY482" s="63"/>
      <c r="HZ482" s="63"/>
      <c r="IA482" s="63"/>
      <c r="IB482" s="63"/>
      <c r="IC482" s="63"/>
      <c r="ID482" s="63"/>
      <c r="IE482" s="63"/>
      <c r="IF482" s="63"/>
      <c r="IG482" s="63"/>
      <c r="IH482" s="63"/>
      <c r="II482" s="63"/>
      <c r="IJ482" s="63"/>
      <c r="IK482" s="63"/>
      <c r="IL482" s="63"/>
      <c r="IM482" s="63"/>
      <c r="IN482" s="63"/>
      <c r="IO482" s="63"/>
      <c r="IP482" s="63"/>
      <c r="IQ482" s="63"/>
      <c r="IR482" s="63"/>
      <c r="IS482" s="63"/>
      <c r="IT482" s="63"/>
    </row>
    <row r="483" spans="1:254" s="276" customFormat="1" x14ac:dyDescent="0.2">
      <c r="A483" s="63"/>
      <c r="B483" s="63"/>
      <c r="C483" s="336"/>
      <c r="D483" s="336"/>
      <c r="E483" s="336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  <c r="FU483" s="63"/>
      <c r="FV483" s="63"/>
      <c r="FW483" s="63"/>
      <c r="FX483" s="63"/>
      <c r="FY483" s="63"/>
      <c r="FZ483" s="63"/>
      <c r="GA483" s="63"/>
      <c r="GB483" s="63"/>
      <c r="GC483" s="63"/>
      <c r="GD483" s="63"/>
      <c r="GE483" s="63"/>
      <c r="GF483" s="63"/>
      <c r="GG483" s="63"/>
      <c r="GH483" s="63"/>
      <c r="GI483" s="63"/>
      <c r="GJ483" s="63"/>
      <c r="GK483" s="63"/>
      <c r="GL483" s="63"/>
      <c r="GM483" s="63"/>
      <c r="GN483" s="63"/>
      <c r="GO483" s="63"/>
      <c r="GP483" s="63"/>
      <c r="GQ483" s="63"/>
      <c r="GR483" s="63"/>
      <c r="GS483" s="63"/>
      <c r="GT483" s="63"/>
      <c r="GU483" s="63"/>
      <c r="GV483" s="63"/>
      <c r="GW483" s="63"/>
      <c r="GX483" s="63"/>
      <c r="GY483" s="63"/>
      <c r="GZ483" s="63"/>
      <c r="HA483" s="63"/>
      <c r="HB483" s="63"/>
      <c r="HC483" s="63"/>
      <c r="HD483" s="63"/>
      <c r="HE483" s="63"/>
      <c r="HF483" s="63"/>
      <c r="HG483" s="63"/>
      <c r="HH483" s="63"/>
      <c r="HI483" s="63"/>
      <c r="HJ483" s="63"/>
      <c r="HK483" s="63"/>
      <c r="HL483" s="63"/>
      <c r="HM483" s="63"/>
      <c r="HN483" s="63"/>
      <c r="HO483" s="63"/>
      <c r="HP483" s="63"/>
      <c r="HQ483" s="63"/>
      <c r="HR483" s="63"/>
      <c r="HS483" s="63"/>
      <c r="HT483" s="63"/>
      <c r="HU483" s="63"/>
      <c r="HV483" s="63"/>
      <c r="HW483" s="63"/>
      <c r="HX483" s="63"/>
      <c r="HY483" s="63"/>
      <c r="HZ483" s="63"/>
      <c r="IA483" s="63"/>
      <c r="IB483" s="63"/>
      <c r="IC483" s="63"/>
      <c r="ID483" s="63"/>
      <c r="IE483" s="63"/>
      <c r="IF483" s="63"/>
      <c r="IG483" s="63"/>
      <c r="IH483" s="63"/>
      <c r="II483" s="63"/>
      <c r="IJ483" s="63"/>
      <c r="IK483" s="63"/>
      <c r="IL483" s="63"/>
      <c r="IM483" s="63"/>
      <c r="IN483" s="63"/>
      <c r="IO483" s="63"/>
      <c r="IP483" s="63"/>
      <c r="IQ483" s="63"/>
      <c r="IR483" s="63"/>
      <c r="IS483" s="63"/>
      <c r="IT483" s="63"/>
    </row>
    <row r="484" spans="1:254" s="276" customFormat="1" x14ac:dyDescent="0.2">
      <c r="A484" s="63"/>
      <c r="B484" s="63"/>
      <c r="C484" s="336"/>
      <c r="D484" s="336"/>
      <c r="E484" s="336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  <c r="FU484" s="63"/>
      <c r="FV484" s="63"/>
      <c r="FW484" s="63"/>
      <c r="FX484" s="63"/>
      <c r="FY484" s="63"/>
      <c r="FZ484" s="63"/>
      <c r="GA484" s="63"/>
      <c r="GB484" s="63"/>
      <c r="GC484" s="63"/>
      <c r="GD484" s="63"/>
      <c r="GE484" s="63"/>
      <c r="GF484" s="63"/>
      <c r="GG484" s="63"/>
      <c r="GH484" s="63"/>
      <c r="GI484" s="63"/>
      <c r="GJ484" s="63"/>
      <c r="GK484" s="63"/>
      <c r="GL484" s="63"/>
      <c r="GM484" s="63"/>
      <c r="GN484" s="63"/>
      <c r="GO484" s="63"/>
      <c r="GP484" s="63"/>
      <c r="GQ484" s="63"/>
      <c r="GR484" s="63"/>
      <c r="GS484" s="63"/>
      <c r="GT484" s="63"/>
      <c r="GU484" s="63"/>
      <c r="GV484" s="63"/>
      <c r="GW484" s="63"/>
      <c r="GX484" s="63"/>
      <c r="GY484" s="63"/>
      <c r="GZ484" s="63"/>
      <c r="HA484" s="63"/>
      <c r="HB484" s="63"/>
      <c r="HC484" s="63"/>
      <c r="HD484" s="63"/>
      <c r="HE484" s="63"/>
      <c r="HF484" s="63"/>
      <c r="HG484" s="63"/>
      <c r="HH484" s="63"/>
      <c r="HI484" s="63"/>
      <c r="HJ484" s="63"/>
      <c r="HK484" s="63"/>
      <c r="HL484" s="63"/>
      <c r="HM484" s="63"/>
      <c r="HN484" s="63"/>
      <c r="HO484" s="63"/>
      <c r="HP484" s="63"/>
      <c r="HQ484" s="63"/>
      <c r="HR484" s="63"/>
      <c r="HS484" s="63"/>
      <c r="HT484" s="63"/>
      <c r="HU484" s="63"/>
      <c r="HV484" s="63"/>
      <c r="HW484" s="63"/>
      <c r="HX484" s="63"/>
      <c r="HY484" s="63"/>
      <c r="HZ484" s="63"/>
      <c r="IA484" s="63"/>
      <c r="IB484" s="63"/>
      <c r="IC484" s="63"/>
      <c r="ID484" s="63"/>
      <c r="IE484" s="63"/>
      <c r="IF484" s="63"/>
      <c r="IG484" s="63"/>
      <c r="IH484" s="63"/>
      <c r="II484" s="63"/>
      <c r="IJ484" s="63"/>
      <c r="IK484" s="63"/>
      <c r="IL484" s="63"/>
      <c r="IM484" s="63"/>
      <c r="IN484" s="63"/>
      <c r="IO484" s="63"/>
      <c r="IP484" s="63"/>
      <c r="IQ484" s="63"/>
      <c r="IR484" s="63"/>
      <c r="IS484" s="63"/>
      <c r="IT484" s="63"/>
    </row>
    <row r="485" spans="1:254" s="276" customFormat="1" x14ac:dyDescent="0.2">
      <c r="A485" s="63"/>
      <c r="B485" s="63"/>
      <c r="C485" s="336"/>
      <c r="D485" s="336"/>
      <c r="E485" s="336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  <c r="GF485" s="63"/>
      <c r="GG485" s="63"/>
      <c r="GH485" s="63"/>
      <c r="GI485" s="63"/>
      <c r="GJ485" s="63"/>
      <c r="GK485" s="63"/>
      <c r="GL485" s="63"/>
      <c r="GM485" s="63"/>
      <c r="GN485" s="63"/>
      <c r="GO485" s="63"/>
      <c r="GP485" s="63"/>
      <c r="GQ485" s="63"/>
      <c r="GR485" s="63"/>
      <c r="GS485" s="63"/>
      <c r="GT485" s="63"/>
      <c r="GU485" s="63"/>
      <c r="GV485" s="63"/>
      <c r="GW485" s="63"/>
      <c r="GX485" s="63"/>
      <c r="GY485" s="63"/>
      <c r="GZ485" s="63"/>
      <c r="HA485" s="63"/>
      <c r="HB485" s="63"/>
      <c r="HC485" s="63"/>
      <c r="HD485" s="63"/>
      <c r="HE485" s="63"/>
      <c r="HF485" s="63"/>
      <c r="HG485" s="63"/>
      <c r="HH485" s="63"/>
      <c r="HI485" s="63"/>
      <c r="HJ485" s="63"/>
      <c r="HK485" s="63"/>
      <c r="HL485" s="63"/>
      <c r="HM485" s="63"/>
      <c r="HN485" s="63"/>
      <c r="HO485" s="63"/>
      <c r="HP485" s="63"/>
      <c r="HQ485" s="63"/>
      <c r="HR485" s="63"/>
      <c r="HS485" s="63"/>
      <c r="HT485" s="63"/>
      <c r="HU485" s="63"/>
      <c r="HV485" s="63"/>
      <c r="HW485" s="63"/>
      <c r="HX485" s="63"/>
      <c r="HY485" s="63"/>
      <c r="HZ485" s="63"/>
      <c r="IA485" s="63"/>
      <c r="IB485" s="63"/>
      <c r="IC485" s="63"/>
      <c r="ID485" s="63"/>
      <c r="IE485" s="63"/>
      <c r="IF485" s="63"/>
      <c r="IG485" s="63"/>
      <c r="IH485" s="63"/>
      <c r="II485" s="63"/>
      <c r="IJ485" s="63"/>
      <c r="IK485" s="63"/>
      <c r="IL485" s="63"/>
      <c r="IM485" s="63"/>
      <c r="IN485" s="63"/>
      <c r="IO485" s="63"/>
      <c r="IP485" s="63"/>
      <c r="IQ485" s="63"/>
      <c r="IR485" s="63"/>
      <c r="IS485" s="63"/>
      <c r="IT485" s="63"/>
    </row>
    <row r="486" spans="1:254" s="276" customFormat="1" x14ac:dyDescent="0.2">
      <c r="A486" s="63"/>
      <c r="B486" s="63"/>
      <c r="C486" s="336"/>
      <c r="D486" s="336"/>
      <c r="E486" s="336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  <c r="GF486" s="63"/>
      <c r="GG486" s="63"/>
      <c r="GH486" s="63"/>
      <c r="GI486" s="63"/>
      <c r="GJ486" s="63"/>
      <c r="GK486" s="63"/>
      <c r="GL486" s="63"/>
      <c r="GM486" s="63"/>
      <c r="GN486" s="63"/>
      <c r="GO486" s="63"/>
      <c r="GP486" s="63"/>
      <c r="GQ486" s="63"/>
      <c r="GR486" s="63"/>
      <c r="GS486" s="63"/>
      <c r="GT486" s="63"/>
      <c r="GU486" s="63"/>
      <c r="GV486" s="63"/>
      <c r="GW486" s="63"/>
      <c r="GX486" s="63"/>
      <c r="GY486" s="63"/>
      <c r="GZ486" s="63"/>
      <c r="HA486" s="63"/>
      <c r="HB486" s="63"/>
      <c r="HC486" s="63"/>
      <c r="HD486" s="63"/>
      <c r="HE486" s="63"/>
      <c r="HF486" s="63"/>
      <c r="HG486" s="63"/>
      <c r="HH486" s="63"/>
      <c r="HI486" s="63"/>
      <c r="HJ486" s="63"/>
      <c r="HK486" s="63"/>
      <c r="HL486" s="63"/>
      <c r="HM486" s="63"/>
      <c r="HN486" s="63"/>
      <c r="HO486" s="63"/>
      <c r="HP486" s="63"/>
      <c r="HQ486" s="63"/>
      <c r="HR486" s="63"/>
      <c r="HS486" s="63"/>
      <c r="HT486" s="63"/>
      <c r="HU486" s="63"/>
      <c r="HV486" s="63"/>
      <c r="HW486" s="63"/>
      <c r="HX486" s="63"/>
      <c r="HY486" s="63"/>
      <c r="HZ486" s="63"/>
      <c r="IA486" s="63"/>
      <c r="IB486" s="63"/>
      <c r="IC486" s="63"/>
      <c r="ID486" s="63"/>
      <c r="IE486" s="63"/>
      <c r="IF486" s="63"/>
      <c r="IG486" s="63"/>
      <c r="IH486" s="63"/>
      <c r="II486" s="63"/>
      <c r="IJ486" s="63"/>
      <c r="IK486" s="63"/>
      <c r="IL486" s="63"/>
      <c r="IM486" s="63"/>
      <c r="IN486" s="63"/>
      <c r="IO486" s="63"/>
      <c r="IP486" s="63"/>
      <c r="IQ486" s="63"/>
      <c r="IR486" s="63"/>
      <c r="IS486" s="63"/>
      <c r="IT486" s="63"/>
    </row>
    <row r="487" spans="1:254" s="276" customFormat="1" x14ac:dyDescent="0.2">
      <c r="A487" s="63"/>
      <c r="B487" s="63"/>
      <c r="C487" s="336"/>
      <c r="D487" s="336"/>
      <c r="E487" s="336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  <c r="GF487" s="63"/>
      <c r="GG487" s="63"/>
      <c r="GH487" s="63"/>
      <c r="GI487" s="63"/>
      <c r="GJ487" s="63"/>
      <c r="GK487" s="63"/>
      <c r="GL487" s="63"/>
      <c r="GM487" s="63"/>
      <c r="GN487" s="63"/>
      <c r="GO487" s="63"/>
      <c r="GP487" s="63"/>
      <c r="GQ487" s="63"/>
      <c r="GR487" s="63"/>
      <c r="GS487" s="63"/>
      <c r="GT487" s="63"/>
      <c r="GU487" s="63"/>
      <c r="GV487" s="63"/>
      <c r="GW487" s="63"/>
      <c r="GX487" s="63"/>
      <c r="GY487" s="63"/>
      <c r="GZ487" s="63"/>
      <c r="HA487" s="63"/>
      <c r="HB487" s="63"/>
      <c r="HC487" s="63"/>
      <c r="HD487" s="63"/>
      <c r="HE487" s="63"/>
      <c r="HF487" s="63"/>
      <c r="HG487" s="63"/>
      <c r="HH487" s="63"/>
      <c r="HI487" s="63"/>
      <c r="HJ487" s="63"/>
      <c r="HK487" s="63"/>
      <c r="HL487" s="63"/>
      <c r="HM487" s="63"/>
      <c r="HN487" s="63"/>
      <c r="HO487" s="63"/>
      <c r="HP487" s="63"/>
      <c r="HQ487" s="63"/>
      <c r="HR487" s="63"/>
      <c r="HS487" s="63"/>
      <c r="HT487" s="63"/>
      <c r="HU487" s="63"/>
      <c r="HV487" s="63"/>
      <c r="HW487" s="63"/>
      <c r="HX487" s="63"/>
      <c r="HY487" s="63"/>
      <c r="HZ487" s="63"/>
      <c r="IA487" s="63"/>
      <c r="IB487" s="63"/>
      <c r="IC487" s="63"/>
      <c r="ID487" s="63"/>
      <c r="IE487" s="63"/>
      <c r="IF487" s="63"/>
      <c r="IG487" s="63"/>
      <c r="IH487" s="63"/>
      <c r="II487" s="63"/>
      <c r="IJ487" s="63"/>
      <c r="IK487" s="63"/>
      <c r="IL487" s="63"/>
      <c r="IM487" s="63"/>
      <c r="IN487" s="63"/>
      <c r="IO487" s="63"/>
      <c r="IP487" s="63"/>
      <c r="IQ487" s="63"/>
      <c r="IR487" s="63"/>
      <c r="IS487" s="63"/>
      <c r="IT487" s="63"/>
    </row>
    <row r="488" spans="1:254" s="276" customFormat="1" x14ac:dyDescent="0.2">
      <c r="A488" s="63"/>
      <c r="B488" s="63"/>
      <c r="C488" s="336"/>
      <c r="D488" s="336"/>
      <c r="E488" s="336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  <c r="GF488" s="63"/>
      <c r="GG488" s="63"/>
      <c r="GH488" s="63"/>
      <c r="GI488" s="63"/>
      <c r="GJ488" s="63"/>
      <c r="GK488" s="63"/>
      <c r="GL488" s="63"/>
      <c r="GM488" s="63"/>
      <c r="GN488" s="63"/>
      <c r="GO488" s="63"/>
      <c r="GP488" s="63"/>
      <c r="GQ488" s="63"/>
      <c r="GR488" s="63"/>
      <c r="GS488" s="63"/>
      <c r="GT488" s="63"/>
      <c r="GU488" s="63"/>
      <c r="GV488" s="63"/>
      <c r="GW488" s="63"/>
      <c r="GX488" s="63"/>
      <c r="GY488" s="63"/>
      <c r="GZ488" s="63"/>
      <c r="HA488" s="63"/>
      <c r="HB488" s="63"/>
      <c r="HC488" s="63"/>
      <c r="HD488" s="63"/>
      <c r="HE488" s="63"/>
      <c r="HF488" s="63"/>
      <c r="HG488" s="63"/>
      <c r="HH488" s="63"/>
      <c r="HI488" s="63"/>
      <c r="HJ488" s="63"/>
      <c r="HK488" s="63"/>
      <c r="HL488" s="63"/>
      <c r="HM488" s="63"/>
      <c r="HN488" s="63"/>
      <c r="HO488" s="63"/>
      <c r="HP488" s="63"/>
      <c r="HQ488" s="63"/>
      <c r="HR488" s="63"/>
      <c r="HS488" s="63"/>
      <c r="HT488" s="63"/>
      <c r="HU488" s="63"/>
      <c r="HV488" s="63"/>
      <c r="HW488" s="63"/>
      <c r="HX488" s="63"/>
      <c r="HY488" s="63"/>
      <c r="HZ488" s="63"/>
      <c r="IA488" s="63"/>
      <c r="IB488" s="63"/>
      <c r="IC488" s="63"/>
      <c r="ID488" s="63"/>
      <c r="IE488" s="63"/>
      <c r="IF488" s="63"/>
      <c r="IG488" s="63"/>
      <c r="IH488" s="63"/>
      <c r="II488" s="63"/>
      <c r="IJ488" s="63"/>
      <c r="IK488" s="63"/>
      <c r="IL488" s="63"/>
      <c r="IM488" s="63"/>
      <c r="IN488" s="63"/>
      <c r="IO488" s="63"/>
      <c r="IP488" s="63"/>
      <c r="IQ488" s="63"/>
      <c r="IR488" s="63"/>
      <c r="IS488" s="63"/>
      <c r="IT488" s="63"/>
    </row>
    <row r="489" spans="1:254" s="276" customFormat="1" x14ac:dyDescent="0.2">
      <c r="A489" s="63"/>
      <c r="B489" s="63"/>
      <c r="C489" s="336"/>
      <c r="D489" s="336"/>
      <c r="E489" s="336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  <c r="GF489" s="63"/>
      <c r="GG489" s="63"/>
      <c r="GH489" s="63"/>
      <c r="GI489" s="63"/>
      <c r="GJ489" s="63"/>
      <c r="GK489" s="63"/>
      <c r="GL489" s="63"/>
      <c r="GM489" s="63"/>
      <c r="GN489" s="63"/>
      <c r="GO489" s="63"/>
      <c r="GP489" s="63"/>
      <c r="GQ489" s="63"/>
      <c r="GR489" s="63"/>
      <c r="GS489" s="63"/>
      <c r="GT489" s="63"/>
      <c r="GU489" s="63"/>
      <c r="GV489" s="63"/>
      <c r="GW489" s="63"/>
      <c r="GX489" s="63"/>
      <c r="GY489" s="63"/>
      <c r="GZ489" s="63"/>
      <c r="HA489" s="63"/>
      <c r="HB489" s="63"/>
      <c r="HC489" s="63"/>
      <c r="HD489" s="63"/>
      <c r="HE489" s="63"/>
      <c r="HF489" s="63"/>
      <c r="HG489" s="63"/>
      <c r="HH489" s="63"/>
      <c r="HI489" s="63"/>
      <c r="HJ489" s="63"/>
      <c r="HK489" s="63"/>
      <c r="HL489" s="63"/>
      <c r="HM489" s="63"/>
      <c r="HN489" s="63"/>
      <c r="HO489" s="63"/>
      <c r="HP489" s="63"/>
      <c r="HQ489" s="63"/>
      <c r="HR489" s="63"/>
      <c r="HS489" s="63"/>
      <c r="HT489" s="63"/>
      <c r="HU489" s="63"/>
      <c r="HV489" s="63"/>
      <c r="HW489" s="63"/>
      <c r="HX489" s="63"/>
      <c r="HY489" s="63"/>
      <c r="HZ489" s="63"/>
      <c r="IA489" s="63"/>
      <c r="IB489" s="63"/>
      <c r="IC489" s="63"/>
      <c r="ID489" s="63"/>
      <c r="IE489" s="63"/>
      <c r="IF489" s="63"/>
      <c r="IG489" s="63"/>
      <c r="IH489" s="63"/>
      <c r="II489" s="63"/>
      <c r="IJ489" s="63"/>
      <c r="IK489" s="63"/>
      <c r="IL489" s="63"/>
      <c r="IM489" s="63"/>
      <c r="IN489" s="63"/>
      <c r="IO489" s="63"/>
      <c r="IP489" s="63"/>
      <c r="IQ489" s="63"/>
      <c r="IR489" s="63"/>
      <c r="IS489" s="63"/>
      <c r="IT489" s="63"/>
    </row>
    <row r="490" spans="1:254" s="276" customFormat="1" x14ac:dyDescent="0.2">
      <c r="A490" s="63"/>
      <c r="B490" s="63"/>
      <c r="C490" s="336"/>
      <c r="D490" s="336"/>
      <c r="E490" s="336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  <c r="IS490" s="63"/>
      <c r="IT490" s="63"/>
    </row>
    <row r="491" spans="1:254" s="276" customFormat="1" x14ac:dyDescent="0.2">
      <c r="A491" s="63"/>
      <c r="B491" s="63"/>
      <c r="C491" s="336"/>
      <c r="D491" s="336"/>
      <c r="E491" s="336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  <c r="IS491" s="63"/>
      <c r="IT491" s="63"/>
    </row>
    <row r="492" spans="1:254" s="276" customFormat="1" x14ac:dyDescent="0.2">
      <c r="A492" s="63"/>
      <c r="B492" s="63"/>
      <c r="C492" s="336"/>
      <c r="D492" s="336"/>
      <c r="E492" s="336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  <c r="GF492" s="63"/>
      <c r="GG492" s="63"/>
      <c r="GH492" s="63"/>
      <c r="GI492" s="63"/>
      <c r="GJ492" s="63"/>
      <c r="GK492" s="63"/>
      <c r="GL492" s="63"/>
      <c r="GM492" s="63"/>
      <c r="GN492" s="63"/>
      <c r="GO492" s="63"/>
      <c r="GP492" s="63"/>
      <c r="GQ492" s="63"/>
      <c r="GR492" s="63"/>
      <c r="GS492" s="63"/>
      <c r="GT492" s="63"/>
      <c r="GU492" s="63"/>
      <c r="GV492" s="63"/>
      <c r="GW492" s="63"/>
      <c r="GX492" s="63"/>
      <c r="GY492" s="63"/>
      <c r="GZ492" s="63"/>
      <c r="HA492" s="63"/>
      <c r="HB492" s="63"/>
      <c r="HC492" s="63"/>
      <c r="HD492" s="63"/>
      <c r="HE492" s="63"/>
      <c r="HF492" s="63"/>
      <c r="HG492" s="63"/>
      <c r="HH492" s="63"/>
      <c r="HI492" s="63"/>
      <c r="HJ492" s="63"/>
      <c r="HK492" s="63"/>
      <c r="HL492" s="63"/>
      <c r="HM492" s="63"/>
      <c r="HN492" s="63"/>
      <c r="HO492" s="63"/>
      <c r="HP492" s="63"/>
      <c r="HQ492" s="63"/>
      <c r="HR492" s="63"/>
      <c r="HS492" s="63"/>
      <c r="HT492" s="63"/>
      <c r="HU492" s="63"/>
      <c r="HV492" s="63"/>
      <c r="HW492" s="63"/>
      <c r="HX492" s="63"/>
      <c r="HY492" s="63"/>
      <c r="HZ492" s="63"/>
      <c r="IA492" s="63"/>
      <c r="IB492" s="63"/>
      <c r="IC492" s="63"/>
      <c r="ID492" s="63"/>
      <c r="IE492" s="63"/>
      <c r="IF492" s="63"/>
      <c r="IG492" s="63"/>
      <c r="IH492" s="63"/>
      <c r="II492" s="63"/>
      <c r="IJ492" s="63"/>
      <c r="IK492" s="63"/>
      <c r="IL492" s="63"/>
      <c r="IM492" s="63"/>
      <c r="IN492" s="63"/>
      <c r="IO492" s="63"/>
      <c r="IP492" s="63"/>
      <c r="IQ492" s="63"/>
      <c r="IR492" s="63"/>
      <c r="IS492" s="63"/>
      <c r="IT492" s="63"/>
    </row>
    <row r="493" spans="1:254" s="276" customFormat="1" x14ac:dyDescent="0.2">
      <c r="A493" s="63"/>
      <c r="B493" s="63"/>
      <c r="C493" s="336"/>
      <c r="D493" s="336"/>
      <c r="E493" s="336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  <c r="GF493" s="63"/>
      <c r="GG493" s="63"/>
      <c r="GH493" s="63"/>
      <c r="GI493" s="63"/>
      <c r="GJ493" s="63"/>
      <c r="GK493" s="63"/>
      <c r="GL493" s="63"/>
      <c r="GM493" s="63"/>
      <c r="GN493" s="63"/>
      <c r="GO493" s="63"/>
      <c r="GP493" s="63"/>
      <c r="GQ493" s="63"/>
      <c r="GR493" s="63"/>
      <c r="GS493" s="63"/>
      <c r="GT493" s="63"/>
      <c r="GU493" s="63"/>
      <c r="GV493" s="63"/>
      <c r="GW493" s="63"/>
      <c r="GX493" s="63"/>
      <c r="GY493" s="63"/>
      <c r="GZ493" s="63"/>
      <c r="HA493" s="63"/>
      <c r="HB493" s="63"/>
      <c r="HC493" s="63"/>
      <c r="HD493" s="63"/>
      <c r="HE493" s="63"/>
      <c r="HF493" s="63"/>
      <c r="HG493" s="63"/>
      <c r="HH493" s="63"/>
      <c r="HI493" s="63"/>
      <c r="HJ493" s="63"/>
      <c r="HK493" s="63"/>
      <c r="HL493" s="63"/>
      <c r="HM493" s="63"/>
      <c r="HN493" s="63"/>
      <c r="HO493" s="63"/>
      <c r="HP493" s="63"/>
      <c r="HQ493" s="63"/>
      <c r="HR493" s="63"/>
      <c r="HS493" s="63"/>
      <c r="HT493" s="63"/>
      <c r="HU493" s="63"/>
      <c r="HV493" s="63"/>
      <c r="HW493" s="63"/>
      <c r="HX493" s="63"/>
      <c r="HY493" s="63"/>
      <c r="HZ493" s="63"/>
      <c r="IA493" s="63"/>
      <c r="IB493" s="63"/>
      <c r="IC493" s="63"/>
      <c r="ID493" s="63"/>
      <c r="IE493" s="63"/>
      <c r="IF493" s="63"/>
      <c r="IG493" s="63"/>
      <c r="IH493" s="63"/>
      <c r="II493" s="63"/>
      <c r="IJ493" s="63"/>
      <c r="IK493" s="63"/>
      <c r="IL493" s="63"/>
      <c r="IM493" s="63"/>
      <c r="IN493" s="63"/>
      <c r="IO493" s="63"/>
      <c r="IP493" s="63"/>
      <c r="IQ493" s="63"/>
      <c r="IR493" s="63"/>
      <c r="IS493" s="63"/>
      <c r="IT493" s="63"/>
    </row>
    <row r="494" spans="1:254" s="276" customFormat="1" x14ac:dyDescent="0.2">
      <c r="A494" s="63"/>
      <c r="B494" s="63"/>
      <c r="C494" s="336"/>
      <c r="D494" s="336"/>
      <c r="E494" s="336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  <c r="GF494" s="63"/>
      <c r="GG494" s="63"/>
      <c r="GH494" s="63"/>
      <c r="GI494" s="63"/>
      <c r="GJ494" s="63"/>
      <c r="GK494" s="63"/>
      <c r="GL494" s="63"/>
      <c r="GM494" s="63"/>
      <c r="GN494" s="63"/>
      <c r="GO494" s="63"/>
      <c r="GP494" s="63"/>
      <c r="GQ494" s="63"/>
      <c r="GR494" s="63"/>
      <c r="GS494" s="63"/>
      <c r="GT494" s="63"/>
      <c r="GU494" s="63"/>
      <c r="GV494" s="63"/>
      <c r="GW494" s="63"/>
      <c r="GX494" s="63"/>
      <c r="GY494" s="63"/>
      <c r="GZ494" s="63"/>
      <c r="HA494" s="63"/>
      <c r="HB494" s="63"/>
      <c r="HC494" s="63"/>
      <c r="HD494" s="63"/>
      <c r="HE494" s="63"/>
      <c r="HF494" s="63"/>
      <c r="HG494" s="63"/>
      <c r="HH494" s="63"/>
      <c r="HI494" s="63"/>
      <c r="HJ494" s="63"/>
      <c r="HK494" s="63"/>
      <c r="HL494" s="63"/>
      <c r="HM494" s="63"/>
      <c r="HN494" s="63"/>
      <c r="HO494" s="63"/>
      <c r="HP494" s="63"/>
      <c r="HQ494" s="63"/>
      <c r="HR494" s="63"/>
      <c r="HS494" s="63"/>
      <c r="HT494" s="63"/>
      <c r="HU494" s="63"/>
      <c r="HV494" s="63"/>
      <c r="HW494" s="63"/>
      <c r="HX494" s="63"/>
      <c r="HY494" s="63"/>
      <c r="HZ494" s="63"/>
      <c r="IA494" s="63"/>
      <c r="IB494" s="63"/>
      <c r="IC494" s="63"/>
      <c r="ID494" s="63"/>
      <c r="IE494" s="63"/>
      <c r="IF494" s="63"/>
      <c r="IG494" s="63"/>
      <c r="IH494" s="63"/>
      <c r="II494" s="63"/>
      <c r="IJ494" s="63"/>
      <c r="IK494" s="63"/>
      <c r="IL494" s="63"/>
      <c r="IM494" s="63"/>
      <c r="IN494" s="63"/>
      <c r="IO494" s="63"/>
      <c r="IP494" s="63"/>
      <c r="IQ494" s="63"/>
      <c r="IR494" s="63"/>
      <c r="IS494" s="63"/>
      <c r="IT494" s="63"/>
    </row>
    <row r="652" spans="1:25" s="409" customFormat="1" x14ac:dyDescent="0.2">
      <c r="A652" s="63"/>
      <c r="B652" s="63"/>
      <c r="C652" s="74"/>
      <c r="D652" s="74"/>
      <c r="E652" s="74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</row>
    <row r="653" spans="1:25" s="409" customFormat="1" x14ac:dyDescent="0.2">
      <c r="A653" s="63"/>
      <c r="B653" s="63"/>
      <c r="C653" s="74"/>
      <c r="D653" s="74"/>
      <c r="E653" s="74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</row>
    <row r="654" spans="1:25" s="409" customFormat="1" x14ac:dyDescent="0.2">
      <c r="A654" s="63"/>
      <c r="B654" s="63"/>
      <c r="C654" s="74"/>
      <c r="D654" s="74"/>
      <c r="E654" s="74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</row>
    <row r="655" spans="1:25" s="409" customFormat="1" x14ac:dyDescent="0.2">
      <c r="A655" s="63"/>
      <c r="B655" s="63"/>
      <c r="C655" s="74"/>
      <c r="D655" s="74"/>
      <c r="E655" s="74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</row>
    <row r="656" spans="1:25" s="409" customFormat="1" x14ac:dyDescent="0.2">
      <c r="A656" s="63"/>
      <c r="B656" s="63"/>
      <c r="C656" s="74"/>
      <c r="D656" s="74"/>
      <c r="E656" s="74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</row>
    <row r="657" spans="1:25" s="409" customFormat="1" x14ac:dyDescent="0.2">
      <c r="A657" s="63"/>
      <c r="B657" s="63"/>
      <c r="C657" s="74"/>
      <c r="D657" s="74"/>
      <c r="E657" s="74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</row>
    <row r="658" spans="1:25" s="409" customFormat="1" x14ac:dyDescent="0.2">
      <c r="A658" s="63"/>
      <c r="B658" s="63"/>
      <c r="C658" s="74"/>
      <c r="D658" s="74"/>
      <c r="E658" s="74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</row>
    <row r="659" spans="1:25" s="409" customFormat="1" x14ac:dyDescent="0.2">
      <c r="A659" s="63"/>
      <c r="B659" s="63"/>
      <c r="C659" s="74"/>
      <c r="D659" s="74"/>
      <c r="E659" s="74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</row>
    <row r="660" spans="1:25" s="409" customFormat="1" x14ac:dyDescent="0.2">
      <c r="A660" s="63"/>
      <c r="B660" s="63"/>
      <c r="C660" s="74"/>
      <c r="D660" s="74"/>
      <c r="E660" s="74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</row>
    <row r="661" spans="1:25" s="409" customFormat="1" x14ac:dyDescent="0.2">
      <c r="A661" s="63"/>
      <c r="B661" s="63"/>
      <c r="C661" s="74"/>
      <c r="D661" s="74"/>
      <c r="E661" s="74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</row>
    <row r="662" spans="1:25" s="409" customFormat="1" x14ac:dyDescent="0.2">
      <c r="A662" s="63"/>
      <c r="B662" s="63"/>
      <c r="C662" s="74"/>
      <c r="D662" s="74"/>
      <c r="E662" s="74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</row>
    <row r="663" spans="1:25" s="409" customFormat="1" x14ac:dyDescent="0.2">
      <c r="A663" s="63"/>
      <c r="B663" s="63"/>
      <c r="C663" s="74"/>
      <c r="D663" s="74"/>
      <c r="E663" s="74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</row>
    <row r="664" spans="1:25" s="409" customFormat="1" x14ac:dyDescent="0.2">
      <c r="A664" s="63"/>
      <c r="B664" s="63"/>
      <c r="C664" s="74"/>
      <c r="D664" s="74"/>
      <c r="E664" s="74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</row>
    <row r="665" spans="1:25" s="409" customFormat="1" x14ac:dyDescent="0.2">
      <c r="A665" s="63"/>
      <c r="B665" s="63"/>
      <c r="C665" s="74"/>
      <c r="D665" s="74"/>
      <c r="E665" s="74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</row>
    <row r="666" spans="1:25" s="409" customFormat="1" x14ac:dyDescent="0.2">
      <c r="A666" s="63"/>
      <c r="B666" s="63"/>
      <c r="C666" s="74"/>
      <c r="D666" s="74"/>
      <c r="E666" s="74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</row>
    <row r="667" spans="1:25" s="409" customFormat="1" x14ac:dyDescent="0.2">
      <c r="A667" s="63"/>
      <c r="B667" s="63"/>
      <c r="C667" s="74"/>
      <c r="D667" s="74"/>
      <c r="E667" s="74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</row>
    <row r="668" spans="1:25" s="409" customFormat="1" x14ac:dyDescent="0.2">
      <c r="A668" s="63"/>
      <c r="B668" s="63"/>
      <c r="C668" s="74"/>
      <c r="D668" s="74"/>
      <c r="E668" s="74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</row>
    <row r="669" spans="1:25" s="409" customFormat="1" x14ac:dyDescent="0.2">
      <c r="A669" s="63"/>
      <c r="B669" s="63"/>
      <c r="C669" s="74"/>
      <c r="D669" s="74"/>
      <c r="E669" s="74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</row>
    <row r="670" spans="1:25" s="409" customFormat="1" x14ac:dyDescent="0.2">
      <c r="A670" s="63"/>
      <c r="B670" s="63"/>
      <c r="C670" s="74"/>
      <c r="D670" s="74"/>
      <c r="E670" s="74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</row>
    <row r="671" spans="1:25" s="409" customFormat="1" x14ac:dyDescent="0.2">
      <c r="A671" s="63"/>
      <c r="B671" s="63"/>
      <c r="C671" s="74"/>
      <c r="D671" s="74"/>
      <c r="E671" s="74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</row>
    <row r="672" spans="1:25" s="409" customFormat="1" x14ac:dyDescent="0.2">
      <c r="A672" s="63"/>
      <c r="B672" s="63"/>
      <c r="C672" s="74"/>
      <c r="D672" s="74"/>
      <c r="E672" s="74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</row>
    <row r="673" spans="1:25" s="409" customFormat="1" x14ac:dyDescent="0.2">
      <c r="A673" s="63"/>
      <c r="B673" s="63"/>
      <c r="C673" s="74"/>
      <c r="D673" s="74"/>
      <c r="E673" s="74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</row>
    <row r="674" spans="1:25" s="409" customFormat="1" x14ac:dyDescent="0.2">
      <c r="A674" s="63"/>
      <c r="B674" s="63"/>
      <c r="C674" s="74"/>
      <c r="D674" s="74"/>
      <c r="E674" s="74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</row>
    <row r="675" spans="1:25" s="409" customFormat="1" x14ac:dyDescent="0.2">
      <c r="A675" s="63"/>
      <c r="B675" s="63"/>
      <c r="C675" s="74"/>
      <c r="D675" s="74"/>
      <c r="E675" s="74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</row>
    <row r="676" spans="1:25" s="409" customFormat="1" x14ac:dyDescent="0.2">
      <c r="A676" s="63"/>
      <c r="B676" s="63"/>
      <c r="C676" s="74"/>
      <c r="D676" s="74"/>
      <c r="E676" s="74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</row>
    <row r="677" spans="1:25" s="409" customFormat="1" x14ac:dyDescent="0.2">
      <c r="A677" s="63"/>
      <c r="B677" s="63"/>
      <c r="C677" s="74"/>
      <c r="D677" s="74"/>
      <c r="E677" s="74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</row>
    <row r="678" spans="1:25" s="409" customFormat="1" x14ac:dyDescent="0.2">
      <c r="A678" s="63"/>
      <c r="B678" s="63"/>
      <c r="C678" s="74"/>
      <c r="D678" s="74"/>
      <c r="E678" s="74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</row>
    <row r="679" spans="1:25" s="409" customFormat="1" x14ac:dyDescent="0.2">
      <c r="A679" s="63"/>
      <c r="B679" s="63"/>
      <c r="C679" s="74"/>
      <c r="D679" s="74"/>
      <c r="E679" s="74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</row>
    <row r="680" spans="1:25" s="409" customFormat="1" x14ac:dyDescent="0.2">
      <c r="A680" s="63"/>
      <c r="B680" s="63"/>
      <c r="C680" s="74"/>
      <c r="D680" s="74"/>
      <c r="E680" s="74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</row>
    <row r="681" spans="1:25" s="409" customFormat="1" x14ac:dyDescent="0.2">
      <c r="A681" s="63"/>
      <c r="B681" s="63"/>
      <c r="C681" s="74"/>
      <c r="D681" s="74"/>
      <c r="E681" s="74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</row>
    <row r="682" spans="1:25" s="409" customFormat="1" x14ac:dyDescent="0.2">
      <c r="A682" s="63"/>
      <c r="B682" s="63"/>
      <c r="C682" s="74"/>
      <c r="D682" s="74"/>
      <c r="E682" s="74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</row>
    <row r="683" spans="1:25" s="409" customFormat="1" x14ac:dyDescent="0.2">
      <c r="A683" s="63"/>
      <c r="B683" s="63"/>
      <c r="C683" s="74"/>
      <c r="D683" s="74"/>
      <c r="E683" s="74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</row>
    <row r="684" spans="1:25" s="409" customFormat="1" x14ac:dyDescent="0.2">
      <c r="A684" s="63"/>
      <c r="B684" s="63"/>
      <c r="C684" s="74"/>
      <c r="D684" s="74"/>
      <c r="E684" s="74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</row>
    <row r="685" spans="1:25" s="409" customFormat="1" x14ac:dyDescent="0.2">
      <c r="A685" s="63"/>
      <c r="B685" s="63"/>
      <c r="C685" s="74"/>
      <c r="D685" s="74"/>
      <c r="E685" s="74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</row>
    <row r="686" spans="1:25" s="409" customFormat="1" x14ac:dyDescent="0.2">
      <c r="A686" s="63"/>
      <c r="B686" s="63"/>
      <c r="C686" s="74"/>
      <c r="D686" s="74"/>
      <c r="E686" s="74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</row>
    <row r="687" spans="1:25" s="409" customFormat="1" x14ac:dyDescent="0.2">
      <c r="A687" s="63"/>
      <c r="B687" s="63"/>
      <c r="C687" s="74"/>
      <c r="D687" s="74"/>
      <c r="E687" s="74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</row>
    <row r="688" spans="1:25" s="409" customFormat="1" x14ac:dyDescent="0.2">
      <c r="A688" s="63"/>
      <c r="B688" s="63"/>
      <c r="C688" s="74"/>
      <c r="D688" s="74"/>
      <c r="E688" s="74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</row>
    <row r="689" spans="1:25" s="409" customFormat="1" x14ac:dyDescent="0.2">
      <c r="A689" s="63"/>
      <c r="B689" s="63"/>
      <c r="C689" s="74"/>
      <c r="D689" s="74"/>
      <c r="E689" s="74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</row>
    <row r="690" spans="1:25" s="409" customFormat="1" x14ac:dyDescent="0.2">
      <c r="A690" s="63"/>
      <c r="B690" s="63"/>
      <c r="C690" s="74"/>
      <c r="D690" s="74"/>
      <c r="E690" s="74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</row>
    <row r="691" spans="1:25" s="409" customFormat="1" x14ac:dyDescent="0.2">
      <c r="A691" s="63"/>
      <c r="B691" s="63"/>
      <c r="C691" s="74"/>
      <c r="D691" s="74"/>
      <c r="E691" s="74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</row>
    <row r="692" spans="1:25" s="409" customFormat="1" x14ac:dyDescent="0.2">
      <c r="A692" s="63"/>
      <c r="B692" s="63"/>
      <c r="C692" s="74"/>
      <c r="D692" s="74"/>
      <c r="E692" s="74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</row>
    <row r="693" spans="1:25" s="409" customFormat="1" x14ac:dyDescent="0.2">
      <c r="A693" s="63"/>
      <c r="B693" s="63"/>
      <c r="C693" s="74"/>
      <c r="D693" s="74"/>
      <c r="E693" s="74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</row>
    <row r="694" spans="1:25" s="409" customFormat="1" x14ac:dyDescent="0.2">
      <c r="A694" s="63"/>
      <c r="B694" s="63"/>
      <c r="C694" s="74"/>
      <c r="D694" s="74"/>
      <c r="E694" s="74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</row>
    <row r="695" spans="1:25" s="409" customFormat="1" x14ac:dyDescent="0.2">
      <c r="A695" s="63"/>
      <c r="B695" s="63"/>
      <c r="C695" s="74"/>
      <c r="D695" s="74"/>
      <c r="E695" s="74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</row>
    <row r="696" spans="1:25" s="409" customFormat="1" x14ac:dyDescent="0.2">
      <c r="A696" s="63"/>
      <c r="B696" s="63"/>
      <c r="C696" s="74"/>
      <c r="D696" s="74"/>
      <c r="E696" s="74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</row>
    <row r="697" spans="1:25" s="409" customFormat="1" x14ac:dyDescent="0.2">
      <c r="A697" s="63"/>
      <c r="B697" s="63"/>
      <c r="C697" s="74"/>
      <c r="D697" s="74"/>
      <c r="E697" s="74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</row>
    <row r="698" spans="1:25" s="409" customFormat="1" x14ac:dyDescent="0.2">
      <c r="A698" s="63"/>
      <c r="B698" s="63"/>
      <c r="C698" s="74"/>
      <c r="D698" s="74"/>
      <c r="E698" s="74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</row>
    <row r="699" spans="1:25" s="409" customFormat="1" x14ac:dyDescent="0.2">
      <c r="A699" s="63"/>
      <c r="B699" s="63"/>
      <c r="C699" s="74"/>
      <c r="D699" s="74"/>
      <c r="E699" s="74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</row>
    <row r="700" spans="1:25" s="409" customFormat="1" x14ac:dyDescent="0.2">
      <c r="A700" s="63"/>
      <c r="B700" s="63"/>
      <c r="C700" s="74"/>
      <c r="D700" s="74"/>
      <c r="E700" s="74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</row>
    <row r="701" spans="1:25" s="409" customFormat="1" x14ac:dyDescent="0.2">
      <c r="A701" s="63"/>
      <c r="B701" s="63"/>
      <c r="C701" s="74"/>
      <c r="D701" s="74"/>
      <c r="E701" s="74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</row>
    <row r="702" spans="1:25" s="409" customFormat="1" x14ac:dyDescent="0.2">
      <c r="A702" s="63"/>
      <c r="B702" s="63"/>
      <c r="C702" s="74"/>
      <c r="D702" s="74"/>
      <c r="E702" s="74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</row>
    <row r="703" spans="1:25" s="409" customFormat="1" x14ac:dyDescent="0.2">
      <c r="A703" s="63"/>
      <c r="B703" s="63"/>
      <c r="C703" s="74"/>
      <c r="D703" s="74"/>
      <c r="E703" s="74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</row>
    <row r="704" spans="1:25" s="409" customFormat="1" x14ac:dyDescent="0.2">
      <c r="A704" s="63"/>
      <c r="B704" s="63"/>
      <c r="C704" s="74"/>
      <c r="D704" s="74"/>
      <c r="E704" s="74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</row>
    <row r="705" spans="1:25" s="409" customFormat="1" x14ac:dyDescent="0.2">
      <c r="A705" s="63"/>
      <c r="B705" s="63"/>
      <c r="C705" s="74"/>
      <c r="D705" s="74"/>
      <c r="E705" s="74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</row>
    <row r="706" spans="1:25" s="409" customFormat="1" x14ac:dyDescent="0.2">
      <c r="A706" s="63"/>
      <c r="B706" s="63"/>
      <c r="C706" s="74"/>
      <c r="D706" s="74"/>
      <c r="E706" s="74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</row>
    <row r="707" spans="1:25" s="409" customFormat="1" x14ac:dyDescent="0.2">
      <c r="A707" s="63"/>
      <c r="B707" s="63"/>
      <c r="C707" s="74"/>
      <c r="D707" s="74"/>
      <c r="E707" s="74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</row>
    <row r="708" spans="1:25" s="409" customFormat="1" x14ac:dyDescent="0.2">
      <c r="A708" s="63"/>
      <c r="B708" s="63"/>
      <c r="C708" s="74"/>
      <c r="D708" s="74"/>
      <c r="E708" s="74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</row>
    <row r="709" spans="1:25" s="409" customFormat="1" x14ac:dyDescent="0.2">
      <c r="A709" s="63"/>
      <c r="B709" s="63"/>
      <c r="C709" s="74"/>
      <c r="D709" s="74"/>
      <c r="E709" s="74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</row>
    <row r="710" spans="1:25" s="409" customFormat="1" x14ac:dyDescent="0.2">
      <c r="A710" s="63"/>
      <c r="B710" s="63"/>
      <c r="C710" s="74"/>
      <c r="D710" s="74"/>
      <c r="E710" s="74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</row>
    <row r="711" spans="1:25" s="409" customFormat="1" x14ac:dyDescent="0.2">
      <c r="A711" s="63"/>
      <c r="B711" s="63"/>
      <c r="C711" s="74"/>
      <c r="D711" s="74"/>
      <c r="E711" s="74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</row>
    <row r="712" spans="1:25" s="409" customFormat="1" x14ac:dyDescent="0.2">
      <c r="A712" s="63"/>
      <c r="B712" s="63"/>
      <c r="C712" s="74"/>
      <c r="D712" s="74"/>
      <c r="E712" s="74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</row>
    <row r="713" spans="1:25" s="409" customFormat="1" x14ac:dyDescent="0.2">
      <c r="A713" s="63"/>
      <c r="B713" s="63"/>
      <c r="C713" s="74"/>
      <c r="D713" s="74"/>
      <c r="E713" s="74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</row>
    <row r="714" spans="1:25" s="409" customFormat="1" x14ac:dyDescent="0.2">
      <c r="A714" s="63"/>
      <c r="B714" s="63"/>
      <c r="C714" s="74"/>
      <c r="D714" s="74"/>
      <c r="E714" s="74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</row>
    <row r="715" spans="1:25" s="409" customFormat="1" x14ac:dyDescent="0.2">
      <c r="A715" s="63"/>
      <c r="B715" s="63"/>
      <c r="C715" s="74"/>
      <c r="D715" s="74"/>
      <c r="E715" s="74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</row>
    <row r="716" spans="1:25" s="409" customFormat="1" x14ac:dyDescent="0.2">
      <c r="A716" s="63"/>
      <c r="B716" s="63"/>
      <c r="C716" s="74"/>
      <c r="D716" s="74"/>
      <c r="E716" s="74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</row>
    <row r="717" spans="1:25" s="409" customFormat="1" x14ac:dyDescent="0.2">
      <c r="A717" s="63"/>
      <c r="B717" s="63"/>
      <c r="C717" s="74"/>
      <c r="D717" s="74"/>
      <c r="E717" s="74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</row>
    <row r="718" spans="1:25" s="409" customFormat="1" x14ac:dyDescent="0.2">
      <c r="A718" s="63"/>
      <c r="B718" s="63"/>
      <c r="C718" s="74"/>
      <c r="D718" s="74"/>
      <c r="E718" s="74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</row>
    <row r="719" spans="1:25" s="409" customFormat="1" x14ac:dyDescent="0.2">
      <c r="A719" s="63"/>
      <c r="B719" s="63"/>
      <c r="C719" s="74"/>
      <c r="D719" s="74"/>
      <c r="E719" s="74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</row>
    <row r="720" spans="1:25" s="409" customFormat="1" x14ac:dyDescent="0.2">
      <c r="A720" s="63"/>
      <c r="B720" s="63"/>
      <c r="C720" s="74"/>
      <c r="D720" s="74"/>
      <c r="E720" s="74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</row>
    <row r="721" spans="1:25" s="409" customFormat="1" x14ac:dyDescent="0.2">
      <c r="A721" s="63"/>
      <c r="B721" s="63"/>
      <c r="C721" s="74"/>
      <c r="D721" s="74"/>
      <c r="E721" s="74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</row>
    <row r="722" spans="1:25" s="409" customFormat="1" x14ac:dyDescent="0.2">
      <c r="A722" s="63"/>
      <c r="B722" s="63"/>
      <c r="C722" s="74"/>
      <c r="D722" s="74"/>
      <c r="E722" s="74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</row>
    <row r="723" spans="1:25" s="409" customFormat="1" x14ac:dyDescent="0.2">
      <c r="A723" s="63"/>
      <c r="B723" s="63"/>
      <c r="C723" s="74"/>
      <c r="D723" s="74"/>
      <c r="E723" s="74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s="409" customFormat="1" x14ac:dyDescent="0.2">
      <c r="A724" s="63"/>
      <c r="B724" s="63"/>
      <c r="C724" s="74"/>
      <c r="D724" s="74"/>
      <c r="E724" s="74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</row>
    <row r="725" spans="1:25" s="409" customFormat="1" x14ac:dyDescent="0.2">
      <c r="A725" s="63"/>
      <c r="B725" s="63"/>
      <c r="C725" s="74"/>
      <c r="D725" s="74"/>
      <c r="E725" s="74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</row>
    <row r="726" spans="1:25" s="409" customFormat="1" x14ac:dyDescent="0.2">
      <c r="A726" s="63"/>
      <c r="B726" s="63"/>
      <c r="C726" s="74"/>
      <c r="D726" s="74"/>
      <c r="E726" s="74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</row>
    <row r="727" spans="1:25" s="409" customFormat="1" x14ac:dyDescent="0.2">
      <c r="A727" s="63"/>
      <c r="B727" s="63"/>
      <c r="C727" s="74"/>
      <c r="D727" s="74"/>
      <c r="E727" s="74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</row>
    <row r="728" spans="1:25" s="409" customFormat="1" x14ac:dyDescent="0.2">
      <c r="A728" s="63"/>
      <c r="B728" s="63"/>
      <c r="C728" s="74"/>
      <c r="D728" s="74"/>
      <c r="E728" s="74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</row>
    <row r="729" spans="1:25" s="409" customFormat="1" x14ac:dyDescent="0.2">
      <c r="A729" s="63"/>
      <c r="B729" s="63"/>
      <c r="C729" s="74"/>
      <c r="D729" s="74"/>
      <c r="E729" s="74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</row>
    <row r="730" spans="1:25" s="409" customFormat="1" x14ac:dyDescent="0.2">
      <c r="A730" s="63"/>
      <c r="B730" s="63"/>
      <c r="C730" s="74"/>
      <c r="D730" s="74"/>
      <c r="E730" s="74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</row>
    <row r="731" spans="1:25" s="409" customFormat="1" x14ac:dyDescent="0.2">
      <c r="A731" s="63"/>
      <c r="B731" s="63"/>
      <c r="C731" s="74"/>
      <c r="D731" s="74"/>
      <c r="E731" s="74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</row>
    <row r="732" spans="1:25" s="409" customFormat="1" x14ac:dyDescent="0.2">
      <c r="A732" s="63"/>
      <c r="B732" s="63"/>
      <c r="C732" s="74"/>
      <c r="D732" s="74"/>
      <c r="E732" s="74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</row>
    <row r="733" spans="1:25" s="409" customFormat="1" x14ac:dyDescent="0.2">
      <c r="A733" s="63"/>
      <c r="B733" s="63"/>
      <c r="C733" s="74"/>
      <c r="D733" s="74"/>
      <c r="E733" s="74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</row>
    <row r="734" spans="1:25" s="409" customFormat="1" x14ac:dyDescent="0.2">
      <c r="A734" s="63"/>
      <c r="B734" s="63"/>
      <c r="C734" s="74"/>
      <c r="D734" s="74"/>
      <c r="E734" s="74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</row>
    <row r="735" spans="1:25" s="409" customFormat="1" x14ac:dyDescent="0.2">
      <c r="A735" s="63"/>
      <c r="B735" s="63"/>
      <c r="C735" s="74"/>
      <c r="D735" s="74"/>
      <c r="E735" s="74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</row>
    <row r="736" spans="1:25" s="409" customFormat="1" x14ac:dyDescent="0.2">
      <c r="A736" s="63"/>
      <c r="B736" s="63"/>
      <c r="C736" s="74"/>
      <c r="D736" s="74"/>
      <c r="E736" s="74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</row>
    <row r="737" spans="1:25" s="409" customFormat="1" x14ac:dyDescent="0.2">
      <c r="A737" s="63"/>
      <c r="B737" s="63"/>
      <c r="C737" s="74"/>
      <c r="D737" s="74"/>
      <c r="E737" s="74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</row>
    <row r="738" spans="1:25" s="409" customFormat="1" x14ac:dyDescent="0.2">
      <c r="A738" s="63"/>
      <c r="B738" s="63"/>
      <c r="C738" s="74"/>
      <c r="D738" s="74"/>
      <c r="E738" s="74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</row>
    <row r="739" spans="1:25" s="409" customFormat="1" x14ac:dyDescent="0.2">
      <c r="A739" s="63"/>
      <c r="B739" s="63"/>
      <c r="C739" s="74"/>
      <c r="D739" s="74"/>
      <c r="E739" s="74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</row>
    <row r="740" spans="1:25" s="409" customFormat="1" x14ac:dyDescent="0.2">
      <c r="A740" s="63"/>
      <c r="B740" s="63"/>
      <c r="C740" s="74"/>
      <c r="D740" s="74"/>
      <c r="E740" s="74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</row>
    <row r="741" spans="1:25" s="409" customFormat="1" x14ac:dyDescent="0.2">
      <c r="A741" s="63"/>
      <c r="B741" s="63"/>
      <c r="C741" s="74"/>
      <c r="D741" s="74"/>
      <c r="E741" s="74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</row>
    <row r="742" spans="1:25" s="409" customFormat="1" x14ac:dyDescent="0.2">
      <c r="A742" s="63"/>
      <c r="B742" s="63"/>
      <c r="C742" s="74"/>
      <c r="D742" s="74"/>
      <c r="E742" s="74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s="409" customFormat="1" x14ac:dyDescent="0.2">
      <c r="A743" s="63"/>
      <c r="B743" s="63"/>
      <c r="C743" s="74"/>
      <c r="D743" s="74"/>
      <c r="E743" s="74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</row>
    <row r="744" spans="1:25" s="409" customFormat="1" x14ac:dyDescent="0.2">
      <c r="A744" s="63"/>
      <c r="B744" s="63"/>
      <c r="C744" s="74"/>
      <c r="D744" s="74"/>
      <c r="E744" s="74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</row>
    <row r="745" spans="1:25" s="409" customFormat="1" x14ac:dyDescent="0.2">
      <c r="A745" s="63"/>
      <c r="B745" s="63"/>
      <c r="C745" s="74"/>
      <c r="D745" s="74"/>
      <c r="E745" s="74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</row>
    <row r="746" spans="1:25" s="409" customFormat="1" x14ac:dyDescent="0.2">
      <c r="A746" s="63"/>
      <c r="B746" s="63"/>
      <c r="C746" s="74"/>
      <c r="D746" s="74"/>
      <c r="E746" s="74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</row>
    <row r="747" spans="1:25" s="409" customFormat="1" x14ac:dyDescent="0.2">
      <c r="A747" s="63"/>
      <c r="B747" s="63"/>
      <c r="C747" s="74"/>
      <c r="D747" s="74"/>
      <c r="E747" s="74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</row>
    <row r="748" spans="1:25" s="409" customFormat="1" x14ac:dyDescent="0.2">
      <c r="A748" s="63"/>
      <c r="B748" s="63"/>
      <c r="C748" s="74"/>
      <c r="D748" s="74"/>
      <c r="E748" s="74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</row>
    <row r="749" spans="1:25" s="409" customFormat="1" x14ac:dyDescent="0.2">
      <c r="A749" s="63"/>
      <c r="B749" s="63"/>
      <c r="C749" s="74"/>
      <c r="D749" s="74"/>
      <c r="E749" s="74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</row>
    <row r="750" spans="1:25" s="409" customFormat="1" x14ac:dyDescent="0.2">
      <c r="A750" s="63"/>
      <c r="B750" s="63"/>
      <c r="C750" s="74"/>
      <c r="D750" s="74"/>
      <c r="E750" s="74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</row>
    <row r="751" spans="1:25" s="409" customFormat="1" x14ac:dyDescent="0.2">
      <c r="A751" s="63"/>
      <c r="B751" s="63"/>
      <c r="C751" s="74"/>
      <c r="D751" s="74"/>
      <c r="E751" s="74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</row>
    <row r="752" spans="1:25" s="409" customFormat="1" x14ac:dyDescent="0.2">
      <c r="A752" s="63"/>
      <c r="B752" s="63"/>
      <c r="C752" s="74"/>
      <c r="D752" s="74"/>
      <c r="E752" s="74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</row>
    <row r="753" spans="1:25" s="409" customFormat="1" x14ac:dyDescent="0.2">
      <c r="A753" s="63"/>
      <c r="B753" s="63"/>
      <c r="C753" s="74"/>
      <c r="D753" s="74"/>
      <c r="E753" s="74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</row>
    <row r="754" spans="1:25" s="409" customFormat="1" x14ac:dyDescent="0.2">
      <c r="A754" s="63"/>
      <c r="B754" s="63"/>
      <c r="C754" s="74"/>
      <c r="D754" s="74"/>
      <c r="E754" s="74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</row>
    <row r="755" spans="1:25" s="409" customFormat="1" x14ac:dyDescent="0.2">
      <c r="A755" s="63"/>
      <c r="B755" s="63"/>
      <c r="C755" s="74"/>
      <c r="D755" s="74"/>
      <c r="E755" s="74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</row>
    <row r="756" spans="1:25" s="409" customFormat="1" x14ac:dyDescent="0.2">
      <c r="A756" s="63"/>
      <c r="B756" s="63"/>
      <c r="C756" s="74"/>
      <c r="D756" s="74"/>
      <c r="E756" s="74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</row>
    <row r="757" spans="1:25" s="409" customFormat="1" x14ac:dyDescent="0.2">
      <c r="A757" s="63"/>
      <c r="B757" s="63"/>
      <c r="C757" s="74"/>
      <c r="D757" s="74"/>
      <c r="E757" s="74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</row>
    <row r="758" spans="1:25" s="409" customFormat="1" x14ac:dyDescent="0.2">
      <c r="A758" s="63"/>
      <c r="B758" s="63"/>
      <c r="C758" s="74"/>
      <c r="D758" s="74"/>
      <c r="E758" s="74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</row>
    <row r="759" spans="1:25" s="409" customFormat="1" x14ac:dyDescent="0.2">
      <c r="A759" s="63"/>
      <c r="B759" s="63"/>
      <c r="C759" s="74"/>
      <c r="D759" s="74"/>
      <c r="E759" s="74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</row>
    <row r="760" spans="1:25" s="409" customFormat="1" x14ac:dyDescent="0.2">
      <c r="A760" s="63"/>
      <c r="B760" s="63"/>
      <c r="C760" s="74"/>
      <c r="D760" s="74"/>
      <c r="E760" s="74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</row>
    <row r="761" spans="1:25" s="409" customFormat="1" x14ac:dyDescent="0.2">
      <c r="A761" s="63"/>
      <c r="B761" s="63"/>
      <c r="C761" s="74"/>
      <c r="D761" s="74"/>
      <c r="E761" s="74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</row>
    <row r="762" spans="1:25" s="409" customFormat="1" x14ac:dyDescent="0.2">
      <c r="A762" s="63"/>
      <c r="B762" s="63"/>
      <c r="C762" s="74"/>
      <c r="D762" s="74"/>
      <c r="E762" s="74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</row>
    <row r="763" spans="1:25" s="409" customFormat="1" x14ac:dyDescent="0.2">
      <c r="A763" s="63"/>
      <c r="B763" s="63"/>
      <c r="C763" s="74"/>
      <c r="D763" s="74"/>
      <c r="E763" s="74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</row>
    <row r="764" spans="1:25" s="409" customFormat="1" x14ac:dyDescent="0.2">
      <c r="A764" s="63"/>
      <c r="B764" s="63"/>
      <c r="C764" s="74"/>
      <c r="D764" s="74"/>
      <c r="E764" s="74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</row>
    <row r="765" spans="1:25" s="409" customFormat="1" x14ac:dyDescent="0.2">
      <c r="A765" s="63"/>
      <c r="B765" s="63"/>
      <c r="C765" s="74"/>
      <c r="D765" s="74"/>
      <c r="E765" s="74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</row>
    <row r="766" spans="1:25" s="409" customFormat="1" x14ac:dyDescent="0.2">
      <c r="A766" s="63"/>
      <c r="B766" s="63"/>
      <c r="C766" s="74"/>
      <c r="D766" s="74"/>
      <c r="E766" s="74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</row>
    <row r="767" spans="1:25" s="409" customFormat="1" x14ac:dyDescent="0.2">
      <c r="A767" s="63"/>
      <c r="B767" s="63"/>
      <c r="C767" s="74"/>
      <c r="D767" s="74"/>
      <c r="E767" s="74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</row>
    <row r="768" spans="1:25" s="409" customFormat="1" x14ac:dyDescent="0.2">
      <c r="A768" s="63"/>
      <c r="B768" s="63"/>
      <c r="C768" s="74"/>
      <c r="D768" s="74"/>
      <c r="E768" s="74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</row>
    <row r="769" spans="1:25" s="409" customFormat="1" x14ac:dyDescent="0.2">
      <c r="A769" s="63"/>
      <c r="B769" s="63"/>
      <c r="C769" s="74"/>
      <c r="D769" s="74"/>
      <c r="E769" s="74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</row>
    <row r="770" spans="1:25" s="409" customFormat="1" x14ac:dyDescent="0.2">
      <c r="A770" s="63"/>
      <c r="B770" s="63"/>
      <c r="C770" s="74"/>
      <c r="D770" s="74"/>
      <c r="E770" s="74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</row>
    <row r="771" spans="1:25" s="409" customFormat="1" x14ac:dyDescent="0.2">
      <c r="A771" s="63"/>
      <c r="B771" s="63"/>
      <c r="C771" s="74"/>
      <c r="D771" s="74"/>
      <c r="E771" s="74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</row>
    <row r="772" spans="1:25" s="409" customFormat="1" x14ac:dyDescent="0.2">
      <c r="A772" s="63"/>
      <c r="B772" s="63"/>
      <c r="C772" s="74"/>
      <c r="D772" s="74"/>
      <c r="E772" s="74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</row>
    <row r="773" spans="1:25" s="409" customFormat="1" x14ac:dyDescent="0.2">
      <c r="A773" s="63"/>
      <c r="B773" s="63"/>
      <c r="C773" s="74"/>
      <c r="D773" s="74"/>
      <c r="E773" s="74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</row>
    <row r="774" spans="1:25" s="409" customFormat="1" x14ac:dyDescent="0.2">
      <c r="A774" s="63"/>
      <c r="B774" s="63"/>
      <c r="C774" s="74"/>
      <c r="D774" s="74"/>
      <c r="E774" s="74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</row>
    <row r="775" spans="1:25" s="409" customFormat="1" x14ac:dyDescent="0.2">
      <c r="A775" s="63"/>
      <c r="B775" s="63"/>
      <c r="C775" s="74"/>
      <c r="D775" s="74"/>
      <c r="E775" s="74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</row>
    <row r="776" spans="1:25" s="409" customFormat="1" x14ac:dyDescent="0.2">
      <c r="A776" s="63"/>
      <c r="B776" s="63"/>
      <c r="C776" s="74"/>
      <c r="D776" s="74"/>
      <c r="E776" s="74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</row>
    <row r="777" spans="1:25" s="409" customFormat="1" x14ac:dyDescent="0.2">
      <c r="A777" s="63"/>
      <c r="B777" s="63"/>
      <c r="C777" s="74"/>
      <c r="D777" s="74"/>
      <c r="E777" s="74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</row>
    <row r="778" spans="1:25" s="409" customFormat="1" x14ac:dyDescent="0.2">
      <c r="A778" s="63"/>
      <c r="B778" s="63"/>
      <c r="C778" s="74"/>
      <c r="D778" s="74"/>
      <c r="E778" s="74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</row>
    <row r="779" spans="1:25" s="409" customFormat="1" x14ac:dyDescent="0.2">
      <c r="A779" s="63"/>
      <c r="B779" s="63"/>
      <c r="C779" s="74"/>
      <c r="D779" s="74"/>
      <c r="E779" s="74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</row>
    <row r="780" spans="1:25" s="409" customFormat="1" x14ac:dyDescent="0.2">
      <c r="A780" s="63"/>
      <c r="B780" s="63"/>
      <c r="C780" s="74"/>
      <c r="D780" s="74"/>
      <c r="E780" s="74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</row>
    <row r="781" spans="1:25" s="409" customFormat="1" x14ac:dyDescent="0.2">
      <c r="A781" s="63"/>
      <c r="B781" s="63"/>
      <c r="C781" s="74"/>
      <c r="D781" s="74"/>
      <c r="E781" s="74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</row>
    <row r="782" spans="1:25" s="409" customFormat="1" x14ac:dyDescent="0.2">
      <c r="A782" s="63"/>
      <c r="B782" s="63"/>
      <c r="C782" s="74"/>
      <c r="D782" s="74"/>
      <c r="E782" s="74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</row>
    <row r="783" spans="1:25" s="409" customFormat="1" x14ac:dyDescent="0.2">
      <c r="A783" s="63"/>
      <c r="B783" s="63"/>
      <c r="C783" s="74"/>
      <c r="D783" s="74"/>
      <c r="E783" s="74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</row>
    <row r="784" spans="1:25" s="409" customFormat="1" x14ac:dyDescent="0.2">
      <c r="A784" s="63"/>
      <c r="B784" s="63"/>
      <c r="C784" s="74"/>
      <c r="D784" s="74"/>
      <c r="E784" s="74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</row>
    <row r="785" spans="1:25" s="409" customFormat="1" x14ac:dyDescent="0.2">
      <c r="A785" s="63"/>
      <c r="B785" s="63"/>
      <c r="C785" s="74"/>
      <c r="D785" s="74"/>
      <c r="E785" s="74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</row>
    <row r="786" spans="1:25" s="409" customFormat="1" x14ac:dyDescent="0.2">
      <c r="A786" s="63"/>
      <c r="B786" s="63"/>
      <c r="C786" s="74"/>
      <c r="D786" s="74"/>
      <c r="E786" s="74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</row>
    <row r="787" spans="1:25" s="409" customFormat="1" x14ac:dyDescent="0.2">
      <c r="A787" s="63"/>
      <c r="B787" s="63"/>
      <c r="C787" s="74"/>
      <c r="D787" s="74"/>
      <c r="E787" s="74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</row>
    <row r="788" spans="1:25" s="409" customFormat="1" x14ac:dyDescent="0.2">
      <c r="A788" s="63"/>
      <c r="B788" s="63"/>
      <c r="C788" s="74"/>
      <c r="D788" s="74"/>
      <c r="E788" s="74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</row>
    <row r="789" spans="1:25" s="409" customFormat="1" x14ac:dyDescent="0.2">
      <c r="A789" s="63"/>
      <c r="B789" s="63"/>
      <c r="C789" s="74"/>
      <c r="D789" s="74"/>
      <c r="E789" s="74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</row>
    <row r="790" spans="1:25" s="409" customFormat="1" x14ac:dyDescent="0.2">
      <c r="A790" s="63"/>
      <c r="B790" s="63"/>
      <c r="C790" s="74"/>
      <c r="D790" s="74"/>
      <c r="E790" s="74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</row>
    <row r="791" spans="1:25" s="409" customFormat="1" x14ac:dyDescent="0.2">
      <c r="A791" s="63"/>
      <c r="B791" s="63"/>
      <c r="C791" s="74"/>
      <c r="D791" s="74"/>
      <c r="E791" s="74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</row>
    <row r="792" spans="1:25" s="409" customFormat="1" x14ac:dyDescent="0.2">
      <c r="A792" s="63"/>
      <c r="B792" s="63"/>
      <c r="C792" s="74"/>
      <c r="D792" s="74"/>
      <c r="E792" s="74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</row>
    <row r="793" spans="1:25" s="409" customFormat="1" x14ac:dyDescent="0.2">
      <c r="A793" s="63"/>
      <c r="B793" s="63"/>
      <c r="C793" s="74"/>
      <c r="D793" s="74"/>
      <c r="E793" s="74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</row>
    <row r="794" spans="1:25" s="409" customFormat="1" x14ac:dyDescent="0.2">
      <c r="A794" s="63"/>
      <c r="B794" s="63"/>
      <c r="C794" s="74"/>
      <c r="D794" s="74"/>
      <c r="E794" s="74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</row>
    <row r="795" spans="1:25" s="409" customFormat="1" x14ac:dyDescent="0.2">
      <c r="A795" s="63"/>
      <c r="B795" s="63"/>
      <c r="C795" s="74"/>
      <c r="D795" s="74"/>
      <c r="E795" s="74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</row>
    <row r="796" spans="1:25" s="409" customFormat="1" x14ac:dyDescent="0.2">
      <c r="A796" s="63"/>
      <c r="B796" s="63"/>
      <c r="C796" s="74"/>
      <c r="D796" s="74"/>
      <c r="E796" s="74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</row>
    <row r="797" spans="1:25" s="409" customFormat="1" x14ac:dyDescent="0.2">
      <c r="A797" s="63"/>
      <c r="B797" s="63"/>
      <c r="C797" s="74"/>
      <c r="D797" s="74"/>
      <c r="E797" s="74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</row>
    <row r="798" spans="1:25" s="409" customFormat="1" x14ac:dyDescent="0.2">
      <c r="A798" s="63"/>
      <c r="B798" s="63"/>
      <c r="C798" s="74"/>
      <c r="D798" s="74"/>
      <c r="E798" s="74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</row>
    <row r="799" spans="1:25" s="409" customFormat="1" x14ac:dyDescent="0.2">
      <c r="A799" s="63"/>
      <c r="B799" s="63"/>
      <c r="C799" s="74"/>
      <c r="D799" s="74"/>
      <c r="E799" s="74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</row>
    <row r="800" spans="1:25" s="409" customFormat="1" x14ac:dyDescent="0.2">
      <c r="A800" s="63"/>
      <c r="B800" s="63"/>
      <c r="C800" s="74"/>
      <c r="D800" s="74"/>
      <c r="E800" s="74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</row>
    <row r="801" spans="1:25" s="409" customFormat="1" x14ac:dyDescent="0.2">
      <c r="A801" s="63"/>
      <c r="B801" s="63"/>
      <c r="C801" s="74"/>
      <c r="D801" s="74"/>
      <c r="E801" s="74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</row>
    <row r="802" spans="1:25" s="409" customFormat="1" x14ac:dyDescent="0.2">
      <c r="A802" s="63"/>
      <c r="B802" s="63"/>
      <c r="C802" s="74"/>
      <c r="D802" s="74"/>
      <c r="E802" s="74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</row>
    <row r="803" spans="1:25" s="409" customFormat="1" x14ac:dyDescent="0.2">
      <c r="A803" s="63"/>
      <c r="B803" s="63"/>
      <c r="C803" s="74"/>
      <c r="D803" s="74"/>
      <c r="E803" s="74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</row>
    <row r="804" spans="1:25" s="409" customFormat="1" x14ac:dyDescent="0.2">
      <c r="A804" s="63"/>
      <c r="B804" s="63"/>
      <c r="C804" s="74"/>
      <c r="D804" s="74"/>
      <c r="E804" s="74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</row>
    <row r="805" spans="1:25" s="409" customFormat="1" x14ac:dyDescent="0.2">
      <c r="A805" s="63"/>
      <c r="B805" s="63"/>
      <c r="C805" s="74"/>
      <c r="D805" s="74"/>
      <c r="E805" s="74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</row>
    <row r="806" spans="1:25" s="409" customFormat="1" x14ac:dyDescent="0.2">
      <c r="A806" s="63"/>
      <c r="B806" s="63"/>
      <c r="C806" s="74"/>
      <c r="D806" s="74"/>
      <c r="E806" s="74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</row>
    <row r="807" spans="1:25" s="409" customFormat="1" x14ac:dyDescent="0.2">
      <c r="A807" s="63"/>
      <c r="B807" s="63"/>
      <c r="C807" s="74"/>
      <c r="D807" s="74"/>
      <c r="E807" s="74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</row>
    <row r="808" spans="1:25" s="409" customFormat="1" x14ac:dyDescent="0.2">
      <c r="A808" s="63"/>
      <c r="B808" s="63"/>
      <c r="C808" s="74"/>
      <c r="D808" s="74"/>
      <c r="E808" s="74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</row>
    <row r="809" spans="1:25" s="409" customFormat="1" x14ac:dyDescent="0.2">
      <c r="A809" s="63"/>
      <c r="B809" s="63"/>
      <c r="C809" s="74"/>
      <c r="D809" s="74"/>
      <c r="E809" s="74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</row>
    <row r="810" spans="1:25" s="409" customFormat="1" x14ac:dyDescent="0.2">
      <c r="A810" s="63"/>
      <c r="B810" s="63"/>
      <c r="C810" s="74"/>
      <c r="D810" s="74"/>
      <c r="E810" s="74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</row>
    <row r="811" spans="1:25" s="409" customFormat="1" x14ac:dyDescent="0.2">
      <c r="A811" s="63"/>
      <c r="B811" s="63"/>
      <c r="C811" s="74"/>
      <c r="D811" s="74"/>
      <c r="E811" s="74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</row>
    <row r="812" spans="1:25" s="409" customFormat="1" x14ac:dyDescent="0.2">
      <c r="A812" s="63"/>
      <c r="B812" s="63"/>
      <c r="C812" s="74"/>
      <c r="D812" s="74"/>
      <c r="E812" s="74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</row>
    <row r="813" spans="1:25" s="409" customFormat="1" x14ac:dyDescent="0.2">
      <c r="A813" s="63"/>
      <c r="B813" s="63"/>
      <c r="C813" s="74"/>
      <c r="D813" s="74"/>
      <c r="E813" s="74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</row>
    <row r="814" spans="1:25" s="409" customFormat="1" x14ac:dyDescent="0.2">
      <c r="A814" s="63"/>
      <c r="B814" s="63"/>
      <c r="C814" s="74"/>
      <c r="D814" s="74"/>
      <c r="E814" s="74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</row>
    <row r="815" spans="1:25" s="409" customFormat="1" x14ac:dyDescent="0.2">
      <c r="A815" s="63"/>
      <c r="B815" s="63"/>
      <c r="C815" s="74"/>
      <c r="D815" s="74"/>
      <c r="E815" s="74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</row>
    <row r="816" spans="1:25" s="409" customFormat="1" x14ac:dyDescent="0.2">
      <c r="A816" s="63"/>
      <c r="B816" s="63"/>
      <c r="C816" s="74"/>
      <c r="D816" s="74"/>
      <c r="E816" s="74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</row>
    <row r="817" spans="1:25" s="409" customFormat="1" x14ac:dyDescent="0.2">
      <c r="A817" s="63"/>
      <c r="B817" s="63"/>
      <c r="C817" s="74"/>
      <c r="D817" s="74"/>
      <c r="E817" s="74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</row>
    <row r="818" spans="1:25" s="409" customFormat="1" x14ac:dyDescent="0.2">
      <c r="A818" s="63"/>
      <c r="B818" s="63"/>
      <c r="C818" s="74"/>
      <c r="D818" s="74"/>
      <c r="E818" s="74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</row>
    <row r="819" spans="1:25" s="409" customFormat="1" x14ac:dyDescent="0.2">
      <c r="A819" s="63"/>
      <c r="B819" s="63"/>
      <c r="C819" s="74"/>
      <c r="D819" s="74"/>
      <c r="E819" s="74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</row>
    <row r="820" spans="1:25" s="409" customFormat="1" x14ac:dyDescent="0.2">
      <c r="A820" s="63"/>
      <c r="B820" s="63"/>
      <c r="C820" s="74"/>
      <c r="D820" s="74"/>
      <c r="E820" s="74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</row>
    <row r="821" spans="1:25" s="409" customFormat="1" x14ac:dyDescent="0.2">
      <c r="A821" s="63"/>
      <c r="B821" s="63"/>
      <c r="C821" s="74"/>
      <c r="D821" s="74"/>
      <c r="E821" s="74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</row>
    <row r="822" spans="1:25" s="409" customFormat="1" x14ac:dyDescent="0.2">
      <c r="A822" s="63"/>
      <c r="B822" s="63"/>
      <c r="C822" s="74"/>
      <c r="D822" s="74"/>
      <c r="E822" s="74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</row>
    <row r="823" spans="1:25" s="409" customFormat="1" x14ac:dyDescent="0.2">
      <c r="A823" s="63"/>
      <c r="B823" s="63"/>
      <c r="C823" s="74"/>
      <c r="D823" s="74"/>
      <c r="E823" s="74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</row>
    <row r="824" spans="1:25" s="409" customFormat="1" x14ac:dyDescent="0.2">
      <c r="A824" s="63"/>
      <c r="B824" s="63"/>
      <c r="C824" s="74"/>
      <c r="D824" s="74"/>
      <c r="E824" s="74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</row>
    <row r="825" spans="1:25" s="409" customFormat="1" x14ac:dyDescent="0.2">
      <c r="A825" s="63"/>
      <c r="B825" s="63"/>
      <c r="C825" s="74"/>
      <c r="D825" s="74"/>
      <c r="E825" s="74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</row>
    <row r="826" spans="1:25" s="409" customFormat="1" x14ac:dyDescent="0.2">
      <c r="A826" s="63"/>
      <c r="B826" s="63"/>
      <c r="C826" s="74"/>
      <c r="D826" s="74"/>
      <c r="E826" s="74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</row>
    <row r="827" spans="1:25" s="409" customFormat="1" x14ac:dyDescent="0.2">
      <c r="A827" s="63"/>
      <c r="B827" s="63"/>
      <c r="C827" s="74"/>
      <c r="D827" s="74"/>
      <c r="E827" s="74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</row>
    <row r="828" spans="1:25" s="409" customFormat="1" x14ac:dyDescent="0.2">
      <c r="A828" s="63"/>
      <c r="B828" s="63"/>
      <c r="C828" s="74"/>
      <c r="D828" s="74"/>
      <c r="E828" s="74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</row>
    <row r="829" spans="1:25" s="409" customFormat="1" x14ac:dyDescent="0.2">
      <c r="A829" s="63"/>
      <c r="B829" s="63"/>
      <c r="C829" s="74"/>
      <c r="D829" s="74"/>
      <c r="E829" s="74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</row>
    <row r="830" spans="1:25" s="409" customFormat="1" x14ac:dyDescent="0.2">
      <c r="A830" s="63"/>
      <c r="B830" s="63"/>
      <c r="C830" s="74"/>
      <c r="D830" s="74"/>
      <c r="E830" s="74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</row>
    <row r="831" spans="1:25" s="409" customFormat="1" x14ac:dyDescent="0.2">
      <c r="A831" s="63"/>
      <c r="B831" s="63"/>
      <c r="C831" s="74"/>
      <c r="D831" s="74"/>
      <c r="E831" s="74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</row>
    <row r="832" spans="1:25" s="409" customFormat="1" x14ac:dyDescent="0.2">
      <c r="A832" s="63"/>
      <c r="B832" s="63"/>
      <c r="C832" s="74"/>
      <c r="D832" s="74"/>
      <c r="E832" s="74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</row>
    <row r="833" spans="1:25" s="409" customFormat="1" x14ac:dyDescent="0.2">
      <c r="A833" s="63"/>
      <c r="B833" s="63"/>
      <c r="C833" s="74"/>
      <c r="D833" s="74"/>
      <c r="E833" s="74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</row>
    <row r="834" spans="1:25" s="409" customFormat="1" x14ac:dyDescent="0.2">
      <c r="A834" s="63"/>
      <c r="B834" s="63"/>
      <c r="C834" s="74"/>
      <c r="D834" s="74"/>
      <c r="E834" s="74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</row>
    <row r="835" spans="1:25" s="409" customFormat="1" x14ac:dyDescent="0.2">
      <c r="A835" s="63"/>
      <c r="B835" s="63"/>
      <c r="C835" s="74"/>
      <c r="D835" s="74"/>
      <c r="E835" s="74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</row>
    <row r="836" spans="1:25" s="409" customFormat="1" x14ac:dyDescent="0.2">
      <c r="A836" s="63"/>
      <c r="B836" s="63"/>
      <c r="C836" s="74"/>
      <c r="D836" s="74"/>
      <c r="E836" s="74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</row>
    <row r="837" spans="1:25" s="409" customFormat="1" x14ac:dyDescent="0.2">
      <c r="A837" s="63"/>
      <c r="B837" s="63"/>
      <c r="C837" s="74"/>
      <c r="D837" s="74"/>
      <c r="E837" s="74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</row>
    <row r="838" spans="1:25" s="409" customFormat="1" x14ac:dyDescent="0.2">
      <c r="A838" s="63"/>
      <c r="B838" s="63"/>
      <c r="C838" s="74"/>
      <c r="D838" s="74"/>
      <c r="E838" s="74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</row>
    <row r="839" spans="1:25" s="409" customFormat="1" x14ac:dyDescent="0.2">
      <c r="A839" s="63"/>
      <c r="B839" s="63"/>
      <c r="C839" s="74"/>
      <c r="D839" s="74"/>
      <c r="E839" s="74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</row>
    <row r="840" spans="1:25" s="409" customFormat="1" x14ac:dyDescent="0.2">
      <c r="A840" s="63"/>
      <c r="B840" s="63"/>
      <c r="C840" s="74"/>
      <c r="D840" s="74"/>
      <c r="E840" s="74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</row>
    <row r="841" spans="1:25" s="409" customFormat="1" x14ac:dyDescent="0.2">
      <c r="A841" s="63"/>
      <c r="B841" s="63"/>
      <c r="C841" s="74"/>
      <c r="D841" s="74"/>
      <c r="E841" s="74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</row>
    <row r="842" spans="1:25" s="409" customFormat="1" x14ac:dyDescent="0.2">
      <c r="A842" s="63"/>
      <c r="B842" s="63"/>
      <c r="C842" s="74"/>
      <c r="D842" s="74"/>
      <c r="E842" s="74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</row>
    <row r="843" spans="1:25" s="409" customFormat="1" x14ac:dyDescent="0.2">
      <c r="A843" s="63"/>
      <c r="B843" s="63"/>
      <c r="C843" s="74"/>
      <c r="D843" s="74"/>
      <c r="E843" s="74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</row>
    <row r="844" spans="1:25" s="409" customFormat="1" x14ac:dyDescent="0.2">
      <c r="A844" s="63"/>
      <c r="B844" s="63"/>
      <c r="C844" s="74"/>
      <c r="D844" s="74"/>
      <c r="E844" s="74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</row>
    <row r="845" spans="1:25" s="409" customFormat="1" x14ac:dyDescent="0.2">
      <c r="A845" s="63"/>
      <c r="B845" s="63"/>
      <c r="C845" s="74"/>
      <c r="D845" s="74"/>
      <c r="E845" s="74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</row>
    <row r="846" spans="1:25" s="409" customFormat="1" x14ac:dyDescent="0.2">
      <c r="A846" s="63"/>
      <c r="B846" s="63"/>
      <c r="C846" s="74"/>
      <c r="D846" s="74"/>
      <c r="E846" s="74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</row>
    <row r="847" spans="1:25" s="409" customFormat="1" x14ac:dyDescent="0.2">
      <c r="A847" s="63"/>
      <c r="B847" s="63"/>
      <c r="C847" s="74"/>
      <c r="D847" s="74"/>
      <c r="E847" s="74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</row>
    <row r="848" spans="1:25" s="409" customFormat="1" x14ac:dyDescent="0.2">
      <c r="A848" s="63"/>
      <c r="B848" s="63"/>
      <c r="C848" s="74"/>
      <c r="D848" s="74"/>
      <c r="E848" s="74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</row>
    <row r="849" spans="1:25" s="409" customFormat="1" x14ac:dyDescent="0.2">
      <c r="A849" s="63"/>
      <c r="B849" s="63"/>
      <c r="C849" s="74"/>
      <c r="D849" s="74"/>
      <c r="E849" s="74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</row>
    <row r="850" spans="1:25" s="409" customFormat="1" x14ac:dyDescent="0.2">
      <c r="A850" s="63"/>
      <c r="B850" s="63"/>
      <c r="C850" s="74"/>
      <c r="D850" s="74"/>
      <c r="E850" s="74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</row>
    <row r="851" spans="1:25" s="409" customFormat="1" x14ac:dyDescent="0.2">
      <c r="A851" s="63"/>
      <c r="B851" s="63"/>
      <c r="C851" s="74"/>
      <c r="D851" s="74"/>
      <c r="E851" s="74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</row>
    <row r="852" spans="1:25" s="409" customFormat="1" x14ac:dyDescent="0.2">
      <c r="A852" s="63"/>
      <c r="B852" s="63"/>
      <c r="C852" s="74"/>
      <c r="D852" s="74"/>
      <c r="E852" s="74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</row>
    <row r="853" spans="1:25" s="409" customFormat="1" x14ac:dyDescent="0.2">
      <c r="A853" s="63"/>
      <c r="B853" s="63"/>
      <c r="C853" s="74"/>
      <c r="D853" s="74"/>
      <c r="E853" s="74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</row>
    <row r="854" spans="1:25" s="409" customFormat="1" x14ac:dyDescent="0.2">
      <c r="A854" s="63"/>
      <c r="B854" s="63"/>
      <c r="C854" s="74"/>
      <c r="D854" s="74"/>
      <c r="E854" s="74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</row>
    <row r="855" spans="1:25" s="409" customFormat="1" x14ac:dyDescent="0.2">
      <c r="A855" s="63"/>
      <c r="B855" s="63"/>
      <c r="C855" s="74"/>
      <c r="D855" s="74"/>
      <c r="E855" s="74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</row>
    <row r="856" spans="1:25" s="409" customFormat="1" x14ac:dyDescent="0.2">
      <c r="A856" s="63"/>
      <c r="B856" s="63"/>
      <c r="C856" s="74"/>
      <c r="D856" s="74"/>
      <c r="E856" s="74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</row>
    <row r="857" spans="1:25" s="409" customFormat="1" x14ac:dyDescent="0.2">
      <c r="A857" s="63"/>
      <c r="B857" s="63"/>
      <c r="C857" s="74"/>
      <c r="D857" s="74"/>
      <c r="E857" s="74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</row>
    <row r="858" spans="1:25" s="409" customFormat="1" x14ac:dyDescent="0.2">
      <c r="A858" s="63"/>
      <c r="B858" s="63"/>
      <c r="C858" s="74"/>
      <c r="D858" s="74"/>
      <c r="E858" s="74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</row>
    <row r="859" spans="1:25" s="409" customFormat="1" x14ac:dyDescent="0.2">
      <c r="A859" s="63"/>
      <c r="B859" s="63"/>
      <c r="C859" s="74"/>
      <c r="D859" s="74"/>
      <c r="E859" s="74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</row>
    <row r="860" spans="1:25" s="409" customFormat="1" x14ac:dyDescent="0.2">
      <c r="A860" s="63"/>
      <c r="B860" s="63"/>
      <c r="C860" s="74"/>
      <c r="D860" s="74"/>
      <c r="E860" s="74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</row>
    <row r="861" spans="1:25" s="409" customFormat="1" x14ac:dyDescent="0.2">
      <c r="A861" s="63"/>
      <c r="B861" s="63"/>
      <c r="C861" s="74"/>
      <c r="D861" s="74"/>
      <c r="E861" s="74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</row>
    <row r="862" spans="1:25" s="409" customFormat="1" x14ac:dyDescent="0.2">
      <c r="A862" s="63"/>
      <c r="B862" s="63"/>
      <c r="C862" s="74"/>
      <c r="D862" s="74"/>
      <c r="E862" s="74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</row>
    <row r="863" spans="1:25" s="409" customFormat="1" x14ac:dyDescent="0.2">
      <c r="A863" s="63"/>
      <c r="B863" s="63"/>
      <c r="C863" s="74"/>
      <c r="D863" s="74"/>
      <c r="E863" s="74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</row>
    <row r="864" spans="1:25" s="409" customFormat="1" x14ac:dyDescent="0.2">
      <c r="A864" s="63"/>
      <c r="B864" s="63"/>
      <c r="C864" s="74"/>
      <c r="D864" s="74"/>
      <c r="E864" s="74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</row>
    <row r="865" spans="1:25" s="409" customFormat="1" x14ac:dyDescent="0.2">
      <c r="A865" s="63"/>
      <c r="B865" s="63"/>
      <c r="C865" s="74"/>
      <c r="D865" s="74"/>
      <c r="E865" s="74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</row>
    <row r="866" spans="1:25" s="409" customFormat="1" x14ac:dyDescent="0.2">
      <c r="A866" s="63"/>
      <c r="B866" s="63"/>
      <c r="C866" s="74"/>
      <c r="D866" s="74"/>
      <c r="E866" s="74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</row>
    <row r="867" spans="1:25" s="409" customFormat="1" x14ac:dyDescent="0.2">
      <c r="A867" s="63"/>
      <c r="B867" s="63"/>
      <c r="C867" s="74"/>
      <c r="D867" s="74"/>
      <c r="E867" s="74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</row>
    <row r="868" spans="1:25" s="409" customFormat="1" x14ac:dyDescent="0.2">
      <c r="A868" s="63"/>
      <c r="B868" s="63"/>
      <c r="C868" s="74"/>
      <c r="D868" s="74"/>
      <c r="E868" s="74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</row>
    <row r="869" spans="1:25" s="409" customFormat="1" x14ac:dyDescent="0.2">
      <c r="A869" s="63"/>
      <c r="B869" s="63"/>
      <c r="C869" s="74"/>
      <c r="D869" s="74"/>
      <c r="E869" s="74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</row>
    <row r="870" spans="1:25" s="409" customFormat="1" x14ac:dyDescent="0.2">
      <c r="A870" s="63"/>
      <c r="B870" s="63"/>
      <c r="C870" s="74"/>
      <c r="D870" s="74"/>
      <c r="E870" s="74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</row>
    <row r="871" spans="1:25" s="409" customFormat="1" x14ac:dyDescent="0.2">
      <c r="A871" s="63"/>
      <c r="B871" s="63"/>
      <c r="C871" s="74"/>
      <c r="D871" s="74"/>
      <c r="E871" s="74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</row>
    <row r="872" spans="1:25" s="409" customFormat="1" x14ac:dyDescent="0.2">
      <c r="A872" s="63"/>
      <c r="B872" s="63"/>
      <c r="C872" s="74"/>
      <c r="D872" s="74"/>
      <c r="E872" s="74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</row>
    <row r="873" spans="1:25" s="409" customFormat="1" x14ac:dyDescent="0.2">
      <c r="A873" s="63"/>
      <c r="B873" s="63"/>
      <c r="C873" s="74"/>
      <c r="D873" s="74"/>
      <c r="E873" s="74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</row>
    <row r="874" spans="1:25" s="409" customFormat="1" x14ac:dyDescent="0.2">
      <c r="A874" s="63"/>
      <c r="B874" s="63"/>
      <c r="C874" s="74"/>
      <c r="D874" s="74"/>
      <c r="E874" s="74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</row>
    <row r="875" spans="1:25" s="409" customFormat="1" x14ac:dyDescent="0.2">
      <c r="A875" s="63"/>
      <c r="B875" s="63"/>
      <c r="C875" s="74"/>
      <c r="D875" s="74"/>
      <c r="E875" s="74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</row>
    <row r="876" spans="1:25" s="409" customFormat="1" x14ac:dyDescent="0.2">
      <c r="A876" s="63"/>
      <c r="B876" s="63"/>
      <c r="C876" s="74"/>
      <c r="D876" s="74"/>
      <c r="E876" s="74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</row>
    <row r="877" spans="1:25" s="409" customFormat="1" x14ac:dyDescent="0.2">
      <c r="A877" s="63"/>
      <c r="B877" s="63"/>
      <c r="C877" s="74"/>
      <c r="D877" s="74"/>
      <c r="E877" s="74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</row>
    <row r="878" spans="1:25" s="409" customFormat="1" x14ac:dyDescent="0.2">
      <c r="A878" s="63"/>
      <c r="B878" s="63"/>
      <c r="C878" s="74"/>
      <c r="D878" s="74"/>
      <c r="E878" s="74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</row>
    <row r="879" spans="1:25" s="409" customFormat="1" x14ac:dyDescent="0.2">
      <c r="A879" s="63"/>
      <c r="B879" s="63"/>
      <c r="C879" s="74"/>
      <c r="D879" s="74"/>
      <c r="E879" s="74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</row>
    <row r="880" spans="1:25" s="409" customFormat="1" x14ac:dyDescent="0.2">
      <c r="A880" s="63"/>
      <c r="B880" s="63"/>
      <c r="C880" s="74"/>
      <c r="D880" s="74"/>
      <c r="E880" s="74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</row>
    <row r="881" spans="1:25" s="409" customFormat="1" x14ac:dyDescent="0.2">
      <c r="A881" s="63"/>
      <c r="B881" s="63"/>
      <c r="C881" s="74"/>
      <c r="D881" s="74"/>
      <c r="E881" s="74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</row>
    <row r="882" spans="1:25" s="409" customFormat="1" x14ac:dyDescent="0.2">
      <c r="A882" s="63"/>
      <c r="B882" s="63"/>
      <c r="C882" s="74"/>
      <c r="D882" s="74"/>
      <c r="E882" s="74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</row>
    <row r="883" spans="1:25" s="409" customFormat="1" x14ac:dyDescent="0.2">
      <c r="A883" s="63"/>
      <c r="B883" s="63"/>
      <c r="C883" s="74"/>
      <c r="D883" s="74"/>
      <c r="E883" s="74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</row>
    <row r="884" spans="1:25" s="409" customFormat="1" x14ac:dyDescent="0.2">
      <c r="A884" s="63"/>
      <c r="B884" s="63"/>
      <c r="C884" s="74"/>
      <c r="D884" s="74"/>
      <c r="E884" s="74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</row>
    <row r="885" spans="1:25" s="409" customFormat="1" x14ac:dyDescent="0.2">
      <c r="A885" s="63"/>
      <c r="B885" s="63"/>
      <c r="C885" s="74"/>
      <c r="D885" s="74"/>
      <c r="E885" s="74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</row>
    <row r="886" spans="1:25" s="409" customFormat="1" x14ac:dyDescent="0.2">
      <c r="A886" s="63"/>
      <c r="B886" s="63"/>
      <c r="C886" s="74"/>
      <c r="D886" s="74"/>
      <c r="E886" s="74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</row>
    <row r="887" spans="1:25" s="409" customFormat="1" x14ac:dyDescent="0.2">
      <c r="A887" s="63"/>
      <c r="B887" s="63"/>
      <c r="C887" s="74"/>
      <c r="D887" s="74"/>
      <c r="E887" s="74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</row>
    <row r="888" spans="1:25" s="409" customFormat="1" x14ac:dyDescent="0.2">
      <c r="A888" s="63"/>
      <c r="B888" s="63"/>
      <c r="C888" s="74"/>
      <c r="D888" s="74"/>
      <c r="E888" s="74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</row>
    <row r="889" spans="1:25" s="409" customFormat="1" x14ac:dyDescent="0.2">
      <c r="A889" s="63"/>
      <c r="B889" s="63"/>
      <c r="C889" s="74"/>
      <c r="D889" s="74"/>
      <c r="E889" s="74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</row>
    <row r="890" spans="1:25" s="409" customFormat="1" x14ac:dyDescent="0.2">
      <c r="A890" s="63"/>
      <c r="B890" s="63"/>
      <c r="C890" s="74"/>
      <c r="D890" s="74"/>
      <c r="E890" s="74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</row>
    <row r="891" spans="1:25" s="409" customFormat="1" x14ac:dyDescent="0.2">
      <c r="A891" s="63"/>
      <c r="B891" s="63"/>
      <c r="C891" s="74"/>
      <c r="D891" s="74"/>
      <c r="E891" s="74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</row>
    <row r="892" spans="1:25" s="409" customFormat="1" x14ac:dyDescent="0.2">
      <c r="A892" s="63"/>
      <c r="B892" s="63"/>
      <c r="C892" s="74"/>
      <c r="D892" s="74"/>
      <c r="E892" s="74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</row>
    <row r="893" spans="1:25" s="409" customFormat="1" x14ac:dyDescent="0.2">
      <c r="A893" s="63"/>
      <c r="B893" s="63"/>
      <c r="C893" s="74"/>
      <c r="D893" s="74"/>
      <c r="E893" s="74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</row>
    <row r="894" spans="1:25" s="409" customFormat="1" x14ac:dyDescent="0.2">
      <c r="A894" s="63"/>
      <c r="B894" s="63"/>
      <c r="C894" s="74"/>
      <c r="D894" s="74"/>
      <c r="E894" s="74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</row>
    <row r="895" spans="1:25" s="409" customFormat="1" x14ac:dyDescent="0.2">
      <c r="A895" s="63"/>
      <c r="B895" s="63"/>
      <c r="C895" s="74"/>
      <c r="D895" s="74"/>
      <c r="E895" s="74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</row>
    <row r="896" spans="1:25" s="409" customFormat="1" x14ac:dyDescent="0.2">
      <c r="A896" s="63"/>
      <c r="B896" s="63"/>
      <c r="C896" s="74"/>
      <c r="D896" s="74"/>
      <c r="E896" s="74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</row>
    <row r="897" spans="1:25" s="409" customFormat="1" x14ac:dyDescent="0.2">
      <c r="A897" s="63"/>
      <c r="B897" s="63"/>
      <c r="C897" s="74"/>
      <c r="D897" s="74"/>
      <c r="E897" s="74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</row>
    <row r="898" spans="1:25" s="409" customFormat="1" x14ac:dyDescent="0.2">
      <c r="A898" s="63"/>
      <c r="B898" s="63"/>
      <c r="C898" s="74"/>
      <c r="D898" s="74"/>
      <c r="E898" s="74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</row>
    <row r="899" spans="1:25" s="409" customFormat="1" x14ac:dyDescent="0.2">
      <c r="A899" s="63"/>
      <c r="B899" s="63"/>
      <c r="C899" s="74"/>
      <c r="D899" s="74"/>
      <c r="E899" s="74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</row>
    <row r="900" spans="1:25" s="409" customFormat="1" x14ac:dyDescent="0.2">
      <c r="A900" s="63"/>
      <c r="B900" s="63"/>
      <c r="C900" s="74"/>
      <c r="D900" s="74"/>
      <c r="E900" s="74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</row>
    <row r="901" spans="1:25" s="409" customFormat="1" x14ac:dyDescent="0.2">
      <c r="A901" s="63"/>
      <c r="B901" s="63"/>
      <c r="C901" s="74"/>
      <c r="D901" s="74"/>
      <c r="E901" s="74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</row>
    <row r="902" spans="1:25" s="409" customFormat="1" x14ac:dyDescent="0.2">
      <c r="A902" s="63"/>
      <c r="B902" s="63"/>
      <c r="C902" s="74"/>
      <c r="D902" s="74"/>
      <c r="E902" s="74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</row>
    <row r="903" spans="1:25" s="409" customFormat="1" x14ac:dyDescent="0.2">
      <c r="A903" s="63"/>
      <c r="B903" s="63"/>
      <c r="C903" s="74"/>
      <c r="D903" s="74"/>
      <c r="E903" s="74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</row>
    <row r="904" spans="1:25" s="409" customFormat="1" x14ac:dyDescent="0.2">
      <c r="A904" s="63"/>
      <c r="B904" s="63"/>
      <c r="C904" s="74"/>
      <c r="D904" s="74"/>
      <c r="E904" s="74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</row>
    <row r="905" spans="1:25" s="409" customFormat="1" x14ac:dyDescent="0.2">
      <c r="A905" s="63"/>
      <c r="B905" s="63"/>
      <c r="C905" s="74"/>
      <c r="D905" s="74"/>
      <c r="E905" s="74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</row>
    <row r="906" spans="1:25" s="409" customFormat="1" x14ac:dyDescent="0.2">
      <c r="A906" s="63"/>
      <c r="B906" s="63"/>
      <c r="C906" s="74"/>
      <c r="D906" s="74"/>
      <c r="E906" s="74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</row>
    <row r="907" spans="1:25" s="409" customFormat="1" x14ac:dyDescent="0.2">
      <c r="A907" s="63"/>
      <c r="B907" s="63"/>
      <c r="C907" s="74"/>
      <c r="D907" s="74"/>
      <c r="E907" s="74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</row>
    <row r="908" spans="1:25" s="409" customFormat="1" x14ac:dyDescent="0.2">
      <c r="A908" s="63"/>
      <c r="B908" s="63"/>
      <c r="C908" s="74"/>
      <c r="D908" s="74"/>
      <c r="E908" s="74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</row>
    <row r="909" spans="1:25" s="409" customFormat="1" x14ac:dyDescent="0.2">
      <c r="A909" s="63"/>
      <c r="B909" s="63"/>
      <c r="C909" s="74"/>
      <c r="D909" s="74"/>
      <c r="E909" s="74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</row>
    <row r="910" spans="1:25" s="409" customFormat="1" x14ac:dyDescent="0.2">
      <c r="A910" s="63"/>
      <c r="B910" s="63"/>
      <c r="C910" s="74"/>
      <c r="D910" s="74"/>
      <c r="E910" s="74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</row>
    <row r="911" spans="1:25" s="409" customFormat="1" x14ac:dyDescent="0.2">
      <c r="A911" s="63"/>
      <c r="B911" s="63"/>
      <c r="C911" s="74"/>
      <c r="D911" s="74"/>
      <c r="E911" s="74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</row>
    <row r="912" spans="1:25" s="409" customFormat="1" x14ac:dyDescent="0.2">
      <c r="A912" s="63"/>
      <c r="B912" s="63"/>
      <c r="C912" s="74"/>
      <c r="D912" s="74"/>
      <c r="E912" s="74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</row>
    <row r="913" spans="1:25" s="409" customFormat="1" x14ac:dyDescent="0.2">
      <c r="A913" s="63"/>
      <c r="B913" s="63"/>
      <c r="C913" s="74"/>
      <c r="D913" s="74"/>
      <c r="E913" s="74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</row>
    <row r="914" spans="1:25" s="409" customFormat="1" x14ac:dyDescent="0.2">
      <c r="A914" s="63"/>
      <c r="B914" s="63"/>
      <c r="C914" s="74"/>
      <c r="D914" s="74"/>
      <c r="E914" s="74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</row>
    <row r="915" spans="1:25" s="409" customFormat="1" x14ac:dyDescent="0.2">
      <c r="A915" s="63"/>
      <c r="B915" s="63"/>
      <c r="C915" s="74"/>
      <c r="D915" s="74"/>
      <c r="E915" s="74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</row>
    <row r="916" spans="1:25" s="409" customFormat="1" x14ac:dyDescent="0.2">
      <c r="A916" s="63"/>
      <c r="B916" s="63"/>
      <c r="C916" s="74"/>
      <c r="D916" s="74"/>
      <c r="E916" s="74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</row>
    <row r="917" spans="1:25" s="409" customFormat="1" x14ac:dyDescent="0.2">
      <c r="A917" s="63"/>
      <c r="B917" s="63"/>
      <c r="C917" s="74"/>
      <c r="D917" s="74"/>
      <c r="E917" s="74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</row>
    <row r="918" spans="1:25" s="409" customFormat="1" x14ac:dyDescent="0.2">
      <c r="A918" s="63"/>
      <c r="B918" s="63"/>
      <c r="C918" s="74"/>
      <c r="D918" s="74"/>
      <c r="E918" s="74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</row>
    <row r="919" spans="1:25" s="409" customFormat="1" x14ac:dyDescent="0.2">
      <c r="A919" s="63"/>
      <c r="B919" s="63"/>
      <c r="C919" s="74"/>
      <c r="D919" s="74"/>
      <c r="E919" s="74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</row>
    <row r="920" spans="1:25" s="409" customFormat="1" x14ac:dyDescent="0.2">
      <c r="A920" s="63"/>
      <c r="B920" s="63"/>
      <c r="C920" s="74"/>
      <c r="D920" s="74"/>
      <c r="E920" s="74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</row>
    <row r="921" spans="1:25" s="409" customFormat="1" x14ac:dyDescent="0.2">
      <c r="A921" s="63"/>
      <c r="B921" s="63"/>
      <c r="C921" s="74"/>
      <c r="D921" s="74"/>
      <c r="E921" s="74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</row>
    <row r="922" spans="1:25" s="409" customFormat="1" x14ac:dyDescent="0.2">
      <c r="A922" s="63"/>
      <c r="B922" s="63"/>
      <c r="C922" s="74"/>
      <c r="D922" s="74"/>
      <c r="E922" s="74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</row>
    <row r="923" spans="1:25" s="409" customFormat="1" x14ac:dyDescent="0.2">
      <c r="A923" s="63"/>
      <c r="B923" s="63"/>
      <c r="C923" s="74"/>
      <c r="D923" s="74"/>
      <c r="E923" s="74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</row>
    <row r="924" spans="1:25" s="409" customFormat="1" x14ac:dyDescent="0.2">
      <c r="A924" s="63"/>
      <c r="B924" s="63"/>
      <c r="C924" s="74"/>
      <c r="D924" s="74"/>
      <c r="E924" s="74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</row>
    <row r="925" spans="1:25" s="409" customFormat="1" x14ac:dyDescent="0.2">
      <c r="A925" s="63"/>
      <c r="B925" s="63"/>
      <c r="C925" s="74"/>
      <c r="D925" s="74"/>
      <c r="E925" s="74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</row>
    <row r="926" spans="1:25" s="409" customFormat="1" x14ac:dyDescent="0.2">
      <c r="A926" s="63"/>
      <c r="B926" s="63"/>
      <c r="C926" s="74"/>
      <c r="D926" s="74"/>
      <c r="E926" s="74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</row>
    <row r="927" spans="1:25" s="409" customFormat="1" x14ac:dyDescent="0.2">
      <c r="A927" s="63"/>
      <c r="B927" s="63"/>
      <c r="C927" s="74"/>
      <c r="D927" s="74"/>
      <c r="E927" s="74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</row>
    <row r="928" spans="1:25" s="409" customFormat="1" x14ac:dyDescent="0.2">
      <c r="A928" s="63"/>
      <c r="B928" s="63"/>
      <c r="C928" s="74"/>
      <c r="D928" s="74"/>
      <c r="E928" s="74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</row>
    <row r="929" spans="1:25" s="409" customFormat="1" x14ac:dyDescent="0.2">
      <c r="A929" s="63"/>
      <c r="B929" s="63"/>
      <c r="C929" s="74"/>
      <c r="D929" s="74"/>
      <c r="E929" s="74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</row>
    <row r="930" spans="1:25" s="409" customFormat="1" x14ac:dyDescent="0.2">
      <c r="A930" s="63"/>
      <c r="B930" s="63"/>
      <c r="C930" s="74"/>
      <c r="D930" s="74"/>
      <c r="E930" s="74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</row>
    <row r="931" spans="1:25" s="409" customFormat="1" x14ac:dyDescent="0.2">
      <c r="A931" s="63"/>
      <c r="B931" s="63"/>
      <c r="C931" s="74"/>
      <c r="D931" s="74"/>
      <c r="E931" s="74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</row>
    <row r="932" spans="1:25" s="409" customFormat="1" x14ac:dyDescent="0.2">
      <c r="A932" s="63"/>
      <c r="B932" s="63"/>
      <c r="C932" s="74"/>
      <c r="D932" s="74"/>
      <c r="E932" s="74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</row>
    <row r="933" spans="1:25" s="409" customFormat="1" x14ac:dyDescent="0.2">
      <c r="A933" s="63"/>
      <c r="B933" s="63"/>
      <c r="C933" s="74"/>
      <c r="D933" s="74"/>
      <c r="E933" s="74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</row>
    <row r="934" spans="1:25" s="409" customFormat="1" x14ac:dyDescent="0.2">
      <c r="A934" s="63"/>
      <c r="B934" s="63"/>
      <c r="C934" s="74"/>
      <c r="D934" s="74"/>
      <c r="E934" s="74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</row>
    <row r="935" spans="1:25" s="409" customFormat="1" x14ac:dyDescent="0.2">
      <c r="A935" s="63"/>
      <c r="B935" s="63"/>
      <c r="C935" s="74"/>
      <c r="D935" s="74"/>
      <c r="E935" s="74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</row>
    <row r="936" spans="1:25" s="409" customFormat="1" x14ac:dyDescent="0.2">
      <c r="A936" s="63"/>
      <c r="B936" s="63"/>
      <c r="C936" s="74"/>
      <c r="D936" s="74"/>
      <c r="E936" s="74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</row>
    <row r="937" spans="1:25" s="409" customFormat="1" x14ac:dyDescent="0.2">
      <c r="A937" s="63"/>
      <c r="B937" s="63"/>
      <c r="C937" s="74"/>
      <c r="D937" s="74"/>
      <c r="E937" s="74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</row>
    <row r="938" spans="1:25" s="409" customFormat="1" x14ac:dyDescent="0.2">
      <c r="A938" s="63"/>
      <c r="B938" s="63"/>
      <c r="C938" s="74"/>
      <c r="D938" s="74"/>
      <c r="E938" s="74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</row>
    <row r="939" spans="1:25" s="409" customFormat="1" x14ac:dyDescent="0.2">
      <c r="A939" s="63"/>
      <c r="B939" s="63"/>
      <c r="C939" s="74"/>
      <c r="D939" s="74"/>
      <c r="E939" s="74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</row>
    <row r="940" spans="1:25" s="409" customFormat="1" x14ac:dyDescent="0.2">
      <c r="A940" s="63"/>
      <c r="B940" s="63"/>
      <c r="C940" s="74"/>
      <c r="D940" s="74"/>
      <c r="E940" s="74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</row>
    <row r="941" spans="1:25" s="409" customFormat="1" x14ac:dyDescent="0.2">
      <c r="A941" s="63"/>
      <c r="B941" s="63"/>
      <c r="C941" s="74"/>
      <c r="D941" s="74"/>
      <c r="E941" s="74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</row>
    <row r="942" spans="1:25" s="409" customFormat="1" x14ac:dyDescent="0.2">
      <c r="A942" s="63"/>
      <c r="B942" s="63"/>
      <c r="C942" s="74"/>
      <c r="D942" s="74"/>
      <c r="E942" s="74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</row>
    <row r="943" spans="1:25" s="409" customFormat="1" x14ac:dyDescent="0.2">
      <c r="A943" s="63"/>
      <c r="B943" s="63"/>
      <c r="C943" s="74"/>
      <c r="D943" s="74"/>
      <c r="E943" s="74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</row>
    <row r="944" spans="1:25" s="409" customFormat="1" x14ac:dyDescent="0.2">
      <c r="A944" s="63"/>
      <c r="B944" s="63"/>
      <c r="C944" s="74"/>
      <c r="D944" s="74"/>
      <c r="E944" s="74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</row>
    <row r="945" spans="1:25" s="409" customFormat="1" x14ac:dyDescent="0.2">
      <c r="A945" s="63"/>
      <c r="B945" s="63"/>
      <c r="C945" s="74"/>
      <c r="D945" s="74"/>
      <c r="E945" s="74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</row>
    <row r="946" spans="1:25" s="409" customFormat="1" x14ac:dyDescent="0.2">
      <c r="A946" s="63"/>
      <c r="B946" s="63"/>
      <c r="C946" s="74"/>
      <c r="D946" s="74"/>
      <c r="E946" s="74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</row>
    <row r="947" spans="1:25" s="409" customFormat="1" x14ac:dyDescent="0.2">
      <c r="A947" s="63"/>
      <c r="B947" s="63"/>
      <c r="C947" s="74"/>
      <c r="D947" s="74"/>
      <c r="E947" s="74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</row>
    <row r="948" spans="1:25" s="409" customFormat="1" x14ac:dyDescent="0.2">
      <c r="A948" s="63"/>
      <c r="B948" s="63"/>
      <c r="C948" s="74"/>
      <c r="D948" s="74"/>
      <c r="E948" s="74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</row>
    <row r="949" spans="1:25" s="409" customFormat="1" x14ac:dyDescent="0.2">
      <c r="A949" s="63"/>
      <c r="B949" s="63"/>
      <c r="C949" s="74"/>
      <c r="D949" s="74"/>
      <c r="E949" s="74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</row>
    <row r="950" spans="1:25" s="409" customFormat="1" x14ac:dyDescent="0.2">
      <c r="A950" s="63"/>
      <c r="B950" s="63"/>
      <c r="C950" s="74"/>
      <c r="D950" s="74"/>
      <c r="E950" s="74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</row>
    <row r="951" spans="1:25" s="409" customFormat="1" x14ac:dyDescent="0.2">
      <c r="A951" s="63"/>
      <c r="B951" s="63"/>
      <c r="C951" s="74"/>
      <c r="D951" s="74"/>
      <c r="E951" s="74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</row>
    <row r="952" spans="1:25" s="409" customFormat="1" x14ac:dyDescent="0.2">
      <c r="A952" s="63"/>
      <c r="B952" s="63"/>
      <c r="C952" s="74"/>
      <c r="D952" s="74"/>
      <c r="E952" s="74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</row>
    <row r="953" spans="1:25" s="409" customFormat="1" x14ac:dyDescent="0.2">
      <c r="A953" s="63"/>
      <c r="B953" s="63"/>
      <c r="C953" s="74"/>
      <c r="D953" s="74"/>
      <c r="E953" s="74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</row>
    <row r="954" spans="1:25" s="409" customFormat="1" x14ac:dyDescent="0.2">
      <c r="A954" s="63"/>
      <c r="B954" s="63"/>
      <c r="C954" s="74"/>
      <c r="D954" s="74"/>
      <c r="E954" s="74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</row>
    <row r="955" spans="1:25" s="409" customFormat="1" x14ac:dyDescent="0.2">
      <c r="A955" s="63"/>
      <c r="B955" s="63"/>
      <c r="C955" s="74"/>
      <c r="D955" s="74"/>
      <c r="E955" s="74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</row>
    <row r="956" spans="1:25" s="409" customFormat="1" x14ac:dyDescent="0.2">
      <c r="A956" s="63"/>
      <c r="B956" s="63"/>
      <c r="C956" s="74"/>
      <c r="D956" s="74"/>
      <c r="E956" s="74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</row>
    <row r="957" spans="1:25" s="409" customFormat="1" x14ac:dyDescent="0.2">
      <c r="A957" s="63"/>
      <c r="B957" s="63"/>
      <c r="C957" s="74"/>
      <c r="D957" s="74"/>
      <c r="E957" s="74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</row>
    <row r="958" spans="1:25" s="409" customFormat="1" x14ac:dyDescent="0.2">
      <c r="A958" s="63"/>
      <c r="B958" s="63"/>
      <c r="C958" s="74"/>
      <c r="D958" s="74"/>
      <c r="E958" s="74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</row>
    <row r="959" spans="1:25" s="409" customFormat="1" x14ac:dyDescent="0.2">
      <c r="A959" s="63"/>
      <c r="B959" s="63"/>
      <c r="C959" s="74"/>
      <c r="D959" s="74"/>
      <c r="E959" s="74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</row>
    <row r="960" spans="1:25" s="409" customFormat="1" x14ac:dyDescent="0.2">
      <c r="A960" s="63"/>
      <c r="B960" s="63"/>
      <c r="C960" s="74"/>
      <c r="D960" s="74"/>
      <c r="E960" s="74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</row>
    <row r="961" spans="1:25" s="409" customFormat="1" x14ac:dyDescent="0.2">
      <c r="A961" s="63"/>
      <c r="B961" s="63"/>
      <c r="C961" s="74"/>
      <c r="D961" s="74"/>
      <c r="E961" s="74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</row>
    <row r="962" spans="1:25" s="409" customFormat="1" x14ac:dyDescent="0.2">
      <c r="A962" s="63"/>
      <c r="B962" s="63"/>
      <c r="C962" s="74"/>
      <c r="D962" s="74"/>
      <c r="E962" s="74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</row>
    <row r="963" spans="1:25" s="409" customFormat="1" x14ac:dyDescent="0.2">
      <c r="A963" s="63"/>
      <c r="B963" s="63"/>
      <c r="C963" s="74"/>
      <c r="D963" s="74"/>
      <c r="E963" s="74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</row>
    <row r="964" spans="1:25" s="409" customFormat="1" x14ac:dyDescent="0.2">
      <c r="A964" s="63"/>
      <c r="B964" s="63"/>
      <c r="C964" s="74"/>
      <c r="D964" s="74"/>
      <c r="E964" s="74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</row>
    <row r="965" spans="1:25" s="409" customFormat="1" x14ac:dyDescent="0.2">
      <c r="A965" s="63"/>
      <c r="B965" s="63"/>
      <c r="C965" s="74"/>
      <c r="D965" s="74"/>
      <c r="E965" s="74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</row>
    <row r="966" spans="1:25" s="409" customFormat="1" x14ac:dyDescent="0.2">
      <c r="A966" s="63"/>
      <c r="B966" s="63"/>
      <c r="C966" s="74"/>
      <c r="D966" s="74"/>
      <c r="E966" s="74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</row>
    <row r="967" spans="1:25" s="409" customFormat="1" x14ac:dyDescent="0.2">
      <c r="A967" s="63"/>
      <c r="B967" s="63"/>
      <c r="C967" s="74"/>
      <c r="D967" s="74"/>
      <c r="E967" s="74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</row>
    <row r="968" spans="1:25" s="409" customFormat="1" x14ac:dyDescent="0.2">
      <c r="A968" s="63"/>
      <c r="B968" s="63"/>
      <c r="C968" s="74"/>
      <c r="D968" s="74"/>
      <c r="E968" s="74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</row>
    <row r="969" spans="1:25" s="409" customFormat="1" x14ac:dyDescent="0.2">
      <c r="A969" s="63"/>
      <c r="B969" s="63"/>
      <c r="C969" s="74"/>
      <c r="D969" s="74"/>
      <c r="E969" s="74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</row>
    <row r="970" spans="1:25" s="409" customFormat="1" x14ac:dyDescent="0.2">
      <c r="A970" s="63"/>
      <c r="B970" s="63"/>
      <c r="C970" s="74"/>
      <c r="D970" s="74"/>
      <c r="E970" s="74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</row>
    <row r="971" spans="1:25" s="409" customFormat="1" x14ac:dyDescent="0.2">
      <c r="A971" s="63"/>
      <c r="B971" s="63"/>
      <c r="C971" s="74"/>
      <c r="D971" s="74"/>
      <c r="E971" s="74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</row>
    <row r="972" spans="1:25" s="409" customFormat="1" x14ac:dyDescent="0.2">
      <c r="A972" s="63"/>
      <c r="B972" s="63"/>
      <c r="C972" s="74"/>
      <c r="D972" s="74"/>
      <c r="E972" s="74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</row>
    <row r="973" spans="1:25" s="409" customFormat="1" x14ac:dyDescent="0.2">
      <c r="A973" s="63"/>
      <c r="B973" s="63"/>
      <c r="C973" s="74"/>
      <c r="D973" s="74"/>
      <c r="E973" s="74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</row>
    <row r="974" spans="1:25" s="409" customFormat="1" x14ac:dyDescent="0.2">
      <c r="A974" s="63"/>
      <c r="B974" s="63"/>
      <c r="C974" s="74"/>
      <c r="D974" s="74"/>
      <c r="E974" s="74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</row>
    <row r="975" spans="1:25" s="409" customFormat="1" x14ac:dyDescent="0.2">
      <c r="A975" s="63"/>
      <c r="B975" s="63"/>
      <c r="C975" s="74"/>
      <c r="D975" s="74"/>
      <c r="E975" s="74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</row>
    <row r="976" spans="1:25" s="409" customFormat="1" x14ac:dyDescent="0.2">
      <c r="A976" s="63"/>
      <c r="B976" s="63"/>
      <c r="C976" s="74"/>
      <c r="D976" s="74"/>
      <c r="E976" s="74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</row>
    <row r="977" spans="1:25" s="409" customFormat="1" x14ac:dyDescent="0.2">
      <c r="A977" s="63"/>
      <c r="B977" s="63"/>
      <c r="C977" s="74"/>
      <c r="D977" s="74"/>
      <c r="E977" s="74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</row>
    <row r="978" spans="1:25" s="409" customFormat="1" x14ac:dyDescent="0.2">
      <c r="A978" s="63"/>
      <c r="B978" s="63"/>
      <c r="C978" s="74"/>
      <c r="D978" s="74"/>
      <c r="E978" s="74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</row>
    <row r="979" spans="1:25" s="409" customFormat="1" x14ac:dyDescent="0.2">
      <c r="A979" s="63"/>
      <c r="B979" s="63"/>
      <c r="C979" s="74"/>
      <c r="D979" s="74"/>
      <c r="E979" s="74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</row>
    <row r="980" spans="1:25" s="409" customFormat="1" x14ac:dyDescent="0.2">
      <c r="A980" s="63"/>
      <c r="B980" s="63"/>
      <c r="C980" s="74"/>
      <c r="D980" s="74"/>
      <c r="E980" s="74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</row>
    <row r="981" spans="1:25" s="409" customFormat="1" x14ac:dyDescent="0.2">
      <c r="A981" s="63"/>
      <c r="B981" s="63"/>
      <c r="C981" s="74"/>
      <c r="D981" s="74"/>
      <c r="E981" s="74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</row>
    <row r="982" spans="1:25" s="409" customFormat="1" x14ac:dyDescent="0.2">
      <c r="A982" s="63"/>
      <c r="B982" s="63"/>
      <c r="C982" s="74"/>
      <c r="D982" s="74"/>
      <c r="E982" s="74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</row>
    <row r="983" spans="1:25" s="409" customFormat="1" x14ac:dyDescent="0.2">
      <c r="A983" s="63"/>
      <c r="B983" s="63"/>
      <c r="C983" s="74"/>
      <c r="D983" s="74"/>
      <c r="E983" s="74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</row>
    <row r="984" spans="1:25" s="409" customFormat="1" x14ac:dyDescent="0.2">
      <c r="A984" s="63"/>
      <c r="B984" s="63"/>
      <c r="C984" s="74"/>
      <c r="D984" s="74"/>
      <c r="E984" s="74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</row>
    <row r="985" spans="1:25" s="409" customFormat="1" x14ac:dyDescent="0.2">
      <c r="A985" s="63"/>
      <c r="B985" s="63"/>
      <c r="C985" s="74"/>
      <c r="D985" s="74"/>
      <c r="E985" s="74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</row>
    <row r="986" spans="1:25" s="409" customFormat="1" x14ac:dyDescent="0.2">
      <c r="A986" s="63"/>
      <c r="B986" s="63"/>
      <c r="C986" s="74"/>
      <c r="D986" s="74"/>
      <c r="E986" s="74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</row>
    <row r="987" spans="1:25" s="409" customFormat="1" x14ac:dyDescent="0.2">
      <c r="A987" s="63"/>
      <c r="B987" s="63"/>
      <c r="C987" s="74"/>
      <c r="D987" s="74"/>
      <c r="E987" s="74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</row>
    <row r="988" spans="1:25" s="409" customFormat="1" x14ac:dyDescent="0.2">
      <c r="A988" s="63"/>
      <c r="B988" s="63"/>
      <c r="C988" s="74"/>
      <c r="D988" s="74"/>
      <c r="E988" s="74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</row>
    <row r="989" spans="1:25" s="409" customFormat="1" x14ac:dyDescent="0.2">
      <c r="A989" s="63"/>
      <c r="B989" s="63"/>
      <c r="C989" s="74"/>
      <c r="D989" s="74"/>
      <c r="E989" s="74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</row>
    <row r="990" spans="1:25" s="409" customFormat="1" x14ac:dyDescent="0.2">
      <c r="A990" s="63"/>
      <c r="B990" s="63"/>
      <c r="C990" s="74"/>
      <c r="D990" s="74"/>
      <c r="E990" s="74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</row>
    <row r="991" spans="1:25" s="409" customFormat="1" x14ac:dyDescent="0.2">
      <c r="A991" s="63"/>
      <c r="B991" s="63"/>
      <c r="C991" s="74"/>
      <c r="D991" s="74"/>
      <c r="E991" s="74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</row>
    <row r="992" spans="1:25" s="409" customFormat="1" x14ac:dyDescent="0.2">
      <c r="A992" s="63"/>
      <c r="B992" s="63"/>
      <c r="C992" s="74"/>
      <c r="D992" s="74"/>
      <c r="E992" s="74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</row>
    <row r="993" spans="1:25" s="409" customFormat="1" x14ac:dyDescent="0.2">
      <c r="A993" s="63"/>
      <c r="B993" s="63"/>
      <c r="C993" s="74"/>
      <c r="D993" s="74"/>
      <c r="E993" s="74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</row>
    <row r="994" spans="1:25" s="409" customFormat="1" x14ac:dyDescent="0.2">
      <c r="A994" s="63"/>
      <c r="B994" s="63"/>
      <c r="C994" s="74"/>
      <c r="D994" s="74"/>
      <c r="E994" s="74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</row>
    <row r="995" spans="1:25" s="409" customFormat="1" x14ac:dyDescent="0.2">
      <c r="A995" s="63"/>
      <c r="B995" s="63"/>
      <c r="C995" s="74"/>
      <c r="D995" s="74"/>
      <c r="E995" s="74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</row>
    <row r="996" spans="1:25" s="409" customFormat="1" x14ac:dyDescent="0.2">
      <c r="A996" s="63"/>
      <c r="B996" s="63"/>
      <c r="C996" s="74"/>
      <c r="D996" s="74"/>
      <c r="E996" s="74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</row>
    <row r="997" spans="1:25" s="409" customFormat="1" x14ac:dyDescent="0.2">
      <c r="A997" s="63"/>
      <c r="B997" s="63"/>
      <c r="C997" s="74"/>
      <c r="D997" s="74"/>
      <c r="E997" s="74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</row>
    <row r="998" spans="1:25" s="409" customFormat="1" x14ac:dyDescent="0.2">
      <c r="A998" s="63"/>
      <c r="B998" s="63"/>
      <c r="C998" s="74"/>
      <c r="D998" s="74"/>
      <c r="E998" s="74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</row>
    <row r="999" spans="1:25" s="409" customFormat="1" x14ac:dyDescent="0.2">
      <c r="A999" s="63"/>
      <c r="B999" s="63"/>
      <c r="C999" s="74"/>
      <c r="D999" s="74"/>
      <c r="E999" s="74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</row>
    <row r="1000" spans="1:25" s="409" customFormat="1" x14ac:dyDescent="0.2">
      <c r="A1000" s="63"/>
      <c r="B1000" s="63"/>
      <c r="C1000" s="74"/>
      <c r="D1000" s="74"/>
      <c r="E1000" s="74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</row>
    <row r="1001" spans="1:25" s="409" customFormat="1" x14ac:dyDescent="0.2">
      <c r="A1001" s="63"/>
      <c r="B1001" s="63"/>
      <c r="C1001" s="74"/>
      <c r="D1001" s="74"/>
      <c r="E1001" s="74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</row>
    <row r="1002" spans="1:25" s="409" customFormat="1" x14ac:dyDescent="0.2">
      <c r="A1002" s="63"/>
      <c r="B1002" s="63"/>
      <c r="C1002" s="74"/>
      <c r="D1002" s="74"/>
      <c r="E1002" s="74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</row>
    <row r="1003" spans="1:25" s="409" customFormat="1" x14ac:dyDescent="0.2">
      <c r="A1003" s="63"/>
      <c r="B1003" s="63"/>
      <c r="C1003" s="74"/>
      <c r="D1003" s="74"/>
      <c r="E1003" s="74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</row>
    <row r="1004" spans="1:25" s="409" customFormat="1" x14ac:dyDescent="0.2">
      <c r="A1004" s="63"/>
      <c r="B1004" s="63"/>
      <c r="C1004" s="74"/>
      <c r="D1004" s="74"/>
      <c r="E1004" s="74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</row>
    <row r="1005" spans="1:25" s="409" customFormat="1" x14ac:dyDescent="0.2">
      <c r="A1005" s="63"/>
      <c r="B1005" s="63"/>
      <c r="C1005" s="74"/>
      <c r="D1005" s="74"/>
      <c r="E1005" s="74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</row>
    <row r="1006" spans="1:25" s="409" customFormat="1" x14ac:dyDescent="0.2">
      <c r="A1006" s="63"/>
      <c r="B1006" s="63"/>
      <c r="C1006" s="74"/>
      <c r="D1006" s="74"/>
      <c r="E1006" s="74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</row>
    <row r="1007" spans="1:25" s="409" customFormat="1" x14ac:dyDescent="0.2">
      <c r="A1007" s="63"/>
      <c r="B1007" s="63"/>
      <c r="C1007" s="74"/>
      <c r="D1007" s="74"/>
      <c r="E1007" s="74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</row>
    <row r="1008" spans="1:25" s="409" customFormat="1" x14ac:dyDescent="0.2">
      <c r="A1008" s="63"/>
      <c r="B1008" s="63"/>
      <c r="C1008" s="74"/>
      <c r="D1008" s="74"/>
      <c r="E1008" s="74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</row>
    <row r="1009" spans="1:25" s="409" customFormat="1" x14ac:dyDescent="0.2">
      <c r="A1009" s="63"/>
      <c r="B1009" s="63"/>
      <c r="C1009" s="74"/>
      <c r="D1009" s="74"/>
      <c r="E1009" s="74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</row>
    <row r="1010" spans="1:25" s="409" customFormat="1" x14ac:dyDescent="0.2">
      <c r="A1010" s="63"/>
      <c r="B1010" s="63"/>
      <c r="C1010" s="74"/>
      <c r="D1010" s="74"/>
      <c r="E1010" s="74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</row>
    <row r="1011" spans="1:25" s="409" customFormat="1" x14ac:dyDescent="0.2">
      <c r="A1011" s="63"/>
      <c r="B1011" s="63"/>
      <c r="C1011" s="74"/>
      <c r="D1011" s="74"/>
      <c r="E1011" s="74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</row>
    <row r="1012" spans="1:25" s="409" customFormat="1" x14ac:dyDescent="0.2">
      <c r="A1012" s="63"/>
      <c r="B1012" s="63"/>
      <c r="C1012" s="74"/>
      <c r="D1012" s="74"/>
      <c r="E1012" s="74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</row>
    <row r="1013" spans="1:25" s="409" customFormat="1" x14ac:dyDescent="0.2">
      <c r="A1013" s="63"/>
      <c r="B1013" s="63"/>
      <c r="C1013" s="74"/>
      <c r="D1013" s="74"/>
      <c r="E1013" s="74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</row>
    <row r="1014" spans="1:25" s="409" customFormat="1" x14ac:dyDescent="0.2">
      <c r="A1014" s="63"/>
      <c r="B1014" s="63"/>
      <c r="C1014" s="74"/>
      <c r="D1014" s="74"/>
      <c r="E1014" s="74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</row>
    <row r="1015" spans="1:25" s="409" customFormat="1" x14ac:dyDescent="0.2">
      <c r="A1015" s="63"/>
      <c r="B1015" s="63"/>
      <c r="C1015" s="74"/>
      <c r="D1015" s="74"/>
      <c r="E1015" s="74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</row>
    <row r="1016" spans="1:25" s="409" customFormat="1" x14ac:dyDescent="0.2">
      <c r="A1016" s="63"/>
      <c r="B1016" s="63"/>
      <c r="C1016" s="74"/>
      <c r="D1016" s="74"/>
      <c r="E1016" s="74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</row>
    <row r="1017" spans="1:25" s="409" customFormat="1" x14ac:dyDescent="0.2">
      <c r="A1017" s="63"/>
      <c r="B1017" s="63"/>
      <c r="C1017" s="74"/>
      <c r="D1017" s="74"/>
      <c r="E1017" s="74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</row>
    <row r="1018" spans="1:25" s="409" customFormat="1" x14ac:dyDescent="0.2">
      <c r="A1018" s="63"/>
      <c r="B1018" s="63"/>
      <c r="C1018" s="74"/>
      <c r="D1018" s="74"/>
      <c r="E1018" s="74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</row>
    <row r="1019" spans="1:25" s="409" customFormat="1" x14ac:dyDescent="0.2">
      <c r="A1019" s="63"/>
      <c r="B1019" s="63"/>
      <c r="C1019" s="74"/>
      <c r="D1019" s="74"/>
      <c r="E1019" s="74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</row>
    <row r="1020" spans="1:25" s="409" customFormat="1" x14ac:dyDescent="0.2">
      <c r="A1020" s="63"/>
      <c r="B1020" s="63"/>
      <c r="C1020" s="74"/>
      <c r="D1020" s="74"/>
      <c r="E1020" s="74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</row>
    <row r="1021" spans="1:25" s="409" customFormat="1" x14ac:dyDescent="0.2">
      <c r="A1021" s="63"/>
      <c r="B1021" s="63"/>
      <c r="C1021" s="74"/>
      <c r="D1021" s="74"/>
      <c r="E1021" s="74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</row>
    <row r="1022" spans="1:25" s="409" customFormat="1" x14ac:dyDescent="0.2">
      <c r="A1022" s="63"/>
      <c r="B1022" s="63"/>
      <c r="C1022" s="74"/>
      <c r="D1022" s="74"/>
      <c r="E1022" s="74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</row>
    <row r="1023" spans="1:25" s="409" customFormat="1" x14ac:dyDescent="0.2">
      <c r="A1023" s="63"/>
      <c r="B1023" s="63"/>
      <c r="C1023" s="74"/>
      <c r="D1023" s="74"/>
      <c r="E1023" s="74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</row>
    <row r="1024" spans="1:25" s="409" customFormat="1" x14ac:dyDescent="0.2">
      <c r="A1024" s="63"/>
      <c r="B1024" s="63"/>
      <c r="C1024" s="74"/>
      <c r="D1024" s="74"/>
      <c r="E1024" s="74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</row>
    <row r="1025" spans="1:25" s="409" customFormat="1" x14ac:dyDescent="0.2">
      <c r="A1025" s="63"/>
      <c r="B1025" s="63"/>
      <c r="C1025" s="74"/>
      <c r="D1025" s="74"/>
      <c r="E1025" s="74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</row>
    <row r="1026" spans="1:25" s="409" customFormat="1" x14ac:dyDescent="0.2">
      <c r="A1026" s="63"/>
      <c r="B1026" s="63"/>
      <c r="C1026" s="74"/>
      <c r="D1026" s="74"/>
      <c r="E1026" s="74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</row>
    <row r="1027" spans="1:25" s="409" customFormat="1" x14ac:dyDescent="0.2">
      <c r="A1027" s="63"/>
      <c r="B1027" s="63"/>
      <c r="C1027" s="74"/>
      <c r="D1027" s="74"/>
      <c r="E1027" s="74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</row>
    <row r="1028" spans="1:25" s="409" customFormat="1" x14ac:dyDescent="0.2">
      <c r="A1028" s="63"/>
      <c r="B1028" s="63"/>
      <c r="C1028" s="74"/>
      <c r="D1028" s="74"/>
      <c r="E1028" s="74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</row>
    <row r="1029" spans="1:25" s="409" customFormat="1" x14ac:dyDescent="0.2">
      <c r="A1029" s="63"/>
      <c r="B1029" s="63"/>
      <c r="C1029" s="74"/>
      <c r="D1029" s="74"/>
      <c r="E1029" s="74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</row>
    <row r="1030" spans="1:25" s="409" customFormat="1" x14ac:dyDescent="0.2">
      <c r="A1030" s="63"/>
      <c r="B1030" s="63"/>
      <c r="C1030" s="74"/>
      <c r="D1030" s="74"/>
      <c r="E1030" s="74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</row>
    <row r="1031" spans="1:25" s="409" customFormat="1" x14ac:dyDescent="0.2">
      <c r="A1031" s="63"/>
      <c r="B1031" s="63"/>
      <c r="C1031" s="74"/>
      <c r="D1031" s="74"/>
      <c r="E1031" s="74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</row>
    <row r="1032" spans="1:25" s="409" customFormat="1" x14ac:dyDescent="0.2">
      <c r="A1032" s="63"/>
      <c r="B1032" s="63"/>
      <c r="C1032" s="74"/>
      <c r="D1032" s="74"/>
      <c r="E1032" s="74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</row>
    <row r="1033" spans="1:25" s="409" customFormat="1" x14ac:dyDescent="0.2">
      <c r="A1033" s="63"/>
      <c r="B1033" s="63"/>
      <c r="C1033" s="74"/>
      <c r="D1033" s="74"/>
      <c r="E1033" s="74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</row>
    <row r="1034" spans="1:25" s="409" customFormat="1" x14ac:dyDescent="0.2">
      <c r="A1034" s="63"/>
      <c r="B1034" s="63"/>
      <c r="C1034" s="74"/>
      <c r="D1034" s="74"/>
      <c r="E1034" s="74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</row>
    <row r="1035" spans="1:25" s="409" customFormat="1" x14ac:dyDescent="0.2">
      <c r="A1035" s="63"/>
      <c r="B1035" s="63"/>
      <c r="C1035" s="74"/>
      <c r="D1035" s="74"/>
      <c r="E1035" s="74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</row>
    <row r="1036" spans="1:25" s="409" customFormat="1" x14ac:dyDescent="0.2">
      <c r="A1036" s="63"/>
      <c r="B1036" s="63"/>
      <c r="C1036" s="74"/>
      <c r="D1036" s="74"/>
      <c r="E1036" s="74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</row>
    <row r="1037" spans="1:25" s="409" customFormat="1" x14ac:dyDescent="0.2">
      <c r="A1037" s="63"/>
      <c r="B1037" s="63"/>
      <c r="C1037" s="74"/>
      <c r="D1037" s="74"/>
      <c r="E1037" s="74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</row>
    <row r="1038" spans="1:25" s="409" customFormat="1" x14ac:dyDescent="0.2">
      <c r="A1038" s="63"/>
      <c r="B1038" s="63"/>
      <c r="C1038" s="74"/>
      <c r="D1038" s="74"/>
      <c r="E1038" s="74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</row>
    <row r="1039" spans="1:25" s="409" customFormat="1" x14ac:dyDescent="0.2">
      <c r="A1039" s="63"/>
      <c r="B1039" s="63"/>
      <c r="C1039" s="74"/>
      <c r="D1039" s="74"/>
      <c r="E1039" s="74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</row>
    <row r="1040" spans="1:25" s="409" customFormat="1" x14ac:dyDescent="0.2">
      <c r="A1040" s="63"/>
      <c r="B1040" s="63"/>
      <c r="C1040" s="74"/>
      <c r="D1040" s="74"/>
      <c r="E1040" s="74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</row>
    <row r="1041" spans="1:25" s="409" customFormat="1" x14ac:dyDescent="0.2">
      <c r="A1041" s="63"/>
      <c r="B1041" s="63"/>
      <c r="C1041" s="74"/>
      <c r="D1041" s="74"/>
      <c r="E1041" s="74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</row>
    <row r="1042" spans="1:25" s="409" customFormat="1" x14ac:dyDescent="0.2">
      <c r="A1042" s="63"/>
      <c r="B1042" s="63"/>
      <c r="C1042" s="74"/>
      <c r="D1042" s="74"/>
      <c r="E1042" s="74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</row>
    <row r="1043" spans="1:25" s="409" customFormat="1" x14ac:dyDescent="0.2">
      <c r="A1043" s="63"/>
      <c r="B1043" s="63"/>
      <c r="C1043" s="74"/>
      <c r="D1043" s="74"/>
      <c r="E1043" s="74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</row>
    <row r="1044" spans="1:25" s="409" customFormat="1" x14ac:dyDescent="0.2">
      <c r="A1044" s="63"/>
      <c r="B1044" s="63"/>
      <c r="C1044" s="74"/>
      <c r="D1044" s="74"/>
      <c r="E1044" s="74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</row>
    <row r="1045" spans="1:25" s="409" customFormat="1" x14ac:dyDescent="0.2">
      <c r="A1045" s="63"/>
      <c r="B1045" s="63"/>
      <c r="C1045" s="74"/>
      <c r="D1045" s="74"/>
      <c r="E1045" s="74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</row>
    <row r="1046" spans="1:25" s="409" customFormat="1" x14ac:dyDescent="0.2">
      <c r="A1046" s="63"/>
      <c r="B1046" s="63"/>
      <c r="C1046" s="74"/>
      <c r="D1046" s="74"/>
      <c r="E1046" s="74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</row>
    <row r="1047" spans="1:25" s="409" customFormat="1" x14ac:dyDescent="0.2">
      <c r="A1047" s="63"/>
      <c r="B1047" s="63"/>
      <c r="C1047" s="74"/>
      <c r="D1047" s="74"/>
      <c r="E1047" s="74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</row>
    <row r="1048" spans="1:25" s="409" customFormat="1" x14ac:dyDescent="0.2">
      <c r="A1048" s="63"/>
      <c r="B1048" s="63"/>
      <c r="C1048" s="74"/>
      <c r="D1048" s="74"/>
      <c r="E1048" s="74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</row>
    <row r="1049" spans="1:25" s="409" customFormat="1" x14ac:dyDescent="0.2">
      <c r="A1049" s="63"/>
      <c r="B1049" s="63"/>
      <c r="C1049" s="74"/>
      <c r="D1049" s="74"/>
      <c r="E1049" s="74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</row>
    <row r="1050" spans="1:25" s="409" customFormat="1" x14ac:dyDescent="0.2">
      <c r="A1050" s="63"/>
      <c r="B1050" s="63"/>
      <c r="C1050" s="74"/>
      <c r="D1050" s="74"/>
      <c r="E1050" s="74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</row>
    <row r="1051" spans="1:25" s="409" customFormat="1" x14ac:dyDescent="0.2">
      <c r="A1051" s="63"/>
      <c r="B1051" s="63"/>
      <c r="C1051" s="74"/>
      <c r="D1051" s="74"/>
      <c r="E1051" s="74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</row>
    <row r="1052" spans="1:25" s="409" customFormat="1" x14ac:dyDescent="0.2">
      <c r="A1052" s="63"/>
      <c r="B1052" s="63"/>
      <c r="C1052" s="74"/>
      <c r="D1052" s="74"/>
      <c r="E1052" s="74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</row>
    <row r="1053" spans="1:25" s="409" customFormat="1" x14ac:dyDescent="0.2">
      <c r="A1053" s="63"/>
      <c r="B1053" s="63"/>
      <c r="C1053" s="74"/>
      <c r="D1053" s="74"/>
      <c r="E1053" s="74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</row>
    <row r="1054" spans="1:25" s="409" customFormat="1" x14ac:dyDescent="0.2">
      <c r="A1054" s="63"/>
      <c r="B1054" s="63"/>
      <c r="C1054" s="74"/>
      <c r="D1054" s="74"/>
      <c r="E1054" s="74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</row>
    <row r="1055" spans="1:25" s="409" customFormat="1" x14ac:dyDescent="0.2">
      <c r="A1055" s="63"/>
      <c r="B1055" s="63"/>
      <c r="C1055" s="74"/>
      <c r="D1055" s="74"/>
      <c r="E1055" s="74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</row>
    <row r="1056" spans="1:25" s="409" customFormat="1" x14ac:dyDescent="0.2">
      <c r="A1056" s="63"/>
      <c r="B1056" s="63"/>
      <c r="C1056" s="74"/>
      <c r="D1056" s="74"/>
      <c r="E1056" s="74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</row>
    <row r="1057" spans="1:25" s="409" customFormat="1" x14ac:dyDescent="0.2">
      <c r="A1057" s="63"/>
      <c r="B1057" s="63"/>
      <c r="C1057" s="74"/>
      <c r="D1057" s="74"/>
      <c r="E1057" s="74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</row>
    <row r="1058" spans="1:25" s="409" customFormat="1" x14ac:dyDescent="0.2">
      <c r="A1058" s="63"/>
      <c r="B1058" s="63"/>
      <c r="C1058" s="74"/>
      <c r="D1058" s="74"/>
      <c r="E1058" s="74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</row>
    <row r="1059" spans="1:25" s="409" customFormat="1" x14ac:dyDescent="0.2">
      <c r="A1059" s="63"/>
      <c r="B1059" s="63"/>
      <c r="C1059" s="74"/>
      <c r="D1059" s="74"/>
      <c r="E1059" s="74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</row>
    <row r="1060" spans="1:25" s="409" customFormat="1" x14ac:dyDescent="0.2">
      <c r="A1060" s="63"/>
      <c r="B1060" s="63"/>
      <c r="C1060" s="74"/>
      <c r="D1060" s="74"/>
      <c r="E1060" s="74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</row>
    <row r="1061" spans="1:25" s="409" customFormat="1" x14ac:dyDescent="0.2">
      <c r="A1061" s="63"/>
      <c r="B1061" s="63"/>
      <c r="C1061" s="74"/>
      <c r="D1061" s="74"/>
      <c r="E1061" s="74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</row>
    <row r="1062" spans="1:25" s="409" customFormat="1" x14ac:dyDescent="0.2">
      <c r="A1062" s="63"/>
      <c r="B1062" s="63"/>
      <c r="C1062" s="74"/>
      <c r="D1062" s="74"/>
      <c r="E1062" s="74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</row>
    <row r="1063" spans="1:25" s="409" customFormat="1" x14ac:dyDescent="0.2">
      <c r="A1063" s="63"/>
      <c r="B1063" s="63"/>
      <c r="C1063" s="74"/>
      <c r="D1063" s="74"/>
      <c r="E1063" s="74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</row>
    <row r="1064" spans="1:25" s="409" customFormat="1" x14ac:dyDescent="0.2">
      <c r="A1064" s="63"/>
      <c r="B1064" s="63"/>
      <c r="C1064" s="74"/>
      <c r="D1064" s="74"/>
      <c r="E1064" s="74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</row>
    <row r="1065" spans="1:25" s="409" customFormat="1" x14ac:dyDescent="0.2">
      <c r="A1065" s="63"/>
      <c r="B1065" s="63"/>
      <c r="C1065" s="74"/>
      <c r="D1065" s="74"/>
      <c r="E1065" s="74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</row>
    <row r="1066" spans="1:25" s="409" customFormat="1" x14ac:dyDescent="0.2">
      <c r="A1066" s="63"/>
      <c r="B1066" s="63"/>
      <c r="C1066" s="74"/>
      <c r="D1066" s="74"/>
      <c r="E1066" s="74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</row>
    <row r="1067" spans="1:25" s="409" customFormat="1" x14ac:dyDescent="0.2">
      <c r="A1067" s="63"/>
      <c r="B1067" s="63"/>
      <c r="C1067" s="74"/>
      <c r="D1067" s="74"/>
      <c r="E1067" s="74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</row>
    <row r="1068" spans="1:25" s="409" customFormat="1" x14ac:dyDescent="0.2">
      <c r="A1068" s="63"/>
      <c r="B1068" s="63"/>
      <c r="C1068" s="74"/>
      <c r="D1068" s="74"/>
      <c r="E1068" s="74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</row>
    <row r="1069" spans="1:25" s="409" customFormat="1" x14ac:dyDescent="0.2">
      <c r="A1069" s="63"/>
      <c r="B1069" s="63"/>
      <c r="C1069" s="74"/>
      <c r="D1069" s="74"/>
      <c r="E1069" s="74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</row>
    <row r="1070" spans="1:25" s="409" customFormat="1" x14ac:dyDescent="0.2">
      <c r="A1070" s="63"/>
      <c r="B1070" s="63"/>
      <c r="C1070" s="74"/>
      <c r="D1070" s="74"/>
      <c r="E1070" s="74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</row>
    <row r="1071" spans="1:25" s="409" customFormat="1" x14ac:dyDescent="0.2">
      <c r="A1071" s="63"/>
      <c r="B1071" s="63"/>
      <c r="C1071" s="74"/>
      <c r="D1071" s="74"/>
      <c r="E1071" s="74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</row>
    <row r="1072" spans="1:25" s="409" customFormat="1" x14ac:dyDescent="0.2">
      <c r="A1072" s="63"/>
      <c r="B1072" s="63"/>
      <c r="C1072" s="74"/>
      <c r="D1072" s="74"/>
      <c r="E1072" s="74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</row>
    <row r="1073" spans="1:25" s="409" customFormat="1" x14ac:dyDescent="0.2">
      <c r="A1073" s="63"/>
      <c r="B1073" s="63"/>
      <c r="C1073" s="74"/>
      <c r="D1073" s="74"/>
      <c r="E1073" s="74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</row>
    <row r="1074" spans="1:25" s="409" customFormat="1" x14ac:dyDescent="0.2">
      <c r="A1074" s="63"/>
      <c r="B1074" s="63"/>
      <c r="C1074" s="74"/>
      <c r="D1074" s="74"/>
      <c r="E1074" s="74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</row>
    <row r="1075" spans="1:25" s="409" customFormat="1" x14ac:dyDescent="0.2">
      <c r="A1075" s="63"/>
      <c r="B1075" s="63"/>
      <c r="C1075" s="74"/>
      <c r="D1075" s="74"/>
      <c r="E1075" s="74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</row>
    <row r="1076" spans="1:25" s="409" customFormat="1" x14ac:dyDescent="0.2">
      <c r="A1076" s="63"/>
      <c r="B1076" s="63"/>
      <c r="C1076" s="74"/>
      <c r="D1076" s="74"/>
      <c r="E1076" s="74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</row>
    <row r="1077" spans="1:25" s="409" customFormat="1" x14ac:dyDescent="0.2">
      <c r="A1077" s="63"/>
      <c r="B1077" s="63"/>
      <c r="C1077" s="74"/>
      <c r="D1077" s="74"/>
      <c r="E1077" s="74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</row>
    <row r="1078" spans="1:25" s="409" customFormat="1" x14ac:dyDescent="0.2">
      <c r="A1078" s="63"/>
      <c r="B1078" s="63"/>
      <c r="C1078" s="74"/>
      <c r="D1078" s="74"/>
      <c r="E1078" s="74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</row>
    <row r="1079" spans="1:25" s="409" customFormat="1" x14ac:dyDescent="0.2">
      <c r="A1079" s="63"/>
      <c r="B1079" s="63"/>
      <c r="C1079" s="74"/>
      <c r="D1079" s="74"/>
      <c r="E1079" s="74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</row>
    <row r="1080" spans="1:25" s="409" customFormat="1" x14ac:dyDescent="0.2">
      <c r="A1080" s="63"/>
      <c r="B1080" s="63"/>
      <c r="C1080" s="74"/>
      <c r="D1080" s="74"/>
      <c r="E1080" s="74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</row>
    <row r="1081" spans="1:25" s="409" customFormat="1" x14ac:dyDescent="0.2">
      <c r="A1081" s="63"/>
      <c r="B1081" s="63"/>
      <c r="C1081" s="74"/>
      <c r="D1081" s="74"/>
      <c r="E1081" s="74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</row>
    <row r="1082" spans="1:25" s="409" customFormat="1" x14ac:dyDescent="0.2">
      <c r="A1082" s="63"/>
      <c r="B1082" s="63"/>
      <c r="C1082" s="74"/>
      <c r="D1082" s="74"/>
      <c r="E1082" s="74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</row>
    <row r="1083" spans="1:25" s="409" customFormat="1" x14ac:dyDescent="0.2">
      <c r="A1083" s="63"/>
      <c r="B1083" s="63"/>
      <c r="C1083" s="74"/>
      <c r="D1083" s="74"/>
      <c r="E1083" s="74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</row>
    <row r="1084" spans="1:25" s="409" customFormat="1" x14ac:dyDescent="0.2">
      <c r="A1084" s="63"/>
      <c r="B1084" s="63"/>
      <c r="C1084" s="74"/>
      <c r="D1084" s="74"/>
      <c r="E1084" s="74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</row>
    <row r="1085" spans="1:25" s="409" customFormat="1" x14ac:dyDescent="0.2">
      <c r="A1085" s="63"/>
      <c r="B1085" s="63"/>
      <c r="C1085" s="74"/>
      <c r="D1085" s="74"/>
      <c r="E1085" s="74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</row>
    <row r="1086" spans="1:25" s="409" customFormat="1" x14ac:dyDescent="0.2">
      <c r="A1086" s="63"/>
      <c r="B1086" s="63"/>
      <c r="C1086" s="74"/>
      <c r="D1086" s="74"/>
      <c r="E1086" s="74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</row>
    <row r="1087" spans="1:25" s="409" customFormat="1" x14ac:dyDescent="0.2">
      <c r="A1087" s="63"/>
      <c r="B1087" s="63"/>
      <c r="C1087" s="74"/>
      <c r="D1087" s="74"/>
      <c r="E1087" s="74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</row>
    <row r="1088" spans="1:25" s="409" customFormat="1" x14ac:dyDescent="0.2">
      <c r="A1088" s="63"/>
      <c r="B1088" s="63"/>
      <c r="C1088" s="74"/>
      <c r="D1088" s="74"/>
      <c r="E1088" s="74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</row>
    <row r="1089" spans="1:25" s="409" customFormat="1" x14ac:dyDescent="0.2">
      <c r="A1089" s="63"/>
      <c r="B1089" s="63"/>
      <c r="C1089" s="74"/>
      <c r="D1089" s="74"/>
      <c r="E1089" s="74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</row>
    <row r="1090" spans="1:25" s="409" customFormat="1" x14ac:dyDescent="0.2">
      <c r="A1090" s="63"/>
      <c r="B1090" s="63"/>
      <c r="C1090" s="74"/>
      <c r="D1090" s="74"/>
      <c r="E1090" s="74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</row>
    <row r="1091" spans="1:25" s="409" customFormat="1" x14ac:dyDescent="0.2">
      <c r="A1091" s="63"/>
      <c r="B1091" s="63"/>
      <c r="C1091" s="74"/>
      <c r="D1091" s="74"/>
      <c r="E1091" s="74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</row>
    <row r="1092" spans="1:25" s="409" customFormat="1" x14ac:dyDescent="0.2">
      <c r="A1092" s="63"/>
      <c r="B1092" s="63"/>
      <c r="C1092" s="74"/>
      <c r="D1092" s="74"/>
      <c r="E1092" s="74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</row>
    <row r="1093" spans="1:25" s="409" customFormat="1" x14ac:dyDescent="0.2">
      <c r="A1093" s="63"/>
      <c r="B1093" s="63"/>
      <c r="C1093" s="74"/>
      <c r="D1093" s="74"/>
      <c r="E1093" s="74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</row>
    <row r="1094" spans="1:25" s="409" customFormat="1" x14ac:dyDescent="0.2">
      <c r="A1094" s="63"/>
      <c r="B1094" s="63"/>
      <c r="C1094" s="74"/>
      <c r="D1094" s="74"/>
      <c r="E1094" s="74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</row>
    <row r="1095" spans="1:25" s="409" customFormat="1" x14ac:dyDescent="0.2">
      <c r="A1095" s="63"/>
      <c r="B1095" s="63"/>
      <c r="C1095" s="74"/>
      <c r="D1095" s="74"/>
      <c r="E1095" s="74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</row>
    <row r="1096" spans="1:25" s="409" customFormat="1" x14ac:dyDescent="0.2">
      <c r="A1096" s="63"/>
      <c r="B1096" s="63"/>
      <c r="C1096" s="74"/>
      <c r="D1096" s="74"/>
      <c r="E1096" s="74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</row>
    <row r="1097" spans="1:25" s="409" customFormat="1" x14ac:dyDescent="0.2">
      <c r="A1097" s="63"/>
      <c r="B1097" s="63"/>
      <c r="C1097" s="74"/>
      <c r="D1097" s="74"/>
      <c r="E1097" s="74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</row>
    <row r="1098" spans="1:25" s="409" customFormat="1" x14ac:dyDescent="0.2">
      <c r="A1098" s="63"/>
      <c r="B1098" s="63"/>
      <c r="C1098" s="74"/>
      <c r="D1098" s="74"/>
      <c r="E1098" s="74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</row>
    <row r="1099" spans="1:25" s="409" customFormat="1" x14ac:dyDescent="0.2">
      <c r="A1099" s="63"/>
      <c r="B1099" s="63"/>
      <c r="C1099" s="74"/>
      <c r="D1099" s="74"/>
      <c r="E1099" s="74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</row>
    <row r="1100" spans="1:25" s="409" customFormat="1" x14ac:dyDescent="0.2">
      <c r="A1100" s="63"/>
      <c r="B1100" s="63"/>
      <c r="C1100" s="74"/>
      <c r="D1100" s="74"/>
      <c r="E1100" s="74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</row>
    <row r="1101" spans="1:25" s="409" customFormat="1" x14ac:dyDescent="0.2">
      <c r="A1101" s="63"/>
      <c r="B1101" s="63"/>
      <c r="C1101" s="74"/>
      <c r="D1101" s="74"/>
      <c r="E1101" s="74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</row>
    <row r="1102" spans="1:25" s="409" customFormat="1" x14ac:dyDescent="0.2">
      <c r="A1102" s="63"/>
      <c r="B1102" s="63"/>
      <c r="C1102" s="74"/>
      <c r="D1102" s="74"/>
      <c r="E1102" s="74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</row>
    <row r="1103" spans="1:25" s="409" customFormat="1" x14ac:dyDescent="0.2">
      <c r="A1103" s="63"/>
      <c r="B1103" s="63"/>
      <c r="C1103" s="74"/>
      <c r="D1103" s="74"/>
      <c r="E1103" s="74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</row>
    <row r="1104" spans="1:25" s="409" customFormat="1" x14ac:dyDescent="0.2">
      <c r="A1104" s="63"/>
      <c r="B1104" s="63"/>
      <c r="C1104" s="74"/>
      <c r="D1104" s="74"/>
      <c r="E1104" s="74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</row>
    <row r="1105" spans="1:25" s="409" customFormat="1" x14ac:dyDescent="0.2">
      <c r="A1105" s="63"/>
      <c r="B1105" s="63"/>
      <c r="C1105" s="74"/>
      <c r="D1105" s="74"/>
      <c r="E1105" s="74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</row>
    <row r="1106" spans="1:25" s="409" customFormat="1" x14ac:dyDescent="0.2">
      <c r="A1106" s="63"/>
      <c r="B1106" s="63"/>
      <c r="C1106" s="74"/>
      <c r="D1106" s="74"/>
      <c r="E1106" s="74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</row>
    <row r="1107" spans="1:25" s="409" customFormat="1" x14ac:dyDescent="0.2">
      <c r="A1107" s="63"/>
      <c r="B1107" s="63"/>
      <c r="C1107" s="74"/>
      <c r="D1107" s="74"/>
      <c r="E1107" s="74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</row>
    <row r="1108" spans="1:25" s="409" customFormat="1" x14ac:dyDescent="0.2">
      <c r="A1108" s="63"/>
      <c r="B1108" s="63"/>
      <c r="C1108" s="74"/>
      <c r="D1108" s="74"/>
      <c r="E1108" s="74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</row>
    <row r="1109" spans="1:25" s="409" customFormat="1" x14ac:dyDescent="0.2">
      <c r="A1109" s="63"/>
      <c r="B1109" s="63"/>
      <c r="C1109" s="74"/>
      <c r="D1109" s="74"/>
      <c r="E1109" s="74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</row>
    <row r="1110" spans="1:25" s="409" customFormat="1" x14ac:dyDescent="0.2">
      <c r="A1110" s="63"/>
      <c r="B1110" s="63"/>
      <c r="C1110" s="74"/>
      <c r="D1110" s="74"/>
      <c r="E1110" s="74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</row>
    <row r="1111" spans="1:25" s="409" customFormat="1" x14ac:dyDescent="0.2">
      <c r="A1111" s="63"/>
      <c r="B1111" s="63"/>
      <c r="C1111" s="74"/>
      <c r="D1111" s="74"/>
      <c r="E1111" s="74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</row>
    <row r="1112" spans="1:25" s="409" customFormat="1" x14ac:dyDescent="0.2">
      <c r="A1112" s="63"/>
      <c r="B1112" s="63"/>
      <c r="C1112" s="74"/>
      <c r="D1112" s="74"/>
      <c r="E1112" s="74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</row>
    <row r="1113" spans="1:25" s="409" customFormat="1" x14ac:dyDescent="0.2">
      <c r="A1113" s="63"/>
      <c r="B1113" s="63"/>
      <c r="C1113" s="74"/>
      <c r="D1113" s="74"/>
      <c r="E1113" s="74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</row>
    <row r="1114" spans="1:25" s="409" customFormat="1" x14ac:dyDescent="0.2">
      <c r="A1114" s="63"/>
      <c r="B1114" s="63"/>
      <c r="C1114" s="74"/>
      <c r="D1114" s="74"/>
      <c r="E1114" s="74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</row>
    <row r="1115" spans="1:25" s="409" customFormat="1" x14ac:dyDescent="0.2">
      <c r="A1115" s="63"/>
      <c r="B1115" s="63"/>
      <c r="C1115" s="74"/>
      <c r="D1115" s="74"/>
      <c r="E1115" s="74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</row>
    <row r="1116" spans="1:25" s="409" customFormat="1" x14ac:dyDescent="0.2">
      <c r="A1116" s="63"/>
      <c r="B1116" s="63"/>
      <c r="C1116" s="74"/>
      <c r="D1116" s="74"/>
      <c r="E1116" s="74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</row>
    <row r="1117" spans="1:25" s="409" customFormat="1" x14ac:dyDescent="0.2">
      <c r="A1117" s="63"/>
      <c r="B1117" s="63"/>
      <c r="C1117" s="74"/>
      <c r="D1117" s="74"/>
      <c r="E1117" s="74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</row>
    <row r="1118" spans="1:25" s="409" customFormat="1" x14ac:dyDescent="0.2">
      <c r="A1118" s="63"/>
      <c r="B1118" s="63"/>
      <c r="C1118" s="74"/>
      <c r="D1118" s="74"/>
      <c r="E1118" s="74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</row>
    <row r="1119" spans="1:25" s="409" customFormat="1" x14ac:dyDescent="0.2">
      <c r="A1119" s="63"/>
      <c r="B1119" s="63"/>
      <c r="C1119" s="74"/>
      <c r="D1119" s="74"/>
      <c r="E1119" s="74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</row>
    <row r="1120" spans="1:25" s="409" customFormat="1" x14ac:dyDescent="0.2">
      <c r="A1120" s="63"/>
      <c r="B1120" s="63"/>
      <c r="C1120" s="74"/>
      <c r="D1120" s="74"/>
      <c r="E1120" s="74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</row>
    <row r="1121" spans="1:25" s="409" customFormat="1" x14ac:dyDescent="0.2">
      <c r="A1121" s="63"/>
      <c r="B1121" s="63"/>
      <c r="C1121" s="74"/>
      <c r="D1121" s="74"/>
      <c r="E1121" s="74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</row>
    <row r="1122" spans="1:25" s="409" customFormat="1" x14ac:dyDescent="0.2">
      <c r="A1122" s="63"/>
      <c r="B1122" s="63"/>
      <c r="C1122" s="74"/>
      <c r="D1122" s="74"/>
      <c r="E1122" s="74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</row>
    <row r="1123" spans="1:25" s="409" customFormat="1" x14ac:dyDescent="0.2">
      <c r="A1123" s="63"/>
      <c r="B1123" s="63"/>
      <c r="C1123" s="74"/>
      <c r="D1123" s="74"/>
      <c r="E1123" s="74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</row>
    <row r="1124" spans="1:25" s="409" customFormat="1" x14ac:dyDescent="0.2">
      <c r="A1124" s="63"/>
      <c r="B1124" s="63"/>
      <c r="C1124" s="74"/>
      <c r="D1124" s="74"/>
      <c r="E1124" s="74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</row>
    <row r="1125" spans="1:25" s="409" customFormat="1" x14ac:dyDescent="0.2">
      <c r="A1125" s="63"/>
      <c r="B1125" s="63"/>
      <c r="C1125" s="74"/>
      <c r="D1125" s="74"/>
      <c r="E1125" s="74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</row>
    <row r="1126" spans="1:25" s="409" customFormat="1" x14ac:dyDescent="0.2">
      <c r="A1126" s="63"/>
      <c r="B1126" s="63"/>
      <c r="C1126" s="74"/>
      <c r="D1126" s="74"/>
      <c r="E1126" s="74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</row>
    <row r="1127" spans="1:25" s="409" customFormat="1" x14ac:dyDescent="0.2">
      <c r="A1127" s="63"/>
      <c r="B1127" s="63"/>
      <c r="C1127" s="74"/>
      <c r="D1127" s="74"/>
      <c r="E1127" s="74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</row>
    <row r="1128" spans="1:25" s="409" customFormat="1" x14ac:dyDescent="0.2">
      <c r="A1128" s="63"/>
      <c r="B1128" s="63"/>
      <c r="C1128" s="74"/>
      <c r="D1128" s="74"/>
      <c r="E1128" s="74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</row>
    <row r="1129" spans="1:25" s="409" customFormat="1" x14ac:dyDescent="0.2">
      <c r="A1129" s="63"/>
      <c r="B1129" s="63"/>
      <c r="C1129" s="74"/>
      <c r="D1129" s="74"/>
      <c r="E1129" s="74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</row>
    <row r="1130" spans="1:25" s="409" customFormat="1" x14ac:dyDescent="0.2">
      <c r="A1130" s="63"/>
      <c r="B1130" s="63"/>
      <c r="C1130" s="74"/>
      <c r="D1130" s="74"/>
      <c r="E1130" s="74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</row>
    <row r="1131" spans="1:25" s="409" customFormat="1" x14ac:dyDescent="0.2">
      <c r="A1131" s="63"/>
      <c r="B1131" s="63"/>
      <c r="C1131" s="74"/>
      <c r="D1131" s="74"/>
      <c r="E1131" s="74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</row>
    <row r="1132" spans="1:25" s="409" customFormat="1" x14ac:dyDescent="0.2">
      <c r="A1132" s="63"/>
      <c r="B1132" s="63"/>
      <c r="C1132" s="74"/>
      <c r="D1132" s="74"/>
      <c r="E1132" s="74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</row>
    <row r="1133" spans="1:25" s="409" customFormat="1" x14ac:dyDescent="0.2">
      <c r="A1133" s="63"/>
      <c r="B1133" s="63"/>
      <c r="C1133" s="74"/>
      <c r="D1133" s="74"/>
      <c r="E1133" s="74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</row>
    <row r="1134" spans="1:25" s="409" customFormat="1" x14ac:dyDescent="0.2">
      <c r="A1134" s="63"/>
      <c r="B1134" s="63"/>
      <c r="C1134" s="74"/>
      <c r="D1134" s="74"/>
      <c r="E1134" s="74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</row>
    <row r="1135" spans="1:25" s="409" customFormat="1" x14ac:dyDescent="0.2">
      <c r="A1135" s="63"/>
      <c r="B1135" s="63"/>
      <c r="C1135" s="74"/>
      <c r="D1135" s="74"/>
      <c r="E1135" s="74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</row>
    <row r="1136" spans="1:25" s="409" customFormat="1" x14ac:dyDescent="0.2">
      <c r="A1136" s="63"/>
      <c r="B1136" s="63"/>
      <c r="C1136" s="74"/>
      <c r="D1136" s="74"/>
      <c r="E1136" s="74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</row>
    <row r="1137" spans="1:25" s="409" customFormat="1" x14ac:dyDescent="0.2">
      <c r="A1137" s="63"/>
      <c r="B1137" s="63"/>
      <c r="C1137" s="74"/>
      <c r="D1137" s="74"/>
      <c r="E1137" s="74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</row>
    <row r="1138" spans="1:25" s="409" customFormat="1" x14ac:dyDescent="0.2">
      <c r="A1138" s="63"/>
      <c r="B1138" s="63"/>
      <c r="C1138" s="74"/>
      <c r="D1138" s="74"/>
      <c r="E1138" s="74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</row>
    <row r="1139" spans="1:25" s="409" customFormat="1" x14ac:dyDescent="0.2">
      <c r="A1139" s="63"/>
      <c r="B1139" s="63"/>
      <c r="C1139" s="74"/>
      <c r="D1139" s="74"/>
      <c r="E1139" s="74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</row>
    <row r="1140" spans="1:25" s="409" customFormat="1" x14ac:dyDescent="0.2">
      <c r="A1140" s="63"/>
      <c r="B1140" s="63"/>
      <c r="C1140" s="74"/>
      <c r="D1140" s="74"/>
      <c r="E1140" s="74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</row>
    <row r="1141" spans="1:25" s="409" customFormat="1" x14ac:dyDescent="0.2">
      <c r="A1141" s="63"/>
      <c r="B1141" s="63"/>
      <c r="C1141" s="74"/>
      <c r="D1141" s="74"/>
      <c r="E1141" s="74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</row>
    <row r="1142" spans="1:25" s="409" customFormat="1" x14ac:dyDescent="0.2">
      <c r="A1142" s="63"/>
      <c r="B1142" s="63"/>
      <c r="C1142" s="74"/>
      <c r="D1142" s="74"/>
      <c r="E1142" s="74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</row>
    <row r="1143" spans="1:25" s="409" customFormat="1" x14ac:dyDescent="0.2">
      <c r="A1143" s="63"/>
      <c r="B1143" s="63"/>
      <c r="C1143" s="74"/>
      <c r="D1143" s="74"/>
      <c r="E1143" s="74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</row>
    <row r="1144" spans="1:25" s="409" customFormat="1" x14ac:dyDescent="0.2">
      <c r="A1144" s="63"/>
      <c r="B1144" s="63"/>
      <c r="C1144" s="74"/>
      <c r="D1144" s="74"/>
      <c r="E1144" s="74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</row>
    <row r="1145" spans="1:25" s="409" customFormat="1" x14ac:dyDescent="0.2">
      <c r="A1145" s="63"/>
      <c r="B1145" s="63"/>
      <c r="C1145" s="74"/>
      <c r="D1145" s="74"/>
      <c r="E1145" s="74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</row>
    <row r="1146" spans="1:25" s="409" customFormat="1" x14ac:dyDescent="0.2">
      <c r="A1146" s="63"/>
      <c r="B1146" s="63"/>
      <c r="C1146" s="74"/>
      <c r="D1146" s="74"/>
      <c r="E1146" s="74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</row>
    <row r="1147" spans="1:25" s="409" customFormat="1" x14ac:dyDescent="0.2">
      <c r="A1147" s="63"/>
      <c r="B1147" s="63"/>
      <c r="C1147" s="74"/>
      <c r="D1147" s="74"/>
      <c r="E1147" s="74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</row>
    <row r="1148" spans="1:25" s="409" customFormat="1" x14ac:dyDescent="0.2">
      <c r="A1148" s="63"/>
      <c r="B1148" s="63"/>
      <c r="C1148" s="74"/>
      <c r="D1148" s="74"/>
      <c r="E1148" s="74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</row>
    <row r="1149" spans="1:25" s="409" customFormat="1" x14ac:dyDescent="0.2">
      <c r="A1149" s="63"/>
      <c r="B1149" s="63"/>
      <c r="C1149" s="74"/>
      <c r="D1149" s="74"/>
      <c r="E1149" s="74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</row>
    <row r="1150" spans="1:25" s="409" customFormat="1" x14ac:dyDescent="0.2">
      <c r="A1150" s="63"/>
      <c r="B1150" s="63"/>
      <c r="C1150" s="74"/>
      <c r="D1150" s="74"/>
      <c r="E1150" s="74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</row>
    <row r="1151" spans="1:25" s="409" customFormat="1" x14ac:dyDescent="0.2">
      <c r="A1151" s="63"/>
      <c r="B1151" s="63"/>
      <c r="C1151" s="74"/>
      <c r="D1151" s="74"/>
      <c r="E1151" s="74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</row>
    <row r="1152" spans="1:25" s="409" customFormat="1" x14ac:dyDescent="0.2">
      <c r="A1152" s="63"/>
      <c r="B1152" s="63"/>
      <c r="C1152" s="74"/>
      <c r="D1152" s="74"/>
      <c r="E1152" s="74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</row>
    <row r="1153" spans="1:25" s="409" customFormat="1" x14ac:dyDescent="0.2">
      <c r="A1153" s="63"/>
      <c r="B1153" s="63"/>
      <c r="C1153" s="74"/>
      <c r="D1153" s="74"/>
      <c r="E1153" s="74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</row>
    <row r="1154" spans="1:25" s="409" customFormat="1" x14ac:dyDescent="0.2">
      <c r="A1154" s="63"/>
      <c r="B1154" s="63"/>
      <c r="C1154" s="74"/>
      <c r="D1154" s="74"/>
      <c r="E1154" s="74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</row>
    <row r="1155" spans="1:25" s="409" customFormat="1" x14ac:dyDescent="0.2">
      <c r="A1155" s="63"/>
      <c r="B1155" s="63"/>
      <c r="C1155" s="74"/>
      <c r="D1155" s="74"/>
      <c r="E1155" s="74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</row>
    <row r="1156" spans="1:25" s="409" customFormat="1" x14ac:dyDescent="0.2">
      <c r="A1156" s="63"/>
      <c r="B1156" s="63"/>
      <c r="C1156" s="74"/>
      <c r="D1156" s="74"/>
      <c r="E1156" s="74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</row>
    <row r="1157" spans="1:25" s="409" customFormat="1" x14ac:dyDescent="0.2">
      <c r="A1157" s="63"/>
      <c r="B1157" s="63"/>
      <c r="C1157" s="74"/>
      <c r="D1157" s="74"/>
      <c r="E1157" s="74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</row>
    <row r="1158" spans="1:25" s="409" customFormat="1" x14ac:dyDescent="0.2">
      <c r="A1158" s="63"/>
      <c r="B1158" s="63"/>
      <c r="C1158" s="74"/>
      <c r="D1158" s="74"/>
      <c r="E1158" s="74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</row>
    <row r="1159" spans="1:25" s="409" customFormat="1" x14ac:dyDescent="0.2">
      <c r="A1159" s="63"/>
      <c r="B1159" s="63"/>
      <c r="C1159" s="74"/>
      <c r="D1159" s="74"/>
      <c r="E1159" s="74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</row>
    <row r="1160" spans="1:25" s="409" customFormat="1" x14ac:dyDescent="0.2">
      <c r="A1160" s="63"/>
      <c r="B1160" s="63"/>
      <c r="C1160" s="74"/>
      <c r="D1160" s="74"/>
      <c r="E1160" s="74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</row>
    <row r="1161" spans="1:25" s="409" customFormat="1" x14ac:dyDescent="0.2">
      <c r="A1161" s="63"/>
      <c r="B1161" s="63"/>
      <c r="C1161" s="74"/>
      <c r="D1161" s="74"/>
      <c r="E1161" s="74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</row>
    <row r="1162" spans="1:25" s="409" customFormat="1" x14ac:dyDescent="0.2">
      <c r="A1162" s="63"/>
      <c r="B1162" s="63"/>
      <c r="C1162" s="74"/>
      <c r="D1162" s="74"/>
      <c r="E1162" s="74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</row>
    <row r="1163" spans="1:25" s="409" customFormat="1" x14ac:dyDescent="0.2">
      <c r="A1163" s="63"/>
      <c r="B1163" s="63"/>
      <c r="C1163" s="74"/>
      <c r="D1163" s="74"/>
      <c r="E1163" s="74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</row>
    <row r="1164" spans="1:25" s="409" customFormat="1" x14ac:dyDescent="0.2">
      <c r="A1164" s="63"/>
      <c r="B1164" s="63"/>
      <c r="C1164" s="74"/>
      <c r="D1164" s="74"/>
      <c r="E1164" s="74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</row>
    <row r="1165" spans="1:25" s="409" customFormat="1" x14ac:dyDescent="0.2">
      <c r="A1165" s="63"/>
      <c r="B1165" s="63"/>
      <c r="C1165" s="74"/>
      <c r="D1165" s="74"/>
      <c r="E1165" s="74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</row>
    <row r="1166" spans="1:25" s="409" customFormat="1" x14ac:dyDescent="0.2">
      <c r="A1166" s="63"/>
      <c r="B1166" s="63"/>
      <c r="C1166" s="74"/>
      <c r="D1166" s="74"/>
      <c r="E1166" s="74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</row>
    <row r="1167" spans="1:25" s="409" customFormat="1" x14ac:dyDescent="0.2">
      <c r="A1167" s="63"/>
      <c r="B1167" s="63"/>
      <c r="C1167" s="74"/>
      <c r="D1167" s="74"/>
      <c r="E1167" s="74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</row>
    <row r="1168" spans="1:25" s="409" customFormat="1" x14ac:dyDescent="0.2">
      <c r="A1168" s="63"/>
      <c r="B1168" s="63"/>
      <c r="C1168" s="74"/>
      <c r="D1168" s="74"/>
      <c r="E1168" s="74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</row>
    <row r="1169" spans="1:25" s="409" customFormat="1" x14ac:dyDescent="0.2">
      <c r="A1169" s="63"/>
      <c r="B1169" s="63"/>
      <c r="C1169" s="74"/>
      <c r="D1169" s="74"/>
      <c r="E1169" s="74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</row>
    <row r="1170" spans="1:25" s="409" customFormat="1" x14ac:dyDescent="0.2">
      <c r="A1170" s="63"/>
      <c r="B1170" s="63"/>
      <c r="C1170" s="74"/>
      <c r="D1170" s="74"/>
      <c r="E1170" s="74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</row>
    <row r="1171" spans="1:25" s="409" customFormat="1" x14ac:dyDescent="0.2">
      <c r="A1171" s="63"/>
      <c r="B1171" s="63"/>
      <c r="C1171" s="74"/>
      <c r="D1171" s="74"/>
      <c r="E1171" s="74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</row>
    <row r="1172" spans="1:25" s="409" customFormat="1" x14ac:dyDescent="0.2">
      <c r="A1172" s="63"/>
      <c r="B1172" s="63"/>
      <c r="C1172" s="74"/>
      <c r="D1172" s="74"/>
      <c r="E1172" s="74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</row>
    <row r="1173" spans="1:25" s="409" customFormat="1" x14ac:dyDescent="0.2">
      <c r="A1173" s="63"/>
      <c r="B1173" s="63"/>
      <c r="C1173" s="74"/>
      <c r="D1173" s="74"/>
      <c r="E1173" s="74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</row>
    <row r="1174" spans="1:25" s="409" customFormat="1" x14ac:dyDescent="0.2">
      <c r="A1174" s="63"/>
      <c r="B1174" s="63"/>
      <c r="C1174" s="74"/>
      <c r="D1174" s="74"/>
      <c r="E1174" s="74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</row>
    <row r="1175" spans="1:25" s="409" customFormat="1" x14ac:dyDescent="0.2">
      <c r="A1175" s="63"/>
      <c r="B1175" s="63"/>
      <c r="C1175" s="74"/>
      <c r="D1175" s="74"/>
      <c r="E1175" s="74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</row>
    <row r="1176" spans="1:25" s="409" customFormat="1" x14ac:dyDescent="0.2">
      <c r="A1176" s="63"/>
      <c r="B1176" s="63"/>
      <c r="C1176" s="74"/>
      <c r="D1176" s="74"/>
      <c r="E1176" s="74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</row>
    <row r="1177" spans="1:25" s="409" customFormat="1" x14ac:dyDescent="0.2">
      <c r="A1177" s="63"/>
      <c r="B1177" s="63"/>
      <c r="C1177" s="74"/>
      <c r="D1177" s="74"/>
      <c r="E1177" s="74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</row>
    <row r="1178" spans="1:25" s="409" customFormat="1" x14ac:dyDescent="0.2">
      <c r="A1178" s="63"/>
      <c r="B1178" s="63"/>
      <c r="C1178" s="74"/>
      <c r="D1178" s="74"/>
      <c r="E1178" s="74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</row>
    <row r="1179" spans="1:25" s="409" customFormat="1" x14ac:dyDescent="0.2">
      <c r="A1179" s="63"/>
      <c r="B1179" s="63"/>
      <c r="C1179" s="74"/>
      <c r="D1179" s="74"/>
      <c r="E1179" s="74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</row>
    <row r="1180" spans="1:25" s="409" customFormat="1" x14ac:dyDescent="0.2">
      <c r="A1180" s="63"/>
      <c r="B1180" s="63"/>
      <c r="C1180" s="74"/>
      <c r="D1180" s="74"/>
      <c r="E1180" s="74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</row>
    <row r="1181" spans="1:25" s="409" customFormat="1" x14ac:dyDescent="0.2">
      <c r="A1181" s="63"/>
      <c r="B1181" s="63"/>
      <c r="C1181" s="74"/>
      <c r="D1181" s="74"/>
      <c r="E1181" s="74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</row>
    <row r="1182" spans="1:25" s="409" customFormat="1" x14ac:dyDescent="0.2">
      <c r="A1182" s="63"/>
      <c r="B1182" s="63"/>
      <c r="C1182" s="74"/>
      <c r="D1182" s="74"/>
      <c r="E1182" s="74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</row>
    <row r="1183" spans="1:25" s="409" customFormat="1" x14ac:dyDescent="0.2">
      <c r="A1183" s="63"/>
      <c r="B1183" s="63"/>
      <c r="C1183" s="74"/>
      <c r="D1183" s="74"/>
      <c r="E1183" s="74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</row>
    <row r="1184" spans="1:25" s="409" customFormat="1" x14ac:dyDescent="0.2">
      <c r="A1184" s="63"/>
      <c r="B1184" s="63"/>
      <c r="C1184" s="74"/>
      <c r="D1184" s="74"/>
      <c r="E1184" s="74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</row>
    <row r="1185" spans="1:25" s="409" customFormat="1" x14ac:dyDescent="0.2">
      <c r="A1185" s="63"/>
      <c r="B1185" s="63"/>
      <c r="C1185" s="74"/>
      <c r="D1185" s="74"/>
      <c r="E1185" s="74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</row>
    <row r="1186" spans="1:25" s="409" customFormat="1" x14ac:dyDescent="0.2">
      <c r="A1186" s="63"/>
      <c r="B1186" s="63"/>
      <c r="C1186" s="74"/>
      <c r="D1186" s="74"/>
      <c r="E1186" s="74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</row>
    <row r="1187" spans="1:25" s="409" customFormat="1" x14ac:dyDescent="0.2">
      <c r="A1187" s="63"/>
      <c r="B1187" s="63"/>
      <c r="C1187" s="74"/>
      <c r="D1187" s="74"/>
      <c r="E1187" s="74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</row>
    <row r="1188" spans="1:25" s="409" customFormat="1" x14ac:dyDescent="0.2">
      <c r="A1188" s="63"/>
      <c r="B1188" s="63"/>
      <c r="C1188" s="74"/>
      <c r="D1188" s="74"/>
      <c r="E1188" s="74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</row>
    <row r="1189" spans="1:25" s="409" customFormat="1" x14ac:dyDescent="0.2">
      <c r="A1189" s="63"/>
      <c r="B1189" s="63"/>
      <c r="C1189" s="74"/>
      <c r="D1189" s="74"/>
      <c r="E1189" s="74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</row>
    <row r="1190" spans="1:25" s="409" customFormat="1" x14ac:dyDescent="0.2">
      <c r="A1190" s="63"/>
      <c r="B1190" s="63"/>
      <c r="C1190" s="74"/>
      <c r="D1190" s="74"/>
      <c r="E1190" s="74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</row>
    <row r="1191" spans="1:25" s="409" customFormat="1" x14ac:dyDescent="0.2">
      <c r="A1191" s="63"/>
      <c r="B1191" s="63"/>
      <c r="C1191" s="74"/>
      <c r="D1191" s="74"/>
      <c r="E1191" s="74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</row>
    <row r="1192" spans="1:25" s="409" customFormat="1" x14ac:dyDescent="0.2">
      <c r="A1192" s="63"/>
      <c r="B1192" s="63"/>
      <c r="C1192" s="74"/>
      <c r="D1192" s="74"/>
      <c r="E1192" s="74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</row>
    <row r="1193" spans="1:25" s="409" customFormat="1" x14ac:dyDescent="0.2">
      <c r="A1193" s="63"/>
      <c r="B1193" s="63"/>
      <c r="C1193" s="74"/>
      <c r="D1193" s="74"/>
      <c r="E1193" s="74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</row>
    <row r="1194" spans="1:25" s="409" customFormat="1" x14ac:dyDescent="0.2">
      <c r="A1194" s="63"/>
      <c r="B1194" s="63"/>
      <c r="C1194" s="74"/>
      <c r="D1194" s="74"/>
      <c r="E1194" s="74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</row>
    <row r="1195" spans="1:25" s="409" customFormat="1" x14ac:dyDescent="0.2">
      <c r="A1195" s="63"/>
      <c r="B1195" s="63"/>
      <c r="C1195" s="74"/>
      <c r="D1195" s="74"/>
      <c r="E1195" s="74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</row>
    <row r="1196" spans="1:25" s="409" customFormat="1" x14ac:dyDescent="0.2">
      <c r="A1196" s="63"/>
      <c r="B1196" s="63"/>
      <c r="C1196" s="74"/>
      <c r="D1196" s="74"/>
      <c r="E1196" s="74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</row>
    <row r="1197" spans="1:25" s="409" customFormat="1" x14ac:dyDescent="0.2">
      <c r="A1197" s="63"/>
      <c r="B1197" s="63"/>
      <c r="C1197" s="74"/>
      <c r="D1197" s="74"/>
      <c r="E1197" s="74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</row>
    <row r="1198" spans="1:25" s="409" customFormat="1" x14ac:dyDescent="0.2">
      <c r="A1198" s="63"/>
      <c r="B1198" s="63"/>
      <c r="C1198" s="74"/>
      <c r="D1198" s="74"/>
      <c r="E1198" s="74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</row>
    <row r="1199" spans="1:25" s="409" customFormat="1" x14ac:dyDescent="0.2">
      <c r="A1199" s="63"/>
      <c r="B1199" s="63"/>
      <c r="C1199" s="74"/>
      <c r="D1199" s="74"/>
      <c r="E1199" s="74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</row>
    <row r="1200" spans="1:25" s="409" customFormat="1" x14ac:dyDescent="0.2">
      <c r="A1200" s="63"/>
      <c r="B1200" s="63"/>
      <c r="C1200" s="74"/>
      <c r="D1200" s="74"/>
      <c r="E1200" s="74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</row>
    <row r="1201" spans="1:25" s="409" customFormat="1" x14ac:dyDescent="0.2">
      <c r="A1201" s="63"/>
      <c r="B1201" s="63"/>
      <c r="C1201" s="74"/>
      <c r="D1201" s="74"/>
      <c r="E1201" s="74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</row>
    <row r="1202" spans="1:25" s="409" customFormat="1" x14ac:dyDescent="0.2">
      <c r="A1202" s="63"/>
      <c r="B1202" s="63"/>
      <c r="C1202" s="74"/>
      <c r="D1202" s="74"/>
      <c r="E1202" s="74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</row>
    <row r="1203" spans="1:25" s="409" customFormat="1" x14ac:dyDescent="0.2">
      <c r="A1203" s="63"/>
      <c r="B1203" s="63"/>
      <c r="C1203" s="74"/>
      <c r="D1203" s="74"/>
      <c r="E1203" s="74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</row>
    <row r="1204" spans="1:25" s="409" customFormat="1" x14ac:dyDescent="0.2">
      <c r="A1204" s="63"/>
      <c r="B1204" s="63"/>
      <c r="C1204" s="74"/>
      <c r="D1204" s="74"/>
      <c r="E1204" s="74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</row>
    <row r="1205" spans="1:25" s="409" customFormat="1" x14ac:dyDescent="0.2">
      <c r="A1205" s="63"/>
      <c r="B1205" s="63"/>
      <c r="C1205" s="74"/>
      <c r="D1205" s="74"/>
      <c r="E1205" s="74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</row>
    <row r="1206" spans="1:25" s="409" customFormat="1" x14ac:dyDescent="0.2">
      <c r="A1206" s="63"/>
      <c r="B1206" s="63"/>
      <c r="C1206" s="74"/>
      <c r="D1206" s="74"/>
      <c r="E1206" s="74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</row>
    <row r="1207" spans="1:25" s="409" customFormat="1" x14ac:dyDescent="0.2">
      <c r="A1207" s="63"/>
      <c r="B1207" s="63"/>
      <c r="C1207" s="74"/>
      <c r="D1207" s="74"/>
      <c r="E1207" s="74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</row>
    <row r="1208" spans="1:25" s="409" customFormat="1" x14ac:dyDescent="0.2">
      <c r="A1208" s="63"/>
      <c r="B1208" s="63"/>
      <c r="C1208" s="74"/>
      <c r="D1208" s="74"/>
      <c r="E1208" s="74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</row>
    <row r="1209" spans="1:25" s="409" customFormat="1" x14ac:dyDescent="0.2">
      <c r="A1209" s="63"/>
      <c r="B1209" s="63"/>
      <c r="C1209" s="74"/>
      <c r="D1209" s="74"/>
      <c r="E1209" s="74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</row>
    <row r="1210" spans="1:25" s="409" customFormat="1" x14ac:dyDescent="0.2">
      <c r="A1210" s="63"/>
      <c r="B1210" s="63"/>
      <c r="C1210" s="74"/>
      <c r="D1210" s="74"/>
      <c r="E1210" s="74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</row>
    <row r="1211" spans="1:25" s="409" customFormat="1" x14ac:dyDescent="0.2">
      <c r="A1211" s="63"/>
      <c r="B1211" s="63"/>
      <c r="C1211" s="74"/>
      <c r="D1211" s="74"/>
      <c r="E1211" s="74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</row>
    <row r="1212" spans="1:25" s="409" customFormat="1" x14ac:dyDescent="0.2">
      <c r="A1212" s="63"/>
      <c r="B1212" s="63"/>
      <c r="C1212" s="74"/>
      <c r="D1212" s="74"/>
      <c r="E1212" s="74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</row>
    <row r="1213" spans="1:25" s="409" customFormat="1" x14ac:dyDescent="0.2">
      <c r="A1213" s="63"/>
      <c r="B1213" s="63"/>
      <c r="C1213" s="74"/>
      <c r="D1213" s="74"/>
      <c r="E1213" s="74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</row>
    <row r="1214" spans="1:25" s="409" customFormat="1" x14ac:dyDescent="0.2">
      <c r="A1214" s="63"/>
      <c r="B1214" s="63"/>
      <c r="C1214" s="74"/>
      <c r="D1214" s="74"/>
      <c r="E1214" s="74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</row>
    <row r="1215" spans="1:25" s="409" customFormat="1" x14ac:dyDescent="0.2">
      <c r="A1215" s="63"/>
      <c r="B1215" s="63"/>
      <c r="C1215" s="74"/>
      <c r="D1215" s="74"/>
      <c r="E1215" s="74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</row>
    <row r="1216" spans="1:25" s="409" customFormat="1" x14ac:dyDescent="0.2">
      <c r="A1216" s="63"/>
      <c r="B1216" s="63"/>
      <c r="C1216" s="74"/>
      <c r="D1216" s="74"/>
      <c r="E1216" s="74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</row>
    <row r="1217" spans="1:25" s="409" customFormat="1" x14ac:dyDescent="0.2">
      <c r="A1217" s="63"/>
      <c r="B1217" s="63"/>
      <c r="C1217" s="74"/>
      <c r="D1217" s="74"/>
      <c r="E1217" s="74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</row>
    <row r="1218" spans="1:25" s="409" customFormat="1" x14ac:dyDescent="0.2">
      <c r="A1218" s="63"/>
      <c r="B1218" s="63"/>
      <c r="C1218" s="74"/>
      <c r="D1218" s="74"/>
      <c r="E1218" s="74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</row>
    <row r="1219" spans="1:25" s="409" customFormat="1" x14ac:dyDescent="0.2">
      <c r="A1219" s="63"/>
      <c r="B1219" s="63"/>
      <c r="C1219" s="74"/>
      <c r="D1219" s="74"/>
      <c r="E1219" s="74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</row>
    <row r="1220" spans="1:25" s="409" customFormat="1" x14ac:dyDescent="0.2">
      <c r="A1220" s="63"/>
      <c r="B1220" s="63"/>
      <c r="C1220" s="74"/>
      <c r="D1220" s="74"/>
      <c r="E1220" s="74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</row>
    <row r="1221" spans="1:25" s="409" customFormat="1" x14ac:dyDescent="0.2">
      <c r="A1221" s="63"/>
      <c r="B1221" s="63"/>
      <c r="C1221" s="74"/>
      <c r="D1221" s="74"/>
      <c r="E1221" s="74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</row>
    <row r="1222" spans="1:25" s="409" customFormat="1" x14ac:dyDescent="0.2">
      <c r="A1222" s="63"/>
      <c r="B1222" s="63"/>
      <c r="C1222" s="74"/>
      <c r="D1222" s="74"/>
      <c r="E1222" s="74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</row>
    <row r="1223" spans="1:25" s="409" customFormat="1" x14ac:dyDescent="0.2">
      <c r="A1223" s="63"/>
      <c r="B1223" s="63"/>
      <c r="C1223" s="74"/>
      <c r="D1223" s="74"/>
      <c r="E1223" s="74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</row>
    <row r="1224" spans="1:25" s="409" customFormat="1" x14ac:dyDescent="0.2">
      <c r="A1224" s="63"/>
      <c r="B1224" s="63"/>
      <c r="C1224" s="74"/>
      <c r="D1224" s="74"/>
      <c r="E1224" s="74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</row>
    <row r="1225" spans="1:25" s="409" customFormat="1" x14ac:dyDescent="0.2">
      <c r="A1225" s="63"/>
      <c r="B1225" s="63"/>
      <c r="C1225" s="74"/>
      <c r="D1225" s="74"/>
      <c r="E1225" s="74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</row>
    <row r="1226" spans="1:25" s="409" customFormat="1" x14ac:dyDescent="0.2">
      <c r="A1226" s="63"/>
      <c r="B1226" s="63"/>
      <c r="C1226" s="74"/>
      <c r="D1226" s="74"/>
      <c r="E1226" s="74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</row>
    <row r="1227" spans="1:25" s="409" customFormat="1" x14ac:dyDescent="0.2">
      <c r="A1227" s="63"/>
      <c r="B1227" s="63"/>
      <c r="C1227" s="74"/>
      <c r="D1227" s="74"/>
      <c r="E1227" s="74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</row>
    <row r="1228" spans="1:25" s="409" customFormat="1" x14ac:dyDescent="0.2">
      <c r="A1228" s="63"/>
      <c r="B1228" s="63"/>
      <c r="C1228" s="74"/>
      <c r="D1228" s="74"/>
      <c r="E1228" s="74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</row>
    <row r="1229" spans="1:25" s="409" customFormat="1" x14ac:dyDescent="0.2">
      <c r="A1229" s="63"/>
      <c r="B1229" s="63"/>
      <c r="C1229" s="74"/>
      <c r="D1229" s="74"/>
      <c r="E1229" s="74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</row>
    <row r="1230" spans="1:25" s="409" customFormat="1" x14ac:dyDescent="0.2">
      <c r="A1230" s="63"/>
      <c r="B1230" s="63"/>
      <c r="C1230" s="74"/>
      <c r="D1230" s="74"/>
      <c r="E1230" s="74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</row>
    <row r="1231" spans="1:25" s="409" customFormat="1" x14ac:dyDescent="0.2">
      <c r="A1231" s="63"/>
      <c r="B1231" s="63"/>
      <c r="C1231" s="74"/>
      <c r="D1231" s="74"/>
      <c r="E1231" s="74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</row>
    <row r="1232" spans="1:25" s="409" customFormat="1" x14ac:dyDescent="0.2">
      <c r="A1232" s="63"/>
      <c r="B1232" s="63"/>
      <c r="C1232" s="74"/>
      <c r="D1232" s="74"/>
      <c r="E1232" s="74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</row>
    <row r="1233" spans="1:25" s="409" customFormat="1" x14ac:dyDescent="0.2">
      <c r="A1233" s="63"/>
      <c r="B1233" s="63"/>
      <c r="C1233" s="74"/>
      <c r="D1233" s="74"/>
      <c r="E1233" s="74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</row>
    <row r="1234" spans="1:25" s="409" customFormat="1" x14ac:dyDescent="0.2">
      <c r="A1234" s="63"/>
      <c r="B1234" s="63"/>
      <c r="C1234" s="74"/>
      <c r="D1234" s="74"/>
      <c r="E1234" s="74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</row>
    <row r="1235" spans="1:25" s="409" customFormat="1" x14ac:dyDescent="0.2">
      <c r="A1235" s="63"/>
      <c r="B1235" s="63"/>
      <c r="C1235" s="74"/>
      <c r="D1235" s="74"/>
      <c r="E1235" s="74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</row>
    <row r="1236" spans="1:25" s="409" customFormat="1" x14ac:dyDescent="0.2">
      <c r="A1236" s="63"/>
      <c r="B1236" s="63"/>
      <c r="C1236" s="74"/>
      <c r="D1236" s="74"/>
      <c r="E1236" s="74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</row>
    <row r="1237" spans="1:25" s="409" customFormat="1" x14ac:dyDescent="0.2">
      <c r="A1237" s="63"/>
      <c r="B1237" s="63"/>
      <c r="C1237" s="74"/>
      <c r="D1237" s="74"/>
      <c r="E1237" s="74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</row>
    <row r="1238" spans="1:25" s="409" customFormat="1" x14ac:dyDescent="0.2">
      <c r="A1238" s="63"/>
      <c r="B1238" s="63"/>
      <c r="C1238" s="74"/>
      <c r="D1238" s="74"/>
      <c r="E1238" s="74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</row>
    <row r="1239" spans="1:25" s="409" customFormat="1" x14ac:dyDescent="0.2">
      <c r="A1239" s="63"/>
      <c r="B1239" s="63"/>
      <c r="C1239" s="74"/>
      <c r="D1239" s="74"/>
      <c r="E1239" s="74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</row>
    <row r="1240" spans="1:25" s="409" customFormat="1" x14ac:dyDescent="0.2">
      <c r="A1240" s="63"/>
      <c r="B1240" s="63"/>
      <c r="C1240" s="74"/>
      <c r="D1240" s="74"/>
      <c r="E1240" s="74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</row>
    <row r="1241" spans="1:25" s="409" customFormat="1" x14ac:dyDescent="0.2">
      <c r="A1241" s="63"/>
      <c r="B1241" s="63"/>
      <c r="C1241" s="74"/>
      <c r="D1241" s="74"/>
      <c r="E1241" s="74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</row>
    <row r="1242" spans="1:25" s="409" customFormat="1" x14ac:dyDescent="0.2">
      <c r="A1242" s="63"/>
      <c r="B1242" s="63"/>
      <c r="C1242" s="74"/>
      <c r="D1242" s="74"/>
      <c r="E1242" s="74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</row>
    <row r="1243" spans="1:25" s="409" customFormat="1" x14ac:dyDescent="0.2">
      <c r="A1243" s="63"/>
      <c r="B1243" s="63"/>
      <c r="C1243" s="74"/>
      <c r="D1243" s="74"/>
      <c r="E1243" s="74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</row>
    <row r="1244" spans="1:25" s="409" customFormat="1" x14ac:dyDescent="0.2">
      <c r="A1244" s="63"/>
      <c r="B1244" s="63"/>
      <c r="C1244" s="74"/>
      <c r="D1244" s="74"/>
      <c r="E1244" s="74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</row>
    <row r="1245" spans="1:25" s="409" customFormat="1" x14ac:dyDescent="0.2">
      <c r="A1245" s="63"/>
      <c r="B1245" s="63"/>
      <c r="C1245" s="74"/>
      <c r="D1245" s="74"/>
      <c r="E1245" s="74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</row>
    <row r="1246" spans="1:25" s="409" customFormat="1" x14ac:dyDescent="0.2">
      <c r="A1246" s="63"/>
      <c r="B1246" s="63"/>
      <c r="C1246" s="74"/>
      <c r="D1246" s="74"/>
      <c r="E1246" s="74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</row>
    <row r="1247" spans="1:25" s="409" customFormat="1" x14ac:dyDescent="0.2">
      <c r="A1247" s="63"/>
      <c r="B1247" s="63"/>
      <c r="C1247" s="74"/>
      <c r="D1247" s="74"/>
      <c r="E1247" s="74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</row>
    <row r="1248" spans="1:25" s="409" customFormat="1" x14ac:dyDescent="0.2">
      <c r="A1248" s="63"/>
      <c r="B1248" s="63"/>
      <c r="C1248" s="74"/>
      <c r="D1248" s="74"/>
      <c r="E1248" s="74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</row>
    <row r="1249" spans="1:25" s="409" customFormat="1" x14ac:dyDescent="0.2">
      <c r="A1249" s="63"/>
      <c r="B1249" s="63"/>
      <c r="C1249" s="74"/>
      <c r="D1249" s="74"/>
      <c r="E1249" s="74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</row>
    <row r="1250" spans="1:25" s="409" customFormat="1" x14ac:dyDescent="0.2">
      <c r="A1250" s="63"/>
      <c r="B1250" s="63"/>
      <c r="C1250" s="74"/>
      <c r="D1250" s="74"/>
      <c r="E1250" s="74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</row>
    <row r="1251" spans="1:25" s="409" customFormat="1" x14ac:dyDescent="0.2">
      <c r="A1251" s="63"/>
      <c r="B1251" s="63"/>
      <c r="C1251" s="74"/>
      <c r="D1251" s="74"/>
      <c r="E1251" s="74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</row>
    <row r="1252" spans="1:25" s="409" customFormat="1" x14ac:dyDescent="0.2">
      <c r="A1252" s="63"/>
      <c r="B1252" s="63"/>
      <c r="C1252" s="74"/>
      <c r="D1252" s="74"/>
      <c r="E1252" s="74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</row>
    <row r="1253" spans="1:25" s="409" customFormat="1" x14ac:dyDescent="0.2">
      <c r="A1253" s="63"/>
      <c r="B1253" s="63"/>
      <c r="C1253" s="74"/>
      <c r="D1253" s="74"/>
      <c r="E1253" s="74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</row>
    <row r="1254" spans="1:25" s="409" customFormat="1" x14ac:dyDescent="0.2">
      <c r="A1254" s="63"/>
      <c r="B1254" s="63"/>
      <c r="C1254" s="74"/>
      <c r="D1254" s="74"/>
      <c r="E1254" s="74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</row>
    <row r="1255" spans="1:25" s="409" customFormat="1" x14ac:dyDescent="0.2">
      <c r="A1255" s="63"/>
      <c r="B1255" s="63"/>
      <c r="C1255" s="74"/>
      <c r="D1255" s="74"/>
      <c r="E1255" s="74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</row>
    <row r="1256" spans="1:25" s="409" customFormat="1" x14ac:dyDescent="0.2">
      <c r="A1256" s="63"/>
      <c r="B1256" s="63"/>
      <c r="C1256" s="74"/>
      <c r="D1256" s="74"/>
      <c r="E1256" s="74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</row>
    <row r="1257" spans="1:25" s="409" customFormat="1" x14ac:dyDescent="0.2">
      <c r="A1257" s="63"/>
      <c r="B1257" s="63"/>
      <c r="C1257" s="74"/>
      <c r="D1257" s="74"/>
      <c r="E1257" s="74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</row>
    <row r="1258" spans="1:25" s="409" customFormat="1" x14ac:dyDescent="0.2">
      <c r="A1258" s="63"/>
      <c r="B1258" s="63"/>
      <c r="C1258" s="74"/>
      <c r="D1258" s="74"/>
      <c r="E1258" s="74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</row>
    <row r="1259" spans="1:25" s="409" customFormat="1" x14ac:dyDescent="0.2">
      <c r="A1259" s="63"/>
      <c r="B1259" s="63"/>
      <c r="C1259" s="74"/>
      <c r="D1259" s="74"/>
      <c r="E1259" s="74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</row>
    <row r="1260" spans="1:25" s="409" customFormat="1" x14ac:dyDescent="0.2">
      <c r="A1260" s="63"/>
      <c r="B1260" s="63"/>
      <c r="C1260" s="74"/>
      <c r="D1260" s="74"/>
      <c r="E1260" s="74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</row>
    <row r="1261" spans="1:25" s="409" customFormat="1" x14ac:dyDescent="0.2">
      <c r="A1261" s="63"/>
      <c r="B1261" s="63"/>
      <c r="C1261" s="74"/>
      <c r="D1261" s="74"/>
      <c r="E1261" s="74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</row>
    <row r="1262" spans="1:25" s="409" customFormat="1" x14ac:dyDescent="0.2">
      <c r="A1262" s="63"/>
      <c r="B1262" s="63"/>
      <c r="C1262" s="74"/>
      <c r="D1262" s="74"/>
      <c r="E1262" s="74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</row>
    <row r="1263" spans="1:25" s="409" customFormat="1" x14ac:dyDescent="0.2">
      <c r="A1263" s="63"/>
      <c r="B1263" s="63"/>
      <c r="C1263" s="74"/>
      <c r="D1263" s="74"/>
      <c r="E1263" s="74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</row>
    <row r="1264" spans="1:25" s="409" customFormat="1" x14ac:dyDescent="0.2">
      <c r="A1264" s="63"/>
      <c r="B1264" s="63"/>
      <c r="C1264" s="74"/>
      <c r="D1264" s="74"/>
      <c r="E1264" s="74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</row>
    <row r="1265" spans="1:25" s="409" customFormat="1" x14ac:dyDescent="0.2">
      <c r="A1265" s="63"/>
      <c r="B1265" s="63"/>
      <c r="C1265" s="74"/>
      <c r="D1265" s="74"/>
      <c r="E1265" s="74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</row>
    <row r="1266" spans="1:25" s="409" customFormat="1" x14ac:dyDescent="0.2">
      <c r="A1266" s="63"/>
      <c r="B1266" s="63"/>
      <c r="C1266" s="74"/>
      <c r="D1266" s="74"/>
      <c r="E1266" s="74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</row>
    <row r="1267" spans="1:25" s="409" customFormat="1" x14ac:dyDescent="0.2">
      <c r="A1267" s="63"/>
      <c r="B1267" s="63"/>
      <c r="C1267" s="74"/>
      <c r="D1267" s="74"/>
      <c r="E1267" s="74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</row>
    <row r="1268" spans="1:25" s="409" customFormat="1" x14ac:dyDescent="0.2">
      <c r="A1268" s="63"/>
      <c r="B1268" s="63"/>
      <c r="C1268" s="74"/>
      <c r="D1268" s="74"/>
      <c r="E1268" s="74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</row>
    <row r="1269" spans="1:25" s="409" customFormat="1" x14ac:dyDescent="0.2">
      <c r="A1269" s="63"/>
      <c r="B1269" s="63"/>
      <c r="C1269" s="74"/>
      <c r="D1269" s="74"/>
      <c r="E1269" s="74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</row>
    <row r="1270" spans="1:25" s="409" customFormat="1" x14ac:dyDescent="0.2">
      <c r="A1270" s="63"/>
      <c r="B1270" s="63"/>
      <c r="C1270" s="74"/>
      <c r="D1270" s="74"/>
      <c r="E1270" s="74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</row>
    <row r="1271" spans="1:25" s="409" customFormat="1" x14ac:dyDescent="0.2">
      <c r="A1271" s="63"/>
      <c r="B1271" s="63"/>
      <c r="C1271" s="74"/>
      <c r="D1271" s="74"/>
      <c r="E1271" s="74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</row>
    <row r="1272" spans="1:25" s="409" customFormat="1" x14ac:dyDescent="0.2">
      <c r="A1272" s="63"/>
      <c r="B1272" s="63"/>
      <c r="C1272" s="74"/>
      <c r="D1272" s="74"/>
      <c r="E1272" s="74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</row>
    <row r="1273" spans="1:25" s="409" customFormat="1" x14ac:dyDescent="0.2">
      <c r="A1273" s="63"/>
      <c r="B1273" s="63"/>
      <c r="C1273" s="74"/>
      <c r="D1273" s="74"/>
      <c r="E1273" s="74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</row>
    <row r="1274" spans="1:25" s="409" customFormat="1" x14ac:dyDescent="0.2">
      <c r="A1274" s="63"/>
      <c r="B1274" s="63"/>
      <c r="C1274" s="74"/>
      <c r="D1274" s="74"/>
      <c r="E1274" s="74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</row>
    <row r="1275" spans="1:25" s="409" customFormat="1" x14ac:dyDescent="0.2">
      <c r="A1275" s="63"/>
      <c r="B1275" s="63"/>
      <c r="C1275" s="74"/>
      <c r="D1275" s="74"/>
      <c r="E1275" s="74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</row>
    <row r="1276" spans="1:25" s="409" customFormat="1" x14ac:dyDescent="0.2">
      <c r="A1276" s="63"/>
      <c r="B1276" s="63"/>
      <c r="C1276" s="74"/>
      <c r="D1276" s="74"/>
      <c r="E1276" s="74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</row>
    <row r="1277" spans="1:25" s="409" customFormat="1" x14ac:dyDescent="0.2">
      <c r="A1277" s="63"/>
      <c r="B1277" s="63"/>
      <c r="C1277" s="74"/>
      <c r="D1277" s="74"/>
      <c r="E1277" s="74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</row>
    <row r="1278" spans="1:25" s="409" customFormat="1" x14ac:dyDescent="0.2">
      <c r="A1278" s="63"/>
      <c r="B1278" s="63"/>
      <c r="C1278" s="74"/>
      <c r="D1278" s="74"/>
      <c r="E1278" s="74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</row>
    <row r="1279" spans="1:25" s="409" customFormat="1" x14ac:dyDescent="0.2">
      <c r="A1279" s="63"/>
      <c r="B1279" s="63"/>
      <c r="C1279" s="74"/>
      <c r="D1279" s="74"/>
      <c r="E1279" s="74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</row>
    <row r="1280" spans="1:25" s="409" customFormat="1" x14ac:dyDescent="0.2">
      <c r="A1280" s="63"/>
      <c r="B1280" s="63"/>
      <c r="C1280" s="74"/>
      <c r="D1280" s="74"/>
      <c r="E1280" s="74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</row>
    <row r="1281" spans="1:25" s="409" customFormat="1" x14ac:dyDescent="0.2">
      <c r="A1281" s="63"/>
      <c r="B1281" s="63"/>
      <c r="C1281" s="74"/>
      <c r="D1281" s="74"/>
      <c r="E1281" s="74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</row>
    <row r="1282" spans="1:25" s="409" customFormat="1" x14ac:dyDescent="0.2">
      <c r="A1282" s="63"/>
      <c r="B1282" s="63"/>
      <c r="C1282" s="74"/>
      <c r="D1282" s="74"/>
      <c r="E1282" s="74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</row>
    <row r="1283" spans="1:25" s="409" customFormat="1" x14ac:dyDescent="0.2">
      <c r="A1283" s="63"/>
      <c r="B1283" s="63"/>
      <c r="C1283" s="74"/>
      <c r="D1283" s="74"/>
      <c r="E1283" s="74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</row>
    <row r="1284" spans="1:25" s="409" customFormat="1" x14ac:dyDescent="0.2">
      <c r="A1284" s="63"/>
      <c r="B1284" s="63"/>
      <c r="C1284" s="74"/>
      <c r="D1284" s="74"/>
      <c r="E1284" s="74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</row>
    <row r="1285" spans="1:25" s="409" customFormat="1" x14ac:dyDescent="0.2">
      <c r="A1285" s="63"/>
      <c r="B1285" s="63"/>
      <c r="C1285" s="74"/>
      <c r="D1285" s="74"/>
      <c r="E1285" s="74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</row>
    <row r="1286" spans="1:25" s="409" customFormat="1" x14ac:dyDescent="0.2">
      <c r="A1286" s="63"/>
      <c r="B1286" s="63"/>
      <c r="C1286" s="74"/>
      <c r="D1286" s="74"/>
      <c r="E1286" s="74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</row>
    <row r="1287" spans="1:25" s="409" customFormat="1" x14ac:dyDescent="0.2">
      <c r="A1287" s="63"/>
      <c r="B1287" s="63"/>
      <c r="C1287" s="74"/>
      <c r="D1287" s="74"/>
      <c r="E1287" s="74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</row>
    <row r="1288" spans="1:25" s="409" customFormat="1" x14ac:dyDescent="0.2">
      <c r="A1288" s="63"/>
      <c r="B1288" s="63"/>
      <c r="C1288" s="74"/>
      <c r="D1288" s="74"/>
      <c r="E1288" s="74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</row>
    <row r="1289" spans="1:25" s="409" customFormat="1" x14ac:dyDescent="0.2">
      <c r="A1289" s="63"/>
      <c r="B1289" s="63"/>
      <c r="C1289" s="74"/>
      <c r="D1289" s="74"/>
      <c r="E1289" s="74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</row>
    <row r="1290" spans="1:25" s="409" customFormat="1" x14ac:dyDescent="0.2">
      <c r="A1290" s="63"/>
      <c r="B1290" s="63"/>
      <c r="C1290" s="74"/>
      <c r="D1290" s="74"/>
      <c r="E1290" s="74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</row>
    <row r="1291" spans="1:25" s="409" customFormat="1" x14ac:dyDescent="0.2">
      <c r="A1291" s="63"/>
      <c r="B1291" s="63"/>
      <c r="C1291" s="74"/>
      <c r="D1291" s="74"/>
      <c r="E1291" s="74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</row>
    <row r="1292" spans="1:25" s="409" customFormat="1" x14ac:dyDescent="0.2">
      <c r="A1292" s="63"/>
      <c r="B1292" s="63"/>
      <c r="C1292" s="74"/>
      <c r="D1292" s="74"/>
      <c r="E1292" s="74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</row>
    <row r="1293" spans="1:25" s="409" customFormat="1" x14ac:dyDescent="0.2">
      <c r="A1293" s="63"/>
      <c r="B1293" s="63"/>
      <c r="C1293" s="74"/>
      <c r="D1293" s="74"/>
      <c r="E1293" s="74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</row>
    <row r="1294" spans="1:25" s="409" customFormat="1" x14ac:dyDescent="0.2">
      <c r="A1294" s="63"/>
      <c r="B1294" s="63"/>
      <c r="C1294" s="74"/>
      <c r="D1294" s="74"/>
      <c r="E1294" s="74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</row>
    <row r="1295" spans="1:25" s="409" customFormat="1" x14ac:dyDescent="0.2">
      <c r="A1295" s="63"/>
      <c r="B1295" s="63"/>
      <c r="C1295" s="74"/>
      <c r="D1295" s="74"/>
      <c r="E1295" s="74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</row>
    <row r="1296" spans="1:25" s="409" customFormat="1" x14ac:dyDescent="0.2">
      <c r="A1296" s="63"/>
      <c r="B1296" s="63"/>
      <c r="C1296" s="74"/>
      <c r="D1296" s="74"/>
      <c r="E1296" s="74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</row>
    <row r="1297" spans="1:25" s="409" customFormat="1" x14ac:dyDescent="0.2">
      <c r="A1297" s="63"/>
      <c r="B1297" s="63"/>
      <c r="C1297" s="74"/>
      <c r="D1297" s="74"/>
      <c r="E1297" s="74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</row>
    <row r="1298" spans="1:25" s="409" customFormat="1" x14ac:dyDescent="0.2">
      <c r="A1298" s="63"/>
      <c r="B1298" s="63"/>
      <c r="C1298" s="74"/>
      <c r="D1298" s="74"/>
      <c r="E1298" s="74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</row>
    <row r="1299" spans="1:25" s="409" customFormat="1" x14ac:dyDescent="0.2">
      <c r="A1299" s="63"/>
      <c r="B1299" s="63"/>
      <c r="C1299" s="74"/>
      <c r="D1299" s="74"/>
      <c r="E1299" s="74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</row>
    <row r="1300" spans="1:25" s="409" customFormat="1" x14ac:dyDescent="0.2">
      <c r="A1300" s="63"/>
      <c r="B1300" s="63"/>
      <c r="C1300" s="74"/>
      <c r="D1300" s="74"/>
      <c r="E1300" s="74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</row>
    <row r="1301" spans="1:25" s="409" customFormat="1" x14ac:dyDescent="0.2">
      <c r="A1301" s="63"/>
      <c r="B1301" s="63"/>
      <c r="C1301" s="74"/>
      <c r="D1301" s="74"/>
      <c r="E1301" s="74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</row>
    <row r="1302" spans="1:25" s="409" customFormat="1" x14ac:dyDescent="0.2">
      <c r="A1302" s="63"/>
      <c r="B1302" s="63"/>
      <c r="C1302" s="74"/>
      <c r="D1302" s="74"/>
      <c r="E1302" s="74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</row>
    <row r="1303" spans="1:25" s="409" customFormat="1" x14ac:dyDescent="0.2">
      <c r="A1303" s="63"/>
      <c r="B1303" s="63"/>
      <c r="C1303" s="74"/>
      <c r="D1303" s="74"/>
      <c r="E1303" s="74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</row>
    <row r="1304" spans="1:25" s="409" customFormat="1" x14ac:dyDescent="0.2">
      <c r="A1304" s="63"/>
      <c r="B1304" s="63"/>
      <c r="C1304" s="74"/>
      <c r="D1304" s="74"/>
      <c r="E1304" s="74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</row>
    <row r="1305" spans="1:25" s="409" customFormat="1" x14ac:dyDescent="0.2">
      <c r="A1305" s="63"/>
      <c r="B1305" s="63"/>
      <c r="C1305" s="74"/>
      <c r="D1305" s="74"/>
      <c r="E1305" s="74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</row>
    <row r="1306" spans="1:25" s="409" customFormat="1" x14ac:dyDescent="0.2">
      <c r="A1306" s="63"/>
      <c r="B1306" s="63"/>
      <c r="C1306" s="74"/>
      <c r="D1306" s="74"/>
      <c r="E1306" s="74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</row>
    <row r="1307" spans="1:25" s="409" customFormat="1" x14ac:dyDescent="0.2">
      <c r="A1307" s="63"/>
      <c r="B1307" s="63"/>
      <c r="C1307" s="74"/>
      <c r="D1307" s="74"/>
      <c r="E1307" s="74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</row>
    <row r="1308" spans="1:25" s="409" customFormat="1" x14ac:dyDescent="0.2">
      <c r="A1308" s="63"/>
      <c r="B1308" s="63"/>
      <c r="C1308" s="74"/>
      <c r="D1308" s="74"/>
      <c r="E1308" s="74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</row>
    <row r="1309" spans="1:25" s="409" customFormat="1" x14ac:dyDescent="0.2">
      <c r="A1309" s="63"/>
      <c r="B1309" s="63"/>
      <c r="C1309" s="74"/>
      <c r="D1309" s="74"/>
      <c r="E1309" s="74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</row>
    <row r="1310" spans="1:25" s="409" customFormat="1" x14ac:dyDescent="0.2">
      <c r="A1310" s="63"/>
      <c r="B1310" s="63"/>
      <c r="C1310" s="74"/>
      <c r="D1310" s="74"/>
      <c r="E1310" s="74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</row>
    <row r="1311" spans="1:25" s="409" customFormat="1" x14ac:dyDescent="0.2">
      <c r="A1311" s="63"/>
      <c r="B1311" s="63"/>
      <c r="C1311" s="74"/>
      <c r="D1311" s="74"/>
      <c r="E1311" s="74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</row>
    <row r="1312" spans="1:25" s="409" customFormat="1" x14ac:dyDescent="0.2">
      <c r="A1312" s="63"/>
      <c r="B1312" s="63"/>
      <c r="C1312" s="74"/>
      <c r="D1312" s="74"/>
      <c r="E1312" s="74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</row>
    <row r="1313" spans="1:25" s="409" customFormat="1" x14ac:dyDescent="0.2">
      <c r="A1313" s="63"/>
      <c r="B1313" s="63"/>
      <c r="C1313" s="74"/>
      <c r="D1313" s="74"/>
      <c r="E1313" s="74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</row>
    <row r="1314" spans="1:25" s="409" customFormat="1" x14ac:dyDescent="0.2">
      <c r="A1314" s="63"/>
      <c r="B1314" s="63"/>
      <c r="C1314" s="74"/>
      <c r="D1314" s="74"/>
      <c r="E1314" s="74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</row>
    <row r="1315" spans="1:25" s="409" customFormat="1" x14ac:dyDescent="0.2">
      <c r="A1315" s="63"/>
      <c r="B1315" s="63"/>
      <c r="C1315" s="74"/>
      <c r="D1315" s="74"/>
      <c r="E1315" s="74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</row>
    <row r="1316" spans="1:25" s="409" customFormat="1" x14ac:dyDescent="0.2">
      <c r="A1316" s="63"/>
      <c r="B1316" s="63"/>
      <c r="C1316" s="74"/>
      <c r="D1316" s="74"/>
      <c r="E1316" s="74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</row>
    <row r="1317" spans="1:25" s="409" customFormat="1" x14ac:dyDescent="0.2">
      <c r="A1317" s="63"/>
      <c r="B1317" s="63"/>
      <c r="C1317" s="74"/>
      <c r="D1317" s="74"/>
      <c r="E1317" s="74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</row>
    <row r="1318" spans="1:25" s="409" customFormat="1" x14ac:dyDescent="0.2">
      <c r="A1318" s="63"/>
      <c r="B1318" s="63"/>
      <c r="C1318" s="74"/>
      <c r="D1318" s="74"/>
      <c r="E1318" s="74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</row>
    <row r="1319" spans="1:25" s="409" customFormat="1" x14ac:dyDescent="0.2">
      <c r="A1319" s="63"/>
      <c r="B1319" s="63"/>
      <c r="C1319" s="74"/>
      <c r="D1319" s="74"/>
      <c r="E1319" s="74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</row>
    <row r="1320" spans="1:25" s="409" customFormat="1" x14ac:dyDescent="0.2">
      <c r="A1320" s="63"/>
      <c r="B1320" s="63"/>
      <c r="C1320" s="74"/>
      <c r="D1320" s="74"/>
      <c r="E1320" s="74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</row>
    <row r="1321" spans="1:25" s="409" customFormat="1" x14ac:dyDescent="0.2">
      <c r="A1321" s="63"/>
      <c r="B1321" s="63"/>
      <c r="C1321" s="74"/>
      <c r="D1321" s="74"/>
      <c r="E1321" s="74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</row>
    <row r="1322" spans="1:25" s="409" customFormat="1" x14ac:dyDescent="0.2">
      <c r="A1322" s="63"/>
      <c r="B1322" s="63"/>
      <c r="C1322" s="74"/>
      <c r="D1322" s="74"/>
      <c r="E1322" s="74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</row>
    <row r="1323" spans="1:25" s="409" customFormat="1" x14ac:dyDescent="0.2">
      <c r="A1323" s="63"/>
      <c r="B1323" s="63"/>
      <c r="C1323" s="74"/>
      <c r="D1323" s="74"/>
      <c r="E1323" s="74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</row>
    <row r="1324" spans="1:25" s="409" customFormat="1" x14ac:dyDescent="0.2">
      <c r="A1324" s="63"/>
      <c r="B1324" s="63"/>
      <c r="C1324" s="74"/>
      <c r="D1324" s="74"/>
      <c r="E1324" s="74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</row>
    <row r="1325" spans="1:25" s="409" customFormat="1" x14ac:dyDescent="0.2">
      <c r="A1325" s="63"/>
      <c r="B1325" s="63"/>
      <c r="C1325" s="74"/>
      <c r="D1325" s="74"/>
      <c r="E1325" s="74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</row>
    <row r="1326" spans="1:25" s="409" customFormat="1" x14ac:dyDescent="0.2">
      <c r="A1326" s="63"/>
      <c r="B1326" s="63"/>
      <c r="C1326" s="74"/>
      <c r="D1326" s="74"/>
      <c r="E1326" s="74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</row>
    <row r="1327" spans="1:25" s="409" customFormat="1" x14ac:dyDescent="0.2">
      <c r="A1327" s="63"/>
      <c r="B1327" s="63"/>
      <c r="C1327" s="74"/>
      <c r="D1327" s="74"/>
      <c r="E1327" s="74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</row>
    <row r="1328" spans="1:25" s="409" customFormat="1" x14ac:dyDescent="0.2">
      <c r="A1328" s="63"/>
      <c r="B1328" s="63"/>
      <c r="C1328" s="74"/>
      <c r="D1328" s="74"/>
      <c r="E1328" s="74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</row>
    <row r="1329" spans="1:25" s="409" customFormat="1" x14ac:dyDescent="0.2">
      <c r="A1329" s="63"/>
      <c r="B1329" s="63"/>
      <c r="C1329" s="74"/>
      <c r="D1329" s="74"/>
      <c r="E1329" s="74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</row>
    <row r="1330" spans="1:25" s="409" customFormat="1" x14ac:dyDescent="0.2">
      <c r="A1330" s="63"/>
      <c r="B1330" s="63"/>
      <c r="C1330" s="74"/>
      <c r="D1330" s="74"/>
      <c r="E1330" s="74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</row>
    <row r="1331" spans="1:25" s="409" customFormat="1" x14ac:dyDescent="0.2">
      <c r="A1331" s="63"/>
      <c r="B1331" s="63"/>
      <c r="C1331" s="74"/>
      <c r="D1331" s="74"/>
      <c r="E1331" s="74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</row>
    <row r="1332" spans="1:25" s="409" customFormat="1" x14ac:dyDescent="0.2">
      <c r="A1332" s="63"/>
      <c r="B1332" s="63"/>
      <c r="C1332" s="74"/>
      <c r="D1332" s="74"/>
      <c r="E1332" s="74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</row>
    <row r="1333" spans="1:25" s="409" customFormat="1" x14ac:dyDescent="0.2">
      <c r="A1333" s="63"/>
      <c r="B1333" s="63"/>
      <c r="C1333" s="74"/>
      <c r="D1333" s="74"/>
      <c r="E1333" s="74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</row>
    <row r="1334" spans="1:25" s="409" customFormat="1" x14ac:dyDescent="0.2">
      <c r="A1334" s="63"/>
      <c r="B1334" s="63"/>
      <c r="C1334" s="74"/>
      <c r="D1334" s="74"/>
      <c r="E1334" s="74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</row>
    <row r="1335" spans="1:25" s="409" customFormat="1" x14ac:dyDescent="0.2">
      <c r="A1335" s="63"/>
      <c r="B1335" s="63"/>
      <c r="C1335" s="74"/>
      <c r="D1335" s="74"/>
      <c r="E1335" s="74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</row>
    <row r="1336" spans="1:25" s="409" customFormat="1" x14ac:dyDescent="0.2">
      <c r="A1336" s="63"/>
      <c r="B1336" s="63"/>
      <c r="C1336" s="74"/>
      <c r="D1336" s="74"/>
      <c r="E1336" s="74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</row>
    <row r="1337" spans="1:25" s="409" customFormat="1" x14ac:dyDescent="0.2">
      <c r="A1337" s="63"/>
      <c r="B1337" s="63"/>
      <c r="C1337" s="74"/>
      <c r="D1337" s="74"/>
      <c r="E1337" s="74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</row>
    <row r="1338" spans="1:25" s="409" customFormat="1" x14ac:dyDescent="0.2">
      <c r="A1338" s="63"/>
      <c r="B1338" s="63"/>
      <c r="C1338" s="74"/>
      <c r="D1338" s="74"/>
      <c r="E1338" s="74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</row>
    <row r="1339" spans="1:25" s="409" customFormat="1" x14ac:dyDescent="0.2">
      <c r="A1339" s="63"/>
      <c r="B1339" s="63"/>
      <c r="C1339" s="74"/>
      <c r="D1339" s="74"/>
      <c r="E1339" s="74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</row>
    <row r="1340" spans="1:25" s="409" customFormat="1" x14ac:dyDescent="0.2">
      <c r="A1340" s="63"/>
      <c r="B1340" s="63"/>
      <c r="C1340" s="74"/>
      <c r="D1340" s="74"/>
      <c r="E1340" s="74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</row>
    <row r="1341" spans="1:25" s="409" customFormat="1" x14ac:dyDescent="0.2">
      <c r="A1341" s="63"/>
      <c r="B1341" s="63"/>
      <c r="C1341" s="74"/>
      <c r="D1341" s="74"/>
      <c r="E1341" s="74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</row>
    <row r="1342" spans="1:25" s="409" customFormat="1" x14ac:dyDescent="0.2">
      <c r="A1342" s="63"/>
      <c r="B1342" s="63"/>
      <c r="C1342" s="74"/>
      <c r="D1342" s="74"/>
      <c r="E1342" s="74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</row>
    <row r="1343" spans="1:25" s="409" customFormat="1" x14ac:dyDescent="0.2">
      <c r="A1343" s="63"/>
      <c r="B1343" s="63"/>
      <c r="C1343" s="74"/>
      <c r="D1343" s="74"/>
      <c r="E1343" s="74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</row>
    <row r="1344" spans="1:25" s="409" customFormat="1" x14ac:dyDescent="0.2">
      <c r="A1344" s="63"/>
      <c r="B1344" s="63"/>
      <c r="C1344" s="74"/>
      <c r="D1344" s="74"/>
      <c r="E1344" s="74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</row>
    <row r="1345" spans="1:25" s="409" customFormat="1" x14ac:dyDescent="0.2">
      <c r="A1345" s="63"/>
      <c r="B1345" s="63"/>
      <c r="C1345" s="74"/>
      <c r="D1345" s="74"/>
      <c r="E1345" s="74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</row>
    <row r="1346" spans="1:25" s="409" customFormat="1" x14ac:dyDescent="0.2">
      <c r="A1346" s="63"/>
      <c r="B1346" s="63"/>
      <c r="C1346" s="74"/>
      <c r="D1346" s="74"/>
      <c r="E1346" s="74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</row>
    <row r="1347" spans="1:25" s="409" customFormat="1" x14ac:dyDescent="0.2">
      <c r="A1347" s="63"/>
      <c r="B1347" s="63"/>
      <c r="C1347" s="74"/>
      <c r="D1347" s="74"/>
      <c r="E1347" s="74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</row>
    <row r="1348" spans="1:25" s="409" customFormat="1" x14ac:dyDescent="0.2">
      <c r="A1348" s="63"/>
      <c r="B1348" s="63"/>
      <c r="C1348" s="74"/>
      <c r="D1348" s="74"/>
      <c r="E1348" s="74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</row>
    <row r="1349" spans="1:25" s="409" customFormat="1" x14ac:dyDescent="0.2">
      <c r="A1349" s="63"/>
      <c r="B1349" s="63"/>
      <c r="C1349" s="74"/>
      <c r="D1349" s="74"/>
      <c r="E1349" s="74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</row>
    <row r="1350" spans="1:25" s="409" customFormat="1" x14ac:dyDescent="0.2">
      <c r="A1350" s="63"/>
      <c r="B1350" s="63"/>
      <c r="C1350" s="74"/>
      <c r="D1350" s="74"/>
      <c r="E1350" s="74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</row>
    <row r="1351" spans="1:25" s="409" customFormat="1" x14ac:dyDescent="0.2">
      <c r="A1351" s="63"/>
      <c r="B1351" s="63"/>
      <c r="C1351" s="74"/>
      <c r="D1351" s="74"/>
      <c r="E1351" s="74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</row>
    <row r="1352" spans="1:25" s="409" customFormat="1" x14ac:dyDescent="0.2">
      <c r="A1352" s="63"/>
      <c r="B1352" s="63"/>
      <c r="C1352" s="74"/>
      <c r="D1352" s="74"/>
      <c r="E1352" s="74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</row>
    <row r="1353" spans="1:25" s="409" customFormat="1" x14ac:dyDescent="0.2">
      <c r="A1353" s="63"/>
      <c r="B1353" s="63"/>
      <c r="C1353" s="74"/>
      <c r="D1353" s="74"/>
      <c r="E1353" s="74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</row>
    <row r="1354" spans="1:25" s="409" customFormat="1" x14ac:dyDescent="0.2">
      <c r="A1354" s="63"/>
      <c r="B1354" s="63"/>
      <c r="C1354" s="74"/>
      <c r="D1354" s="74"/>
      <c r="E1354" s="74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</row>
    <row r="1355" spans="1:25" s="409" customFormat="1" x14ac:dyDescent="0.2">
      <c r="A1355" s="63"/>
      <c r="B1355" s="63"/>
      <c r="C1355" s="74"/>
      <c r="D1355" s="74"/>
      <c r="E1355" s="74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</row>
    <row r="1356" spans="1:25" s="409" customFormat="1" x14ac:dyDescent="0.2">
      <c r="A1356" s="63"/>
      <c r="B1356" s="63"/>
      <c r="C1356" s="74"/>
      <c r="D1356" s="74"/>
      <c r="E1356" s="74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</row>
    <row r="1357" spans="1:25" s="409" customFormat="1" x14ac:dyDescent="0.2">
      <c r="A1357" s="63"/>
      <c r="B1357" s="63"/>
      <c r="C1357" s="74"/>
      <c r="D1357" s="74"/>
      <c r="E1357" s="74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</row>
    <row r="1358" spans="1:25" s="409" customFormat="1" x14ac:dyDescent="0.2">
      <c r="A1358" s="63"/>
      <c r="B1358" s="63"/>
      <c r="C1358" s="74"/>
      <c r="D1358" s="74"/>
      <c r="E1358" s="74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</row>
    <row r="1359" spans="1:25" s="409" customFormat="1" x14ac:dyDescent="0.2">
      <c r="A1359" s="63"/>
      <c r="B1359" s="63"/>
      <c r="C1359" s="74"/>
      <c r="D1359" s="74"/>
      <c r="E1359" s="74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</row>
    <row r="1360" spans="1:25" s="409" customFormat="1" x14ac:dyDescent="0.2">
      <c r="A1360" s="63"/>
      <c r="B1360" s="63"/>
      <c r="C1360" s="74"/>
      <c r="D1360" s="74"/>
      <c r="E1360" s="74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</row>
    <row r="1361" spans="1:25" s="409" customFormat="1" x14ac:dyDescent="0.2">
      <c r="A1361" s="63"/>
      <c r="B1361" s="63"/>
      <c r="C1361" s="74"/>
      <c r="D1361" s="74"/>
      <c r="E1361" s="74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</row>
    <row r="1362" spans="1:25" s="409" customFormat="1" x14ac:dyDescent="0.2">
      <c r="A1362" s="63"/>
      <c r="B1362" s="63"/>
      <c r="C1362" s="74"/>
      <c r="D1362" s="74"/>
      <c r="E1362" s="74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</row>
    <row r="1363" spans="1:25" s="409" customFormat="1" x14ac:dyDescent="0.2">
      <c r="A1363" s="63"/>
      <c r="B1363" s="63"/>
      <c r="C1363" s="74"/>
      <c r="D1363" s="74"/>
      <c r="E1363" s="74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</row>
    <row r="1364" spans="1:25" s="409" customFormat="1" x14ac:dyDescent="0.2">
      <c r="A1364" s="63"/>
      <c r="B1364" s="63"/>
      <c r="C1364" s="74"/>
      <c r="D1364" s="74"/>
      <c r="E1364" s="74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</row>
    <row r="1365" spans="1:25" s="409" customFormat="1" x14ac:dyDescent="0.2">
      <c r="A1365" s="63"/>
      <c r="B1365" s="63"/>
      <c r="C1365" s="74"/>
      <c r="D1365" s="74"/>
      <c r="E1365" s="74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</row>
    <row r="1366" spans="1:25" s="409" customFormat="1" x14ac:dyDescent="0.2">
      <c r="A1366" s="63"/>
      <c r="B1366" s="63"/>
      <c r="C1366" s="74"/>
      <c r="D1366" s="74"/>
      <c r="E1366" s="74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</row>
    <row r="1367" spans="1:25" s="409" customFormat="1" x14ac:dyDescent="0.2">
      <c r="A1367" s="63"/>
      <c r="B1367" s="63"/>
      <c r="C1367" s="74"/>
      <c r="D1367" s="74"/>
      <c r="E1367" s="74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</row>
    <row r="1368" spans="1:25" s="409" customFormat="1" x14ac:dyDescent="0.2">
      <c r="A1368" s="63"/>
      <c r="B1368" s="63"/>
      <c r="C1368" s="74"/>
      <c r="D1368" s="74"/>
      <c r="E1368" s="74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</row>
    <row r="1369" spans="1:25" s="409" customFormat="1" x14ac:dyDescent="0.2">
      <c r="A1369" s="63"/>
      <c r="B1369" s="63"/>
      <c r="C1369" s="74"/>
      <c r="D1369" s="74"/>
      <c r="E1369" s="74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</row>
    <row r="1370" spans="1:25" s="409" customFormat="1" x14ac:dyDescent="0.2">
      <c r="A1370" s="63"/>
      <c r="B1370" s="63"/>
      <c r="C1370" s="74"/>
      <c r="D1370" s="74"/>
      <c r="E1370" s="74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</row>
    <row r="1371" spans="1:25" s="409" customFormat="1" x14ac:dyDescent="0.2">
      <c r="A1371" s="63"/>
      <c r="B1371" s="63"/>
      <c r="C1371" s="74"/>
      <c r="D1371" s="74"/>
      <c r="E1371" s="74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</row>
    <row r="1372" spans="1:25" s="409" customFormat="1" x14ac:dyDescent="0.2">
      <c r="A1372" s="63"/>
      <c r="B1372" s="63"/>
      <c r="C1372" s="74"/>
      <c r="D1372" s="74"/>
      <c r="E1372" s="74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</row>
    <row r="1373" spans="1:25" s="409" customFormat="1" x14ac:dyDescent="0.2">
      <c r="A1373" s="63"/>
      <c r="B1373" s="63"/>
      <c r="C1373" s="74"/>
      <c r="D1373" s="74"/>
      <c r="E1373" s="74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</row>
    <row r="1374" spans="1:25" s="409" customFormat="1" x14ac:dyDescent="0.2">
      <c r="A1374" s="63"/>
      <c r="B1374" s="63"/>
      <c r="C1374" s="74"/>
      <c r="D1374" s="74"/>
      <c r="E1374" s="74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</row>
    <row r="1375" spans="1:25" s="409" customFormat="1" x14ac:dyDescent="0.2">
      <c r="A1375" s="63"/>
      <c r="B1375" s="63"/>
      <c r="C1375" s="74"/>
      <c r="D1375" s="74"/>
      <c r="E1375" s="74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</row>
    <row r="1376" spans="1:25" s="409" customFormat="1" x14ac:dyDescent="0.2">
      <c r="A1376" s="63"/>
      <c r="B1376" s="63"/>
      <c r="C1376" s="74"/>
      <c r="D1376" s="74"/>
      <c r="E1376" s="74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</row>
    <row r="1377" spans="1:25" s="409" customFormat="1" x14ac:dyDescent="0.2">
      <c r="A1377" s="63"/>
      <c r="B1377" s="63"/>
      <c r="C1377" s="74"/>
      <c r="D1377" s="74"/>
      <c r="E1377" s="74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</row>
    <row r="1378" spans="1:25" s="409" customFormat="1" x14ac:dyDescent="0.2">
      <c r="A1378" s="63"/>
      <c r="B1378" s="63"/>
      <c r="C1378" s="74"/>
      <c r="D1378" s="74"/>
      <c r="E1378" s="74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</row>
    <row r="1379" spans="1:25" s="409" customFormat="1" x14ac:dyDescent="0.2">
      <c r="A1379" s="63"/>
      <c r="B1379" s="63"/>
      <c r="C1379" s="74"/>
      <c r="D1379" s="74"/>
      <c r="E1379" s="74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</row>
    <row r="1380" spans="1:25" s="409" customFormat="1" x14ac:dyDescent="0.2">
      <c r="A1380" s="63"/>
      <c r="B1380" s="63"/>
      <c r="C1380" s="74"/>
      <c r="D1380" s="74"/>
      <c r="E1380" s="74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</row>
    <row r="1381" spans="1:25" s="409" customFormat="1" x14ac:dyDescent="0.2">
      <c r="A1381" s="63"/>
      <c r="B1381" s="63"/>
      <c r="C1381" s="74"/>
      <c r="D1381" s="74"/>
      <c r="E1381" s="74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</row>
    <row r="1382" spans="1:25" s="409" customFormat="1" x14ac:dyDescent="0.2">
      <c r="A1382" s="63"/>
      <c r="B1382" s="63"/>
      <c r="C1382" s="74"/>
      <c r="D1382" s="74"/>
      <c r="E1382" s="74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</row>
    <row r="1383" spans="1:25" s="409" customFormat="1" x14ac:dyDescent="0.2">
      <c r="A1383" s="63"/>
      <c r="B1383" s="63"/>
      <c r="C1383" s="74"/>
      <c r="D1383" s="74"/>
      <c r="E1383" s="74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</row>
    <row r="1384" spans="1:25" s="409" customFormat="1" x14ac:dyDescent="0.2">
      <c r="A1384" s="63"/>
      <c r="B1384" s="63"/>
      <c r="C1384" s="74"/>
      <c r="D1384" s="74"/>
      <c r="E1384" s="74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</row>
    <row r="1385" spans="1:25" s="409" customFormat="1" x14ac:dyDescent="0.2">
      <c r="A1385" s="63"/>
      <c r="B1385" s="63"/>
      <c r="C1385" s="74"/>
      <c r="D1385" s="74"/>
      <c r="E1385" s="74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</row>
    <row r="1386" spans="1:25" s="409" customFormat="1" x14ac:dyDescent="0.2">
      <c r="A1386" s="63"/>
      <c r="B1386" s="63"/>
      <c r="C1386" s="74"/>
      <c r="D1386" s="74"/>
      <c r="E1386" s="74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</row>
    <row r="1387" spans="1:25" s="409" customFormat="1" x14ac:dyDescent="0.2">
      <c r="A1387" s="63"/>
      <c r="B1387" s="63"/>
      <c r="C1387" s="74"/>
      <c r="D1387" s="74"/>
      <c r="E1387" s="74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</row>
    <row r="1388" spans="1:25" s="409" customFormat="1" x14ac:dyDescent="0.2">
      <c r="A1388" s="63"/>
      <c r="B1388" s="63"/>
      <c r="C1388" s="74"/>
      <c r="D1388" s="74"/>
      <c r="E1388" s="74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</row>
    <row r="1389" spans="1:25" s="409" customFormat="1" x14ac:dyDescent="0.2">
      <c r="A1389" s="63"/>
      <c r="B1389" s="63"/>
      <c r="C1389" s="74"/>
      <c r="D1389" s="74"/>
      <c r="E1389" s="74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</row>
    <row r="1390" spans="1:25" s="409" customFormat="1" x14ac:dyDescent="0.2">
      <c r="A1390" s="63"/>
      <c r="B1390" s="63"/>
      <c r="C1390" s="74"/>
      <c r="D1390" s="74"/>
      <c r="E1390" s="74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</row>
    <row r="1391" spans="1:25" s="409" customFormat="1" x14ac:dyDescent="0.2">
      <c r="A1391" s="63"/>
      <c r="B1391" s="63"/>
      <c r="C1391" s="74"/>
      <c r="D1391" s="74"/>
      <c r="E1391" s="74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</row>
    <row r="1392" spans="1:25" s="409" customFormat="1" x14ac:dyDescent="0.2">
      <c r="A1392" s="63"/>
      <c r="B1392" s="63"/>
      <c r="C1392" s="74"/>
      <c r="D1392" s="74"/>
      <c r="E1392" s="74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</row>
    <row r="1393" spans="1:25" s="409" customFormat="1" x14ac:dyDescent="0.2">
      <c r="A1393" s="63"/>
      <c r="B1393" s="63"/>
      <c r="C1393" s="74"/>
      <c r="D1393" s="74"/>
      <c r="E1393" s="74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</row>
    <row r="1394" spans="1:25" s="409" customFormat="1" x14ac:dyDescent="0.2">
      <c r="A1394" s="63"/>
      <c r="B1394" s="63"/>
      <c r="C1394" s="74"/>
      <c r="D1394" s="74"/>
      <c r="E1394" s="74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</row>
    <row r="1395" spans="1:25" s="409" customFormat="1" x14ac:dyDescent="0.2">
      <c r="A1395" s="63"/>
      <c r="B1395" s="63"/>
      <c r="C1395" s="74"/>
      <c r="D1395" s="74"/>
      <c r="E1395" s="74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</row>
    <row r="1396" spans="1:25" s="409" customFormat="1" x14ac:dyDescent="0.2">
      <c r="A1396" s="63"/>
      <c r="B1396" s="63"/>
      <c r="C1396" s="74"/>
      <c r="D1396" s="74"/>
      <c r="E1396" s="74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</row>
    <row r="1397" spans="1:25" s="409" customFormat="1" x14ac:dyDescent="0.2">
      <c r="A1397" s="63"/>
      <c r="B1397" s="63"/>
      <c r="C1397" s="74"/>
      <c r="D1397" s="74"/>
      <c r="E1397" s="74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</row>
    <row r="1398" spans="1:25" s="409" customFormat="1" x14ac:dyDescent="0.2">
      <c r="A1398" s="63"/>
      <c r="B1398" s="63"/>
      <c r="C1398" s="74"/>
      <c r="D1398" s="74"/>
      <c r="E1398" s="74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</row>
    <row r="1399" spans="1:25" s="409" customFormat="1" x14ac:dyDescent="0.2">
      <c r="A1399" s="63"/>
      <c r="B1399" s="63"/>
      <c r="C1399" s="74"/>
      <c r="D1399" s="74"/>
      <c r="E1399" s="74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</row>
    <row r="1400" spans="1:25" s="409" customFormat="1" x14ac:dyDescent="0.2">
      <c r="A1400" s="63"/>
      <c r="B1400" s="63"/>
      <c r="C1400" s="74"/>
      <c r="D1400" s="74"/>
      <c r="E1400" s="74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</row>
    <row r="1401" spans="1:25" s="409" customFormat="1" x14ac:dyDescent="0.2">
      <c r="A1401" s="63"/>
      <c r="B1401" s="63"/>
      <c r="C1401" s="74"/>
      <c r="D1401" s="74"/>
      <c r="E1401" s="74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</row>
    <row r="1402" spans="1:25" s="409" customFormat="1" x14ac:dyDescent="0.2">
      <c r="A1402" s="63"/>
      <c r="B1402" s="63"/>
      <c r="C1402" s="74"/>
      <c r="D1402" s="74"/>
      <c r="E1402" s="74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</row>
    <row r="1403" spans="1:25" s="409" customFormat="1" x14ac:dyDescent="0.2">
      <c r="A1403" s="63"/>
      <c r="B1403" s="63"/>
      <c r="C1403" s="74"/>
      <c r="D1403" s="74"/>
      <c r="E1403" s="74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</row>
    <row r="1404" spans="1:25" s="409" customFormat="1" x14ac:dyDescent="0.2">
      <c r="A1404" s="63"/>
      <c r="B1404" s="63"/>
      <c r="C1404" s="74"/>
      <c r="D1404" s="74"/>
      <c r="E1404" s="74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</row>
    <row r="1405" spans="1:25" s="409" customFormat="1" x14ac:dyDescent="0.2">
      <c r="A1405" s="63"/>
      <c r="B1405" s="63"/>
      <c r="C1405" s="74"/>
      <c r="D1405" s="74"/>
      <c r="E1405" s="74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</row>
    <row r="1406" spans="1:25" s="409" customFormat="1" x14ac:dyDescent="0.2">
      <c r="A1406" s="63"/>
      <c r="B1406" s="63"/>
      <c r="C1406" s="74"/>
      <c r="D1406" s="74"/>
      <c r="E1406" s="74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</row>
    <row r="1407" spans="1:25" s="409" customFormat="1" x14ac:dyDescent="0.2">
      <c r="A1407" s="63"/>
      <c r="B1407" s="63"/>
      <c r="C1407" s="74"/>
      <c r="D1407" s="74"/>
      <c r="E1407" s="74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</row>
    <row r="1408" spans="1:25" s="409" customFormat="1" x14ac:dyDescent="0.2">
      <c r="A1408" s="63"/>
      <c r="B1408" s="63"/>
      <c r="C1408" s="74"/>
      <c r="D1408" s="74"/>
      <c r="E1408" s="74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</row>
    <row r="1409" spans="1:25" s="409" customFormat="1" x14ac:dyDescent="0.2">
      <c r="A1409" s="63"/>
      <c r="B1409" s="63"/>
      <c r="C1409" s="74"/>
      <c r="D1409" s="74"/>
      <c r="E1409" s="74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</row>
    <row r="1410" spans="1:25" s="409" customFormat="1" x14ac:dyDescent="0.2">
      <c r="A1410" s="63"/>
      <c r="B1410" s="63"/>
      <c r="C1410" s="74"/>
      <c r="D1410" s="74"/>
      <c r="E1410" s="74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</row>
    <row r="1411" spans="1:25" s="409" customFormat="1" x14ac:dyDescent="0.2">
      <c r="A1411" s="63"/>
      <c r="B1411" s="63"/>
      <c r="C1411" s="74"/>
      <c r="D1411" s="74"/>
      <c r="E1411" s="74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</row>
    <row r="1412" spans="1:25" s="409" customFormat="1" x14ac:dyDescent="0.2">
      <c r="A1412" s="63"/>
      <c r="B1412" s="63"/>
      <c r="C1412" s="74"/>
      <c r="D1412" s="74"/>
      <c r="E1412" s="74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</row>
    <row r="1413" spans="1:25" s="409" customFormat="1" x14ac:dyDescent="0.2">
      <c r="A1413" s="63"/>
      <c r="B1413" s="63"/>
      <c r="C1413" s="74"/>
      <c r="D1413" s="74"/>
      <c r="E1413" s="74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</row>
    <row r="1414" spans="1:25" s="409" customFormat="1" x14ac:dyDescent="0.2">
      <c r="A1414" s="63"/>
      <c r="B1414" s="63"/>
      <c r="C1414" s="74"/>
      <c r="D1414" s="74"/>
      <c r="E1414" s="74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</row>
    <row r="1415" spans="1:25" s="409" customFormat="1" x14ac:dyDescent="0.2">
      <c r="A1415" s="63"/>
      <c r="B1415" s="63"/>
      <c r="C1415" s="74"/>
      <c r="D1415" s="74"/>
      <c r="E1415" s="74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</row>
    <row r="1416" spans="1:25" s="409" customFormat="1" x14ac:dyDescent="0.2">
      <c r="A1416" s="63"/>
      <c r="B1416" s="63"/>
      <c r="C1416" s="74"/>
      <c r="D1416" s="74"/>
      <c r="E1416" s="74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</row>
    <row r="1417" spans="1:25" s="409" customFormat="1" x14ac:dyDescent="0.2">
      <c r="A1417" s="63"/>
      <c r="B1417" s="63"/>
      <c r="C1417" s="74"/>
      <c r="D1417" s="74"/>
      <c r="E1417" s="74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</row>
    <row r="1418" spans="1:25" s="409" customFormat="1" x14ac:dyDescent="0.2">
      <c r="A1418" s="63"/>
      <c r="B1418" s="63"/>
      <c r="C1418" s="74"/>
      <c r="D1418" s="74"/>
      <c r="E1418" s="74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</row>
    <row r="1419" spans="1:25" s="409" customFormat="1" x14ac:dyDescent="0.2">
      <c r="A1419" s="63"/>
      <c r="B1419" s="63"/>
      <c r="C1419" s="74"/>
      <c r="D1419" s="74"/>
      <c r="E1419" s="74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</row>
    <row r="1420" spans="1:25" s="409" customFormat="1" x14ac:dyDescent="0.2">
      <c r="A1420" s="63"/>
      <c r="B1420" s="63"/>
      <c r="C1420" s="74"/>
      <c r="D1420" s="74"/>
      <c r="E1420" s="74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</row>
    <row r="1421" spans="1:25" s="409" customFormat="1" x14ac:dyDescent="0.2">
      <c r="A1421" s="63"/>
      <c r="B1421" s="63"/>
      <c r="C1421" s="74"/>
      <c r="D1421" s="74"/>
      <c r="E1421" s="74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</row>
    <row r="1422" spans="1:25" s="409" customFormat="1" x14ac:dyDescent="0.2">
      <c r="A1422" s="63"/>
      <c r="B1422" s="63"/>
      <c r="C1422" s="74"/>
      <c r="D1422" s="74"/>
      <c r="E1422" s="74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</row>
    <row r="1423" spans="1:25" s="409" customFormat="1" x14ac:dyDescent="0.2">
      <c r="A1423" s="63"/>
      <c r="B1423" s="63"/>
      <c r="C1423" s="74"/>
      <c r="D1423" s="74"/>
      <c r="E1423" s="74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</row>
    <row r="1424" spans="1:25" s="409" customFormat="1" x14ac:dyDescent="0.2">
      <c r="A1424" s="63"/>
      <c r="B1424" s="63"/>
      <c r="C1424" s="74"/>
      <c r="D1424" s="74"/>
      <c r="E1424" s="74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</row>
    <row r="1425" spans="1:25" s="409" customFormat="1" x14ac:dyDescent="0.2">
      <c r="A1425" s="63"/>
      <c r="B1425" s="63"/>
      <c r="C1425" s="74"/>
      <c r="D1425" s="74"/>
      <c r="E1425" s="74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</row>
    <row r="1426" spans="1:25" s="409" customFormat="1" x14ac:dyDescent="0.2">
      <c r="A1426" s="63"/>
      <c r="B1426" s="63"/>
      <c r="C1426" s="74"/>
      <c r="D1426" s="74"/>
      <c r="E1426" s="74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</row>
    <row r="1427" spans="1:25" s="409" customFormat="1" x14ac:dyDescent="0.2">
      <c r="A1427" s="63"/>
      <c r="B1427" s="63"/>
      <c r="C1427" s="74"/>
      <c r="D1427" s="74"/>
      <c r="E1427" s="74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</row>
    <row r="1428" spans="1:25" s="409" customFormat="1" x14ac:dyDescent="0.2">
      <c r="A1428" s="63"/>
      <c r="B1428" s="63"/>
      <c r="C1428" s="74"/>
      <c r="D1428" s="74"/>
      <c r="E1428" s="74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</row>
    <row r="1429" spans="1:25" s="409" customFormat="1" x14ac:dyDescent="0.2">
      <c r="A1429" s="63"/>
      <c r="B1429" s="63"/>
      <c r="C1429" s="74"/>
      <c r="D1429" s="74"/>
      <c r="E1429" s="74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</row>
    <row r="1430" spans="1:25" s="409" customFormat="1" x14ac:dyDescent="0.2">
      <c r="A1430" s="63"/>
      <c r="B1430" s="63"/>
      <c r="C1430" s="74"/>
      <c r="D1430" s="74"/>
      <c r="E1430" s="74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</row>
    <row r="1431" spans="1:25" s="409" customFormat="1" x14ac:dyDescent="0.2">
      <c r="A1431" s="63"/>
      <c r="B1431" s="63"/>
      <c r="C1431" s="74"/>
      <c r="D1431" s="74"/>
      <c r="E1431" s="74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</row>
    <row r="1432" spans="1:25" s="409" customFormat="1" x14ac:dyDescent="0.2">
      <c r="A1432" s="63"/>
      <c r="B1432" s="63"/>
      <c r="C1432" s="74"/>
      <c r="D1432" s="74"/>
      <c r="E1432" s="74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</row>
    <row r="1433" spans="1:25" s="409" customFormat="1" x14ac:dyDescent="0.2">
      <c r="A1433" s="63"/>
      <c r="B1433" s="63"/>
      <c r="C1433" s="74"/>
      <c r="D1433" s="74"/>
      <c r="E1433" s="74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</row>
    <row r="1434" spans="1:25" s="409" customFormat="1" x14ac:dyDescent="0.2">
      <c r="A1434" s="63"/>
      <c r="B1434" s="63"/>
      <c r="C1434" s="74"/>
      <c r="D1434" s="74"/>
      <c r="E1434" s="74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</row>
    <row r="1435" spans="1:25" s="409" customFormat="1" x14ac:dyDescent="0.2">
      <c r="A1435" s="63"/>
      <c r="B1435" s="63"/>
      <c r="C1435" s="74"/>
      <c r="D1435" s="74"/>
      <c r="E1435" s="74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</row>
    <row r="1436" spans="1:25" s="409" customFormat="1" x14ac:dyDescent="0.2">
      <c r="A1436" s="63"/>
      <c r="B1436" s="63"/>
      <c r="C1436" s="74"/>
      <c r="D1436" s="74"/>
      <c r="E1436" s="74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</row>
    <row r="1437" spans="1:25" s="409" customFormat="1" x14ac:dyDescent="0.2">
      <c r="A1437" s="63"/>
      <c r="B1437" s="63"/>
      <c r="C1437" s="74"/>
      <c r="D1437" s="74"/>
      <c r="E1437" s="74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</row>
    <row r="1438" spans="1:25" s="409" customFormat="1" x14ac:dyDescent="0.2">
      <c r="A1438" s="63"/>
      <c r="B1438" s="63"/>
      <c r="C1438" s="74"/>
      <c r="D1438" s="74"/>
      <c r="E1438" s="74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</row>
    <row r="1439" spans="1:25" s="409" customFormat="1" x14ac:dyDescent="0.2">
      <c r="A1439" s="63"/>
      <c r="B1439" s="63"/>
      <c r="C1439" s="74"/>
      <c r="D1439" s="74"/>
      <c r="E1439" s="74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</row>
    <row r="1440" spans="1:25" s="409" customFormat="1" x14ac:dyDescent="0.2">
      <c r="A1440" s="63"/>
      <c r="B1440" s="63"/>
      <c r="C1440" s="74"/>
      <c r="D1440" s="74"/>
      <c r="E1440" s="74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</row>
    <row r="1441" spans="1:25" s="409" customFormat="1" x14ac:dyDescent="0.2">
      <c r="A1441" s="63"/>
      <c r="B1441" s="63"/>
      <c r="C1441" s="74"/>
      <c r="D1441" s="74"/>
      <c r="E1441" s="74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</row>
    <row r="1442" spans="1:25" s="409" customFormat="1" x14ac:dyDescent="0.2">
      <c r="A1442" s="63"/>
      <c r="B1442" s="63"/>
      <c r="C1442" s="74"/>
      <c r="D1442" s="74"/>
      <c r="E1442" s="74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</row>
    <row r="1443" spans="1:25" s="409" customFormat="1" x14ac:dyDescent="0.2">
      <c r="A1443" s="63"/>
      <c r="B1443" s="63"/>
      <c r="C1443" s="74"/>
      <c r="D1443" s="74"/>
      <c r="E1443" s="74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</row>
    <row r="1444" spans="1:25" s="409" customFormat="1" x14ac:dyDescent="0.2">
      <c r="A1444" s="63"/>
      <c r="B1444" s="63"/>
      <c r="C1444" s="74"/>
      <c r="D1444" s="74"/>
      <c r="E1444" s="74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</row>
    <row r="1445" spans="1:25" s="409" customFormat="1" x14ac:dyDescent="0.2">
      <c r="A1445" s="63"/>
      <c r="B1445" s="63"/>
      <c r="C1445" s="74"/>
      <c r="D1445" s="74"/>
      <c r="E1445" s="74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</row>
    <row r="1446" spans="1:25" s="409" customFormat="1" x14ac:dyDescent="0.2">
      <c r="A1446" s="63"/>
      <c r="B1446" s="63"/>
      <c r="C1446" s="74"/>
      <c r="D1446" s="74"/>
      <c r="E1446" s="74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</row>
    <row r="1447" spans="1:25" s="409" customFormat="1" x14ac:dyDescent="0.2">
      <c r="A1447" s="63"/>
      <c r="B1447" s="63"/>
      <c r="C1447" s="74"/>
      <c r="D1447" s="74"/>
      <c r="E1447" s="74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</row>
    <row r="1448" spans="1:25" s="409" customFormat="1" x14ac:dyDescent="0.2">
      <c r="A1448" s="63"/>
      <c r="B1448" s="63"/>
      <c r="C1448" s="74"/>
      <c r="D1448" s="74"/>
      <c r="E1448" s="74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</row>
    <row r="1449" spans="1:25" s="409" customFormat="1" x14ac:dyDescent="0.2">
      <c r="A1449" s="63"/>
      <c r="B1449" s="63"/>
      <c r="C1449" s="74"/>
      <c r="D1449" s="74"/>
      <c r="E1449" s="74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</row>
    <row r="1450" spans="1:25" s="409" customFormat="1" x14ac:dyDescent="0.2">
      <c r="A1450" s="63"/>
      <c r="B1450" s="63"/>
      <c r="C1450" s="74"/>
      <c r="D1450" s="74"/>
      <c r="E1450" s="74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</row>
    <row r="1451" spans="1:25" s="409" customFormat="1" x14ac:dyDescent="0.2">
      <c r="A1451" s="63"/>
      <c r="B1451" s="63"/>
      <c r="C1451" s="74"/>
      <c r="D1451" s="74"/>
      <c r="E1451" s="74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</row>
    <row r="1452" spans="1:25" s="409" customFormat="1" x14ac:dyDescent="0.2">
      <c r="A1452" s="63"/>
      <c r="B1452" s="63"/>
      <c r="C1452" s="74"/>
      <c r="D1452" s="74"/>
      <c r="E1452" s="74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</row>
    <row r="1453" spans="1:25" s="409" customFormat="1" x14ac:dyDescent="0.2">
      <c r="A1453" s="63"/>
      <c r="B1453" s="63"/>
      <c r="C1453" s="74"/>
      <c r="D1453" s="74"/>
      <c r="E1453" s="74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</row>
    <row r="1454" spans="1:25" s="409" customFormat="1" x14ac:dyDescent="0.2">
      <c r="A1454" s="63"/>
      <c r="B1454" s="63"/>
      <c r="C1454" s="74"/>
      <c r="D1454" s="74"/>
      <c r="E1454" s="74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</row>
    <row r="1455" spans="1:25" s="409" customFormat="1" x14ac:dyDescent="0.2">
      <c r="A1455" s="63"/>
      <c r="B1455" s="63"/>
      <c r="C1455" s="74"/>
      <c r="D1455" s="74"/>
      <c r="E1455" s="74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</row>
    <row r="1456" spans="1:25" s="409" customFormat="1" x14ac:dyDescent="0.2">
      <c r="A1456" s="63"/>
      <c r="B1456" s="63"/>
      <c r="C1456" s="74"/>
      <c r="D1456" s="74"/>
      <c r="E1456" s="74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</row>
    <row r="1457" spans="1:25" s="409" customFormat="1" x14ac:dyDescent="0.2">
      <c r="A1457" s="63"/>
      <c r="B1457" s="63"/>
      <c r="C1457" s="74"/>
      <c r="D1457" s="74"/>
      <c r="E1457" s="74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</row>
    <row r="1458" spans="1:25" s="409" customFormat="1" x14ac:dyDescent="0.2">
      <c r="A1458" s="63"/>
      <c r="B1458" s="63"/>
      <c r="C1458" s="74"/>
      <c r="D1458" s="74"/>
      <c r="E1458" s="74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</row>
    <row r="1459" spans="1:25" s="409" customFormat="1" x14ac:dyDescent="0.2">
      <c r="A1459" s="63"/>
      <c r="B1459" s="63"/>
      <c r="C1459" s="74"/>
      <c r="D1459" s="74"/>
      <c r="E1459" s="74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</row>
    <row r="1460" spans="1:25" s="409" customFormat="1" x14ac:dyDescent="0.2">
      <c r="A1460" s="63"/>
      <c r="B1460" s="63"/>
      <c r="C1460" s="74"/>
      <c r="D1460" s="74"/>
      <c r="E1460" s="74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</row>
    <row r="1461" spans="1:25" s="409" customFormat="1" x14ac:dyDescent="0.2">
      <c r="A1461" s="63"/>
      <c r="B1461" s="63"/>
      <c r="C1461" s="74"/>
      <c r="D1461" s="74"/>
      <c r="E1461" s="74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</row>
    <row r="1462" spans="1:25" s="409" customFormat="1" x14ac:dyDescent="0.2">
      <c r="A1462" s="63"/>
      <c r="B1462" s="63"/>
      <c r="C1462" s="74"/>
      <c r="D1462" s="74"/>
      <c r="E1462" s="74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</row>
    <row r="1463" spans="1:25" s="409" customFormat="1" x14ac:dyDescent="0.2">
      <c r="A1463" s="63"/>
      <c r="B1463" s="63"/>
      <c r="C1463" s="74"/>
      <c r="D1463" s="74"/>
      <c r="E1463" s="74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</row>
    <row r="1464" spans="1:25" s="409" customFormat="1" x14ac:dyDescent="0.2">
      <c r="A1464" s="63"/>
      <c r="B1464" s="63"/>
      <c r="C1464" s="74"/>
      <c r="D1464" s="74"/>
      <c r="E1464" s="74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</row>
    <row r="1465" spans="1:25" s="409" customFormat="1" x14ac:dyDescent="0.2">
      <c r="A1465" s="63"/>
      <c r="B1465" s="63"/>
      <c r="C1465" s="74"/>
      <c r="D1465" s="74"/>
      <c r="E1465" s="74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</row>
    <row r="1466" spans="1:25" s="409" customFormat="1" x14ac:dyDescent="0.2">
      <c r="A1466" s="63"/>
      <c r="B1466" s="63"/>
      <c r="C1466" s="74"/>
      <c r="D1466" s="74"/>
      <c r="E1466" s="74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</row>
    <row r="1467" spans="1:25" s="409" customFormat="1" x14ac:dyDescent="0.2">
      <c r="A1467" s="63"/>
      <c r="B1467" s="63"/>
      <c r="C1467" s="74"/>
      <c r="D1467" s="74"/>
      <c r="E1467" s="74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</row>
    <row r="1468" spans="1:25" s="409" customFormat="1" x14ac:dyDescent="0.2">
      <c r="A1468" s="63"/>
      <c r="B1468" s="63"/>
      <c r="C1468" s="74"/>
      <c r="D1468" s="74"/>
      <c r="E1468" s="74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</row>
    <row r="1469" spans="1:25" s="409" customFormat="1" x14ac:dyDescent="0.2">
      <c r="A1469" s="63"/>
      <c r="B1469" s="63"/>
      <c r="C1469" s="74"/>
      <c r="D1469" s="74"/>
      <c r="E1469" s="74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</row>
    <row r="1470" spans="1:25" s="409" customFormat="1" x14ac:dyDescent="0.2">
      <c r="A1470" s="63"/>
      <c r="B1470" s="63"/>
      <c r="C1470" s="74"/>
      <c r="D1470" s="74"/>
      <c r="E1470" s="74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</row>
    <row r="1471" spans="1:25" s="409" customFormat="1" x14ac:dyDescent="0.2">
      <c r="A1471" s="63"/>
      <c r="B1471" s="63"/>
      <c r="C1471" s="74"/>
      <c r="D1471" s="74"/>
      <c r="E1471" s="74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</row>
    <row r="1472" spans="1:25" s="409" customFormat="1" x14ac:dyDescent="0.2">
      <c r="A1472" s="63"/>
      <c r="B1472" s="63"/>
      <c r="C1472" s="74"/>
      <c r="D1472" s="74"/>
      <c r="E1472" s="74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</row>
    <row r="1473" spans="1:25" s="409" customFormat="1" x14ac:dyDescent="0.2">
      <c r="A1473" s="63"/>
      <c r="B1473" s="63"/>
      <c r="C1473" s="74"/>
      <c r="D1473" s="74"/>
      <c r="E1473" s="74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</row>
    <row r="1474" spans="1:25" s="409" customFormat="1" x14ac:dyDescent="0.2">
      <c r="A1474" s="63"/>
      <c r="B1474" s="63"/>
      <c r="C1474" s="74"/>
      <c r="D1474" s="74"/>
      <c r="E1474" s="74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</row>
    <row r="1475" spans="1:25" s="409" customFormat="1" x14ac:dyDescent="0.2">
      <c r="A1475" s="63"/>
      <c r="B1475" s="63"/>
      <c r="C1475" s="74"/>
      <c r="D1475" s="74"/>
      <c r="E1475" s="74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</row>
    <row r="1476" spans="1:25" s="409" customFormat="1" x14ac:dyDescent="0.2">
      <c r="A1476" s="63"/>
      <c r="B1476" s="63"/>
      <c r="C1476" s="74"/>
      <c r="D1476" s="74"/>
      <c r="E1476" s="74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</row>
    <row r="1477" spans="1:25" s="409" customFormat="1" x14ac:dyDescent="0.2">
      <c r="A1477" s="63"/>
      <c r="B1477" s="63"/>
      <c r="C1477" s="74"/>
      <c r="D1477" s="74"/>
      <c r="E1477" s="74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</row>
    <row r="1478" spans="1:25" s="409" customFormat="1" x14ac:dyDescent="0.2">
      <c r="A1478" s="63"/>
      <c r="B1478" s="63"/>
      <c r="C1478" s="74"/>
      <c r="D1478" s="74"/>
      <c r="E1478" s="74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</row>
    <row r="1479" spans="1:25" s="409" customFormat="1" x14ac:dyDescent="0.2">
      <c r="A1479" s="63"/>
      <c r="B1479" s="63"/>
      <c r="C1479" s="74"/>
      <c r="D1479" s="74"/>
      <c r="E1479" s="74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</row>
    <row r="1480" spans="1:25" s="409" customFormat="1" x14ac:dyDescent="0.2">
      <c r="A1480" s="63"/>
      <c r="B1480" s="63"/>
      <c r="C1480" s="74"/>
      <c r="D1480" s="74"/>
      <c r="E1480" s="74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</row>
    <row r="1481" spans="1:25" s="409" customFormat="1" x14ac:dyDescent="0.2">
      <c r="A1481" s="63"/>
      <c r="B1481" s="63"/>
      <c r="C1481" s="74"/>
      <c r="D1481" s="74"/>
      <c r="E1481" s="74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</row>
    <row r="1482" spans="1:25" s="409" customFormat="1" x14ac:dyDescent="0.2">
      <c r="A1482" s="63"/>
      <c r="B1482" s="63"/>
      <c r="C1482" s="74"/>
      <c r="D1482" s="74"/>
      <c r="E1482" s="74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</row>
    <row r="1483" spans="1:25" s="409" customFormat="1" x14ac:dyDescent="0.2">
      <c r="A1483" s="63"/>
      <c r="B1483" s="63"/>
      <c r="C1483" s="74"/>
      <c r="D1483" s="74"/>
      <c r="E1483" s="74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</row>
    <row r="1484" spans="1:25" s="409" customFormat="1" x14ac:dyDescent="0.2">
      <c r="A1484" s="63"/>
      <c r="B1484" s="63"/>
      <c r="C1484" s="74"/>
      <c r="D1484" s="74"/>
      <c r="E1484" s="74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</row>
    <row r="1485" spans="1:25" s="409" customFormat="1" x14ac:dyDescent="0.2">
      <c r="A1485" s="63"/>
      <c r="B1485" s="63"/>
      <c r="C1485" s="74"/>
      <c r="D1485" s="74"/>
      <c r="E1485" s="74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</row>
    <row r="1486" spans="1:25" s="409" customFormat="1" x14ac:dyDescent="0.2">
      <c r="A1486" s="63"/>
      <c r="B1486" s="63"/>
      <c r="C1486" s="74"/>
      <c r="D1486" s="74"/>
      <c r="E1486" s="74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</row>
    <row r="1487" spans="1:25" s="409" customFormat="1" x14ac:dyDescent="0.2">
      <c r="A1487" s="63"/>
      <c r="B1487" s="63"/>
      <c r="C1487" s="74"/>
      <c r="D1487" s="74"/>
      <c r="E1487" s="74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</row>
    <row r="1488" spans="1:25" s="409" customFormat="1" x14ac:dyDescent="0.2">
      <c r="A1488" s="63"/>
      <c r="B1488" s="63"/>
      <c r="C1488" s="74"/>
      <c r="D1488" s="74"/>
      <c r="E1488" s="74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</row>
    <row r="1489" spans="1:25" s="409" customFormat="1" x14ac:dyDescent="0.2">
      <c r="A1489" s="63"/>
      <c r="B1489" s="63"/>
      <c r="C1489" s="74"/>
      <c r="D1489" s="74"/>
      <c r="E1489" s="74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</row>
    <row r="1490" spans="1:25" s="409" customFormat="1" x14ac:dyDescent="0.2">
      <c r="A1490" s="63"/>
      <c r="B1490" s="63"/>
      <c r="C1490" s="74"/>
      <c r="D1490" s="74"/>
      <c r="E1490" s="74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</row>
    <row r="1491" spans="1:25" s="409" customFormat="1" x14ac:dyDescent="0.2">
      <c r="A1491" s="63"/>
      <c r="B1491" s="63"/>
      <c r="C1491" s="74"/>
      <c r="D1491" s="74"/>
      <c r="E1491" s="74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</row>
    <row r="64688" spans="1:25" s="74" customFormat="1" x14ac:dyDescent="0.2">
      <c r="A64688" s="63"/>
      <c r="B64688" s="63"/>
      <c r="F64688" s="63"/>
      <c r="G64688" s="63"/>
      <c r="H64688" s="63"/>
      <c r="I64688" s="63"/>
      <c r="J64688" s="63"/>
      <c r="K64688" s="63"/>
      <c r="L64688" s="63"/>
      <c r="M64688" s="63"/>
      <c r="N64688" s="63"/>
      <c r="O64688" s="63"/>
      <c r="P64688" s="63"/>
      <c r="Q64688" s="63"/>
      <c r="R64688" s="63"/>
      <c r="S64688" s="63"/>
      <c r="T64688" s="63"/>
      <c r="U64688" s="63"/>
      <c r="V64688" s="63"/>
      <c r="W64688" s="63"/>
      <c r="X64688" s="63"/>
      <c r="Y64688" s="63"/>
    </row>
    <row r="64689" spans="2:2" x14ac:dyDescent="0.2">
      <c r="B64689" s="122"/>
    </row>
  </sheetData>
  <mergeCells count="18">
    <mergeCell ref="Q7:Q10"/>
    <mergeCell ref="I7:I9"/>
    <mergeCell ref="J7:J9"/>
    <mergeCell ref="B7:B10"/>
    <mergeCell ref="C7:C9"/>
    <mergeCell ref="D7:D9"/>
    <mergeCell ref="E7:E9"/>
    <mergeCell ref="K7:K9"/>
    <mergeCell ref="M7:M9"/>
    <mergeCell ref="O7:O9"/>
    <mergeCell ref="L7:L9"/>
    <mergeCell ref="N7:N9"/>
    <mergeCell ref="P7:P9"/>
    <mergeCell ref="E6:F6"/>
    <mergeCell ref="G6:H6"/>
    <mergeCell ref="F7:F9"/>
    <mergeCell ref="G7:G9"/>
    <mergeCell ref="H7:H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568"/>
  <sheetViews>
    <sheetView showGridLines="0" zoomScale="90" zoomScaleNormal="90" workbookViewId="0">
      <pane xSplit="2" ySplit="10" topLeftCell="C11" activePane="bottomRight" state="frozen"/>
      <selection pane="topRight" activeCell="K1" sqref="K1"/>
      <selection pane="bottomLeft" activeCell="A11" sqref="A11"/>
      <selection pane="bottomRight" activeCell="O29" sqref="O29"/>
    </sheetView>
  </sheetViews>
  <sheetFormatPr defaultColWidth="9.1406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28515625" style="74" customWidth="1"/>
    <col min="6" max="6" width="19.42578125" style="63" customWidth="1"/>
    <col min="7" max="8" width="19.5703125" style="63" customWidth="1"/>
    <col min="9" max="9" width="15.5703125" style="63" customWidth="1"/>
    <col min="10" max="16" width="13.5703125" style="63" customWidth="1"/>
    <col min="17" max="17" width="13.5703125" style="410" customWidth="1"/>
    <col min="18" max="16384" width="9.140625" style="410"/>
  </cols>
  <sheetData>
    <row r="1" spans="1:27" s="63" customFormat="1" ht="33.75" customHeight="1" x14ac:dyDescent="0.2">
      <c r="B1" s="391"/>
      <c r="C1" s="74"/>
      <c r="D1" s="74"/>
      <c r="E1" s="74"/>
      <c r="F1" s="74"/>
      <c r="G1" s="392"/>
    </row>
    <row r="2" spans="1:27" s="63" customFormat="1" ht="15" customHeight="1" x14ac:dyDescent="0.2">
      <c r="B2" s="71" t="s">
        <v>13</v>
      </c>
      <c r="C2" s="74"/>
      <c r="D2" s="74"/>
      <c r="E2" s="74"/>
      <c r="F2" s="74"/>
    </row>
    <row r="3" spans="1:27" s="63" customFormat="1" ht="14.1" customHeight="1" x14ac:dyDescent="0.2">
      <c r="B3" s="75" t="s">
        <v>60</v>
      </c>
      <c r="C3" s="74"/>
      <c r="D3" s="74"/>
      <c r="E3" s="74"/>
      <c r="G3" s="393"/>
      <c r="H3" s="393"/>
    </row>
    <row r="4" spans="1:27" s="63" customFormat="1" ht="3" customHeight="1" x14ac:dyDescent="0.2">
      <c r="B4" s="75"/>
      <c r="C4" s="74"/>
      <c r="D4" s="74"/>
      <c r="E4" s="74"/>
      <c r="G4" s="393"/>
      <c r="H4" s="393"/>
    </row>
    <row r="5" spans="1:27" s="63" customFormat="1" ht="25.5" customHeight="1" thickBot="1" x14ac:dyDescent="0.25">
      <c r="B5" s="377" t="s">
        <v>300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44743</v>
      </c>
    </row>
    <row r="6" spans="1:27" s="63" customFormat="1" ht="20.100000000000001" hidden="1" customHeight="1" thickTop="1" x14ac:dyDescent="0.2">
      <c r="B6" s="85" t="s">
        <v>21</v>
      </c>
      <c r="C6" s="90"/>
      <c r="D6" s="376"/>
      <c r="E6" s="509" t="s">
        <v>89</v>
      </c>
      <c r="F6" s="510"/>
      <c r="G6" s="510"/>
      <c r="H6" s="511"/>
    </row>
    <row r="7" spans="1:27" s="91" customFormat="1" ht="18.75" customHeight="1" thickTop="1" x14ac:dyDescent="0.2">
      <c r="A7" s="63"/>
      <c r="B7" s="517" t="s">
        <v>21</v>
      </c>
      <c r="C7" s="512" t="s">
        <v>93</v>
      </c>
      <c r="D7" s="512" t="s">
        <v>127</v>
      </c>
      <c r="E7" s="512" t="s">
        <v>94</v>
      </c>
      <c r="F7" s="512" t="s">
        <v>309</v>
      </c>
      <c r="G7" s="512" t="s">
        <v>219</v>
      </c>
      <c r="H7" s="512" t="s">
        <v>105</v>
      </c>
      <c r="I7" s="512" t="s">
        <v>95</v>
      </c>
      <c r="J7" s="512" t="s">
        <v>299</v>
      </c>
      <c r="K7" s="512" t="s">
        <v>19</v>
      </c>
      <c r="L7" s="512" t="s">
        <v>332</v>
      </c>
      <c r="M7" s="512" t="s">
        <v>20</v>
      </c>
      <c r="N7" s="512" t="s">
        <v>331</v>
      </c>
      <c r="O7" s="512" t="s">
        <v>61</v>
      </c>
      <c r="P7" s="512" t="s">
        <v>333</v>
      </c>
      <c r="Q7" s="514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8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5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8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5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9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6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43" t="s">
        <v>255</v>
      </c>
      <c r="C11" s="149">
        <f>'Execução Orçamentária'!J124</f>
        <v>340226868</v>
      </c>
      <c r="D11" s="149">
        <f>'Execução Orçamentária'!K124</f>
        <v>3436635</v>
      </c>
      <c r="E11" s="149">
        <f>'Execução Orçamentária'!L124</f>
        <v>343663503</v>
      </c>
      <c r="F11" s="149">
        <f>'Execução Orçamentária'!M124</f>
        <v>0</v>
      </c>
      <c r="G11" s="149">
        <f>'Execução Orçamentária'!N124</f>
        <v>343663503</v>
      </c>
      <c r="H11" s="149">
        <f>'Execução Orçamentária'!O124</f>
        <v>185184639.28999999</v>
      </c>
      <c r="I11" s="340">
        <f>+G11-H11</f>
        <v>158478863.71000001</v>
      </c>
      <c r="J11" s="374">
        <f>IFERROR((H11/G11),0%)</f>
        <v>0.53885454135640343</v>
      </c>
      <c r="K11" s="427">
        <f>'Execução Orçamentária'!R124</f>
        <v>182018881.12</v>
      </c>
      <c r="L11" s="374">
        <f>IFERROR((K11/G11),0%)</f>
        <v>0.52964274510115783</v>
      </c>
      <c r="M11" s="427">
        <f>'Execução Orçamentária'!S124</f>
        <v>169278589.78999999</v>
      </c>
      <c r="N11" s="374">
        <f>IFERROR((M11/G11),0%)</f>
        <v>0.49257075107565318</v>
      </c>
      <c r="O11" s="427">
        <f>'Execução Orçamentária'!T124</f>
        <v>162314239.21000001</v>
      </c>
      <c r="P11" s="374">
        <f>IFERROR((O11/G11),0%)</f>
        <v>0.47230572287450612</v>
      </c>
      <c r="Q11" s="341" t="s">
        <v>181</v>
      </c>
      <c r="R11" s="72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131" t="s">
        <v>248</v>
      </c>
      <c r="C12" s="142">
        <f>'Execução Orçamentária'!J83</f>
        <v>26589107</v>
      </c>
      <c r="D12" s="142">
        <f>'Execução Orçamentária'!K83</f>
        <v>0</v>
      </c>
      <c r="E12" s="142">
        <f>'Execução Orçamentária'!L83</f>
        <v>26589107</v>
      </c>
      <c r="F12" s="142">
        <f>'Execução Orçamentária'!M83</f>
        <v>0</v>
      </c>
      <c r="G12" s="142">
        <f>'Execução Orçamentária'!N83</f>
        <v>26589107</v>
      </c>
      <c r="H12" s="142">
        <f>'Execução Orçamentária'!O83</f>
        <v>25974691.770000003</v>
      </c>
      <c r="I12" s="147">
        <f>+G12-H12</f>
        <v>614415.22999999672</v>
      </c>
      <c r="J12" s="374">
        <f t="shared" ref="J12:J19" si="0">IFERROR((H12/G12),0%)</f>
        <v>0.9768922201862591</v>
      </c>
      <c r="K12" s="141">
        <f>'Execução Orçamentária'!R83</f>
        <v>25749636.920000002</v>
      </c>
      <c r="L12" s="374">
        <f t="shared" ref="L12:L19" si="1">IFERROR((K12/G12),0%)</f>
        <v>0.96842804536459237</v>
      </c>
      <c r="M12" s="141">
        <f>'Execução Orçamentária'!S83</f>
        <v>9915830.6899999995</v>
      </c>
      <c r="N12" s="374">
        <f t="shared" ref="N12:N19" si="2">IFERROR((M12/G12),0%)</f>
        <v>0.37292830819778938</v>
      </c>
      <c r="O12" s="141">
        <f>'Execução Orçamentária'!T83</f>
        <v>9604111.0500000007</v>
      </c>
      <c r="P12" s="374">
        <f t="shared" ref="P12:P19" si="3">IFERROR((O12/G12),0%)</f>
        <v>0.36120472379911067</v>
      </c>
      <c r="Q12" s="338" t="s">
        <v>181</v>
      </c>
      <c r="R12" s="63"/>
      <c r="S12" s="72"/>
      <c r="T12" s="63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296</v>
      </c>
      <c r="C13" s="142">
        <f>'Execução Orçamentária'!J103</f>
        <v>1949502</v>
      </c>
      <c r="D13" s="142">
        <f>'Execução Orçamentária'!K103</f>
        <v>0</v>
      </c>
      <c r="E13" s="142">
        <f>'Execução Orçamentária'!L103</f>
        <v>1949502</v>
      </c>
      <c r="F13" s="142">
        <f>'Execução Orçamentária'!M103</f>
        <v>0</v>
      </c>
      <c r="G13" s="142">
        <f>'Execução Orçamentária'!N103</f>
        <v>1949502</v>
      </c>
      <c r="H13" s="142">
        <f>'Execução Orçamentária'!O103</f>
        <v>669734.44999999995</v>
      </c>
      <c r="I13" s="147">
        <f t="shared" ref="I13:I18" si="4">+G13-H13</f>
        <v>1279767.55</v>
      </c>
      <c r="J13" s="374">
        <f t="shared" si="0"/>
        <v>0.34354129926514565</v>
      </c>
      <c r="K13" s="141">
        <f>'Execução Orçamentária'!R103</f>
        <v>652615.53</v>
      </c>
      <c r="L13" s="374">
        <f t="shared" si="1"/>
        <v>0.33476012335457977</v>
      </c>
      <c r="M13" s="141">
        <f>'Execução Orçamentária'!S103</f>
        <v>650734.21</v>
      </c>
      <c r="N13" s="374">
        <f t="shared" si="2"/>
        <v>0.33379509741462177</v>
      </c>
      <c r="O13" s="141">
        <f>'Execução Orçamentária'!T103</f>
        <v>650734.21</v>
      </c>
      <c r="P13" s="374">
        <f t="shared" si="3"/>
        <v>0.33379509741462177</v>
      </c>
      <c r="Q13" s="338" t="s">
        <v>181</v>
      </c>
      <c r="R13" s="72"/>
      <c r="S13" s="72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131" t="s">
        <v>297</v>
      </c>
      <c r="C14" s="142">
        <f>'Execução Orçamentária'!J110</f>
        <v>233177</v>
      </c>
      <c r="D14" s="142">
        <f>'Execução Orçamentária'!K110</f>
        <v>0</v>
      </c>
      <c r="E14" s="142">
        <f>'Execução Orçamentária'!L110</f>
        <v>233177</v>
      </c>
      <c r="F14" s="142">
        <f>'Execução Orçamentária'!M110</f>
        <v>0</v>
      </c>
      <c r="G14" s="142">
        <f>'Execução Orçamentária'!N110</f>
        <v>233177</v>
      </c>
      <c r="H14" s="142">
        <f>'Execução Orçamentária'!O110</f>
        <v>71626.66</v>
      </c>
      <c r="I14" s="147">
        <f t="shared" si="4"/>
        <v>161550.34</v>
      </c>
      <c r="J14" s="374">
        <f t="shared" si="0"/>
        <v>0.30717720872984899</v>
      </c>
      <c r="K14" s="141">
        <f>'Execução Orçamentária'!R110</f>
        <v>71241.84</v>
      </c>
      <c r="L14" s="374">
        <f t="shared" si="1"/>
        <v>0.30552687443444249</v>
      </c>
      <c r="M14" s="141">
        <f>'Execução Orçamentária'!S110</f>
        <v>69516.2</v>
      </c>
      <c r="N14" s="374">
        <f t="shared" si="2"/>
        <v>0.29812631606033185</v>
      </c>
      <c r="O14" s="141">
        <f>'Execução Orçamentária'!T110</f>
        <v>54574.19</v>
      </c>
      <c r="P14" s="374">
        <f t="shared" si="3"/>
        <v>0.23404619666605198</v>
      </c>
      <c r="Q14" s="338" t="s">
        <v>181</v>
      </c>
      <c r="R14" s="72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298</v>
      </c>
      <c r="C15" s="142">
        <f>'Execução Orçamentária'!J117</f>
        <v>17628738</v>
      </c>
      <c r="D15" s="142">
        <f>'Execução Orçamentária'!K117</f>
        <v>0</v>
      </c>
      <c r="E15" s="142">
        <f>'Execução Orçamentária'!L117</f>
        <v>17628738</v>
      </c>
      <c r="F15" s="142">
        <f>'Execução Orçamentária'!M117</f>
        <v>0</v>
      </c>
      <c r="G15" s="142">
        <f>'Execução Orçamentária'!N117</f>
        <v>17628738</v>
      </c>
      <c r="H15" s="142">
        <f>'Execução Orçamentária'!O117</f>
        <v>7388368.7300000004</v>
      </c>
      <c r="I15" s="147">
        <f t="shared" si="4"/>
        <v>10240369.27</v>
      </c>
      <c r="J15" s="374">
        <f t="shared" si="0"/>
        <v>0.41910933896686198</v>
      </c>
      <c r="K15" s="141">
        <f>'Execução Orçamentária'!R117</f>
        <v>7388368.7300000004</v>
      </c>
      <c r="L15" s="374">
        <f t="shared" si="1"/>
        <v>0.41910933896686198</v>
      </c>
      <c r="M15" s="141">
        <f>'Execução Orçamentária'!S117</f>
        <v>7388368.7300000004</v>
      </c>
      <c r="N15" s="374">
        <f t="shared" si="2"/>
        <v>0.41910933896686198</v>
      </c>
      <c r="O15" s="141">
        <f>'Execução Orçamentária'!T117</f>
        <v>6161508.9400000004</v>
      </c>
      <c r="P15" s="374">
        <f t="shared" si="3"/>
        <v>0.34951503278340174</v>
      </c>
      <c r="Q15" s="338" t="s">
        <v>181</v>
      </c>
      <c r="R15" s="63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232</v>
      </c>
      <c r="C16" s="142">
        <f>'Execução Orçamentária'!J29</f>
        <v>322868</v>
      </c>
      <c r="D16" s="142">
        <f>'Execução Orçamentária'!K29</f>
        <v>30000</v>
      </c>
      <c r="E16" s="142">
        <f>'Execução Orçamentária'!L29</f>
        <v>352868</v>
      </c>
      <c r="F16" s="142">
        <f>'Execução Orçamentária'!M29</f>
        <v>0</v>
      </c>
      <c r="G16" s="142">
        <f>'Execução Orçamentária'!N29</f>
        <v>352868</v>
      </c>
      <c r="H16" s="142">
        <f>'Execução Orçamentária'!O29</f>
        <v>161074.43</v>
      </c>
      <c r="I16" s="147">
        <f t="shared" si="4"/>
        <v>191793.57</v>
      </c>
      <c r="J16" s="374">
        <f t="shared" si="0"/>
        <v>0.45647219356813312</v>
      </c>
      <c r="K16" s="141">
        <f>'Execução Orçamentária'!R29</f>
        <v>161074.43</v>
      </c>
      <c r="L16" s="374">
        <f t="shared" si="1"/>
        <v>0.45647219356813312</v>
      </c>
      <c r="M16" s="141">
        <f>'Execução Orçamentária'!S29</f>
        <v>161074.43</v>
      </c>
      <c r="N16" s="374">
        <f t="shared" si="2"/>
        <v>0.45647219356813312</v>
      </c>
      <c r="O16" s="141">
        <f>'Execução Orçamentária'!T29</f>
        <v>161074.43</v>
      </c>
      <c r="P16" s="374">
        <f t="shared" si="3"/>
        <v>0.45647219356813312</v>
      </c>
      <c r="Q16" s="338" t="s">
        <v>181</v>
      </c>
      <c r="R16" s="72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95" customFormat="1" ht="36.950000000000003" customHeight="1" x14ac:dyDescent="0.2">
      <c r="A17" s="63"/>
      <c r="B17" s="131" t="s">
        <v>224</v>
      </c>
      <c r="C17" s="142">
        <f>'Execução Orçamentária'!J9</f>
        <v>1910000</v>
      </c>
      <c r="D17" s="142">
        <f>'Execução Orçamentária'!K9</f>
        <v>240818</v>
      </c>
      <c r="E17" s="142">
        <f>'Execução Orçamentária'!L9</f>
        <v>2150818</v>
      </c>
      <c r="F17" s="142">
        <f>'Execução Orçamentária'!M9</f>
        <v>285403</v>
      </c>
      <c r="G17" s="142">
        <f>'Execução Orçamentária'!N9</f>
        <v>1865415</v>
      </c>
      <c r="H17" s="142">
        <f>'Execução Orçamentária'!O9</f>
        <v>1555155.71</v>
      </c>
      <c r="I17" s="147">
        <f t="shared" si="4"/>
        <v>310259.29000000004</v>
      </c>
      <c r="J17" s="374">
        <f t="shared" si="0"/>
        <v>0.83367814132512064</v>
      </c>
      <c r="K17" s="141">
        <f>'Execução Orçamentária'!R9</f>
        <v>1555155.71</v>
      </c>
      <c r="L17" s="374">
        <f t="shared" si="1"/>
        <v>0.83367814132512064</v>
      </c>
      <c r="M17" s="141">
        <f>'Execução Orçamentária'!S9</f>
        <v>1555155.71</v>
      </c>
      <c r="N17" s="374">
        <f t="shared" si="2"/>
        <v>0.83367814132512064</v>
      </c>
      <c r="O17" s="141">
        <f>'Execução Orçamentária'!T9</f>
        <v>1555155.71</v>
      </c>
      <c r="P17" s="374">
        <f t="shared" si="3"/>
        <v>0.83367814132512064</v>
      </c>
      <c r="Q17" s="338" t="s">
        <v>183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95" customFormat="1" ht="36.950000000000003" customHeight="1" thickBot="1" x14ac:dyDescent="0.25">
      <c r="A18" s="63"/>
      <c r="B18" s="143" t="s">
        <v>229</v>
      </c>
      <c r="C18" s="149">
        <f>'Execução Orçamentária'!J57</f>
        <v>0</v>
      </c>
      <c r="D18" s="149">
        <f>'Execução Orçamentária'!K57</f>
        <v>0</v>
      </c>
      <c r="E18" s="149">
        <f>'Execução Orçamentária'!L57</f>
        <v>0</v>
      </c>
      <c r="F18" s="149">
        <f>'Execução Orçamentária'!M57</f>
        <v>0</v>
      </c>
      <c r="G18" s="149">
        <f>'Execução Orçamentária'!N57</f>
        <v>0</v>
      </c>
      <c r="H18" s="149">
        <f>'Execução Orçamentária'!O57</f>
        <v>0</v>
      </c>
      <c r="I18" s="147">
        <f t="shared" si="4"/>
        <v>0</v>
      </c>
      <c r="J18" s="382">
        <f t="shared" si="0"/>
        <v>0</v>
      </c>
      <c r="K18" s="428">
        <f>'Execução Orçamentária'!R57</f>
        <v>0</v>
      </c>
      <c r="L18" s="374">
        <f t="shared" si="1"/>
        <v>0</v>
      </c>
      <c r="M18" s="428">
        <f>'Execução Orçamentária'!S57</f>
        <v>0</v>
      </c>
      <c r="N18" s="374">
        <f t="shared" si="2"/>
        <v>0</v>
      </c>
      <c r="O18" s="428">
        <f>'Execução Orçamentária'!T57</f>
        <v>0</v>
      </c>
      <c r="P18" s="374">
        <f t="shared" si="3"/>
        <v>0</v>
      </c>
      <c r="Q18" s="383" t="s">
        <v>183</v>
      </c>
      <c r="R18" s="72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95" customFormat="1" ht="30" customHeight="1" thickTop="1" thickBot="1" x14ac:dyDescent="0.25">
      <c r="A19" s="63"/>
      <c r="B19" s="384" t="s">
        <v>175</v>
      </c>
      <c r="C19" s="385">
        <f t="shared" ref="C19:I19" si="5">SUM(C11:C18)</f>
        <v>388860260</v>
      </c>
      <c r="D19" s="385">
        <f t="shared" si="5"/>
        <v>3707453</v>
      </c>
      <c r="E19" s="385">
        <f t="shared" si="5"/>
        <v>392567713</v>
      </c>
      <c r="F19" s="385">
        <f t="shared" si="5"/>
        <v>285403</v>
      </c>
      <c r="G19" s="385">
        <f t="shared" si="5"/>
        <v>392282310</v>
      </c>
      <c r="H19" s="385">
        <f t="shared" si="5"/>
        <v>221005291.03999999</v>
      </c>
      <c r="I19" s="385">
        <f t="shared" si="5"/>
        <v>171277018.96000001</v>
      </c>
      <c r="J19" s="386">
        <f t="shared" si="0"/>
        <v>0.56338327119568554</v>
      </c>
      <c r="K19" s="385">
        <f>SUM(K11:K18)</f>
        <v>217596974.28000003</v>
      </c>
      <c r="L19" s="386">
        <f t="shared" si="1"/>
        <v>0.55469484280338832</v>
      </c>
      <c r="M19" s="385">
        <f>SUM(M11:M18)</f>
        <v>189019269.75999999</v>
      </c>
      <c r="N19" s="386">
        <f t="shared" si="2"/>
        <v>0.48184500024994753</v>
      </c>
      <c r="O19" s="385">
        <f>SUM(O11:O18)</f>
        <v>180501397.74000004</v>
      </c>
      <c r="P19" s="386">
        <f t="shared" si="3"/>
        <v>0.46013137258215908</v>
      </c>
      <c r="Q19" s="387"/>
      <c r="R19" s="396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63" customFormat="1" ht="15.95" customHeight="1" thickTop="1" x14ac:dyDescent="0.2">
      <c r="C20" s="72"/>
      <c r="D20" s="72"/>
      <c r="E20" s="72"/>
      <c r="R20" s="396"/>
    </row>
    <row r="21" spans="1:27" x14ac:dyDescent="0.2">
      <c r="C21" s="72"/>
      <c r="D21" s="72"/>
      <c r="E21" s="72"/>
      <c r="G21" s="72"/>
    </row>
    <row r="22" spans="1:27" x14ac:dyDescent="0.2">
      <c r="C22" s="72"/>
      <c r="D22" s="72"/>
      <c r="E22" s="72"/>
      <c r="G22" s="72"/>
    </row>
    <row r="23" spans="1:27" x14ac:dyDescent="0.2">
      <c r="C23" s="72"/>
      <c r="D23" s="72"/>
      <c r="E23" s="72"/>
    </row>
    <row r="24" spans="1:27" x14ac:dyDescent="0.2">
      <c r="C24" s="72"/>
      <c r="D24" s="72"/>
      <c r="E24" s="72"/>
    </row>
    <row r="25" spans="1:27" x14ac:dyDescent="0.2">
      <c r="C25" s="72"/>
      <c r="D25" s="72"/>
      <c r="E25" s="72"/>
    </row>
    <row r="26" spans="1:27" x14ac:dyDescent="0.2">
      <c r="C26" s="72"/>
      <c r="D26" s="72"/>
      <c r="E26" s="72"/>
    </row>
    <row r="27" spans="1:27" x14ac:dyDescent="0.2">
      <c r="C27" s="72"/>
      <c r="D27" s="72"/>
      <c r="E27" s="72"/>
      <c r="G27" s="72"/>
    </row>
    <row r="28" spans="1:27" x14ac:dyDescent="0.2">
      <c r="C28" s="72"/>
      <c r="D28" s="72"/>
      <c r="E28" s="72"/>
    </row>
    <row r="29" spans="1:27" x14ac:dyDescent="0.2">
      <c r="C29" s="72"/>
      <c r="D29" s="72"/>
      <c r="E29" s="72"/>
    </row>
    <row r="30" spans="1:27" x14ac:dyDescent="0.2">
      <c r="C30" s="72"/>
      <c r="D30" s="72"/>
      <c r="E30" s="72"/>
    </row>
    <row r="31" spans="1:27" x14ac:dyDescent="0.2">
      <c r="C31" s="72"/>
      <c r="D31" s="72"/>
      <c r="E31" s="72"/>
    </row>
    <row r="32" spans="1:27" x14ac:dyDescent="0.2">
      <c r="C32" s="72"/>
      <c r="D32" s="72"/>
      <c r="E32" s="72"/>
    </row>
    <row r="33" spans="3:5" x14ac:dyDescent="0.2">
      <c r="C33" s="72"/>
      <c r="D33" s="72"/>
      <c r="E33" s="72"/>
    </row>
    <row r="34" spans="3:5" x14ac:dyDescent="0.2">
      <c r="C34" s="72"/>
      <c r="D34" s="72"/>
      <c r="E34" s="72"/>
    </row>
    <row r="35" spans="3:5" x14ac:dyDescent="0.2">
      <c r="C35" s="72"/>
      <c r="D35" s="72"/>
      <c r="E35" s="72"/>
    </row>
    <row r="36" spans="3:5" x14ac:dyDescent="0.2">
      <c r="C36" s="72"/>
      <c r="D36" s="72"/>
      <c r="E36" s="72"/>
    </row>
    <row r="37" spans="3:5" x14ac:dyDescent="0.2">
      <c r="C37" s="72"/>
      <c r="D37" s="72"/>
      <c r="E37" s="72"/>
    </row>
    <row r="38" spans="3:5" x14ac:dyDescent="0.2">
      <c r="C38" s="72"/>
      <c r="D38" s="72"/>
      <c r="E38" s="72"/>
    </row>
    <row r="39" spans="3:5" x14ac:dyDescent="0.2">
      <c r="C39" s="72"/>
      <c r="D39" s="72"/>
      <c r="E39" s="72"/>
    </row>
    <row r="40" spans="3:5" x14ac:dyDescent="0.2">
      <c r="C40" s="72"/>
      <c r="D40" s="72"/>
      <c r="E40" s="72"/>
    </row>
    <row r="41" spans="3:5" x14ac:dyDescent="0.2">
      <c r="C41" s="72"/>
      <c r="D41" s="72"/>
      <c r="E41" s="72"/>
    </row>
    <row r="42" spans="3:5" x14ac:dyDescent="0.2">
      <c r="C42" s="72"/>
      <c r="D42" s="72"/>
      <c r="E42" s="72"/>
    </row>
    <row r="43" spans="3:5" x14ac:dyDescent="0.2">
      <c r="C43" s="72"/>
      <c r="D43" s="72"/>
      <c r="E43" s="72"/>
    </row>
    <row r="44" spans="3:5" x14ac:dyDescent="0.2">
      <c r="C44" s="72"/>
      <c r="D44" s="72"/>
      <c r="E44" s="72"/>
    </row>
    <row r="45" spans="3:5" x14ac:dyDescent="0.2">
      <c r="C45" s="72"/>
      <c r="D45" s="72"/>
      <c r="E45" s="72"/>
    </row>
    <row r="46" spans="3:5" x14ac:dyDescent="0.2">
      <c r="C46" s="72"/>
      <c r="D46" s="72"/>
      <c r="E46" s="72"/>
    </row>
    <row r="47" spans="3:5" x14ac:dyDescent="0.2">
      <c r="C47" s="72"/>
      <c r="D47" s="72"/>
      <c r="E47" s="72"/>
    </row>
    <row r="48" spans="3:5" x14ac:dyDescent="0.2">
      <c r="C48" s="72"/>
      <c r="D48" s="72"/>
      <c r="E48" s="72"/>
    </row>
    <row r="49" spans="3:5" x14ac:dyDescent="0.2">
      <c r="C49" s="72"/>
      <c r="D49" s="72"/>
      <c r="E49" s="72"/>
    </row>
    <row r="50" spans="3:5" x14ac:dyDescent="0.2">
      <c r="C50" s="72"/>
      <c r="D50" s="72"/>
      <c r="E50" s="72"/>
    </row>
    <row r="51" spans="3:5" x14ac:dyDescent="0.2">
      <c r="C51" s="72"/>
      <c r="D51" s="72"/>
      <c r="E51" s="72"/>
    </row>
    <row r="52" spans="3:5" x14ac:dyDescent="0.2">
      <c r="C52" s="72"/>
      <c r="D52" s="72"/>
      <c r="E52" s="72"/>
    </row>
    <row r="53" spans="3:5" x14ac:dyDescent="0.2">
      <c r="C53" s="72"/>
      <c r="D53" s="72"/>
      <c r="E53" s="72"/>
    </row>
    <row r="54" spans="3:5" x14ac:dyDescent="0.2">
      <c r="C54" s="72"/>
      <c r="D54" s="72"/>
      <c r="E54" s="72"/>
    </row>
    <row r="55" spans="3:5" x14ac:dyDescent="0.2">
      <c r="C55" s="72"/>
      <c r="D55" s="72"/>
      <c r="E55" s="72"/>
    </row>
    <row r="56" spans="3:5" x14ac:dyDescent="0.2">
      <c r="C56" s="72"/>
      <c r="D56" s="72"/>
      <c r="E56" s="72"/>
    </row>
    <row r="57" spans="3:5" x14ac:dyDescent="0.2">
      <c r="C57" s="72"/>
      <c r="D57" s="72"/>
      <c r="E57" s="72"/>
    </row>
    <row r="58" spans="3:5" x14ac:dyDescent="0.2">
      <c r="C58" s="72"/>
      <c r="D58" s="72"/>
      <c r="E58" s="72"/>
    </row>
    <row r="59" spans="3:5" x14ac:dyDescent="0.2">
      <c r="C59" s="72"/>
      <c r="D59" s="72"/>
      <c r="E59" s="72"/>
    </row>
    <row r="60" spans="3:5" x14ac:dyDescent="0.2">
      <c r="C60" s="72"/>
      <c r="D60" s="72"/>
      <c r="E60" s="72"/>
    </row>
    <row r="61" spans="3:5" x14ac:dyDescent="0.2">
      <c r="C61" s="72"/>
      <c r="D61" s="72"/>
      <c r="E61" s="72"/>
    </row>
    <row r="62" spans="3:5" x14ac:dyDescent="0.2">
      <c r="C62" s="72"/>
      <c r="D62" s="72"/>
      <c r="E62" s="72"/>
    </row>
    <row r="63" spans="3:5" x14ac:dyDescent="0.2">
      <c r="C63" s="72"/>
      <c r="D63" s="72"/>
      <c r="E63" s="72"/>
    </row>
    <row r="64" spans="3:5" x14ac:dyDescent="0.2">
      <c r="C64" s="72"/>
      <c r="D64" s="72"/>
      <c r="E64" s="72"/>
    </row>
    <row r="65" spans="3:5" x14ac:dyDescent="0.2">
      <c r="C65" s="336"/>
      <c r="D65" s="336"/>
      <c r="E65" s="336"/>
    </row>
    <row r="66" spans="3:5" x14ac:dyDescent="0.2">
      <c r="C66" s="336"/>
      <c r="D66" s="336"/>
      <c r="E66" s="336"/>
    </row>
    <row r="67" spans="3:5" x14ac:dyDescent="0.2">
      <c r="C67" s="336"/>
      <c r="D67" s="336"/>
      <c r="E67" s="336"/>
    </row>
    <row r="68" spans="3:5" x14ac:dyDescent="0.2">
      <c r="C68" s="336"/>
      <c r="D68" s="336"/>
      <c r="E68" s="336"/>
    </row>
    <row r="69" spans="3:5" x14ac:dyDescent="0.2">
      <c r="C69" s="336"/>
      <c r="D69" s="336"/>
      <c r="E69" s="336"/>
    </row>
    <row r="70" spans="3:5" x14ac:dyDescent="0.2">
      <c r="C70" s="336"/>
      <c r="D70" s="336"/>
      <c r="E70" s="336"/>
    </row>
    <row r="71" spans="3:5" x14ac:dyDescent="0.2">
      <c r="C71" s="336"/>
      <c r="D71" s="336"/>
      <c r="E71" s="336"/>
    </row>
    <row r="72" spans="3:5" x14ac:dyDescent="0.2">
      <c r="C72" s="336"/>
      <c r="D72" s="336"/>
      <c r="E72" s="336"/>
    </row>
    <row r="73" spans="3:5" x14ac:dyDescent="0.2">
      <c r="C73" s="336"/>
      <c r="D73" s="336"/>
      <c r="E73" s="336"/>
    </row>
    <row r="74" spans="3:5" x14ac:dyDescent="0.2">
      <c r="C74" s="336"/>
      <c r="D74" s="336"/>
      <c r="E74" s="336"/>
    </row>
    <row r="75" spans="3:5" x14ac:dyDescent="0.2">
      <c r="C75" s="336"/>
      <c r="D75" s="336"/>
      <c r="E75" s="336"/>
    </row>
    <row r="76" spans="3:5" x14ac:dyDescent="0.2">
      <c r="C76" s="336"/>
      <c r="D76" s="336"/>
      <c r="E76" s="336"/>
    </row>
    <row r="77" spans="3:5" x14ac:dyDescent="0.2">
      <c r="C77" s="336"/>
      <c r="D77" s="336"/>
      <c r="E77" s="336"/>
    </row>
    <row r="78" spans="3:5" x14ac:dyDescent="0.2">
      <c r="C78" s="336"/>
      <c r="D78" s="336"/>
      <c r="E78" s="336"/>
    </row>
    <row r="79" spans="3:5" x14ac:dyDescent="0.2">
      <c r="C79" s="336"/>
      <c r="D79" s="336"/>
      <c r="E79" s="336"/>
    </row>
    <row r="80" spans="3:5" x14ac:dyDescent="0.2">
      <c r="C80" s="336"/>
      <c r="D80" s="336"/>
      <c r="E80" s="336"/>
    </row>
    <row r="81" spans="3:5" x14ac:dyDescent="0.2">
      <c r="C81" s="336"/>
      <c r="D81" s="336"/>
      <c r="E81" s="336"/>
    </row>
    <row r="82" spans="3:5" x14ac:dyDescent="0.2">
      <c r="C82" s="336"/>
      <c r="D82" s="336"/>
      <c r="E82" s="336"/>
    </row>
    <row r="83" spans="3:5" x14ac:dyDescent="0.2">
      <c r="C83" s="336"/>
      <c r="D83" s="336"/>
      <c r="E83" s="336"/>
    </row>
    <row r="84" spans="3:5" x14ac:dyDescent="0.2">
      <c r="C84" s="336"/>
      <c r="D84" s="336"/>
      <c r="E84" s="336"/>
    </row>
    <row r="85" spans="3:5" x14ac:dyDescent="0.2">
      <c r="C85" s="336"/>
      <c r="D85" s="336"/>
      <c r="E85" s="336"/>
    </row>
    <row r="86" spans="3:5" x14ac:dyDescent="0.2">
      <c r="C86" s="336"/>
      <c r="D86" s="336"/>
      <c r="E86" s="336"/>
    </row>
    <row r="87" spans="3:5" x14ac:dyDescent="0.2">
      <c r="C87" s="336"/>
      <c r="D87" s="336"/>
      <c r="E87" s="336"/>
    </row>
    <row r="88" spans="3:5" x14ac:dyDescent="0.2">
      <c r="C88" s="336"/>
      <c r="D88" s="336"/>
      <c r="E88" s="336"/>
    </row>
    <row r="89" spans="3:5" x14ac:dyDescent="0.2">
      <c r="C89" s="336"/>
      <c r="D89" s="336"/>
      <c r="E89" s="336"/>
    </row>
    <row r="90" spans="3:5" x14ac:dyDescent="0.2">
      <c r="C90" s="336"/>
      <c r="D90" s="336"/>
      <c r="E90" s="336"/>
    </row>
    <row r="91" spans="3:5" x14ac:dyDescent="0.2">
      <c r="C91" s="336"/>
      <c r="D91" s="336"/>
      <c r="E91" s="336"/>
    </row>
    <row r="92" spans="3:5" x14ac:dyDescent="0.2">
      <c r="C92" s="336"/>
      <c r="D92" s="336"/>
      <c r="E92" s="336"/>
    </row>
    <row r="93" spans="3:5" x14ac:dyDescent="0.2">
      <c r="C93" s="336"/>
      <c r="D93" s="336"/>
      <c r="E93" s="336"/>
    </row>
    <row r="94" spans="3:5" x14ac:dyDescent="0.2">
      <c r="C94" s="336"/>
      <c r="D94" s="336"/>
      <c r="E94" s="336"/>
    </row>
    <row r="95" spans="3:5" x14ac:dyDescent="0.2">
      <c r="C95" s="336"/>
      <c r="D95" s="336"/>
      <c r="E95" s="336"/>
    </row>
    <row r="96" spans="3:5" x14ac:dyDescent="0.2">
      <c r="C96" s="336"/>
      <c r="D96" s="336"/>
      <c r="E96" s="336"/>
    </row>
    <row r="97" spans="3:5" x14ac:dyDescent="0.2">
      <c r="C97" s="336"/>
      <c r="D97" s="336"/>
      <c r="E97" s="336"/>
    </row>
    <row r="98" spans="3:5" x14ac:dyDescent="0.2">
      <c r="C98" s="336"/>
      <c r="D98" s="336"/>
      <c r="E98" s="336"/>
    </row>
    <row r="99" spans="3:5" x14ac:dyDescent="0.2">
      <c r="C99" s="336"/>
      <c r="D99" s="336"/>
      <c r="E99" s="336"/>
    </row>
    <row r="100" spans="3:5" x14ac:dyDescent="0.2">
      <c r="C100" s="336"/>
      <c r="D100" s="336"/>
      <c r="E100" s="336"/>
    </row>
    <row r="101" spans="3:5" x14ac:dyDescent="0.2">
      <c r="C101" s="336"/>
      <c r="D101" s="336"/>
      <c r="E101" s="336"/>
    </row>
    <row r="102" spans="3:5" x14ac:dyDescent="0.2">
      <c r="C102" s="336"/>
      <c r="D102" s="336"/>
      <c r="E102" s="336"/>
    </row>
    <row r="103" spans="3:5" x14ac:dyDescent="0.2">
      <c r="C103" s="336"/>
      <c r="D103" s="336"/>
      <c r="E103" s="336"/>
    </row>
    <row r="104" spans="3:5" x14ac:dyDescent="0.2">
      <c r="C104" s="336"/>
      <c r="D104" s="336"/>
      <c r="E104" s="336"/>
    </row>
    <row r="105" spans="3:5" x14ac:dyDescent="0.2">
      <c r="C105" s="336"/>
      <c r="D105" s="336"/>
      <c r="E105" s="336"/>
    </row>
    <row r="106" spans="3:5" x14ac:dyDescent="0.2">
      <c r="C106" s="336"/>
      <c r="D106" s="336"/>
      <c r="E106" s="336"/>
    </row>
    <row r="107" spans="3:5" x14ac:dyDescent="0.2">
      <c r="C107" s="336"/>
      <c r="D107" s="336"/>
      <c r="E107" s="336"/>
    </row>
    <row r="108" spans="3:5" x14ac:dyDescent="0.2">
      <c r="C108" s="336"/>
      <c r="D108" s="336"/>
      <c r="E108" s="336"/>
    </row>
    <row r="109" spans="3:5" x14ac:dyDescent="0.2">
      <c r="C109" s="336"/>
      <c r="D109" s="336"/>
      <c r="E109" s="336"/>
    </row>
    <row r="110" spans="3:5" x14ac:dyDescent="0.2">
      <c r="C110" s="336"/>
      <c r="D110" s="336"/>
      <c r="E110" s="336"/>
    </row>
    <row r="111" spans="3:5" x14ac:dyDescent="0.2">
      <c r="C111" s="336"/>
      <c r="D111" s="336"/>
      <c r="E111" s="336"/>
    </row>
    <row r="112" spans="3:5" x14ac:dyDescent="0.2">
      <c r="C112" s="336"/>
      <c r="D112" s="336"/>
      <c r="E112" s="336"/>
    </row>
    <row r="113" spans="3:5" x14ac:dyDescent="0.2">
      <c r="C113" s="336"/>
      <c r="D113" s="336"/>
      <c r="E113" s="336"/>
    </row>
    <row r="114" spans="3:5" x14ac:dyDescent="0.2">
      <c r="C114" s="336"/>
      <c r="D114" s="336"/>
      <c r="E114" s="336"/>
    </row>
    <row r="115" spans="3:5" x14ac:dyDescent="0.2">
      <c r="C115" s="336"/>
      <c r="D115" s="336"/>
      <c r="E115" s="336"/>
    </row>
    <row r="116" spans="3:5" x14ac:dyDescent="0.2">
      <c r="C116" s="336"/>
      <c r="D116" s="336"/>
      <c r="E116" s="336"/>
    </row>
    <row r="117" spans="3:5" x14ac:dyDescent="0.2">
      <c r="C117" s="336"/>
      <c r="D117" s="336"/>
      <c r="E117" s="336"/>
    </row>
    <row r="118" spans="3:5" x14ac:dyDescent="0.2">
      <c r="C118" s="336"/>
      <c r="D118" s="336"/>
      <c r="E118" s="336"/>
    </row>
    <row r="119" spans="3:5" x14ac:dyDescent="0.2">
      <c r="C119" s="336"/>
      <c r="D119" s="336"/>
      <c r="E119" s="336"/>
    </row>
    <row r="120" spans="3:5" x14ac:dyDescent="0.2">
      <c r="C120" s="336"/>
      <c r="D120" s="336"/>
      <c r="E120" s="336"/>
    </row>
    <row r="121" spans="3:5" x14ac:dyDescent="0.2">
      <c r="C121" s="336"/>
      <c r="D121" s="336"/>
      <c r="E121" s="336"/>
    </row>
    <row r="122" spans="3:5" x14ac:dyDescent="0.2">
      <c r="C122" s="336"/>
      <c r="D122" s="336"/>
      <c r="E122" s="336"/>
    </row>
    <row r="123" spans="3:5" x14ac:dyDescent="0.2">
      <c r="C123" s="336"/>
      <c r="D123" s="336"/>
      <c r="E123" s="336"/>
    </row>
    <row r="124" spans="3:5" x14ac:dyDescent="0.2">
      <c r="C124" s="336"/>
      <c r="D124" s="336"/>
      <c r="E124" s="336"/>
    </row>
    <row r="125" spans="3:5" x14ac:dyDescent="0.2">
      <c r="C125" s="336"/>
      <c r="D125" s="336"/>
      <c r="E125" s="336"/>
    </row>
    <row r="126" spans="3:5" x14ac:dyDescent="0.2">
      <c r="C126" s="336"/>
      <c r="D126" s="336"/>
      <c r="E126" s="336"/>
    </row>
    <row r="127" spans="3:5" x14ac:dyDescent="0.2">
      <c r="C127" s="336"/>
      <c r="D127" s="336"/>
      <c r="E127" s="336"/>
    </row>
    <row r="128" spans="3:5" x14ac:dyDescent="0.2">
      <c r="C128" s="336"/>
      <c r="D128" s="336"/>
      <c r="E128" s="336"/>
    </row>
    <row r="129" spans="3:5" x14ac:dyDescent="0.2">
      <c r="C129" s="336"/>
      <c r="D129" s="336"/>
      <c r="E129" s="336"/>
    </row>
    <row r="130" spans="3:5" x14ac:dyDescent="0.2">
      <c r="C130" s="336"/>
      <c r="D130" s="336"/>
      <c r="E130" s="336"/>
    </row>
    <row r="131" spans="3:5" x14ac:dyDescent="0.2">
      <c r="C131" s="336"/>
      <c r="D131" s="336"/>
      <c r="E131" s="336"/>
    </row>
    <row r="132" spans="3:5" x14ac:dyDescent="0.2">
      <c r="C132" s="336"/>
      <c r="D132" s="336"/>
      <c r="E132" s="336"/>
    </row>
    <row r="133" spans="3:5" x14ac:dyDescent="0.2">
      <c r="C133" s="336"/>
      <c r="D133" s="336"/>
      <c r="E133" s="336"/>
    </row>
    <row r="134" spans="3:5" x14ac:dyDescent="0.2">
      <c r="C134" s="336"/>
      <c r="D134" s="336"/>
      <c r="E134" s="336"/>
    </row>
    <row r="135" spans="3:5" x14ac:dyDescent="0.2">
      <c r="C135" s="336"/>
      <c r="D135" s="336"/>
      <c r="E135" s="336"/>
    </row>
    <row r="136" spans="3:5" x14ac:dyDescent="0.2">
      <c r="C136" s="336"/>
      <c r="D136" s="336"/>
      <c r="E136" s="336"/>
    </row>
    <row r="137" spans="3:5" x14ac:dyDescent="0.2">
      <c r="C137" s="336"/>
      <c r="D137" s="336"/>
      <c r="E137" s="336"/>
    </row>
    <row r="138" spans="3:5" x14ac:dyDescent="0.2">
      <c r="C138" s="336"/>
      <c r="D138" s="336"/>
      <c r="E138" s="336"/>
    </row>
    <row r="139" spans="3:5" x14ac:dyDescent="0.2">
      <c r="C139" s="336"/>
      <c r="D139" s="336"/>
      <c r="E139" s="336"/>
    </row>
    <row r="140" spans="3:5" x14ac:dyDescent="0.2">
      <c r="C140" s="336"/>
      <c r="D140" s="336"/>
      <c r="E140" s="336"/>
    </row>
    <row r="141" spans="3:5" x14ac:dyDescent="0.2">
      <c r="C141" s="336"/>
      <c r="D141" s="336"/>
      <c r="E141" s="336"/>
    </row>
    <row r="142" spans="3:5" x14ac:dyDescent="0.2">
      <c r="C142" s="336"/>
      <c r="D142" s="336"/>
      <c r="E142" s="336"/>
    </row>
    <row r="143" spans="3:5" x14ac:dyDescent="0.2">
      <c r="C143" s="336"/>
      <c r="D143" s="336"/>
      <c r="E143" s="336"/>
    </row>
    <row r="144" spans="3:5" x14ac:dyDescent="0.2">
      <c r="C144" s="336"/>
      <c r="D144" s="336"/>
      <c r="E144" s="336"/>
    </row>
    <row r="145" spans="3:5" x14ac:dyDescent="0.2">
      <c r="C145" s="336"/>
      <c r="D145" s="336"/>
      <c r="E145" s="336"/>
    </row>
    <row r="146" spans="3:5" x14ac:dyDescent="0.2">
      <c r="C146" s="336"/>
      <c r="D146" s="336"/>
      <c r="E146" s="336"/>
    </row>
    <row r="147" spans="3:5" x14ac:dyDescent="0.2">
      <c r="C147" s="336"/>
      <c r="D147" s="336"/>
      <c r="E147" s="336"/>
    </row>
    <row r="148" spans="3:5" x14ac:dyDescent="0.2">
      <c r="C148" s="336"/>
      <c r="D148" s="336"/>
      <c r="E148" s="336"/>
    </row>
    <row r="149" spans="3:5" x14ac:dyDescent="0.2">
      <c r="C149" s="336"/>
      <c r="D149" s="336"/>
      <c r="E149" s="336"/>
    </row>
    <row r="150" spans="3:5" x14ac:dyDescent="0.2">
      <c r="C150" s="336"/>
      <c r="D150" s="336"/>
      <c r="E150" s="336"/>
    </row>
    <row r="151" spans="3:5" x14ac:dyDescent="0.2">
      <c r="C151" s="336"/>
      <c r="D151" s="336"/>
      <c r="E151" s="336"/>
    </row>
    <row r="152" spans="3:5" x14ac:dyDescent="0.2">
      <c r="C152" s="336"/>
      <c r="D152" s="336"/>
      <c r="E152" s="336"/>
    </row>
    <row r="153" spans="3:5" x14ac:dyDescent="0.2">
      <c r="C153" s="336"/>
      <c r="D153" s="336"/>
      <c r="E153" s="336"/>
    </row>
    <row r="154" spans="3:5" x14ac:dyDescent="0.2">
      <c r="C154" s="336"/>
      <c r="D154" s="336"/>
      <c r="E154" s="336"/>
    </row>
    <row r="155" spans="3:5" x14ac:dyDescent="0.2">
      <c r="C155" s="336"/>
      <c r="D155" s="336"/>
      <c r="E155" s="336"/>
    </row>
    <row r="156" spans="3:5" x14ac:dyDescent="0.2">
      <c r="C156" s="336"/>
      <c r="D156" s="336"/>
      <c r="E156" s="336"/>
    </row>
    <row r="157" spans="3:5" x14ac:dyDescent="0.2">
      <c r="C157" s="336"/>
      <c r="D157" s="336"/>
      <c r="E157" s="336"/>
    </row>
    <row r="158" spans="3:5" x14ac:dyDescent="0.2">
      <c r="C158" s="336"/>
      <c r="D158" s="336"/>
      <c r="E158" s="336"/>
    </row>
    <row r="159" spans="3:5" x14ac:dyDescent="0.2">
      <c r="C159" s="336"/>
      <c r="D159" s="336"/>
      <c r="E159" s="336"/>
    </row>
    <row r="160" spans="3:5" x14ac:dyDescent="0.2">
      <c r="C160" s="336"/>
      <c r="D160" s="336"/>
      <c r="E160" s="336"/>
    </row>
    <row r="161" spans="3:5" x14ac:dyDescent="0.2">
      <c r="C161" s="336"/>
      <c r="D161" s="336"/>
      <c r="E161" s="336"/>
    </row>
    <row r="162" spans="3:5" x14ac:dyDescent="0.2">
      <c r="C162" s="336"/>
      <c r="D162" s="336"/>
      <c r="E162" s="336"/>
    </row>
    <row r="163" spans="3:5" x14ac:dyDescent="0.2">
      <c r="C163" s="336"/>
      <c r="D163" s="336"/>
      <c r="E163" s="336"/>
    </row>
    <row r="164" spans="3:5" x14ac:dyDescent="0.2">
      <c r="C164" s="336"/>
      <c r="D164" s="336"/>
      <c r="E164" s="336"/>
    </row>
    <row r="165" spans="3:5" x14ac:dyDescent="0.2">
      <c r="C165" s="336"/>
      <c r="D165" s="336"/>
      <c r="E165" s="336"/>
    </row>
    <row r="166" spans="3:5" x14ac:dyDescent="0.2">
      <c r="C166" s="336"/>
      <c r="D166" s="336"/>
      <c r="E166" s="336"/>
    </row>
    <row r="167" spans="3:5" x14ac:dyDescent="0.2">
      <c r="C167" s="336"/>
      <c r="D167" s="336"/>
      <c r="E167" s="336"/>
    </row>
    <row r="168" spans="3:5" x14ac:dyDescent="0.2">
      <c r="C168" s="336"/>
      <c r="D168" s="336"/>
      <c r="E168" s="336"/>
    </row>
    <row r="169" spans="3:5" x14ac:dyDescent="0.2">
      <c r="C169" s="336"/>
      <c r="D169" s="336"/>
      <c r="E169" s="336"/>
    </row>
    <row r="170" spans="3:5" x14ac:dyDescent="0.2">
      <c r="C170" s="336"/>
      <c r="D170" s="336"/>
      <c r="E170" s="336"/>
    </row>
    <row r="171" spans="3:5" x14ac:dyDescent="0.2">
      <c r="C171" s="336"/>
      <c r="D171" s="336"/>
      <c r="E171" s="336"/>
    </row>
    <row r="172" spans="3:5" x14ac:dyDescent="0.2">
      <c r="C172" s="336"/>
      <c r="D172" s="336"/>
      <c r="E172" s="336"/>
    </row>
    <row r="173" spans="3:5" x14ac:dyDescent="0.2">
      <c r="C173" s="336"/>
      <c r="D173" s="336"/>
      <c r="E173" s="336"/>
    </row>
    <row r="174" spans="3:5" x14ac:dyDescent="0.2">
      <c r="C174" s="336"/>
      <c r="D174" s="336"/>
      <c r="E174" s="336"/>
    </row>
    <row r="175" spans="3:5" x14ac:dyDescent="0.2">
      <c r="C175" s="336"/>
      <c r="D175" s="336"/>
      <c r="E175" s="336"/>
    </row>
    <row r="176" spans="3:5" x14ac:dyDescent="0.2">
      <c r="C176" s="336"/>
      <c r="D176" s="336"/>
      <c r="E176" s="336"/>
    </row>
    <row r="177" spans="3:5" x14ac:dyDescent="0.2">
      <c r="C177" s="336"/>
      <c r="D177" s="336"/>
      <c r="E177" s="336"/>
    </row>
    <row r="178" spans="3:5" x14ac:dyDescent="0.2">
      <c r="C178" s="336"/>
      <c r="D178" s="336"/>
      <c r="E178" s="336"/>
    </row>
    <row r="179" spans="3:5" x14ac:dyDescent="0.2">
      <c r="C179" s="336"/>
      <c r="D179" s="336"/>
      <c r="E179" s="336"/>
    </row>
    <row r="180" spans="3:5" x14ac:dyDescent="0.2">
      <c r="C180" s="336"/>
      <c r="D180" s="336"/>
      <c r="E180" s="336"/>
    </row>
    <row r="181" spans="3:5" x14ac:dyDescent="0.2">
      <c r="C181" s="336"/>
      <c r="D181" s="336"/>
      <c r="E181" s="336"/>
    </row>
    <row r="182" spans="3:5" x14ac:dyDescent="0.2">
      <c r="C182" s="336"/>
      <c r="D182" s="336"/>
      <c r="E182" s="336"/>
    </row>
    <row r="183" spans="3:5" x14ac:dyDescent="0.2">
      <c r="C183" s="336"/>
      <c r="D183" s="336"/>
      <c r="E183" s="336"/>
    </row>
    <row r="184" spans="3:5" x14ac:dyDescent="0.2">
      <c r="C184" s="336"/>
      <c r="D184" s="336"/>
      <c r="E184" s="336"/>
    </row>
    <row r="185" spans="3:5" x14ac:dyDescent="0.2">
      <c r="C185" s="336"/>
      <c r="D185" s="336"/>
      <c r="E185" s="336"/>
    </row>
    <row r="186" spans="3:5" x14ac:dyDescent="0.2">
      <c r="C186" s="336"/>
      <c r="D186" s="336"/>
      <c r="E186" s="336"/>
    </row>
    <row r="187" spans="3:5" x14ac:dyDescent="0.2">
      <c r="C187" s="336"/>
      <c r="D187" s="336"/>
      <c r="E187" s="336"/>
    </row>
    <row r="188" spans="3:5" x14ac:dyDescent="0.2">
      <c r="C188" s="336"/>
      <c r="D188" s="336"/>
      <c r="E188" s="336"/>
    </row>
    <row r="189" spans="3:5" x14ac:dyDescent="0.2">
      <c r="C189" s="336"/>
      <c r="D189" s="336"/>
      <c r="E189" s="336"/>
    </row>
    <row r="190" spans="3:5" x14ac:dyDescent="0.2">
      <c r="C190" s="336"/>
      <c r="D190" s="336"/>
      <c r="E190" s="336"/>
    </row>
    <row r="191" spans="3:5" x14ac:dyDescent="0.2">
      <c r="C191" s="336"/>
      <c r="D191" s="336"/>
      <c r="E191" s="336"/>
    </row>
    <row r="192" spans="3:5" x14ac:dyDescent="0.2">
      <c r="C192" s="336"/>
      <c r="D192" s="336"/>
      <c r="E192" s="336"/>
    </row>
    <row r="193" spans="3:5" x14ac:dyDescent="0.2">
      <c r="C193" s="336"/>
      <c r="D193" s="336"/>
      <c r="E193" s="336"/>
    </row>
    <row r="194" spans="3:5" x14ac:dyDescent="0.2">
      <c r="C194" s="336"/>
      <c r="D194" s="336"/>
      <c r="E194" s="336"/>
    </row>
    <row r="195" spans="3:5" x14ac:dyDescent="0.2">
      <c r="C195" s="336"/>
      <c r="D195" s="336"/>
      <c r="E195" s="336"/>
    </row>
    <row r="196" spans="3:5" x14ac:dyDescent="0.2">
      <c r="C196" s="336"/>
      <c r="D196" s="336"/>
      <c r="E196" s="336"/>
    </row>
    <row r="197" spans="3:5" x14ac:dyDescent="0.2">
      <c r="C197" s="336"/>
      <c r="D197" s="336"/>
      <c r="E197" s="336"/>
    </row>
    <row r="198" spans="3:5" x14ac:dyDescent="0.2">
      <c r="C198" s="336"/>
      <c r="D198" s="336"/>
      <c r="E198" s="336"/>
    </row>
    <row r="199" spans="3:5" x14ac:dyDescent="0.2">
      <c r="C199" s="336"/>
      <c r="D199" s="336"/>
      <c r="E199" s="336"/>
    </row>
    <row r="200" spans="3:5" x14ac:dyDescent="0.2">
      <c r="C200" s="336"/>
      <c r="D200" s="336"/>
      <c r="E200" s="336"/>
    </row>
    <row r="201" spans="3:5" x14ac:dyDescent="0.2">
      <c r="C201" s="336"/>
      <c r="D201" s="336"/>
      <c r="E201" s="336"/>
    </row>
    <row r="202" spans="3:5" x14ac:dyDescent="0.2">
      <c r="C202" s="336"/>
      <c r="D202" s="336"/>
      <c r="E202" s="336"/>
    </row>
    <row r="203" spans="3:5" x14ac:dyDescent="0.2">
      <c r="C203" s="336"/>
      <c r="D203" s="336"/>
      <c r="E203" s="336"/>
    </row>
    <row r="204" spans="3:5" x14ac:dyDescent="0.2">
      <c r="C204" s="336"/>
      <c r="D204" s="336"/>
      <c r="E204" s="336"/>
    </row>
    <row r="205" spans="3:5" x14ac:dyDescent="0.2">
      <c r="C205" s="336"/>
      <c r="D205" s="336"/>
      <c r="E205" s="336"/>
    </row>
    <row r="206" spans="3:5" x14ac:dyDescent="0.2">
      <c r="C206" s="336"/>
      <c r="D206" s="336"/>
      <c r="E206" s="336"/>
    </row>
    <row r="207" spans="3:5" x14ac:dyDescent="0.2">
      <c r="C207" s="336"/>
      <c r="D207" s="336"/>
      <c r="E207" s="336"/>
    </row>
    <row r="208" spans="3:5" x14ac:dyDescent="0.2">
      <c r="C208" s="336"/>
      <c r="D208" s="336"/>
      <c r="E208" s="336"/>
    </row>
    <row r="209" spans="3:5" x14ac:dyDescent="0.2">
      <c r="C209" s="336"/>
      <c r="D209" s="336"/>
      <c r="E209" s="336"/>
    </row>
    <row r="210" spans="3:5" x14ac:dyDescent="0.2">
      <c r="C210" s="336"/>
      <c r="D210" s="336"/>
      <c r="E210" s="336"/>
    </row>
    <row r="211" spans="3:5" x14ac:dyDescent="0.2">
      <c r="C211" s="336"/>
      <c r="D211" s="336"/>
      <c r="E211" s="336"/>
    </row>
    <row r="212" spans="3:5" x14ac:dyDescent="0.2">
      <c r="C212" s="336"/>
      <c r="D212" s="336"/>
      <c r="E212" s="336"/>
    </row>
    <row r="213" spans="3:5" x14ac:dyDescent="0.2">
      <c r="C213" s="336"/>
      <c r="D213" s="336"/>
      <c r="E213" s="336"/>
    </row>
    <row r="214" spans="3:5" x14ac:dyDescent="0.2">
      <c r="C214" s="336"/>
      <c r="D214" s="336"/>
      <c r="E214" s="336"/>
    </row>
    <row r="215" spans="3:5" x14ac:dyDescent="0.2">
      <c r="C215" s="336"/>
      <c r="D215" s="336"/>
      <c r="E215" s="336"/>
    </row>
    <row r="216" spans="3:5" x14ac:dyDescent="0.2">
      <c r="C216" s="336"/>
      <c r="D216" s="336"/>
      <c r="E216" s="336"/>
    </row>
    <row r="217" spans="3:5" x14ac:dyDescent="0.2">
      <c r="C217" s="336"/>
      <c r="D217" s="336"/>
      <c r="E217" s="336"/>
    </row>
    <row r="218" spans="3:5" x14ac:dyDescent="0.2">
      <c r="C218" s="336"/>
      <c r="D218" s="336"/>
      <c r="E218" s="336"/>
    </row>
    <row r="219" spans="3:5" x14ac:dyDescent="0.2">
      <c r="C219" s="336"/>
      <c r="D219" s="336"/>
      <c r="E219" s="336"/>
    </row>
    <row r="220" spans="3:5" x14ac:dyDescent="0.2">
      <c r="C220" s="336"/>
      <c r="D220" s="336"/>
      <c r="E220" s="336"/>
    </row>
    <row r="221" spans="3:5" x14ac:dyDescent="0.2">
      <c r="C221" s="336"/>
      <c r="D221" s="336"/>
      <c r="E221" s="336"/>
    </row>
    <row r="222" spans="3:5" x14ac:dyDescent="0.2">
      <c r="C222" s="336"/>
      <c r="D222" s="336"/>
      <c r="E222" s="336"/>
    </row>
    <row r="223" spans="3:5" x14ac:dyDescent="0.2">
      <c r="C223" s="336"/>
      <c r="D223" s="336"/>
      <c r="E223" s="336"/>
    </row>
    <row r="224" spans="3:5" x14ac:dyDescent="0.2">
      <c r="C224" s="336"/>
      <c r="D224" s="336"/>
      <c r="E224" s="336"/>
    </row>
    <row r="225" spans="3:5" x14ac:dyDescent="0.2">
      <c r="C225" s="336"/>
      <c r="D225" s="336"/>
      <c r="E225" s="336"/>
    </row>
    <row r="226" spans="3:5" x14ac:dyDescent="0.2">
      <c r="C226" s="336"/>
      <c r="D226" s="336"/>
      <c r="E226" s="336"/>
    </row>
    <row r="227" spans="3:5" x14ac:dyDescent="0.2">
      <c r="C227" s="336"/>
      <c r="D227" s="336"/>
      <c r="E227" s="336"/>
    </row>
    <row r="228" spans="3:5" x14ac:dyDescent="0.2">
      <c r="C228" s="336"/>
      <c r="D228" s="336"/>
      <c r="E228" s="336"/>
    </row>
    <row r="229" spans="3:5" x14ac:dyDescent="0.2">
      <c r="C229" s="336"/>
      <c r="D229" s="336"/>
      <c r="E229" s="336"/>
    </row>
    <row r="230" spans="3:5" x14ac:dyDescent="0.2">
      <c r="C230" s="336"/>
      <c r="D230" s="336"/>
      <c r="E230" s="336"/>
    </row>
    <row r="231" spans="3:5" x14ac:dyDescent="0.2">
      <c r="C231" s="336"/>
      <c r="D231" s="336"/>
      <c r="E231" s="336"/>
    </row>
    <row r="232" spans="3:5" x14ac:dyDescent="0.2">
      <c r="C232" s="336"/>
      <c r="D232" s="336"/>
      <c r="E232" s="336"/>
    </row>
    <row r="233" spans="3:5" x14ac:dyDescent="0.2">
      <c r="C233" s="336"/>
      <c r="D233" s="336"/>
      <c r="E233" s="336"/>
    </row>
    <row r="234" spans="3:5" x14ac:dyDescent="0.2">
      <c r="C234" s="336"/>
      <c r="D234" s="336"/>
      <c r="E234" s="336"/>
    </row>
    <row r="235" spans="3:5" x14ac:dyDescent="0.2">
      <c r="C235" s="336"/>
      <c r="D235" s="336"/>
      <c r="E235" s="336"/>
    </row>
    <row r="236" spans="3:5" x14ac:dyDescent="0.2">
      <c r="C236" s="336"/>
      <c r="D236" s="336"/>
      <c r="E236" s="336"/>
    </row>
    <row r="237" spans="3:5" x14ac:dyDescent="0.2">
      <c r="C237" s="336"/>
      <c r="D237" s="336"/>
      <c r="E237" s="336"/>
    </row>
    <row r="238" spans="3:5" x14ac:dyDescent="0.2">
      <c r="C238" s="336"/>
      <c r="D238" s="336"/>
      <c r="E238" s="336"/>
    </row>
    <row r="239" spans="3:5" x14ac:dyDescent="0.2">
      <c r="C239" s="336"/>
      <c r="D239" s="336"/>
      <c r="E239" s="336"/>
    </row>
    <row r="240" spans="3:5" x14ac:dyDescent="0.2">
      <c r="C240" s="336"/>
      <c r="D240" s="336"/>
      <c r="E240" s="336"/>
    </row>
    <row r="241" spans="3:5" x14ac:dyDescent="0.2">
      <c r="C241" s="336"/>
      <c r="D241" s="336"/>
      <c r="E241" s="336"/>
    </row>
    <row r="242" spans="3:5" x14ac:dyDescent="0.2">
      <c r="C242" s="336"/>
      <c r="D242" s="336"/>
      <c r="E242" s="336"/>
    </row>
    <row r="243" spans="3:5" x14ac:dyDescent="0.2">
      <c r="C243" s="336"/>
      <c r="D243" s="336"/>
      <c r="E243" s="336"/>
    </row>
    <row r="244" spans="3:5" x14ac:dyDescent="0.2">
      <c r="C244" s="336"/>
      <c r="D244" s="336"/>
      <c r="E244" s="336"/>
    </row>
    <row r="245" spans="3:5" x14ac:dyDescent="0.2">
      <c r="C245" s="336"/>
      <c r="D245" s="336"/>
      <c r="E245" s="336"/>
    </row>
    <row r="246" spans="3:5" x14ac:dyDescent="0.2">
      <c r="C246" s="336"/>
      <c r="D246" s="336"/>
      <c r="E246" s="336"/>
    </row>
    <row r="247" spans="3:5" x14ac:dyDescent="0.2">
      <c r="C247" s="336"/>
      <c r="D247" s="336"/>
      <c r="E247" s="336"/>
    </row>
    <row r="248" spans="3:5" x14ac:dyDescent="0.2">
      <c r="C248" s="336"/>
      <c r="D248" s="336"/>
      <c r="E248" s="336"/>
    </row>
    <row r="249" spans="3:5" x14ac:dyDescent="0.2">
      <c r="C249" s="336"/>
      <c r="D249" s="336"/>
      <c r="E249" s="336"/>
    </row>
    <row r="250" spans="3:5" x14ac:dyDescent="0.2">
      <c r="C250" s="336"/>
      <c r="D250" s="336"/>
      <c r="E250" s="336"/>
    </row>
    <row r="251" spans="3:5" x14ac:dyDescent="0.2">
      <c r="C251" s="336"/>
      <c r="D251" s="336"/>
      <c r="E251" s="336"/>
    </row>
    <row r="252" spans="3:5" x14ac:dyDescent="0.2">
      <c r="C252" s="336"/>
      <c r="D252" s="336"/>
      <c r="E252" s="336"/>
    </row>
    <row r="253" spans="3:5" x14ac:dyDescent="0.2">
      <c r="C253" s="336"/>
      <c r="D253" s="336"/>
      <c r="E253" s="336"/>
    </row>
    <row r="254" spans="3:5" x14ac:dyDescent="0.2">
      <c r="C254" s="336"/>
      <c r="D254" s="336"/>
      <c r="E254" s="336"/>
    </row>
    <row r="255" spans="3:5" x14ac:dyDescent="0.2">
      <c r="C255" s="336"/>
      <c r="D255" s="336"/>
      <c r="E255" s="336"/>
    </row>
    <row r="256" spans="3:5" x14ac:dyDescent="0.2">
      <c r="C256" s="336"/>
      <c r="D256" s="336"/>
      <c r="E256" s="336"/>
    </row>
    <row r="257" spans="3:5" x14ac:dyDescent="0.2">
      <c r="C257" s="336"/>
      <c r="D257" s="336"/>
      <c r="E257" s="336"/>
    </row>
    <row r="258" spans="3:5" x14ac:dyDescent="0.2">
      <c r="C258" s="336"/>
      <c r="D258" s="336"/>
      <c r="E258" s="336"/>
    </row>
    <row r="259" spans="3:5" x14ac:dyDescent="0.2">
      <c r="C259" s="336"/>
      <c r="D259" s="336"/>
      <c r="E259" s="336"/>
    </row>
    <row r="260" spans="3:5" x14ac:dyDescent="0.2">
      <c r="C260" s="336"/>
      <c r="D260" s="336"/>
      <c r="E260" s="336"/>
    </row>
    <row r="261" spans="3:5" x14ac:dyDescent="0.2">
      <c r="C261" s="336"/>
      <c r="D261" s="336"/>
      <c r="E261" s="336"/>
    </row>
    <row r="262" spans="3:5" x14ac:dyDescent="0.2">
      <c r="C262" s="336"/>
      <c r="D262" s="336"/>
      <c r="E262" s="336"/>
    </row>
    <row r="263" spans="3:5" x14ac:dyDescent="0.2">
      <c r="C263" s="336"/>
      <c r="D263" s="336"/>
      <c r="E263" s="336"/>
    </row>
    <row r="264" spans="3:5" x14ac:dyDescent="0.2">
      <c r="C264" s="336"/>
      <c r="D264" s="336"/>
      <c r="E264" s="336"/>
    </row>
    <row r="265" spans="3:5" x14ac:dyDescent="0.2">
      <c r="C265" s="336"/>
      <c r="D265" s="336"/>
      <c r="E265" s="336"/>
    </row>
    <row r="266" spans="3:5" x14ac:dyDescent="0.2">
      <c r="C266" s="336"/>
      <c r="D266" s="336"/>
      <c r="E266" s="336"/>
    </row>
    <row r="267" spans="3:5" x14ac:dyDescent="0.2">
      <c r="C267" s="336"/>
      <c r="D267" s="336"/>
      <c r="E267" s="336"/>
    </row>
    <row r="268" spans="3:5" x14ac:dyDescent="0.2">
      <c r="C268" s="336"/>
      <c r="D268" s="336"/>
      <c r="E268" s="336"/>
    </row>
    <row r="269" spans="3:5" x14ac:dyDescent="0.2">
      <c r="C269" s="336"/>
      <c r="D269" s="336"/>
      <c r="E269" s="336"/>
    </row>
    <row r="270" spans="3:5" x14ac:dyDescent="0.2">
      <c r="C270" s="336"/>
      <c r="D270" s="336"/>
      <c r="E270" s="336"/>
    </row>
    <row r="271" spans="3:5" x14ac:dyDescent="0.2">
      <c r="C271" s="336"/>
      <c r="D271" s="336"/>
      <c r="E271" s="336"/>
    </row>
    <row r="272" spans="3:5" x14ac:dyDescent="0.2">
      <c r="C272" s="336"/>
      <c r="D272" s="336"/>
      <c r="E272" s="336"/>
    </row>
    <row r="273" spans="3:5" x14ac:dyDescent="0.2">
      <c r="C273" s="336"/>
      <c r="D273" s="336"/>
      <c r="E273" s="336"/>
    </row>
    <row r="274" spans="3:5" x14ac:dyDescent="0.2">
      <c r="C274" s="336"/>
      <c r="D274" s="336"/>
      <c r="E274" s="336"/>
    </row>
    <row r="275" spans="3:5" x14ac:dyDescent="0.2">
      <c r="C275" s="336"/>
      <c r="D275" s="336"/>
      <c r="E275" s="336"/>
    </row>
    <row r="276" spans="3:5" x14ac:dyDescent="0.2">
      <c r="C276" s="336"/>
      <c r="D276" s="336"/>
      <c r="E276" s="336"/>
    </row>
    <row r="277" spans="3:5" x14ac:dyDescent="0.2">
      <c r="C277" s="336"/>
      <c r="D277" s="336"/>
      <c r="E277" s="336"/>
    </row>
    <row r="278" spans="3:5" x14ac:dyDescent="0.2">
      <c r="C278" s="336"/>
      <c r="D278" s="336"/>
      <c r="E278" s="336"/>
    </row>
    <row r="279" spans="3:5" x14ac:dyDescent="0.2">
      <c r="C279" s="336"/>
      <c r="D279" s="336"/>
      <c r="E279" s="336"/>
    </row>
    <row r="280" spans="3:5" x14ac:dyDescent="0.2">
      <c r="C280" s="336"/>
      <c r="D280" s="336"/>
      <c r="E280" s="336"/>
    </row>
    <row r="281" spans="3:5" x14ac:dyDescent="0.2">
      <c r="C281" s="336"/>
      <c r="D281" s="336"/>
      <c r="E281" s="336"/>
    </row>
    <row r="282" spans="3:5" x14ac:dyDescent="0.2">
      <c r="C282" s="336"/>
      <c r="D282" s="336"/>
      <c r="E282" s="336"/>
    </row>
    <row r="283" spans="3:5" x14ac:dyDescent="0.2">
      <c r="C283" s="336"/>
      <c r="D283" s="336"/>
      <c r="E283" s="336"/>
    </row>
    <row r="284" spans="3:5" x14ac:dyDescent="0.2">
      <c r="C284" s="336"/>
      <c r="D284" s="336"/>
      <c r="E284" s="336"/>
    </row>
    <row r="285" spans="3:5" x14ac:dyDescent="0.2">
      <c r="C285" s="336"/>
      <c r="D285" s="336"/>
      <c r="E285" s="336"/>
    </row>
    <row r="286" spans="3:5" x14ac:dyDescent="0.2">
      <c r="C286" s="336"/>
      <c r="D286" s="336"/>
      <c r="E286" s="336"/>
    </row>
    <row r="287" spans="3:5" x14ac:dyDescent="0.2">
      <c r="C287" s="336"/>
      <c r="D287" s="336"/>
      <c r="E287" s="336"/>
    </row>
    <row r="288" spans="3:5" x14ac:dyDescent="0.2">
      <c r="C288" s="336"/>
      <c r="D288" s="336"/>
      <c r="E288" s="336"/>
    </row>
    <row r="289" spans="3:5" x14ac:dyDescent="0.2">
      <c r="C289" s="336"/>
      <c r="D289" s="336"/>
      <c r="E289" s="336"/>
    </row>
    <row r="290" spans="3:5" x14ac:dyDescent="0.2">
      <c r="C290" s="336"/>
      <c r="D290" s="336"/>
      <c r="E290" s="336"/>
    </row>
    <row r="291" spans="3:5" x14ac:dyDescent="0.2">
      <c r="C291" s="336"/>
      <c r="D291" s="336"/>
      <c r="E291" s="336"/>
    </row>
    <row r="292" spans="3:5" x14ac:dyDescent="0.2">
      <c r="C292" s="336"/>
      <c r="D292" s="336"/>
      <c r="E292" s="336"/>
    </row>
    <row r="293" spans="3:5" x14ac:dyDescent="0.2">
      <c r="C293" s="336"/>
      <c r="D293" s="336"/>
      <c r="E293" s="336"/>
    </row>
    <row r="294" spans="3:5" x14ac:dyDescent="0.2">
      <c r="C294" s="336"/>
      <c r="D294" s="336"/>
      <c r="E294" s="336"/>
    </row>
    <row r="295" spans="3:5" x14ac:dyDescent="0.2">
      <c r="C295" s="336"/>
      <c r="D295" s="336"/>
      <c r="E295" s="336"/>
    </row>
    <row r="296" spans="3:5" x14ac:dyDescent="0.2">
      <c r="C296" s="336"/>
      <c r="D296" s="336"/>
      <c r="E296" s="336"/>
    </row>
    <row r="297" spans="3:5" x14ac:dyDescent="0.2">
      <c r="C297" s="336"/>
      <c r="D297" s="336"/>
      <c r="E297" s="336"/>
    </row>
    <row r="298" spans="3:5" x14ac:dyDescent="0.2">
      <c r="C298" s="336"/>
      <c r="D298" s="336"/>
      <c r="E298" s="336"/>
    </row>
    <row r="299" spans="3:5" x14ac:dyDescent="0.2">
      <c r="C299" s="336"/>
      <c r="D299" s="336"/>
      <c r="E299" s="336"/>
    </row>
    <row r="300" spans="3:5" x14ac:dyDescent="0.2">
      <c r="C300" s="336"/>
      <c r="D300" s="336"/>
      <c r="E300" s="336"/>
    </row>
    <row r="301" spans="3:5" x14ac:dyDescent="0.2">
      <c r="C301" s="336"/>
      <c r="D301" s="336"/>
      <c r="E301" s="336"/>
    </row>
    <row r="302" spans="3:5" x14ac:dyDescent="0.2">
      <c r="C302" s="336"/>
      <c r="D302" s="336"/>
      <c r="E302" s="336"/>
    </row>
    <row r="303" spans="3:5" x14ac:dyDescent="0.2">
      <c r="C303" s="336"/>
      <c r="D303" s="336"/>
      <c r="E303" s="336"/>
    </row>
    <row r="304" spans="3:5" x14ac:dyDescent="0.2">
      <c r="C304" s="336"/>
      <c r="D304" s="336"/>
      <c r="E304" s="336"/>
    </row>
    <row r="305" spans="3:5" x14ac:dyDescent="0.2">
      <c r="C305" s="336"/>
      <c r="D305" s="336"/>
      <c r="E305" s="336"/>
    </row>
    <row r="306" spans="3:5" x14ac:dyDescent="0.2">
      <c r="C306" s="336"/>
      <c r="D306" s="336"/>
      <c r="E306" s="336"/>
    </row>
    <row r="307" spans="3:5" x14ac:dyDescent="0.2">
      <c r="C307" s="336"/>
      <c r="D307" s="336"/>
      <c r="E307" s="336"/>
    </row>
    <row r="308" spans="3:5" x14ac:dyDescent="0.2">
      <c r="C308" s="336"/>
      <c r="D308" s="336"/>
      <c r="E308" s="336"/>
    </row>
    <row r="309" spans="3:5" x14ac:dyDescent="0.2">
      <c r="C309" s="336"/>
      <c r="D309" s="336"/>
      <c r="E309" s="336"/>
    </row>
    <row r="310" spans="3:5" x14ac:dyDescent="0.2">
      <c r="C310" s="336"/>
      <c r="D310" s="336"/>
      <c r="E310" s="336"/>
    </row>
    <row r="311" spans="3:5" x14ac:dyDescent="0.2">
      <c r="C311" s="336"/>
      <c r="D311" s="336"/>
      <c r="E311" s="336"/>
    </row>
    <row r="312" spans="3:5" x14ac:dyDescent="0.2">
      <c r="C312" s="336"/>
      <c r="D312" s="336"/>
      <c r="E312" s="336"/>
    </row>
    <row r="313" spans="3:5" x14ac:dyDescent="0.2">
      <c r="C313" s="336"/>
      <c r="D313" s="336"/>
      <c r="E313" s="336"/>
    </row>
    <row r="314" spans="3:5" x14ac:dyDescent="0.2">
      <c r="C314" s="336"/>
      <c r="D314" s="336"/>
      <c r="E314" s="336"/>
    </row>
    <row r="315" spans="3:5" x14ac:dyDescent="0.2">
      <c r="C315" s="336"/>
      <c r="D315" s="336"/>
      <c r="E315" s="336"/>
    </row>
    <row r="316" spans="3:5" x14ac:dyDescent="0.2">
      <c r="C316" s="336"/>
      <c r="D316" s="336"/>
      <c r="E316" s="336"/>
    </row>
    <row r="317" spans="3:5" x14ac:dyDescent="0.2">
      <c r="C317" s="336"/>
      <c r="D317" s="336"/>
      <c r="E317" s="336"/>
    </row>
    <row r="318" spans="3:5" x14ac:dyDescent="0.2">
      <c r="C318" s="336"/>
      <c r="D318" s="336"/>
      <c r="E318" s="336"/>
    </row>
    <row r="319" spans="3:5" x14ac:dyDescent="0.2">
      <c r="C319" s="336"/>
      <c r="D319" s="336"/>
      <c r="E319" s="336"/>
    </row>
    <row r="320" spans="3:5" x14ac:dyDescent="0.2">
      <c r="C320" s="336"/>
      <c r="D320" s="336"/>
      <c r="E320" s="336"/>
    </row>
    <row r="321" spans="3:5" x14ac:dyDescent="0.2">
      <c r="C321" s="336"/>
      <c r="D321" s="336"/>
      <c r="E321" s="336"/>
    </row>
    <row r="322" spans="3:5" x14ac:dyDescent="0.2">
      <c r="C322" s="336"/>
      <c r="D322" s="336"/>
      <c r="E322" s="336"/>
    </row>
    <row r="323" spans="3:5" x14ac:dyDescent="0.2">
      <c r="C323" s="336"/>
      <c r="D323" s="336"/>
      <c r="E323" s="336"/>
    </row>
    <row r="324" spans="3:5" x14ac:dyDescent="0.2">
      <c r="C324" s="336"/>
      <c r="D324" s="336"/>
      <c r="E324" s="336"/>
    </row>
    <row r="325" spans="3:5" x14ac:dyDescent="0.2">
      <c r="C325" s="336"/>
      <c r="D325" s="336"/>
      <c r="E325" s="336"/>
    </row>
    <row r="326" spans="3:5" x14ac:dyDescent="0.2">
      <c r="C326" s="336"/>
      <c r="D326" s="336"/>
      <c r="E326" s="336"/>
    </row>
    <row r="327" spans="3:5" x14ac:dyDescent="0.2">
      <c r="C327" s="336"/>
      <c r="D327" s="336"/>
      <c r="E327" s="336"/>
    </row>
    <row r="328" spans="3:5" x14ac:dyDescent="0.2">
      <c r="C328" s="336"/>
      <c r="D328" s="336"/>
      <c r="E328" s="336"/>
    </row>
    <row r="329" spans="3:5" x14ac:dyDescent="0.2">
      <c r="C329" s="336"/>
      <c r="D329" s="336"/>
      <c r="E329" s="336"/>
    </row>
    <row r="330" spans="3:5" x14ac:dyDescent="0.2">
      <c r="C330" s="336"/>
      <c r="D330" s="336"/>
      <c r="E330" s="336"/>
    </row>
    <row r="331" spans="3:5" x14ac:dyDescent="0.2">
      <c r="C331" s="336"/>
      <c r="D331" s="336"/>
      <c r="E331" s="336"/>
    </row>
    <row r="332" spans="3:5" x14ac:dyDescent="0.2">
      <c r="C332" s="336"/>
      <c r="D332" s="336"/>
      <c r="E332" s="336"/>
    </row>
    <row r="333" spans="3:5" x14ac:dyDescent="0.2">
      <c r="C333" s="336"/>
      <c r="D333" s="336"/>
      <c r="E333" s="336"/>
    </row>
    <row r="334" spans="3:5" x14ac:dyDescent="0.2">
      <c r="C334" s="336"/>
      <c r="D334" s="336"/>
      <c r="E334" s="336"/>
    </row>
    <row r="335" spans="3:5" x14ac:dyDescent="0.2">
      <c r="C335" s="336"/>
      <c r="D335" s="336"/>
      <c r="E335" s="336"/>
    </row>
    <row r="336" spans="3:5" x14ac:dyDescent="0.2">
      <c r="C336" s="336"/>
      <c r="D336" s="336"/>
      <c r="E336" s="336"/>
    </row>
    <row r="337" spans="3:5" x14ac:dyDescent="0.2">
      <c r="C337" s="336"/>
      <c r="D337" s="336"/>
      <c r="E337" s="336"/>
    </row>
    <row r="338" spans="3:5" x14ac:dyDescent="0.2">
      <c r="C338" s="336"/>
      <c r="D338" s="336"/>
      <c r="E338" s="336"/>
    </row>
    <row r="339" spans="3:5" x14ac:dyDescent="0.2">
      <c r="C339" s="336"/>
      <c r="D339" s="336"/>
      <c r="E339" s="336"/>
    </row>
    <row r="340" spans="3:5" x14ac:dyDescent="0.2">
      <c r="C340" s="336"/>
      <c r="D340" s="336"/>
      <c r="E340" s="336"/>
    </row>
    <row r="341" spans="3:5" x14ac:dyDescent="0.2">
      <c r="C341" s="336"/>
      <c r="D341" s="336"/>
      <c r="E341" s="336"/>
    </row>
    <row r="342" spans="3:5" x14ac:dyDescent="0.2">
      <c r="C342" s="336"/>
      <c r="D342" s="336"/>
      <c r="E342" s="336"/>
    </row>
    <row r="343" spans="3:5" x14ac:dyDescent="0.2">
      <c r="C343" s="336"/>
      <c r="D343" s="336"/>
      <c r="E343" s="336"/>
    </row>
    <row r="344" spans="3:5" x14ac:dyDescent="0.2">
      <c r="C344" s="336"/>
      <c r="D344" s="336"/>
      <c r="E344" s="336"/>
    </row>
    <row r="345" spans="3:5" x14ac:dyDescent="0.2">
      <c r="C345" s="336"/>
      <c r="D345" s="336"/>
      <c r="E345" s="336"/>
    </row>
    <row r="346" spans="3:5" x14ac:dyDescent="0.2">
      <c r="C346" s="336"/>
      <c r="D346" s="336"/>
      <c r="E346" s="336"/>
    </row>
    <row r="347" spans="3:5" x14ac:dyDescent="0.2">
      <c r="C347" s="336"/>
      <c r="D347" s="336"/>
      <c r="E347" s="336"/>
    </row>
    <row r="348" spans="3:5" x14ac:dyDescent="0.2">
      <c r="C348" s="336"/>
      <c r="D348" s="336"/>
      <c r="E348" s="336"/>
    </row>
    <row r="349" spans="3:5" x14ac:dyDescent="0.2">
      <c r="C349" s="336"/>
      <c r="D349" s="336"/>
      <c r="E349" s="336"/>
    </row>
    <row r="350" spans="3:5" x14ac:dyDescent="0.2">
      <c r="C350" s="336"/>
      <c r="D350" s="336"/>
      <c r="E350" s="336"/>
    </row>
    <row r="351" spans="3:5" x14ac:dyDescent="0.2">
      <c r="C351" s="336"/>
      <c r="D351" s="336"/>
      <c r="E351" s="336"/>
    </row>
    <row r="352" spans="3:5" x14ac:dyDescent="0.2">
      <c r="C352" s="336"/>
      <c r="D352" s="336"/>
      <c r="E352" s="336"/>
    </row>
    <row r="353" spans="3:5" x14ac:dyDescent="0.2">
      <c r="C353" s="336"/>
      <c r="D353" s="336"/>
      <c r="E353" s="336"/>
    </row>
    <row r="354" spans="3:5" x14ac:dyDescent="0.2">
      <c r="C354" s="336"/>
      <c r="D354" s="336"/>
      <c r="E354" s="336"/>
    </row>
    <row r="355" spans="3:5" x14ac:dyDescent="0.2">
      <c r="C355" s="336"/>
      <c r="D355" s="336"/>
      <c r="E355" s="336"/>
    </row>
    <row r="356" spans="3:5" x14ac:dyDescent="0.2">
      <c r="C356" s="336"/>
      <c r="D356" s="336"/>
      <c r="E356" s="336"/>
    </row>
    <row r="357" spans="3:5" x14ac:dyDescent="0.2">
      <c r="C357" s="336"/>
      <c r="D357" s="336"/>
      <c r="E357" s="336"/>
    </row>
    <row r="358" spans="3:5" x14ac:dyDescent="0.2">
      <c r="C358" s="336"/>
      <c r="D358" s="336"/>
      <c r="E358" s="336"/>
    </row>
    <row r="359" spans="3:5" x14ac:dyDescent="0.2">
      <c r="C359" s="336"/>
      <c r="D359" s="336"/>
      <c r="E359" s="336"/>
    </row>
    <row r="360" spans="3:5" x14ac:dyDescent="0.2">
      <c r="C360" s="336"/>
      <c r="D360" s="336"/>
      <c r="E360" s="336"/>
    </row>
    <row r="361" spans="3:5" x14ac:dyDescent="0.2">
      <c r="C361" s="336"/>
      <c r="D361" s="336"/>
      <c r="E361" s="336"/>
    </row>
    <row r="362" spans="3:5" x14ac:dyDescent="0.2">
      <c r="C362" s="336"/>
      <c r="D362" s="336"/>
      <c r="E362" s="336"/>
    </row>
    <row r="363" spans="3:5" x14ac:dyDescent="0.2">
      <c r="C363" s="336"/>
      <c r="D363" s="336"/>
      <c r="E363" s="336"/>
    </row>
    <row r="364" spans="3:5" x14ac:dyDescent="0.2">
      <c r="C364" s="336"/>
      <c r="D364" s="336"/>
      <c r="E364" s="336"/>
    </row>
    <row r="365" spans="3:5" x14ac:dyDescent="0.2">
      <c r="C365" s="336"/>
      <c r="D365" s="336"/>
      <c r="E365" s="336"/>
    </row>
    <row r="366" spans="3:5" x14ac:dyDescent="0.2">
      <c r="C366" s="336"/>
      <c r="D366" s="336"/>
      <c r="E366" s="336"/>
    </row>
    <row r="367" spans="3:5" x14ac:dyDescent="0.2">
      <c r="C367" s="336"/>
      <c r="D367" s="336"/>
      <c r="E367" s="336"/>
    </row>
    <row r="368" spans="3:5" x14ac:dyDescent="0.2">
      <c r="C368" s="336"/>
      <c r="D368" s="336"/>
      <c r="E368" s="336"/>
    </row>
    <row r="369" spans="3:5" x14ac:dyDescent="0.2">
      <c r="C369" s="336"/>
      <c r="D369" s="336"/>
      <c r="E369" s="336"/>
    </row>
    <row r="370" spans="3:5" x14ac:dyDescent="0.2">
      <c r="C370" s="336"/>
      <c r="D370" s="336"/>
      <c r="E370" s="336"/>
    </row>
    <row r="371" spans="3:5" x14ac:dyDescent="0.2">
      <c r="C371" s="336"/>
      <c r="D371" s="336"/>
      <c r="E371" s="336"/>
    </row>
    <row r="372" spans="3:5" x14ac:dyDescent="0.2">
      <c r="C372" s="336"/>
      <c r="D372" s="336"/>
      <c r="E372" s="336"/>
    </row>
    <row r="373" spans="3:5" x14ac:dyDescent="0.2">
      <c r="C373" s="336"/>
      <c r="D373" s="336"/>
      <c r="E373" s="336"/>
    </row>
    <row r="64568" spans="2:2" x14ac:dyDescent="0.2">
      <c r="B64568" s="122"/>
    </row>
  </sheetData>
  <mergeCells count="18">
    <mergeCell ref="E6:F6"/>
    <mergeCell ref="G6:H6"/>
    <mergeCell ref="G7:G9"/>
    <mergeCell ref="H7:H9"/>
    <mergeCell ref="Q7:Q10"/>
    <mergeCell ref="I7:I9"/>
    <mergeCell ref="J7:J9"/>
    <mergeCell ref="K7:K9"/>
    <mergeCell ref="M7:M9"/>
    <mergeCell ref="O7:O9"/>
    <mergeCell ref="L7:L9"/>
    <mergeCell ref="N7:N9"/>
    <mergeCell ref="P7:P9"/>
    <mergeCell ref="B7:B10"/>
    <mergeCell ref="C7:C9"/>
    <mergeCell ref="D7:D9"/>
    <mergeCell ref="E7:E9"/>
    <mergeCell ref="F7:F9"/>
  </mergeCells>
  <pageMargins left="0" right="0" top="0.78740157480314965" bottom="0.78740157480314965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691"/>
  <sheetViews>
    <sheetView showGridLines="0" workbookViewId="0">
      <pane xSplit="10" ySplit="10" topLeftCell="M25" activePane="bottomRight" state="frozen"/>
      <selection pane="topRight" activeCell="K1" sqref="K1"/>
      <selection pane="bottomLeft" activeCell="A11" sqref="A11"/>
      <selection pane="bottomRight" activeCell="N29" sqref="N29"/>
    </sheetView>
  </sheetViews>
  <sheetFormatPr defaultColWidth="11.42578125" defaultRowHeight="12.75" outlineLevelCol="1" x14ac:dyDescent="0.2"/>
  <cols>
    <col min="1" max="1" width="2.5703125" style="63" customWidth="1"/>
    <col min="2" max="2" width="42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/>
    <col min="10" max="11" width="13.5703125" style="69" hidden="1" customWidth="1"/>
    <col min="12" max="12" width="19.42578125" style="69" hidden="1" customWidth="1"/>
    <col min="13" max="13" width="19.42578125" style="69" customWidth="1"/>
    <col min="14" max="14" width="18.140625" style="19" customWidth="1"/>
    <col min="15" max="15" width="19.42578125" style="19" customWidth="1"/>
    <col min="16" max="16" width="13.5703125" style="19" customWidth="1"/>
    <col min="17" max="17" width="19" style="19" customWidth="1"/>
    <col min="18" max="18" width="15.5703125" style="19" hidden="1" customWidth="1"/>
    <col min="19" max="19" width="15.42578125" style="19" customWidth="1"/>
    <col min="20" max="20" width="15.42578125" style="19" hidden="1" customWidth="1"/>
    <col min="21" max="21" width="15.42578125" style="19" customWidth="1"/>
    <col min="22" max="22" width="15.42578125" style="19" hidden="1" customWidth="1"/>
    <col min="23" max="23" width="15.42578125" style="19" customWidth="1"/>
    <col min="24" max="24" width="17.85546875" style="19" customWidth="1"/>
    <col min="25" max="25" width="16.5703125" style="19" bestFit="1" customWidth="1"/>
    <col min="26" max="16384" width="11.42578125" style="19"/>
  </cols>
  <sheetData>
    <row r="1" spans="1:34" ht="33.950000000000003" customHeight="1" x14ac:dyDescent="0.2">
      <c r="B1" s="64"/>
      <c r="C1" s="65"/>
      <c r="D1" s="66"/>
      <c r="E1" s="65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thickBot="1" x14ac:dyDescent="0.25">
      <c r="B5" s="77" t="s">
        <v>106</v>
      </c>
      <c r="D5" s="73"/>
      <c r="F5" s="78"/>
      <c r="G5" s="79"/>
      <c r="I5" s="72"/>
      <c r="J5" s="72"/>
      <c r="K5" s="72"/>
      <c r="L5" s="80"/>
      <c r="M5" s="82" t="s">
        <v>14</v>
      </c>
      <c r="N5" s="83">
        <f ca="1">TODAY()-1</f>
        <v>44745</v>
      </c>
      <c r="R5" s="83"/>
      <c r="S5" s="84">
        <v>1</v>
      </c>
      <c r="T5" s="84"/>
      <c r="U5" s="84"/>
      <c r="V5" s="84"/>
      <c r="W5" s="84"/>
      <c r="X5" s="19"/>
      <c r="Y5" s="19"/>
      <c r="Z5" s="19"/>
      <c r="AA5" s="19"/>
      <c r="AB5" s="19"/>
      <c r="AC5" s="19"/>
      <c r="AD5" s="19"/>
      <c r="AE5" s="19"/>
      <c r="AF5" s="19"/>
    </row>
    <row r="6" spans="1:34" s="63" customFormat="1" ht="20.100000000000001" hidden="1" customHeight="1" x14ac:dyDescent="0.2">
      <c r="B6" s="85" t="s">
        <v>21</v>
      </c>
      <c r="C6" s="86"/>
      <c r="D6" s="87"/>
      <c r="E6" s="86"/>
      <c r="F6" s="88"/>
      <c r="G6" s="89"/>
      <c r="H6" s="86"/>
      <c r="I6" s="90"/>
      <c r="J6" s="90"/>
      <c r="K6" s="90"/>
      <c r="L6" s="130"/>
      <c r="M6" s="509" t="s">
        <v>89</v>
      </c>
      <c r="N6" s="510"/>
      <c r="O6" s="510"/>
      <c r="P6" s="511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x14ac:dyDescent="0.2">
      <c r="A7" s="63"/>
      <c r="B7" s="520" t="s">
        <v>21</v>
      </c>
      <c r="C7" s="189" t="s">
        <v>59</v>
      </c>
      <c r="D7" s="190" t="s">
        <v>0</v>
      </c>
      <c r="E7" s="189" t="s">
        <v>15</v>
      </c>
      <c r="F7" s="191" t="s">
        <v>16</v>
      </c>
      <c r="G7" s="189" t="s">
        <v>48</v>
      </c>
      <c r="H7" s="192" t="s">
        <v>90</v>
      </c>
      <c r="I7" s="192" t="s">
        <v>91</v>
      </c>
      <c r="J7" s="522" t="s">
        <v>126</v>
      </c>
      <c r="K7" s="524" t="s">
        <v>93</v>
      </c>
      <c r="L7" s="526" t="s">
        <v>127</v>
      </c>
      <c r="M7" s="526" t="s">
        <v>94</v>
      </c>
      <c r="N7" s="528" t="s">
        <v>186</v>
      </c>
      <c r="O7" s="526" t="s">
        <v>194</v>
      </c>
      <c r="P7" s="528" t="s">
        <v>105</v>
      </c>
      <c r="Q7" s="526" t="s">
        <v>95</v>
      </c>
      <c r="R7" s="528" t="s">
        <v>188</v>
      </c>
      <c r="S7" s="531" t="s">
        <v>187</v>
      </c>
      <c r="T7" s="528" t="s">
        <v>193</v>
      </c>
      <c r="U7" s="531" t="s">
        <v>190</v>
      </c>
      <c r="V7" s="528" t="s">
        <v>61</v>
      </c>
      <c r="W7" s="531" t="s">
        <v>192</v>
      </c>
      <c r="X7" s="533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x14ac:dyDescent="0.2">
      <c r="A8" s="63"/>
      <c r="B8" s="521"/>
      <c r="C8" s="193"/>
      <c r="D8" s="194"/>
      <c r="E8" s="193"/>
      <c r="F8" s="195"/>
      <c r="G8" s="193"/>
      <c r="H8" s="196"/>
      <c r="I8" s="196"/>
      <c r="J8" s="523"/>
      <c r="K8" s="525"/>
      <c r="L8" s="527"/>
      <c r="M8" s="527"/>
      <c r="N8" s="529"/>
      <c r="O8" s="527"/>
      <c r="P8" s="529"/>
      <c r="Q8" s="527"/>
      <c r="R8" s="529"/>
      <c r="S8" s="532"/>
      <c r="T8" s="529"/>
      <c r="U8" s="532"/>
      <c r="V8" s="529"/>
      <c r="W8" s="532"/>
      <c r="X8" s="534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x14ac:dyDescent="0.2">
      <c r="A9" s="63"/>
      <c r="B9" s="521"/>
      <c r="C9" s="193"/>
      <c r="D9" s="194"/>
      <c r="E9" s="193"/>
      <c r="F9" s="195"/>
      <c r="G9" s="193"/>
      <c r="H9" s="196"/>
      <c r="I9" s="196"/>
      <c r="J9" s="523"/>
      <c r="K9" s="525"/>
      <c r="L9" s="527"/>
      <c r="M9" s="527"/>
      <c r="N9" s="530"/>
      <c r="O9" s="527"/>
      <c r="P9" s="530"/>
      <c r="Q9" s="527"/>
      <c r="R9" s="530"/>
      <c r="S9" s="532"/>
      <c r="T9" s="530"/>
      <c r="U9" s="532"/>
      <c r="V9" s="530"/>
      <c r="W9" s="532"/>
      <c r="X9" s="534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Bot="1" x14ac:dyDescent="0.25">
      <c r="A10" s="63"/>
      <c r="B10" s="521"/>
      <c r="C10" s="193"/>
      <c r="D10" s="194"/>
      <c r="E10" s="193"/>
      <c r="F10" s="195"/>
      <c r="G10" s="193"/>
      <c r="H10" s="196"/>
      <c r="I10" s="196"/>
      <c r="J10" s="523"/>
      <c r="K10" s="197" t="s">
        <v>96</v>
      </c>
      <c r="L10" s="197" t="s">
        <v>97</v>
      </c>
      <c r="M10" s="197" t="s">
        <v>98</v>
      </c>
      <c r="N10" s="197" t="s">
        <v>99</v>
      </c>
      <c r="O10" s="197" t="s">
        <v>100</v>
      </c>
      <c r="P10" s="197" t="s">
        <v>101</v>
      </c>
      <c r="Q10" s="197" t="s">
        <v>102</v>
      </c>
      <c r="R10" s="198"/>
      <c r="S10" s="198" t="s">
        <v>112</v>
      </c>
      <c r="T10" s="250"/>
      <c r="U10" s="250"/>
      <c r="V10" s="250"/>
      <c r="W10" s="250"/>
      <c r="X10" s="535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Bot="1" x14ac:dyDescent="0.25">
      <c r="A11" s="63"/>
      <c r="B11" s="181" t="s">
        <v>176</v>
      </c>
      <c r="C11" s="182"/>
      <c r="D11" s="183"/>
      <c r="E11" s="182"/>
      <c r="F11" s="184"/>
      <c r="G11" s="182"/>
      <c r="H11" s="185"/>
      <c r="I11" s="185"/>
      <c r="J11" s="186"/>
      <c r="K11" s="187" t="e">
        <f>+'Execução Orçamentária'!#REF!</f>
        <v>#REF!</v>
      </c>
      <c r="L11" s="188" t="e">
        <f>+'Execução Orçamentária'!#REF!</f>
        <v>#REF!</v>
      </c>
      <c r="M11" s="188" t="e">
        <f>+'Execução Orçamentária'!#REF!</f>
        <v>#REF!</v>
      </c>
      <c r="N11" s="188" t="e">
        <f>+'Execução Orçamentária'!#REF!</f>
        <v>#REF!</v>
      </c>
      <c r="O11" s="188" t="e">
        <f>+'Execução Orçamentária'!#REF!</f>
        <v>#REF!</v>
      </c>
      <c r="P11" s="188" t="e">
        <f>+'Execução Orçamentária'!#REF!</f>
        <v>#REF!</v>
      </c>
      <c r="Q11" s="92" t="e">
        <f>+O11-P11</f>
        <v>#REF!</v>
      </c>
      <c r="R11" s="92" t="e">
        <f>'Execução Orçamentária'!#REF!</f>
        <v>#REF!</v>
      </c>
      <c r="S11" s="243" t="e">
        <f>R11/O11</f>
        <v>#REF!</v>
      </c>
      <c r="T11" s="92" t="e">
        <f>'Execução Orçamentária'!#REF!</f>
        <v>#REF!</v>
      </c>
      <c r="U11" s="93" t="e">
        <f>T11/O11</f>
        <v>#REF!</v>
      </c>
      <c r="V11" s="92" t="e">
        <f>'Execução Orçamentária'!#REF!</f>
        <v>#REF!</v>
      </c>
      <c r="W11" s="243" t="e">
        <f>V11/O11</f>
        <v>#REF!</v>
      </c>
      <c r="X11" s="244" t="s">
        <v>180</v>
      </c>
      <c r="Y11" s="157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96" t="s">
        <v>177</v>
      </c>
      <c r="C12" s="182"/>
      <c r="D12" s="183"/>
      <c r="E12" s="182"/>
      <c r="F12" s="184"/>
      <c r="G12" s="182"/>
      <c r="H12" s="185"/>
      <c r="I12" s="185"/>
      <c r="J12" s="186"/>
      <c r="K12" s="101" t="e">
        <f>'Execução Orçamentária'!#REF!</f>
        <v>#REF!</v>
      </c>
      <c r="L12" s="92">
        <v>0</v>
      </c>
      <c r="M12" s="92" t="e">
        <f>'Execução Orçamentária'!#REF!</f>
        <v>#REF!</v>
      </c>
      <c r="N12" s="92" t="e">
        <f>'Execução Orçamentária'!#REF!</f>
        <v>#REF!</v>
      </c>
      <c r="O12" s="92" t="e">
        <f>'Execução Orçamentária'!#REF!</f>
        <v>#REF!</v>
      </c>
      <c r="P12" s="92" t="e">
        <f>'Execução Orçamentária'!#REF!</f>
        <v>#REF!</v>
      </c>
      <c r="Q12" s="92" t="e">
        <f>O12-P12</f>
        <v>#REF!</v>
      </c>
      <c r="R12" s="92" t="e">
        <f>'Execução Orçamentária'!#REF!</f>
        <v>#REF!</v>
      </c>
      <c r="S12" s="243" t="e">
        <f>P12/O12</f>
        <v>#REF!</v>
      </c>
      <c r="T12" s="92" t="e">
        <f>'Execução Orçamentária'!#REF!</f>
        <v>#REF!</v>
      </c>
      <c r="U12" s="93" t="e">
        <f t="shared" ref="U12:U25" si="0">T12/O12</f>
        <v>#REF!</v>
      </c>
      <c r="V12" s="92" t="e">
        <f>'Execução Orçamentária'!#REF!</f>
        <v>#REF!</v>
      </c>
      <c r="W12" s="243" t="e">
        <f t="shared" ref="W12:W25" si="1">V12/O12</f>
        <v>#REF!</v>
      </c>
      <c r="X12" s="244" t="s">
        <v>184</v>
      </c>
      <c r="Y12" s="157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233" t="s">
        <v>178</v>
      </c>
      <c r="C13" s="234"/>
      <c r="D13" s="235"/>
      <c r="E13" s="234"/>
      <c r="F13" s="236"/>
      <c r="G13" s="234"/>
      <c r="H13" s="237"/>
      <c r="I13" s="237"/>
      <c r="J13" s="238"/>
      <c r="K13" s="239" t="e">
        <f>'Execução Orçamentária'!#REF!</f>
        <v>#REF!</v>
      </c>
      <c r="L13" s="240">
        <v>0</v>
      </c>
      <c r="M13" s="240" t="e">
        <f>'Execução Orçamentária'!#REF!</f>
        <v>#REF!</v>
      </c>
      <c r="N13" s="240" t="e">
        <f>'Execução Orçamentária'!#REF!</f>
        <v>#REF!</v>
      </c>
      <c r="O13" s="240" t="e">
        <f>'Execução Orçamentária'!#REF!</f>
        <v>#REF!</v>
      </c>
      <c r="P13" s="240" t="e">
        <f>'Execução Orçamentária'!#REF!</f>
        <v>#REF!</v>
      </c>
      <c r="Q13" s="241" t="e">
        <f>O13-P13</f>
        <v>#REF!</v>
      </c>
      <c r="R13" s="92" t="e">
        <f>'Execução Orçamentária'!#REF!</f>
        <v>#REF!</v>
      </c>
      <c r="S13" s="245" t="e">
        <f>P13/O13</f>
        <v>#REF!</v>
      </c>
      <c r="T13" s="92" t="e">
        <f>'Execução Orçamentária'!#REF!</f>
        <v>#REF!</v>
      </c>
      <c r="U13" s="93" t="e">
        <f t="shared" si="0"/>
        <v>#REF!</v>
      </c>
      <c r="V13" s="92" t="e">
        <f>'Execução Orçamentária'!#REF!</f>
        <v>#REF!</v>
      </c>
      <c r="W13" s="243" t="e">
        <f t="shared" si="1"/>
        <v>#REF!</v>
      </c>
      <c r="X13" s="244" t="s">
        <v>184</v>
      </c>
      <c r="Y13" s="157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96" t="s">
        <v>30</v>
      </c>
      <c r="C14" s="97"/>
      <c r="D14" s="98"/>
      <c r="E14" s="97"/>
      <c r="F14" s="99"/>
      <c r="G14" s="97"/>
      <c r="H14" s="100"/>
      <c r="I14" s="100"/>
      <c r="J14" s="101"/>
      <c r="K14" s="101" t="e">
        <f>+'Execução Orçamentária'!#REF!</f>
        <v>#REF!</v>
      </c>
      <c r="L14" s="92" t="e">
        <f>+'Execução Orçamentária'!#REF!</f>
        <v>#REF!</v>
      </c>
      <c r="M14" s="92" t="e">
        <f>+'Execução Orçamentária'!#REF!</f>
        <v>#REF!</v>
      </c>
      <c r="N14" s="92" t="e">
        <f>+'Execução Orçamentária'!#REF!</f>
        <v>#REF!</v>
      </c>
      <c r="O14" s="92" t="e">
        <f>+'Execução Orçamentária'!#REF!</f>
        <v>#REF!</v>
      </c>
      <c r="P14" s="92" t="e">
        <f>+'Execução Orçamentária'!#REF!</f>
        <v>#REF!</v>
      </c>
      <c r="Q14" s="92" t="e">
        <f>+O14-P14</f>
        <v>#REF!</v>
      </c>
      <c r="R14" s="92" t="e">
        <f>'Execução Orçamentária'!#REF!</f>
        <v>#REF!</v>
      </c>
      <c r="S14" s="243" t="e">
        <f>P14/O14</f>
        <v>#REF!</v>
      </c>
      <c r="T14" s="92" t="e">
        <f>'Execução Orçamentária'!#REF!</f>
        <v>#REF!</v>
      </c>
      <c r="U14" s="93" t="e">
        <f t="shared" si="0"/>
        <v>#REF!</v>
      </c>
      <c r="V14" s="92" t="e">
        <f>'Execução Orçamentária'!#REF!</f>
        <v>#REF!</v>
      </c>
      <c r="W14" s="243" t="e">
        <f t="shared" si="1"/>
        <v>#REF!</v>
      </c>
      <c r="X14" s="244" t="s">
        <v>182</v>
      </c>
      <c r="Y14" s="157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96" t="s">
        <v>130</v>
      </c>
      <c r="C15" s="97"/>
      <c r="D15" s="98"/>
      <c r="E15" s="97"/>
      <c r="F15" s="99"/>
      <c r="G15" s="97"/>
      <c r="H15" s="100"/>
      <c r="I15" s="100"/>
      <c r="J15" s="101"/>
      <c r="K15" s="101" t="e">
        <f>+'Execução Orçamentária'!#REF!</f>
        <v>#REF!</v>
      </c>
      <c r="L15" s="92" t="e">
        <f>+'Execução Orçamentária'!#REF!</f>
        <v>#REF!</v>
      </c>
      <c r="M15" s="92" t="e">
        <f>+'Execução Orçamentária'!#REF!</f>
        <v>#REF!</v>
      </c>
      <c r="N15" s="92" t="e">
        <f>+'Execução Orçamentária'!#REF!</f>
        <v>#REF!</v>
      </c>
      <c r="O15" s="92" t="e">
        <f>+'Execução Orçamentária'!#REF!</f>
        <v>#REF!</v>
      </c>
      <c r="P15" s="92" t="e">
        <f>+'Execução Orçamentária'!#REF!</f>
        <v>#REF!</v>
      </c>
      <c r="Q15" s="92" t="e">
        <f>+O15-P15</f>
        <v>#REF!</v>
      </c>
      <c r="R15" s="92" t="e">
        <f>'Execução Orçamentária'!#REF!</f>
        <v>#REF!</v>
      </c>
      <c r="S15" s="243" t="e">
        <f t="shared" ref="S15:S25" si="2">P15/O15</f>
        <v>#REF!</v>
      </c>
      <c r="T15" s="92" t="e">
        <f>'Execução Orçamentária'!#REF!</f>
        <v>#REF!</v>
      </c>
      <c r="U15" s="93" t="e">
        <f t="shared" si="0"/>
        <v>#REF!</v>
      </c>
      <c r="V15" s="92" t="e">
        <f>'Execução Orçamentária'!#REF!</f>
        <v>#REF!</v>
      </c>
      <c r="W15" s="243" t="e">
        <f t="shared" si="1"/>
        <v>#REF!</v>
      </c>
      <c r="X15" s="244" t="s">
        <v>184</v>
      </c>
      <c r="Y15" s="157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96" t="s">
        <v>31</v>
      </c>
      <c r="C16" s="97"/>
      <c r="D16" s="98"/>
      <c r="E16" s="97"/>
      <c r="F16" s="99"/>
      <c r="G16" s="97"/>
      <c r="H16" s="100"/>
      <c r="I16" s="100"/>
      <c r="J16" s="101"/>
      <c r="K16" s="101" t="e">
        <f>+'Execução Orçamentária'!#REF!</f>
        <v>#REF!</v>
      </c>
      <c r="L16" s="92" t="e">
        <f>+'Execução Orçamentária'!#REF!</f>
        <v>#REF!</v>
      </c>
      <c r="M16" s="92" t="e">
        <f>+'Execução Orçamentária'!#REF!</f>
        <v>#REF!</v>
      </c>
      <c r="N16" s="92" t="e">
        <f>+'Execução Orçamentária'!#REF!</f>
        <v>#REF!</v>
      </c>
      <c r="O16" s="92" t="e">
        <f>+'Execução Orçamentária'!#REF!</f>
        <v>#REF!</v>
      </c>
      <c r="P16" s="92" t="e">
        <f>+'Execução Orçamentária'!#REF!</f>
        <v>#REF!</v>
      </c>
      <c r="Q16" s="92" t="e">
        <f>+O16-P16</f>
        <v>#REF!</v>
      </c>
      <c r="R16" s="92" t="e">
        <f>'Execução Orçamentária'!#REF!</f>
        <v>#REF!</v>
      </c>
      <c r="S16" s="243" t="e">
        <f t="shared" si="2"/>
        <v>#REF!</v>
      </c>
      <c r="T16" s="92" t="e">
        <f>'Execução Orçamentária'!#REF!</f>
        <v>#REF!</v>
      </c>
      <c r="U16" s="93" t="e">
        <f t="shared" si="0"/>
        <v>#REF!</v>
      </c>
      <c r="V16" s="92" t="e">
        <f>'Execução Orçamentária'!#REF!</f>
        <v>#REF!</v>
      </c>
      <c r="W16" s="243" t="e">
        <f t="shared" si="1"/>
        <v>#REF!</v>
      </c>
      <c r="X16" s="244" t="s">
        <v>184</v>
      </c>
      <c r="Y16" s="157"/>
      <c r="Z16" s="94"/>
      <c r="AA16" s="19"/>
      <c r="AB16" s="19"/>
      <c r="AC16" s="19"/>
      <c r="AD16" s="19"/>
      <c r="AE16" s="19"/>
      <c r="AF16" s="19"/>
      <c r="AG16" s="19"/>
      <c r="AH16" s="19"/>
    </row>
    <row r="17" spans="1:256" s="95" customFormat="1" ht="36.950000000000003" customHeight="1" x14ac:dyDescent="0.2">
      <c r="A17" s="63"/>
      <c r="B17" s="96" t="s">
        <v>33</v>
      </c>
      <c r="C17" s="97"/>
      <c r="D17" s="98"/>
      <c r="E17" s="97"/>
      <c r="F17" s="99"/>
      <c r="G17" s="97"/>
      <c r="H17" s="100"/>
      <c r="I17" s="100"/>
      <c r="J17" s="101"/>
      <c r="K17" s="101">
        <f>+'Execução Orçamentária'!J392</f>
        <v>1000000</v>
      </c>
      <c r="L17" s="92">
        <f>+'Execução Orçamentária'!K392</f>
        <v>-102651</v>
      </c>
      <c r="M17" s="92">
        <f>+'Execução Orçamentária'!L392</f>
        <v>897349</v>
      </c>
      <c r="N17" s="92">
        <f>+'Execução Orçamentária'!M392</f>
        <v>0</v>
      </c>
      <c r="O17" s="92" t="e">
        <f>+'Execução Orçamentária'!N401+'Execução Orçamentária'!#REF!+'Execução Orçamentária'!N408</f>
        <v>#REF!</v>
      </c>
      <c r="P17" s="92">
        <f>+'Execução Orçamentária'!O392</f>
        <v>440203.84</v>
      </c>
      <c r="Q17" s="92" t="e">
        <f t="shared" ref="Q17:Q22" si="3">+O17-P17</f>
        <v>#REF!</v>
      </c>
      <c r="R17" s="92">
        <f>'Execução Orçamentária'!R392</f>
        <v>373149.64</v>
      </c>
      <c r="S17" s="243" t="e">
        <f t="shared" si="2"/>
        <v>#REF!</v>
      </c>
      <c r="T17" s="92">
        <f>'Execução Orçamentária'!S392</f>
        <v>285821.12</v>
      </c>
      <c r="U17" s="93" t="e">
        <f t="shared" si="0"/>
        <v>#REF!</v>
      </c>
      <c r="V17" s="92">
        <f>'Execução Orçamentária'!T392</f>
        <v>209191.26</v>
      </c>
      <c r="W17" s="243" t="e">
        <f t="shared" si="1"/>
        <v>#REF!</v>
      </c>
      <c r="X17" s="244" t="s">
        <v>182</v>
      </c>
      <c r="Y17" s="157"/>
      <c r="Z17" s="94"/>
      <c r="AA17" s="19"/>
      <c r="AB17" s="19"/>
      <c r="AC17" s="19"/>
      <c r="AD17" s="19"/>
      <c r="AE17" s="19"/>
      <c r="AF17" s="19"/>
      <c r="AG17" s="19"/>
      <c r="AH17" s="19"/>
    </row>
    <row r="18" spans="1:256" s="95" customFormat="1" ht="36.950000000000003" customHeight="1" x14ac:dyDescent="0.2">
      <c r="A18" s="63"/>
      <c r="B18" s="96" t="s">
        <v>35</v>
      </c>
      <c r="C18" s="97"/>
      <c r="D18" s="98"/>
      <c r="E18" s="97"/>
      <c r="F18" s="99"/>
      <c r="G18" s="97"/>
      <c r="H18" s="100"/>
      <c r="I18" s="100"/>
      <c r="J18" s="101"/>
      <c r="K18" s="101" t="e">
        <f>+'Execução Orçamentária'!#REF!</f>
        <v>#REF!</v>
      </c>
      <c r="L18" s="92" t="e">
        <f>+'Execução Orçamentária'!#REF!</f>
        <v>#REF!</v>
      </c>
      <c r="M18" s="92" t="e">
        <f>+'Execução Orçamentária'!#REF!</f>
        <v>#REF!</v>
      </c>
      <c r="N18" s="92" t="e">
        <f>+'Execução Orçamentária'!#REF!</f>
        <v>#REF!</v>
      </c>
      <c r="O18" s="92" t="e">
        <f>+'Execução Orçamentária'!#REF!</f>
        <v>#REF!</v>
      </c>
      <c r="P18" s="92" t="e">
        <f>+'Execução Orçamentária'!#REF!</f>
        <v>#REF!</v>
      </c>
      <c r="Q18" s="92" t="e">
        <f>+O18-P18</f>
        <v>#REF!</v>
      </c>
      <c r="R18" s="92" t="e">
        <f>'Execução Orçamentária'!#REF!</f>
        <v>#REF!</v>
      </c>
      <c r="S18" s="243" t="e">
        <f t="shared" si="2"/>
        <v>#REF!</v>
      </c>
      <c r="T18" s="92" t="e">
        <f>'Execução Orçamentária'!#REF!</f>
        <v>#REF!</v>
      </c>
      <c r="U18" s="93" t="e">
        <f t="shared" si="0"/>
        <v>#REF!</v>
      </c>
      <c r="V18" s="92" t="e">
        <f>'Execução Orçamentária'!#REF!</f>
        <v>#REF!</v>
      </c>
      <c r="W18" s="243" t="e">
        <f t="shared" si="1"/>
        <v>#REF!</v>
      </c>
      <c r="X18" s="244" t="s">
        <v>180</v>
      </c>
      <c r="Y18" s="157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256" s="95" customFormat="1" ht="36.950000000000003" customHeight="1" x14ac:dyDescent="0.2">
      <c r="A19" s="63"/>
      <c r="B19" s="96" t="s">
        <v>38</v>
      </c>
      <c r="C19" s="97"/>
      <c r="D19" s="98"/>
      <c r="E19" s="97"/>
      <c r="F19" s="99"/>
      <c r="G19" s="97"/>
      <c r="H19" s="100"/>
      <c r="I19" s="100"/>
      <c r="J19" s="101"/>
      <c r="K19" s="101" t="e">
        <f>+'Execução Orçamentária'!#REF!</f>
        <v>#REF!</v>
      </c>
      <c r="L19" s="92" t="e">
        <f>+'Execução Orçamentária'!#REF!</f>
        <v>#REF!</v>
      </c>
      <c r="M19" s="92" t="e">
        <f>+'Execução Orçamentária'!#REF!</f>
        <v>#REF!</v>
      </c>
      <c r="N19" s="92" t="e">
        <f>+'Execução Orçamentária'!#REF!</f>
        <v>#REF!</v>
      </c>
      <c r="O19" s="92" t="e">
        <f>+'Execução Orçamentária'!#REF!</f>
        <v>#REF!</v>
      </c>
      <c r="P19" s="92" t="e">
        <f>+'Execução Orçamentária'!#REF!</f>
        <v>#REF!</v>
      </c>
      <c r="Q19" s="92" t="e">
        <f t="shared" si="3"/>
        <v>#REF!</v>
      </c>
      <c r="R19" s="92" t="e">
        <f>'Execução Orçamentária'!#REF!</f>
        <v>#REF!</v>
      </c>
      <c r="S19" s="243" t="e">
        <f t="shared" si="2"/>
        <v>#REF!</v>
      </c>
      <c r="T19" s="92" t="e">
        <f>'Execução Orçamentária'!#REF!</f>
        <v>#REF!</v>
      </c>
      <c r="U19" s="93" t="e">
        <f t="shared" si="0"/>
        <v>#REF!</v>
      </c>
      <c r="V19" s="92" t="e">
        <f>'Execução Orçamentária'!#REF!</f>
        <v>#REF!</v>
      </c>
      <c r="W19" s="243" t="e">
        <f t="shared" si="1"/>
        <v>#REF!</v>
      </c>
      <c r="X19" s="244" t="s">
        <v>181</v>
      </c>
      <c r="Y19" s="72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256" s="95" customFormat="1" ht="36.950000000000003" customHeight="1" x14ac:dyDescent="0.2">
      <c r="A20" s="63"/>
      <c r="B20" s="96" t="s">
        <v>40</v>
      </c>
      <c r="C20" s="97"/>
      <c r="D20" s="98"/>
      <c r="E20" s="97"/>
      <c r="F20" s="99"/>
      <c r="G20" s="97"/>
      <c r="H20" s="100"/>
      <c r="I20" s="100"/>
      <c r="J20" s="101"/>
      <c r="K20" s="101" t="e">
        <f>+'Execução Orçamentária'!#REF!</f>
        <v>#REF!</v>
      </c>
      <c r="L20" s="92" t="e">
        <f>+'Execução Orçamentária'!#REF!</f>
        <v>#REF!</v>
      </c>
      <c r="M20" s="92" t="e">
        <f>+'Execução Orçamentária'!#REF!</f>
        <v>#REF!</v>
      </c>
      <c r="N20" s="92" t="e">
        <f>+'Execução Orçamentária'!#REF!</f>
        <v>#REF!</v>
      </c>
      <c r="O20" s="92" t="e">
        <f>+'Execução Orçamentária'!#REF!</f>
        <v>#REF!</v>
      </c>
      <c r="P20" s="92" t="e">
        <f>+'Execução Orçamentária'!#REF!</f>
        <v>#REF!</v>
      </c>
      <c r="Q20" s="92" t="e">
        <f t="shared" si="3"/>
        <v>#REF!</v>
      </c>
      <c r="R20" s="92" t="e">
        <f>'Execução Orçamentária'!#REF!</f>
        <v>#REF!</v>
      </c>
      <c r="S20" s="243" t="e">
        <f t="shared" si="2"/>
        <v>#REF!</v>
      </c>
      <c r="T20" s="92" t="e">
        <f>'Execução Orçamentária'!#REF!</f>
        <v>#REF!</v>
      </c>
      <c r="U20" s="93" t="e">
        <f t="shared" si="0"/>
        <v>#REF!</v>
      </c>
      <c r="V20" s="92" t="e">
        <f>'Execução Orçamentária'!#REF!</f>
        <v>#REF!</v>
      </c>
      <c r="W20" s="243" t="e">
        <f t="shared" si="1"/>
        <v>#REF!</v>
      </c>
      <c r="X20" s="244" t="s">
        <v>181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256" s="95" customFormat="1" ht="36.950000000000003" customHeight="1" x14ac:dyDescent="0.2">
      <c r="A21" s="63"/>
      <c r="B21" s="96" t="s">
        <v>41</v>
      </c>
      <c r="C21" s="97"/>
      <c r="D21" s="98"/>
      <c r="E21" s="97"/>
      <c r="F21" s="99"/>
      <c r="G21" s="97"/>
      <c r="H21" s="100"/>
      <c r="I21" s="100"/>
      <c r="J21" s="101"/>
      <c r="K21" s="101" t="e">
        <f>+'Execução Orçamentária'!#REF!</f>
        <v>#REF!</v>
      </c>
      <c r="L21" s="92" t="e">
        <f>+'Execução Orçamentária'!#REF!</f>
        <v>#REF!</v>
      </c>
      <c r="M21" s="92" t="e">
        <f>+'Execução Orçamentária'!#REF!</f>
        <v>#REF!</v>
      </c>
      <c r="N21" s="92" t="e">
        <f>+'Execução Orçamentária'!#REF!</f>
        <v>#REF!</v>
      </c>
      <c r="O21" s="92" t="e">
        <f>+'Execução Orçamentária'!#REF!</f>
        <v>#REF!</v>
      </c>
      <c r="P21" s="92" t="e">
        <f>+'Execução Orçamentária'!#REF!</f>
        <v>#REF!</v>
      </c>
      <c r="Q21" s="92" t="e">
        <f t="shared" si="3"/>
        <v>#REF!</v>
      </c>
      <c r="R21" s="92" t="e">
        <f>'Execução Orçamentária'!#REF!</f>
        <v>#REF!</v>
      </c>
      <c r="S21" s="243" t="e">
        <f>P21/O21</f>
        <v>#REF!</v>
      </c>
      <c r="T21" s="92" t="e">
        <f>'Execução Orçamentária'!#REF!</f>
        <v>#REF!</v>
      </c>
      <c r="U21" s="93" t="e">
        <f t="shared" si="0"/>
        <v>#REF!</v>
      </c>
      <c r="V21" s="92" t="e">
        <f>'Execução Orçamentária'!#REF!</f>
        <v>#REF!</v>
      </c>
      <c r="W21" s="243" t="e">
        <f t="shared" si="1"/>
        <v>#REF!</v>
      </c>
      <c r="X21" s="244" t="s">
        <v>182</v>
      </c>
      <c r="Y21" s="72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256" s="95" customFormat="1" ht="36.950000000000003" customHeight="1" x14ac:dyDescent="0.2">
      <c r="A22" s="63"/>
      <c r="B22" s="225" t="s">
        <v>103</v>
      </c>
      <c r="C22" s="97"/>
      <c r="D22" s="98"/>
      <c r="E22" s="97"/>
      <c r="F22" s="99"/>
      <c r="G22" s="97"/>
      <c r="H22" s="100"/>
      <c r="I22" s="100"/>
      <c r="J22" s="100"/>
      <c r="K22" s="100" t="e">
        <f>+'Execução Orçamentária'!#REF!</f>
        <v>#REF!</v>
      </c>
      <c r="L22" s="92" t="e">
        <f>+'Execução Orçamentária'!#REF!</f>
        <v>#REF!</v>
      </c>
      <c r="M22" s="92" t="e">
        <f>+'Execução Orçamentária'!#REF!</f>
        <v>#REF!</v>
      </c>
      <c r="N22" s="92" t="e">
        <f>+'Execução Orçamentária'!#REF!</f>
        <v>#REF!</v>
      </c>
      <c r="O22" s="92" t="e">
        <f>+'Execução Orçamentária'!#REF!</f>
        <v>#REF!</v>
      </c>
      <c r="P22" s="92" t="e">
        <f>+'Execução Orçamentária'!#REF!</f>
        <v>#REF!</v>
      </c>
      <c r="Q22" s="92" t="e">
        <f t="shared" si="3"/>
        <v>#REF!</v>
      </c>
      <c r="R22" s="92" t="e">
        <f>'Execução Orçamentária'!#REF!</f>
        <v>#REF!</v>
      </c>
      <c r="S22" s="243" t="e">
        <f t="shared" si="2"/>
        <v>#REF!</v>
      </c>
      <c r="T22" s="92" t="e">
        <f>'Execução Orçamentária'!#REF!</f>
        <v>#REF!</v>
      </c>
      <c r="U22" s="93" t="e">
        <f t="shared" si="0"/>
        <v>#REF!</v>
      </c>
      <c r="V22" s="92" t="e">
        <f>'Execução Orçamentária'!#REF!</f>
        <v>#REF!</v>
      </c>
      <c r="W22" s="243" t="e">
        <f t="shared" si="1"/>
        <v>#REF!</v>
      </c>
      <c r="X22" s="244" t="s">
        <v>183</v>
      </c>
      <c r="Y22" s="102"/>
      <c r="Z22" s="94"/>
      <c r="AA22" s="19"/>
      <c r="AB22" s="19"/>
      <c r="AC22" s="19"/>
      <c r="AD22" s="19"/>
      <c r="AE22" s="19"/>
      <c r="AF22" s="19"/>
      <c r="AG22" s="19"/>
      <c r="AH22" s="19"/>
    </row>
    <row r="23" spans="1:256" s="95" customFormat="1" ht="36.950000000000003" customHeight="1" x14ac:dyDescent="0.2">
      <c r="A23" s="63"/>
      <c r="B23" s="225" t="s">
        <v>22</v>
      </c>
      <c r="C23" s="97"/>
      <c r="D23" s="98"/>
      <c r="E23" s="97"/>
      <c r="F23" s="99"/>
      <c r="G23" s="97"/>
      <c r="H23" s="100"/>
      <c r="I23" s="100"/>
      <c r="J23" s="100"/>
      <c r="K23" s="100" t="e">
        <f>'Execução Orçamentária'!#REF!</f>
        <v>#REF!</v>
      </c>
      <c r="L23" s="92">
        <v>0</v>
      </c>
      <c r="M23" s="92" t="e">
        <f>K23-L23</f>
        <v>#REF!</v>
      </c>
      <c r="N23" s="92" t="e">
        <f>'Execução Orçamentária'!#REF!</f>
        <v>#REF!</v>
      </c>
      <c r="O23" s="92" t="e">
        <f>M23-N23</f>
        <v>#REF!</v>
      </c>
      <c r="P23" s="92" t="e">
        <f>'Execução Orçamentária'!#REF!</f>
        <v>#REF!</v>
      </c>
      <c r="Q23" s="92" t="e">
        <f>O23-P23</f>
        <v>#REF!</v>
      </c>
      <c r="R23" s="92" t="e">
        <f>'Execução Orçamentária'!#REF!</f>
        <v>#REF!</v>
      </c>
      <c r="S23" s="243" t="e">
        <f t="shared" si="2"/>
        <v>#REF!</v>
      </c>
      <c r="T23" s="92" t="e">
        <f>'Execução Orçamentária'!#REF!</f>
        <v>#REF!</v>
      </c>
      <c r="U23" s="93" t="e">
        <f t="shared" si="0"/>
        <v>#REF!</v>
      </c>
      <c r="V23" s="92" t="e">
        <f>'Execução Orçamentária'!#REF!</f>
        <v>#REF!</v>
      </c>
      <c r="W23" s="243" t="e">
        <f t="shared" si="1"/>
        <v>#REF!</v>
      </c>
      <c r="X23" s="244" t="s">
        <v>182</v>
      </c>
      <c r="Y23" s="102"/>
      <c r="Z23" s="94"/>
      <c r="AA23" s="19"/>
      <c r="AB23" s="19"/>
      <c r="AC23" s="19"/>
      <c r="AD23" s="19"/>
      <c r="AE23" s="19"/>
      <c r="AF23" s="19"/>
      <c r="AG23" s="19"/>
      <c r="AH23" s="19"/>
    </row>
    <row r="24" spans="1:256" s="95" customFormat="1" ht="65.25" customHeight="1" x14ac:dyDescent="0.2">
      <c r="A24" s="63"/>
      <c r="B24" s="225" t="s">
        <v>28</v>
      </c>
      <c r="C24" s="97"/>
      <c r="D24" s="98"/>
      <c r="E24" s="97"/>
      <c r="F24" s="99"/>
      <c r="G24" s="97"/>
      <c r="H24" s="100"/>
      <c r="I24" s="100"/>
      <c r="J24" s="100"/>
      <c r="K24" s="100" t="e">
        <f>'Execução Orçamentária'!#REF!</f>
        <v>#REF!</v>
      </c>
      <c r="L24" s="92">
        <v>0</v>
      </c>
      <c r="M24" s="92" t="e">
        <f>K24-L24</f>
        <v>#REF!</v>
      </c>
      <c r="N24" s="92" t="e">
        <f>'Execução Orçamentária'!#REF!</f>
        <v>#REF!</v>
      </c>
      <c r="O24" s="92" t="e">
        <f>M24-N24</f>
        <v>#REF!</v>
      </c>
      <c r="P24" s="92" t="e">
        <f>'Execução Orçamentária'!#REF!</f>
        <v>#REF!</v>
      </c>
      <c r="Q24" s="92" t="e">
        <f>O24-P24</f>
        <v>#REF!</v>
      </c>
      <c r="R24" s="92" t="e">
        <f>'Execução Orçamentária'!#REF!</f>
        <v>#REF!</v>
      </c>
      <c r="S24" s="243" t="e">
        <f t="shared" si="2"/>
        <v>#REF!</v>
      </c>
      <c r="T24" s="92" t="e">
        <f>'Execução Orçamentária'!#REF!</f>
        <v>#REF!</v>
      </c>
      <c r="U24" s="93" t="e">
        <f t="shared" si="0"/>
        <v>#REF!</v>
      </c>
      <c r="V24" s="92" t="e">
        <f>'Execução Orçamentária'!#REF!</f>
        <v>#REF!</v>
      </c>
      <c r="W24" s="243" t="e">
        <f t="shared" si="1"/>
        <v>#REF!</v>
      </c>
      <c r="X24" s="244" t="s">
        <v>182</v>
      </c>
      <c r="Y24" s="102"/>
      <c r="Z24" s="94"/>
      <c r="AA24" s="19"/>
      <c r="AB24" s="19"/>
      <c r="AC24" s="19"/>
      <c r="AD24" s="19"/>
      <c r="AE24" s="19"/>
      <c r="AF24" s="19"/>
      <c r="AG24" s="19"/>
      <c r="AH24" s="19"/>
    </row>
    <row r="25" spans="1:256" s="95" customFormat="1" ht="65.25" customHeight="1" thickBot="1" x14ac:dyDescent="0.25">
      <c r="A25" s="63"/>
      <c r="B25" s="225" t="s">
        <v>29</v>
      </c>
      <c r="C25" s="97"/>
      <c r="D25" s="98"/>
      <c r="E25" s="97"/>
      <c r="F25" s="99"/>
      <c r="G25" s="97"/>
      <c r="H25" s="100"/>
      <c r="I25" s="100"/>
      <c r="J25" s="100"/>
      <c r="K25" s="100" t="e">
        <f>'Execução Orçamentária'!#REF!</f>
        <v>#REF!</v>
      </c>
      <c r="L25" s="92">
        <v>0</v>
      </c>
      <c r="M25" s="92" t="e">
        <f>K25-L25</f>
        <v>#REF!</v>
      </c>
      <c r="N25" s="92" t="e">
        <f>'Execução Orçamentária'!#REF!</f>
        <v>#REF!</v>
      </c>
      <c r="O25" s="92" t="e">
        <f>M25-N25</f>
        <v>#REF!</v>
      </c>
      <c r="P25" s="92" t="e">
        <f>'Execução Orçamentária'!#REF!</f>
        <v>#REF!</v>
      </c>
      <c r="Q25" s="92" t="e">
        <f>O25-P25</f>
        <v>#REF!</v>
      </c>
      <c r="R25" s="92" t="e">
        <f>'Execução Orçamentária'!#REF!</f>
        <v>#REF!</v>
      </c>
      <c r="S25" s="247" t="e">
        <f t="shared" si="2"/>
        <v>#REF!</v>
      </c>
      <c r="T25" s="267" t="e">
        <f>'Execução Orçamentária'!#REF!</f>
        <v>#REF!</v>
      </c>
      <c r="U25" s="246" t="e">
        <f t="shared" si="0"/>
        <v>#REF!</v>
      </c>
      <c r="V25" s="267" t="e">
        <f>'Execução Orçamentária'!#REF!</f>
        <v>#REF!</v>
      </c>
      <c r="W25" s="247" t="e">
        <f t="shared" si="1"/>
        <v>#REF!</v>
      </c>
      <c r="X25" s="244" t="s">
        <v>180</v>
      </c>
      <c r="Y25" s="102"/>
      <c r="Z25" s="94"/>
      <c r="AA25" s="19"/>
      <c r="AB25" s="19"/>
      <c r="AC25" s="19"/>
      <c r="AD25" s="19"/>
      <c r="AE25" s="19"/>
      <c r="AF25" s="19"/>
      <c r="AG25" s="19"/>
      <c r="AH25" s="19"/>
    </row>
    <row r="26" spans="1:256" s="95" customFormat="1" ht="45.75" customHeight="1" thickTop="1" thickBot="1" x14ac:dyDescent="0.25">
      <c r="A26" s="63"/>
      <c r="B26" s="226" t="s">
        <v>175</v>
      </c>
      <c r="C26" s="125"/>
      <c r="D26" s="126"/>
      <c r="E26" s="125"/>
      <c r="F26" s="127"/>
      <c r="G26" s="125"/>
      <c r="H26" s="128"/>
      <c r="I26" s="128"/>
      <c r="J26" s="129"/>
      <c r="K26" s="129" t="e">
        <f>SUM(K11:K25)</f>
        <v>#REF!</v>
      </c>
      <c r="L26" s="128" t="e">
        <f>SUM(L11:L22)</f>
        <v>#REF!</v>
      </c>
      <c r="M26" s="128" t="e">
        <f>K26-L26</f>
        <v>#REF!</v>
      </c>
      <c r="N26" s="128" t="e">
        <f>SUM(N11:N25)</f>
        <v>#REF!</v>
      </c>
      <c r="O26" s="202" t="e">
        <f>M26-N26</f>
        <v>#REF!</v>
      </c>
      <c r="P26" s="128" t="e">
        <f>SUM(P11:P25)</f>
        <v>#REF!</v>
      </c>
      <c r="Q26" s="128" t="e">
        <f>O26-P26</f>
        <v>#REF!</v>
      </c>
      <c r="R26" s="128" t="e">
        <f>SUM(R11:R25)</f>
        <v>#REF!</v>
      </c>
      <c r="S26" s="248" t="e">
        <f>R26/O26</f>
        <v>#REF!</v>
      </c>
      <c r="T26" s="128" t="e">
        <f>SUM(T11:T25)</f>
        <v>#REF!</v>
      </c>
      <c r="U26" s="248" t="e">
        <f>T26/O26</f>
        <v>#REF!</v>
      </c>
      <c r="V26" s="128" t="e">
        <f>SUM(V11:V25)</f>
        <v>#REF!</v>
      </c>
      <c r="W26" s="248" t="e">
        <f>V26/O26</f>
        <v>#REF!</v>
      </c>
      <c r="X26" s="266"/>
      <c r="Y26" s="103"/>
      <c r="Z26" s="94"/>
      <c r="AA26" s="19"/>
      <c r="AB26" s="19"/>
      <c r="AC26" s="19"/>
      <c r="AD26" s="19"/>
      <c r="AE26" s="19"/>
      <c r="AF26" s="19"/>
      <c r="AG26" s="19"/>
      <c r="AH26" s="19"/>
    </row>
    <row r="27" spans="1:256" ht="15.95" hidden="1" customHeight="1" x14ac:dyDescent="0.2">
      <c r="H27" s="94"/>
      <c r="I27" s="94"/>
      <c r="J27" s="94"/>
      <c r="K27" s="94"/>
      <c r="L27" s="94"/>
      <c r="M27" s="94"/>
      <c r="Y27" s="105"/>
    </row>
    <row r="28" spans="1:256" ht="15.95" hidden="1" customHeight="1" x14ac:dyDescent="0.2">
      <c r="H28" s="94"/>
      <c r="I28" s="94"/>
      <c r="J28" s="94"/>
      <c r="K28" s="94"/>
      <c r="L28" s="94"/>
      <c r="M28" s="94"/>
      <c r="Y28" s="105"/>
    </row>
    <row r="29" spans="1:256" s="114" customFormat="1" ht="15.95" customHeight="1" x14ac:dyDescent="0.2">
      <c r="A29" s="107"/>
      <c r="B29" s="108"/>
      <c r="C29" s="109"/>
      <c r="D29" s="110"/>
      <c r="E29" s="109"/>
      <c r="F29" s="111"/>
      <c r="G29" s="109"/>
      <c r="H29" s="112"/>
      <c r="I29" s="112"/>
      <c r="J29" s="112"/>
      <c r="K29" s="112"/>
      <c r="L29" s="113"/>
      <c r="M29" s="94"/>
      <c r="N29" s="94"/>
      <c r="O29" s="94"/>
      <c r="P29" s="19"/>
      <c r="Q29" s="94"/>
      <c r="R29" s="94"/>
      <c r="S29" s="19"/>
      <c r="T29" s="19"/>
      <c r="U29" s="19"/>
      <c r="V29" s="19"/>
      <c r="W29" s="19"/>
      <c r="X29" s="108"/>
      <c r="Y29" s="105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s="114" customFormat="1" ht="15.95" customHeight="1" x14ac:dyDescent="0.2">
      <c r="A30" s="107"/>
      <c r="B30" s="108"/>
      <c r="C30" s="109"/>
      <c r="D30" s="110"/>
      <c r="E30" s="109"/>
      <c r="F30" s="111"/>
      <c r="G30" s="109"/>
      <c r="H30" s="112"/>
      <c r="I30" s="112"/>
      <c r="J30" s="112"/>
      <c r="K30" s="112"/>
      <c r="L30" s="113"/>
      <c r="M30" s="94"/>
      <c r="N30" s="94"/>
      <c r="O30" s="94"/>
      <c r="P30" s="94"/>
      <c r="Q30" s="94"/>
      <c r="R30" s="94"/>
      <c r="S30" s="19"/>
      <c r="T30" s="19"/>
      <c r="U30" s="19"/>
      <c r="V30" s="19"/>
      <c r="W30" s="19"/>
      <c r="X30" s="108"/>
      <c r="Y30" s="105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s="114" customFormat="1" ht="15.95" customHeight="1" x14ac:dyDescent="0.2">
      <c r="A31" s="107"/>
      <c r="B31" s="108"/>
      <c r="C31" s="109"/>
      <c r="D31" s="110"/>
      <c r="E31" s="109"/>
      <c r="F31" s="111"/>
      <c r="G31" s="109"/>
      <c r="H31" s="112"/>
      <c r="I31" s="112"/>
      <c r="J31" s="112"/>
      <c r="K31" s="112"/>
      <c r="L31" s="113"/>
      <c r="M31" s="94"/>
      <c r="N31" s="115"/>
      <c r="O31" s="116"/>
      <c r="P31" s="117"/>
      <c r="Q31" s="118"/>
      <c r="R31" s="118"/>
      <c r="S31" s="19"/>
      <c r="T31" s="19"/>
      <c r="U31" s="19"/>
      <c r="V31" s="19"/>
      <c r="W31" s="19"/>
      <c r="X31" s="108"/>
      <c r="Y31" s="103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s="114" customFormat="1" ht="15.95" customHeight="1" x14ac:dyDescent="0.2">
      <c r="A32" s="107"/>
      <c r="B32" s="108"/>
      <c r="C32" s="109"/>
      <c r="D32" s="110"/>
      <c r="E32" s="109"/>
      <c r="F32" s="111"/>
      <c r="G32" s="109"/>
      <c r="H32" s="112"/>
      <c r="I32" s="112"/>
      <c r="J32" s="112"/>
      <c r="K32" s="112"/>
      <c r="L32" s="113"/>
      <c r="M32" s="94"/>
      <c r="N32" s="115"/>
      <c r="O32" s="115"/>
      <c r="P32" s="176"/>
      <c r="Q32" s="118"/>
      <c r="R32" s="118"/>
      <c r="S32" s="19"/>
      <c r="T32" s="19"/>
      <c r="U32" s="19"/>
      <c r="V32" s="19"/>
      <c r="W32" s="19"/>
      <c r="X32" s="108"/>
      <c r="Y32" s="105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s="114" customFormat="1" ht="36.75" customHeight="1" x14ac:dyDescent="0.2">
      <c r="A33" s="107"/>
      <c r="B33" s="108"/>
      <c r="C33" s="109"/>
      <c r="D33" s="110"/>
      <c r="E33" s="109"/>
      <c r="F33" s="111"/>
      <c r="G33" s="109"/>
      <c r="H33" s="112"/>
      <c r="I33" s="112"/>
      <c r="J33" s="112"/>
      <c r="K33" s="112">
        <v>44324251</v>
      </c>
      <c r="L33" s="113"/>
      <c r="M33" s="94"/>
      <c r="N33" s="178"/>
      <c r="O33" s="172"/>
      <c r="P33" s="106"/>
      <c r="Q33" s="115"/>
      <c r="R33" s="115"/>
      <c r="S33" s="19"/>
      <c r="T33" s="19"/>
      <c r="U33" s="19"/>
      <c r="V33" s="19"/>
      <c r="W33" s="19"/>
      <c r="X33" s="108"/>
      <c r="Y33" s="105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s="114" customFormat="1" ht="15.95" customHeight="1" x14ac:dyDescent="0.2">
      <c r="A34" s="107"/>
      <c r="B34" s="108"/>
      <c r="C34" s="109"/>
      <c r="D34" s="110"/>
      <c r="E34" s="109"/>
      <c r="F34" s="111"/>
      <c r="G34" s="109"/>
      <c r="H34" s="112"/>
      <c r="I34" s="112"/>
      <c r="J34" s="112"/>
      <c r="K34" s="112"/>
      <c r="L34" s="94"/>
      <c r="M34" s="94"/>
      <c r="N34" s="106"/>
      <c r="O34" s="115"/>
      <c r="P34" s="106"/>
      <c r="Q34" s="119"/>
      <c r="R34" s="119"/>
      <c r="S34" s="19"/>
      <c r="T34" s="19"/>
      <c r="U34" s="19"/>
      <c r="V34" s="19"/>
      <c r="W34" s="19"/>
      <c r="X34" s="108"/>
      <c r="Y34" s="105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s="114" customFormat="1" ht="15.95" customHeight="1" x14ac:dyDescent="0.35">
      <c r="A35" s="107"/>
      <c r="B35" s="108"/>
      <c r="C35" s="109"/>
      <c r="D35" s="110"/>
      <c r="E35" s="109"/>
      <c r="F35" s="111"/>
      <c r="G35" s="109"/>
      <c r="H35" s="112"/>
      <c r="I35" s="112"/>
      <c r="J35" s="112"/>
      <c r="K35" s="112"/>
      <c r="L35" s="113"/>
      <c r="M35" s="94"/>
      <c r="N35" s="19"/>
      <c r="O35" s="94"/>
      <c r="P35" s="19"/>
      <c r="Q35" s="19"/>
      <c r="R35" s="19"/>
      <c r="S35" s="19"/>
      <c r="T35" s="19"/>
      <c r="U35" s="19"/>
      <c r="V35" s="19"/>
      <c r="W35" s="19"/>
      <c r="X35" s="108"/>
      <c r="Y35" s="120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s="114" customFormat="1" ht="15.95" customHeight="1" x14ac:dyDescent="0.2">
      <c r="A36" s="107"/>
      <c r="B36" s="108"/>
      <c r="C36" s="109"/>
      <c r="D36" s="110"/>
      <c r="E36" s="109"/>
      <c r="F36" s="111"/>
      <c r="G36" s="109"/>
      <c r="H36" s="112"/>
      <c r="I36" s="112"/>
      <c r="J36" s="112"/>
      <c r="K36" s="112"/>
      <c r="L36" s="94"/>
      <c r="M36" s="94"/>
      <c r="N36" s="19"/>
      <c r="O36" s="173"/>
      <c r="P36" s="19"/>
      <c r="Q36" s="19"/>
      <c r="R36" s="19"/>
      <c r="S36" s="19"/>
      <c r="T36" s="19"/>
      <c r="U36" s="19"/>
      <c r="V36" s="19"/>
      <c r="W36" s="19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s="114" customFormat="1" ht="15.95" customHeight="1" x14ac:dyDescent="0.2">
      <c r="A37" s="107"/>
      <c r="B37" s="108"/>
      <c r="C37" s="109"/>
      <c r="D37" s="110"/>
      <c r="E37" s="109"/>
      <c r="F37" s="111"/>
      <c r="G37" s="109"/>
      <c r="H37" s="112"/>
      <c r="I37" s="112"/>
      <c r="J37" s="112"/>
      <c r="K37" s="112"/>
      <c r="L37" s="94"/>
      <c r="M37" s="94"/>
      <c r="N37" s="19"/>
      <c r="O37" s="173"/>
      <c r="P37" s="19"/>
      <c r="Q37" s="19"/>
      <c r="R37" s="19"/>
      <c r="S37" s="19"/>
      <c r="T37" s="19"/>
      <c r="U37" s="19"/>
      <c r="V37" s="19"/>
      <c r="W37" s="19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s="114" customFormat="1" ht="15.95" customHeight="1" x14ac:dyDescent="0.2">
      <c r="A38" s="107"/>
      <c r="B38" s="108"/>
      <c r="C38" s="109"/>
      <c r="D38" s="110"/>
      <c r="E38" s="109"/>
      <c r="F38" s="111"/>
      <c r="G38" s="109"/>
      <c r="H38" s="112"/>
      <c r="I38" s="112"/>
      <c r="J38" s="112"/>
      <c r="K38" s="112"/>
      <c r="L38" s="94"/>
      <c r="M38" s="94"/>
      <c r="N38" s="19"/>
      <c r="O38" s="174"/>
      <c r="P38" s="94"/>
      <c r="Q38" s="94"/>
      <c r="R38" s="94"/>
      <c r="S38" s="94"/>
      <c r="T38" s="94"/>
      <c r="U38" s="94"/>
      <c r="V38" s="94"/>
      <c r="W38" s="94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s="114" customFormat="1" ht="15.95" customHeight="1" x14ac:dyDescent="0.2">
      <c r="A39" s="107"/>
      <c r="B39" s="108"/>
      <c r="C39" s="109"/>
      <c r="D39" s="110"/>
      <c r="E39" s="109"/>
      <c r="F39" s="111"/>
      <c r="G39" s="109"/>
      <c r="H39" s="112"/>
      <c r="I39" s="112"/>
      <c r="J39" s="112"/>
      <c r="K39" s="112"/>
      <c r="L39" s="94"/>
      <c r="M39" s="94"/>
      <c r="N39" s="19"/>
      <c r="O39" s="174"/>
      <c r="P39" s="19"/>
      <c r="Q39" s="19"/>
      <c r="R39" s="19"/>
      <c r="S39" s="19"/>
      <c r="T39" s="19"/>
      <c r="U39" s="19"/>
      <c r="V39" s="19"/>
      <c r="W39" s="19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s="114" customFormat="1" ht="15.95" customHeight="1" x14ac:dyDescent="0.2">
      <c r="A40" s="107"/>
      <c r="B40" s="108"/>
      <c r="C40" s="109"/>
      <c r="D40" s="110"/>
      <c r="E40" s="109"/>
      <c r="F40" s="111"/>
      <c r="G40" s="109"/>
      <c r="H40" s="112"/>
      <c r="I40" s="112"/>
      <c r="J40" s="112"/>
      <c r="K40" s="112"/>
      <c r="L40" s="94"/>
      <c r="M40" s="94"/>
      <c r="N40" s="19"/>
      <c r="O40" s="174"/>
      <c r="P40" s="94"/>
      <c r="Q40" s="19"/>
      <c r="R40" s="19"/>
      <c r="S40" s="94"/>
      <c r="T40" s="94"/>
      <c r="U40" s="94"/>
      <c r="V40" s="94"/>
      <c r="W40" s="94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14" customFormat="1" ht="15.95" customHeight="1" x14ac:dyDescent="0.2">
      <c r="A41" s="107"/>
      <c r="B41" s="108"/>
      <c r="C41" s="109"/>
      <c r="D41" s="110"/>
      <c r="E41" s="109"/>
      <c r="F41" s="111"/>
      <c r="G41" s="109"/>
      <c r="H41" s="112"/>
      <c r="I41" s="112"/>
      <c r="J41" s="112"/>
      <c r="K41" s="112"/>
      <c r="L41" s="94"/>
      <c r="M41" s="9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s="114" customFormat="1" ht="15.95" customHeight="1" x14ac:dyDescent="0.2">
      <c r="A42" s="107"/>
      <c r="B42" s="108"/>
      <c r="C42" s="109"/>
      <c r="D42" s="110"/>
      <c r="E42" s="109"/>
      <c r="F42" s="111"/>
      <c r="G42" s="109"/>
      <c r="H42" s="112"/>
      <c r="I42" s="112"/>
      <c r="J42" s="112"/>
      <c r="K42" s="112"/>
      <c r="L42" s="94"/>
      <c r="M42" s="94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s="106" customFormat="1" ht="15.95" customHeight="1" x14ac:dyDescent="0.2">
      <c r="A43" s="63"/>
      <c r="B43" s="19"/>
      <c r="C43" s="68"/>
      <c r="D43" s="104"/>
      <c r="E43" s="68"/>
      <c r="F43" s="67"/>
      <c r="G43" s="68"/>
      <c r="H43" s="94"/>
      <c r="I43" s="94"/>
      <c r="J43" s="94"/>
      <c r="K43" s="94"/>
      <c r="L43" s="94"/>
      <c r="M43" s="94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106" customFormat="1" ht="15.95" customHeight="1" x14ac:dyDescent="0.2">
      <c r="A44" s="63"/>
      <c r="B44" s="19"/>
      <c r="C44" s="68"/>
      <c r="D44" s="104"/>
      <c r="E44" s="68"/>
      <c r="F44" s="67"/>
      <c r="G44" s="68"/>
      <c r="H44" s="94"/>
      <c r="I44" s="94"/>
      <c r="J44" s="94"/>
      <c r="K44" s="94"/>
      <c r="L44" s="94"/>
      <c r="M44" s="94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106" customFormat="1" ht="15.95" customHeight="1" x14ac:dyDescent="0.2">
      <c r="A45" s="63"/>
      <c r="B45" s="19"/>
      <c r="C45" s="68"/>
      <c r="D45" s="104"/>
      <c r="E45" s="68"/>
      <c r="F45" s="67"/>
      <c r="G45" s="68"/>
      <c r="H45" s="94"/>
      <c r="I45" s="94"/>
      <c r="J45" s="94"/>
      <c r="K45" s="94"/>
      <c r="L45" s="94"/>
      <c r="M45" s="94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106" customFormat="1" ht="15.95" customHeight="1" x14ac:dyDescent="0.2">
      <c r="A46" s="63"/>
      <c r="B46" s="19"/>
      <c r="C46" s="68"/>
      <c r="D46" s="104"/>
      <c r="E46" s="68"/>
      <c r="F46" s="67"/>
      <c r="G46" s="68"/>
      <c r="H46" s="94"/>
      <c r="I46" s="94"/>
      <c r="J46" s="94"/>
      <c r="K46" s="94"/>
      <c r="L46" s="94"/>
      <c r="M46" s="94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106" customFormat="1" ht="15.95" customHeight="1" x14ac:dyDescent="0.2">
      <c r="A47" s="63"/>
      <c r="B47" s="19"/>
      <c r="C47" s="68"/>
      <c r="D47" s="104"/>
      <c r="E47" s="68"/>
      <c r="F47" s="67"/>
      <c r="G47" s="68"/>
      <c r="H47" s="94"/>
      <c r="I47" s="94"/>
      <c r="J47" s="94"/>
      <c r="K47" s="94"/>
      <c r="L47" s="94"/>
      <c r="M47" s="94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106" customFormat="1" ht="15.95" customHeight="1" x14ac:dyDescent="0.2">
      <c r="A48" s="63"/>
      <c r="B48" s="19"/>
      <c r="C48" s="68"/>
      <c r="D48" s="104"/>
      <c r="E48" s="68"/>
      <c r="F48" s="67"/>
      <c r="G48" s="68"/>
      <c r="H48" s="94"/>
      <c r="I48" s="94"/>
      <c r="J48" s="94"/>
      <c r="K48" s="94"/>
      <c r="L48" s="94"/>
      <c r="M48" s="94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106" customFormat="1" ht="15.95" customHeight="1" x14ac:dyDescent="0.2">
      <c r="A49" s="63"/>
      <c r="B49" s="19"/>
      <c r="C49" s="68"/>
      <c r="D49" s="104"/>
      <c r="E49" s="68"/>
      <c r="F49" s="67"/>
      <c r="G49" s="68"/>
      <c r="H49" s="94"/>
      <c r="I49" s="94"/>
      <c r="J49" s="94"/>
      <c r="K49" s="94"/>
      <c r="L49" s="94"/>
      <c r="M49" s="9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106" customFormat="1" ht="15.95" customHeight="1" x14ac:dyDescent="0.2">
      <c r="A50" s="63"/>
      <c r="B50" s="19"/>
      <c r="C50" s="68"/>
      <c r="D50" s="104"/>
      <c r="E50" s="68"/>
      <c r="F50" s="67"/>
      <c r="G50" s="68"/>
      <c r="H50" s="94"/>
      <c r="I50" s="94"/>
      <c r="J50" s="94"/>
      <c r="K50" s="94"/>
      <c r="L50" s="94"/>
      <c r="M50" s="94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106" customFormat="1" ht="15.95" customHeight="1" x14ac:dyDescent="0.2">
      <c r="A51" s="63"/>
      <c r="B51" s="19"/>
      <c r="C51" s="68"/>
      <c r="D51" s="104"/>
      <c r="E51" s="68"/>
      <c r="F51" s="67"/>
      <c r="G51" s="68"/>
      <c r="H51" s="94"/>
      <c r="I51" s="94"/>
      <c r="J51" s="94"/>
      <c r="K51" s="94"/>
      <c r="L51" s="94"/>
      <c r="M51" s="94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106" customFormat="1" ht="15.95" customHeight="1" x14ac:dyDescent="0.2">
      <c r="A52" s="63"/>
      <c r="B52" s="19"/>
      <c r="C52" s="68"/>
      <c r="D52" s="104"/>
      <c r="E52" s="68"/>
      <c r="F52" s="67"/>
      <c r="G52" s="68"/>
      <c r="H52" s="94"/>
      <c r="I52" s="94"/>
      <c r="J52" s="94"/>
      <c r="K52" s="94"/>
      <c r="L52" s="94"/>
      <c r="M52" s="94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106" customFormat="1" ht="15.95" customHeight="1" x14ac:dyDescent="0.2">
      <c r="A53" s="63"/>
      <c r="B53" s="19"/>
      <c r="C53" s="68"/>
      <c r="D53" s="104"/>
      <c r="E53" s="68"/>
      <c r="F53" s="67"/>
      <c r="G53" s="68"/>
      <c r="H53" s="94"/>
      <c r="I53" s="94"/>
      <c r="J53" s="94"/>
      <c r="K53" s="94"/>
      <c r="L53" s="94"/>
      <c r="M53" s="94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106" customFormat="1" ht="15.95" customHeight="1" x14ac:dyDescent="0.2">
      <c r="A54" s="63"/>
      <c r="B54" s="19"/>
      <c r="C54" s="68"/>
      <c r="D54" s="104"/>
      <c r="E54" s="68"/>
      <c r="F54" s="67"/>
      <c r="G54" s="68"/>
      <c r="H54" s="94"/>
      <c r="I54" s="94"/>
      <c r="J54" s="94"/>
      <c r="K54" s="94"/>
      <c r="L54" s="94"/>
      <c r="M54" s="94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106" customFormat="1" ht="15.95" customHeight="1" x14ac:dyDescent="0.2">
      <c r="A55" s="63"/>
      <c r="B55" s="19"/>
      <c r="C55" s="68"/>
      <c r="D55" s="104"/>
      <c r="E55" s="68"/>
      <c r="F55" s="67"/>
      <c r="G55" s="68"/>
      <c r="H55" s="94"/>
      <c r="I55" s="94"/>
      <c r="J55" s="94"/>
      <c r="K55" s="94"/>
      <c r="L55" s="94"/>
      <c r="M55" s="94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106" customFormat="1" ht="15.95" customHeight="1" x14ac:dyDescent="0.2">
      <c r="A56" s="63"/>
      <c r="B56" s="19"/>
      <c r="C56" s="68"/>
      <c r="D56" s="104"/>
      <c r="E56" s="68"/>
      <c r="F56" s="67"/>
      <c r="G56" s="68"/>
      <c r="H56" s="94"/>
      <c r="I56" s="94"/>
      <c r="J56" s="94"/>
      <c r="K56" s="94"/>
      <c r="L56" s="94"/>
      <c r="M56" s="94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106" customFormat="1" ht="15.95" customHeight="1" x14ac:dyDescent="0.2">
      <c r="A57" s="63"/>
      <c r="B57" s="19"/>
      <c r="C57" s="68"/>
      <c r="D57" s="104"/>
      <c r="E57" s="68"/>
      <c r="F57" s="67"/>
      <c r="G57" s="68"/>
      <c r="H57" s="94"/>
      <c r="I57" s="94"/>
      <c r="J57" s="94"/>
      <c r="K57" s="94"/>
      <c r="L57" s="94"/>
      <c r="M57" s="9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106" customFormat="1" ht="15.95" customHeight="1" x14ac:dyDescent="0.2">
      <c r="A58" s="63"/>
      <c r="B58" s="19"/>
      <c r="C58" s="68"/>
      <c r="D58" s="104"/>
      <c r="E58" s="68"/>
      <c r="F58" s="67"/>
      <c r="G58" s="68"/>
      <c r="H58" s="94"/>
      <c r="I58" s="94"/>
      <c r="J58" s="94"/>
      <c r="K58" s="94"/>
      <c r="L58" s="94"/>
      <c r="M58" s="9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106" customFormat="1" ht="15.95" customHeight="1" x14ac:dyDescent="0.2">
      <c r="A59" s="63"/>
      <c r="B59" s="19"/>
      <c r="C59" s="68"/>
      <c r="D59" s="104"/>
      <c r="E59" s="68"/>
      <c r="F59" s="67"/>
      <c r="G59" s="68"/>
      <c r="H59" s="94"/>
      <c r="I59" s="94"/>
      <c r="J59" s="94"/>
      <c r="K59" s="94"/>
      <c r="L59" s="94"/>
      <c r="M59" s="9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106" customFormat="1" ht="15.95" customHeight="1" x14ac:dyDescent="0.2">
      <c r="A60" s="63"/>
      <c r="B60" s="19"/>
      <c r="C60" s="68"/>
      <c r="D60" s="104"/>
      <c r="E60" s="68"/>
      <c r="F60" s="67"/>
      <c r="G60" s="68"/>
      <c r="H60" s="94"/>
      <c r="I60" s="94"/>
      <c r="J60" s="94"/>
      <c r="K60" s="94"/>
      <c r="L60" s="94"/>
      <c r="M60" s="9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106" customFormat="1" ht="15.95" customHeight="1" x14ac:dyDescent="0.2">
      <c r="A61" s="63"/>
      <c r="B61" s="19"/>
      <c r="C61" s="68"/>
      <c r="D61" s="104"/>
      <c r="E61" s="68"/>
      <c r="F61" s="67"/>
      <c r="G61" s="68"/>
      <c r="H61" s="94"/>
      <c r="I61" s="94"/>
      <c r="J61" s="94"/>
      <c r="K61" s="94"/>
      <c r="L61" s="94"/>
      <c r="M61" s="9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106" customFormat="1" ht="15.95" customHeight="1" x14ac:dyDescent="0.2">
      <c r="A62" s="63"/>
      <c r="B62" s="19"/>
      <c r="C62" s="68"/>
      <c r="D62" s="104"/>
      <c r="E62" s="68"/>
      <c r="F62" s="67"/>
      <c r="G62" s="68"/>
      <c r="H62" s="94"/>
      <c r="I62" s="94"/>
      <c r="J62" s="94"/>
      <c r="K62" s="94"/>
      <c r="L62" s="94"/>
      <c r="M62" s="9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106" customFormat="1" ht="15.95" customHeight="1" x14ac:dyDescent="0.2">
      <c r="A63" s="63"/>
      <c r="B63" s="19"/>
      <c r="C63" s="68"/>
      <c r="D63" s="104"/>
      <c r="E63" s="68"/>
      <c r="F63" s="67"/>
      <c r="G63" s="68"/>
      <c r="H63" s="94"/>
      <c r="I63" s="94"/>
      <c r="J63" s="94"/>
      <c r="K63" s="94"/>
      <c r="L63" s="94"/>
      <c r="M63" s="94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106" customFormat="1" ht="15.95" customHeight="1" x14ac:dyDescent="0.2">
      <c r="A64" s="63"/>
      <c r="B64" s="19"/>
      <c r="C64" s="68"/>
      <c r="D64" s="104"/>
      <c r="E64" s="68"/>
      <c r="F64" s="67"/>
      <c r="G64" s="68"/>
      <c r="H64" s="94"/>
      <c r="I64" s="94"/>
      <c r="J64" s="94"/>
      <c r="K64" s="94"/>
      <c r="L64" s="94"/>
      <c r="M64" s="94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106" customFormat="1" ht="15.95" customHeight="1" x14ac:dyDescent="0.2">
      <c r="A65" s="63"/>
      <c r="B65" s="19"/>
      <c r="C65" s="68"/>
      <c r="D65" s="104"/>
      <c r="E65" s="68"/>
      <c r="F65" s="67"/>
      <c r="G65" s="68"/>
      <c r="H65" s="94"/>
      <c r="I65" s="94"/>
      <c r="J65" s="94"/>
      <c r="K65" s="94"/>
      <c r="L65" s="94"/>
      <c r="M65" s="9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106" customFormat="1" ht="15.95" customHeight="1" x14ac:dyDescent="0.2">
      <c r="A66" s="63"/>
      <c r="B66" s="19"/>
      <c r="C66" s="68"/>
      <c r="D66" s="104"/>
      <c r="E66" s="68"/>
      <c r="F66" s="67"/>
      <c r="G66" s="68"/>
      <c r="H66" s="94"/>
      <c r="I66" s="94"/>
      <c r="J66" s="94"/>
      <c r="K66" s="94"/>
      <c r="L66" s="94"/>
      <c r="M66" s="94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106" customFormat="1" ht="15.95" customHeight="1" x14ac:dyDescent="0.2">
      <c r="A67" s="63"/>
      <c r="B67" s="19"/>
      <c r="C67" s="68"/>
      <c r="D67" s="104"/>
      <c r="E67" s="68"/>
      <c r="F67" s="67"/>
      <c r="G67" s="68"/>
      <c r="H67" s="94"/>
      <c r="I67" s="94"/>
      <c r="J67" s="94"/>
      <c r="K67" s="94"/>
      <c r="L67" s="94"/>
      <c r="M67" s="94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106" customFormat="1" ht="15.95" customHeight="1" x14ac:dyDescent="0.2">
      <c r="A68" s="63"/>
      <c r="B68" s="19"/>
      <c r="C68" s="68"/>
      <c r="D68" s="104"/>
      <c r="E68" s="68"/>
      <c r="F68" s="67"/>
      <c r="G68" s="68"/>
      <c r="H68" s="94"/>
      <c r="I68" s="94"/>
      <c r="J68" s="94"/>
      <c r="K68" s="94"/>
      <c r="L68" s="94"/>
      <c r="M68" s="9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106" customFormat="1" ht="15.95" customHeight="1" x14ac:dyDescent="0.2">
      <c r="A69" s="63"/>
      <c r="B69" s="19"/>
      <c r="C69" s="68"/>
      <c r="D69" s="104"/>
      <c r="E69" s="68"/>
      <c r="F69" s="67"/>
      <c r="G69" s="68"/>
      <c r="H69" s="94"/>
      <c r="I69" s="94"/>
      <c r="J69" s="94"/>
      <c r="K69" s="94"/>
      <c r="L69" s="94"/>
      <c r="M69" s="94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106" customFormat="1" ht="15.95" customHeight="1" x14ac:dyDescent="0.2">
      <c r="A70" s="63"/>
      <c r="B70" s="19"/>
      <c r="C70" s="68"/>
      <c r="D70" s="104"/>
      <c r="E70" s="68"/>
      <c r="F70" s="67"/>
      <c r="G70" s="68"/>
      <c r="H70" s="94"/>
      <c r="I70" s="94"/>
      <c r="J70" s="94"/>
      <c r="K70" s="94"/>
      <c r="L70" s="94"/>
      <c r="M70" s="94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s="106" customFormat="1" ht="15.95" customHeight="1" x14ac:dyDescent="0.2">
      <c r="A71" s="63"/>
      <c r="B71" s="19"/>
      <c r="C71" s="68"/>
      <c r="D71" s="104"/>
      <c r="E71" s="68"/>
      <c r="F71" s="67"/>
      <c r="G71" s="68"/>
      <c r="H71" s="94"/>
      <c r="I71" s="94"/>
      <c r="J71" s="94"/>
      <c r="K71" s="94"/>
      <c r="L71" s="94"/>
      <c r="M71" s="94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106" customFormat="1" ht="15.95" customHeight="1" x14ac:dyDescent="0.2">
      <c r="A72" s="63"/>
      <c r="B72" s="19"/>
      <c r="C72" s="68"/>
      <c r="D72" s="104"/>
      <c r="E72" s="68"/>
      <c r="F72" s="67"/>
      <c r="G72" s="68"/>
      <c r="H72" s="94"/>
      <c r="I72" s="94"/>
      <c r="J72" s="94"/>
      <c r="K72" s="94"/>
      <c r="L72" s="94"/>
      <c r="M72" s="94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106" customFormat="1" ht="15.95" customHeight="1" x14ac:dyDescent="0.2">
      <c r="A73" s="63"/>
      <c r="B73" s="19"/>
      <c r="C73" s="68"/>
      <c r="D73" s="104"/>
      <c r="E73" s="68"/>
      <c r="F73" s="67"/>
      <c r="G73" s="68"/>
      <c r="H73" s="94"/>
      <c r="I73" s="94"/>
      <c r="J73" s="94"/>
      <c r="K73" s="94"/>
      <c r="L73" s="94"/>
      <c r="M73" s="94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106" customFormat="1" ht="15.95" customHeight="1" x14ac:dyDescent="0.2">
      <c r="A74" s="63"/>
      <c r="B74" s="19"/>
      <c r="C74" s="68"/>
      <c r="D74" s="104"/>
      <c r="E74" s="68"/>
      <c r="F74" s="67"/>
      <c r="G74" s="68"/>
      <c r="H74" s="94"/>
      <c r="I74" s="94"/>
      <c r="J74" s="94"/>
      <c r="K74" s="94"/>
      <c r="L74" s="94"/>
      <c r="M74" s="94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106" customFormat="1" ht="15.95" customHeight="1" x14ac:dyDescent="0.2">
      <c r="A75" s="63"/>
      <c r="B75" s="19"/>
      <c r="C75" s="68"/>
      <c r="D75" s="104"/>
      <c r="E75" s="68"/>
      <c r="F75" s="67"/>
      <c r="G75" s="68"/>
      <c r="H75" s="94"/>
      <c r="I75" s="94"/>
      <c r="J75" s="94"/>
      <c r="K75" s="94"/>
      <c r="L75" s="94"/>
      <c r="M75" s="94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106" customFormat="1" ht="15.95" customHeight="1" x14ac:dyDescent="0.2">
      <c r="A76" s="63"/>
      <c r="B76" s="19"/>
      <c r="C76" s="68"/>
      <c r="D76" s="104"/>
      <c r="E76" s="68"/>
      <c r="F76" s="67"/>
      <c r="G76" s="68"/>
      <c r="H76" s="94"/>
      <c r="I76" s="94"/>
      <c r="J76" s="94"/>
      <c r="K76" s="94"/>
      <c r="L76" s="94"/>
      <c r="M76" s="94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106" customFormat="1" ht="15.95" customHeight="1" x14ac:dyDescent="0.2">
      <c r="A77" s="63"/>
      <c r="B77" s="19"/>
      <c r="C77" s="68"/>
      <c r="D77" s="104"/>
      <c r="E77" s="68"/>
      <c r="F77" s="67"/>
      <c r="G77" s="68"/>
      <c r="H77" s="94"/>
      <c r="I77" s="94"/>
      <c r="J77" s="94"/>
      <c r="K77" s="94"/>
      <c r="L77" s="94"/>
      <c r="M77" s="94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106" customFormat="1" ht="15.95" customHeight="1" x14ac:dyDescent="0.2">
      <c r="A78" s="63"/>
      <c r="B78" s="19"/>
      <c r="C78" s="68"/>
      <c r="D78" s="104"/>
      <c r="E78" s="68"/>
      <c r="F78" s="67"/>
      <c r="G78" s="68"/>
      <c r="H78" s="94"/>
      <c r="I78" s="94"/>
      <c r="J78" s="94"/>
      <c r="K78" s="94"/>
      <c r="L78" s="94"/>
      <c r="M78" s="94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106" customFormat="1" ht="15.95" customHeight="1" x14ac:dyDescent="0.2">
      <c r="A79" s="63"/>
      <c r="B79" s="19"/>
      <c r="C79" s="68"/>
      <c r="D79" s="104"/>
      <c r="E79" s="68"/>
      <c r="F79" s="67"/>
      <c r="G79" s="68"/>
      <c r="H79" s="94"/>
      <c r="I79" s="94"/>
      <c r="J79" s="94"/>
      <c r="K79" s="94"/>
      <c r="L79" s="94"/>
      <c r="M79" s="94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106" customFormat="1" ht="15.95" customHeight="1" x14ac:dyDescent="0.2">
      <c r="A80" s="63"/>
      <c r="B80" s="19"/>
      <c r="C80" s="68"/>
      <c r="D80" s="104"/>
      <c r="E80" s="68"/>
      <c r="F80" s="67"/>
      <c r="G80" s="68"/>
      <c r="H80" s="94"/>
      <c r="I80" s="94"/>
      <c r="J80" s="94"/>
      <c r="K80" s="94"/>
      <c r="L80" s="94"/>
      <c r="M80" s="94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106" customFormat="1" ht="15.95" customHeight="1" x14ac:dyDescent="0.2">
      <c r="A81" s="63"/>
      <c r="B81" s="19"/>
      <c r="C81" s="68"/>
      <c r="D81" s="104"/>
      <c r="E81" s="68"/>
      <c r="F81" s="67"/>
      <c r="G81" s="68"/>
      <c r="H81" s="94"/>
      <c r="I81" s="94"/>
      <c r="J81" s="94"/>
      <c r="K81" s="94"/>
      <c r="L81" s="94"/>
      <c r="M81" s="94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106" customFormat="1" ht="15.95" customHeight="1" x14ac:dyDescent="0.2">
      <c r="A82" s="63"/>
      <c r="B82" s="19"/>
      <c r="C82" s="68"/>
      <c r="D82" s="104"/>
      <c r="E82" s="68"/>
      <c r="F82" s="67"/>
      <c r="G82" s="68"/>
      <c r="H82" s="94"/>
      <c r="I82" s="94"/>
      <c r="J82" s="94"/>
      <c r="K82" s="94"/>
      <c r="L82" s="94"/>
      <c r="M82" s="94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106" customFormat="1" ht="15.95" customHeight="1" x14ac:dyDescent="0.2">
      <c r="A83" s="63"/>
      <c r="B83" s="19"/>
      <c r="C83" s="68"/>
      <c r="D83" s="104"/>
      <c r="E83" s="68"/>
      <c r="F83" s="67"/>
      <c r="G83" s="68"/>
      <c r="H83" s="94"/>
      <c r="I83" s="94"/>
      <c r="J83" s="94"/>
      <c r="K83" s="94"/>
      <c r="L83" s="94"/>
      <c r="M83" s="94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106" customFormat="1" ht="15.95" customHeight="1" x14ac:dyDescent="0.2">
      <c r="A84" s="63"/>
      <c r="B84" s="19"/>
      <c r="C84" s="68"/>
      <c r="D84" s="104"/>
      <c r="E84" s="68"/>
      <c r="F84" s="67"/>
      <c r="G84" s="68"/>
      <c r="H84" s="94"/>
      <c r="I84" s="94"/>
      <c r="J84" s="94"/>
      <c r="K84" s="94"/>
      <c r="L84" s="94"/>
      <c r="M84" s="94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106" customFormat="1" ht="15.95" customHeight="1" x14ac:dyDescent="0.2">
      <c r="A85" s="63"/>
      <c r="B85" s="19"/>
      <c r="C85" s="68"/>
      <c r="D85" s="104"/>
      <c r="E85" s="68"/>
      <c r="F85" s="67"/>
      <c r="G85" s="68"/>
      <c r="H85" s="94"/>
      <c r="I85" s="94"/>
      <c r="J85" s="94"/>
      <c r="K85" s="94"/>
      <c r="L85" s="94"/>
      <c r="M85" s="94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106" customFormat="1" ht="15.95" customHeight="1" x14ac:dyDescent="0.2">
      <c r="A86" s="63"/>
      <c r="B86" s="19"/>
      <c r="C86" s="68"/>
      <c r="D86" s="104"/>
      <c r="E86" s="68"/>
      <c r="F86" s="67"/>
      <c r="G86" s="68"/>
      <c r="H86" s="94"/>
      <c r="I86" s="94"/>
      <c r="J86" s="94"/>
      <c r="K86" s="94"/>
      <c r="L86" s="94"/>
      <c r="M86" s="94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06" customFormat="1" ht="15.95" customHeight="1" x14ac:dyDescent="0.2">
      <c r="A87" s="63"/>
      <c r="B87" s="19"/>
      <c r="C87" s="68"/>
      <c r="D87" s="104"/>
      <c r="E87" s="68"/>
      <c r="F87" s="67"/>
      <c r="G87" s="68"/>
      <c r="H87" s="94"/>
      <c r="I87" s="94"/>
      <c r="J87" s="94"/>
      <c r="K87" s="94"/>
      <c r="L87" s="94"/>
      <c r="M87" s="94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106" customFormat="1" ht="15.95" customHeight="1" x14ac:dyDescent="0.2">
      <c r="A88" s="63"/>
      <c r="B88" s="19"/>
      <c r="C88" s="68"/>
      <c r="D88" s="104"/>
      <c r="E88" s="68"/>
      <c r="F88" s="67"/>
      <c r="G88" s="68"/>
      <c r="H88" s="94"/>
      <c r="I88" s="94"/>
      <c r="J88" s="94"/>
      <c r="K88" s="94"/>
      <c r="L88" s="94"/>
      <c r="M88" s="94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106" customFormat="1" ht="15.95" customHeight="1" x14ac:dyDescent="0.2">
      <c r="A89" s="63"/>
      <c r="B89" s="19"/>
      <c r="C89" s="68"/>
      <c r="D89" s="104"/>
      <c r="E89" s="68"/>
      <c r="F89" s="67"/>
      <c r="G89" s="68"/>
      <c r="H89" s="94"/>
      <c r="I89" s="94"/>
      <c r="J89" s="94"/>
      <c r="K89" s="94"/>
      <c r="L89" s="94"/>
      <c r="M89" s="94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106" customFormat="1" ht="15.95" customHeight="1" x14ac:dyDescent="0.2">
      <c r="A90" s="63"/>
      <c r="B90" s="19"/>
      <c r="C90" s="68"/>
      <c r="D90" s="104"/>
      <c r="E90" s="68"/>
      <c r="F90" s="67"/>
      <c r="G90" s="68"/>
      <c r="H90" s="94"/>
      <c r="I90" s="94"/>
      <c r="J90" s="94"/>
      <c r="K90" s="94"/>
      <c r="L90" s="94"/>
      <c r="M90" s="94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s="106" customFormat="1" ht="15.95" customHeight="1" x14ac:dyDescent="0.2">
      <c r="A91" s="63"/>
      <c r="B91" s="19"/>
      <c r="C91" s="68"/>
      <c r="D91" s="104"/>
      <c r="E91" s="68"/>
      <c r="F91" s="67"/>
      <c r="G91" s="68"/>
      <c r="H91" s="94"/>
      <c r="I91" s="94"/>
      <c r="J91" s="94"/>
      <c r="K91" s="94"/>
      <c r="L91" s="94"/>
      <c r="M91" s="94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s="106" customFormat="1" ht="15.95" customHeight="1" x14ac:dyDescent="0.2">
      <c r="A92" s="63"/>
      <c r="B92" s="19"/>
      <c r="C92" s="68"/>
      <c r="D92" s="104"/>
      <c r="E92" s="68"/>
      <c r="F92" s="67"/>
      <c r="G92" s="68"/>
      <c r="H92" s="94"/>
      <c r="I92" s="94"/>
      <c r="J92" s="94"/>
      <c r="K92" s="94"/>
      <c r="L92" s="94"/>
      <c r="M92" s="94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106" customFormat="1" ht="15.95" customHeight="1" x14ac:dyDescent="0.2">
      <c r="A93" s="63"/>
      <c r="B93" s="19"/>
      <c r="C93" s="68"/>
      <c r="D93" s="104"/>
      <c r="E93" s="68"/>
      <c r="F93" s="67"/>
      <c r="G93" s="68"/>
      <c r="H93" s="94"/>
      <c r="I93" s="94"/>
      <c r="J93" s="94"/>
      <c r="K93" s="94"/>
      <c r="L93" s="94"/>
      <c r="M93" s="94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s="106" customFormat="1" ht="15.95" customHeight="1" x14ac:dyDescent="0.2">
      <c r="A94" s="63"/>
      <c r="B94" s="19"/>
      <c r="C94" s="68"/>
      <c r="D94" s="104"/>
      <c r="E94" s="68"/>
      <c r="F94" s="67"/>
      <c r="G94" s="68"/>
      <c r="H94" s="94"/>
      <c r="I94" s="94"/>
      <c r="J94" s="94"/>
      <c r="K94" s="94"/>
      <c r="L94" s="94"/>
      <c r="M94" s="94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106" customFormat="1" ht="15.95" customHeight="1" x14ac:dyDescent="0.2">
      <c r="A95" s="63"/>
      <c r="B95" s="19"/>
      <c r="C95" s="68"/>
      <c r="D95" s="104"/>
      <c r="E95" s="68"/>
      <c r="F95" s="67"/>
      <c r="G95" s="68"/>
      <c r="H95" s="94"/>
      <c r="I95" s="94"/>
      <c r="J95" s="94"/>
      <c r="K95" s="94"/>
      <c r="L95" s="94"/>
      <c r="M95" s="94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s="106" customFormat="1" ht="15.95" customHeight="1" x14ac:dyDescent="0.2">
      <c r="A96" s="63"/>
      <c r="B96" s="19"/>
      <c r="C96" s="68"/>
      <c r="D96" s="104"/>
      <c r="E96" s="68"/>
      <c r="F96" s="67"/>
      <c r="G96" s="68"/>
      <c r="H96" s="94"/>
      <c r="I96" s="94"/>
      <c r="J96" s="94"/>
      <c r="K96" s="94"/>
      <c r="L96" s="94"/>
      <c r="M96" s="94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106" customFormat="1" ht="15.95" customHeight="1" x14ac:dyDescent="0.2">
      <c r="A97" s="63"/>
      <c r="B97" s="19"/>
      <c r="C97" s="68"/>
      <c r="D97" s="104"/>
      <c r="E97" s="68"/>
      <c r="F97" s="67"/>
      <c r="G97" s="68"/>
      <c r="H97" s="94"/>
      <c r="I97" s="94"/>
      <c r="J97" s="94"/>
      <c r="K97" s="94"/>
      <c r="L97" s="94"/>
      <c r="M97" s="94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06" customFormat="1" ht="15.95" customHeight="1" x14ac:dyDescent="0.2">
      <c r="A98" s="63"/>
      <c r="B98" s="19"/>
      <c r="C98" s="68"/>
      <c r="D98" s="104"/>
      <c r="E98" s="68"/>
      <c r="F98" s="67"/>
      <c r="G98" s="68"/>
      <c r="H98" s="94"/>
      <c r="I98" s="94"/>
      <c r="J98" s="94"/>
      <c r="K98" s="94"/>
      <c r="L98" s="94"/>
      <c r="M98" s="94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06" customFormat="1" ht="15.95" customHeight="1" x14ac:dyDescent="0.2">
      <c r="A99" s="63"/>
      <c r="B99" s="19"/>
      <c r="C99" s="68"/>
      <c r="D99" s="104"/>
      <c r="E99" s="68"/>
      <c r="F99" s="67"/>
      <c r="G99" s="68"/>
      <c r="H99" s="94"/>
      <c r="I99" s="94"/>
      <c r="J99" s="94"/>
      <c r="K99" s="94"/>
      <c r="L99" s="94"/>
      <c r="M99" s="94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06" customFormat="1" ht="15.95" customHeight="1" x14ac:dyDescent="0.2">
      <c r="A100" s="63"/>
      <c r="B100" s="19"/>
      <c r="C100" s="68"/>
      <c r="D100" s="104"/>
      <c r="E100" s="68"/>
      <c r="F100" s="67"/>
      <c r="G100" s="68"/>
      <c r="H100" s="94"/>
      <c r="I100" s="94"/>
      <c r="J100" s="94"/>
      <c r="K100" s="94"/>
      <c r="L100" s="94"/>
      <c r="M100" s="94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06" customFormat="1" ht="15.95" customHeight="1" x14ac:dyDescent="0.2">
      <c r="A101" s="63"/>
      <c r="B101" s="19"/>
      <c r="C101" s="68"/>
      <c r="D101" s="104"/>
      <c r="E101" s="68"/>
      <c r="F101" s="67"/>
      <c r="G101" s="68"/>
      <c r="H101" s="94"/>
      <c r="I101" s="94"/>
      <c r="J101" s="94"/>
      <c r="K101" s="94"/>
      <c r="L101" s="94"/>
      <c r="M101" s="94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06" customFormat="1" ht="15.95" customHeight="1" x14ac:dyDescent="0.2">
      <c r="A102" s="63"/>
      <c r="B102" s="19"/>
      <c r="C102" s="68"/>
      <c r="D102" s="104"/>
      <c r="E102" s="68"/>
      <c r="F102" s="67"/>
      <c r="G102" s="68"/>
      <c r="H102" s="94"/>
      <c r="I102" s="94"/>
      <c r="J102" s="94"/>
      <c r="K102" s="94"/>
      <c r="L102" s="94"/>
      <c r="M102" s="94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06" customFormat="1" ht="15.95" customHeight="1" x14ac:dyDescent="0.2">
      <c r="A103" s="63"/>
      <c r="B103" s="19"/>
      <c r="C103" s="68"/>
      <c r="D103" s="104"/>
      <c r="E103" s="68"/>
      <c r="F103" s="67"/>
      <c r="G103" s="68"/>
      <c r="H103" s="94"/>
      <c r="I103" s="94"/>
      <c r="J103" s="94"/>
      <c r="K103" s="94"/>
      <c r="L103" s="94"/>
      <c r="M103" s="94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06" customFormat="1" ht="15.95" customHeight="1" x14ac:dyDescent="0.2">
      <c r="A104" s="63"/>
      <c r="B104" s="19"/>
      <c r="C104" s="68"/>
      <c r="D104" s="104"/>
      <c r="E104" s="68"/>
      <c r="F104" s="67"/>
      <c r="G104" s="68"/>
      <c r="H104" s="94"/>
      <c r="I104" s="94"/>
      <c r="J104" s="94"/>
      <c r="K104" s="94"/>
      <c r="L104" s="94"/>
      <c r="M104" s="94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106" customFormat="1" ht="15.95" customHeight="1" x14ac:dyDescent="0.2">
      <c r="A105" s="63"/>
      <c r="B105" s="19"/>
      <c r="C105" s="68"/>
      <c r="D105" s="104"/>
      <c r="E105" s="68"/>
      <c r="F105" s="67"/>
      <c r="G105" s="68"/>
      <c r="H105" s="94"/>
      <c r="I105" s="94"/>
      <c r="J105" s="94"/>
      <c r="K105" s="94"/>
      <c r="L105" s="94"/>
      <c r="M105" s="94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06" customFormat="1" ht="15.95" customHeight="1" x14ac:dyDescent="0.2">
      <c r="A106" s="63"/>
      <c r="B106" s="19"/>
      <c r="C106" s="68"/>
      <c r="D106" s="104"/>
      <c r="E106" s="68"/>
      <c r="F106" s="67"/>
      <c r="G106" s="68"/>
      <c r="H106" s="94"/>
      <c r="I106" s="94"/>
      <c r="J106" s="94"/>
      <c r="K106" s="94"/>
      <c r="L106" s="94"/>
      <c r="M106" s="94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106" customFormat="1" ht="15.95" customHeight="1" x14ac:dyDescent="0.2">
      <c r="A107" s="63"/>
      <c r="B107" s="19"/>
      <c r="C107" s="68"/>
      <c r="D107" s="104"/>
      <c r="E107" s="68"/>
      <c r="F107" s="67"/>
      <c r="G107" s="68"/>
      <c r="H107" s="94"/>
      <c r="I107" s="94"/>
      <c r="J107" s="94"/>
      <c r="K107" s="94"/>
      <c r="L107" s="94"/>
      <c r="M107" s="94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106" customFormat="1" ht="15.95" customHeight="1" x14ac:dyDescent="0.2">
      <c r="A108" s="63"/>
      <c r="B108" s="19"/>
      <c r="C108" s="68"/>
      <c r="D108" s="104"/>
      <c r="E108" s="68"/>
      <c r="F108" s="67"/>
      <c r="G108" s="68"/>
      <c r="H108" s="94"/>
      <c r="I108" s="94"/>
      <c r="J108" s="94"/>
      <c r="K108" s="94"/>
      <c r="L108" s="94"/>
      <c r="M108" s="94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106" customFormat="1" ht="15.95" customHeight="1" x14ac:dyDescent="0.2">
      <c r="A109" s="63"/>
      <c r="B109" s="19"/>
      <c r="C109" s="68"/>
      <c r="D109" s="104"/>
      <c r="E109" s="68"/>
      <c r="F109" s="67"/>
      <c r="G109" s="68"/>
      <c r="H109" s="94"/>
      <c r="I109" s="94"/>
      <c r="J109" s="94"/>
      <c r="K109" s="94"/>
      <c r="L109" s="94"/>
      <c r="M109" s="94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106" customFormat="1" ht="15.95" customHeight="1" x14ac:dyDescent="0.2">
      <c r="A110" s="63"/>
      <c r="B110" s="19"/>
      <c r="C110" s="68"/>
      <c r="D110" s="104"/>
      <c r="E110" s="68"/>
      <c r="F110" s="67"/>
      <c r="G110" s="68"/>
      <c r="H110" s="94"/>
      <c r="I110" s="94"/>
      <c r="J110" s="94"/>
      <c r="K110" s="94"/>
      <c r="L110" s="94"/>
      <c r="M110" s="94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256" s="106" customFormat="1" ht="15.95" customHeight="1" x14ac:dyDescent="0.2">
      <c r="A111" s="63"/>
      <c r="B111" s="19"/>
      <c r="C111" s="68"/>
      <c r="D111" s="104"/>
      <c r="E111" s="68"/>
      <c r="F111" s="67"/>
      <c r="G111" s="68"/>
      <c r="H111" s="94"/>
      <c r="I111" s="94"/>
      <c r="J111" s="94"/>
      <c r="K111" s="94"/>
      <c r="L111" s="94"/>
      <c r="M111" s="94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pans="1:256" s="106" customFormat="1" ht="15.95" customHeight="1" x14ac:dyDescent="0.2">
      <c r="A112" s="63"/>
      <c r="B112" s="19"/>
      <c r="C112" s="68"/>
      <c r="D112" s="104"/>
      <c r="E112" s="68"/>
      <c r="F112" s="67"/>
      <c r="G112" s="68"/>
      <c r="H112" s="94"/>
      <c r="I112" s="94"/>
      <c r="J112" s="94"/>
      <c r="K112" s="94"/>
      <c r="L112" s="94"/>
      <c r="M112" s="94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pans="1:256" s="106" customFormat="1" ht="15.95" customHeight="1" x14ac:dyDescent="0.2">
      <c r="A113" s="63"/>
      <c r="B113" s="19"/>
      <c r="C113" s="68"/>
      <c r="D113" s="104"/>
      <c r="E113" s="68"/>
      <c r="F113" s="67"/>
      <c r="G113" s="68"/>
      <c r="H113" s="94"/>
      <c r="I113" s="94"/>
      <c r="J113" s="94"/>
      <c r="K113" s="94"/>
      <c r="L113" s="94"/>
      <c r="M113" s="94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106" customFormat="1" ht="15.95" customHeight="1" x14ac:dyDescent="0.2">
      <c r="A114" s="63"/>
      <c r="B114" s="19"/>
      <c r="C114" s="68"/>
      <c r="D114" s="104"/>
      <c r="E114" s="68"/>
      <c r="F114" s="67"/>
      <c r="G114" s="68"/>
      <c r="H114" s="94"/>
      <c r="I114" s="94"/>
      <c r="J114" s="94"/>
      <c r="K114" s="94"/>
      <c r="L114" s="94"/>
      <c r="M114" s="94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256" s="106" customFormat="1" ht="15.95" customHeight="1" x14ac:dyDescent="0.2">
      <c r="A115" s="63"/>
      <c r="B115" s="19"/>
      <c r="C115" s="68"/>
      <c r="D115" s="104"/>
      <c r="E115" s="68"/>
      <c r="F115" s="67"/>
      <c r="G115" s="68"/>
      <c r="H115" s="94"/>
      <c r="I115" s="94"/>
      <c r="J115" s="94"/>
      <c r="K115" s="94"/>
      <c r="L115" s="94"/>
      <c r="M115" s="94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s="106" customFormat="1" ht="15.95" customHeight="1" x14ac:dyDescent="0.2">
      <c r="A116" s="63"/>
      <c r="B116" s="19"/>
      <c r="C116" s="68"/>
      <c r="D116" s="104"/>
      <c r="E116" s="68"/>
      <c r="F116" s="67"/>
      <c r="G116" s="68"/>
      <c r="H116" s="94"/>
      <c r="I116" s="94"/>
      <c r="J116" s="94"/>
      <c r="K116" s="94"/>
      <c r="L116" s="94"/>
      <c r="M116" s="94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s="106" customFormat="1" ht="15.95" customHeight="1" x14ac:dyDescent="0.2">
      <c r="A117" s="63"/>
      <c r="B117" s="19"/>
      <c r="C117" s="68"/>
      <c r="D117" s="104"/>
      <c r="E117" s="68"/>
      <c r="F117" s="67"/>
      <c r="G117" s="68"/>
      <c r="H117" s="94"/>
      <c r="I117" s="94"/>
      <c r="J117" s="94"/>
      <c r="K117" s="94"/>
      <c r="L117" s="94"/>
      <c r="M117" s="94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256" s="106" customFormat="1" ht="15.95" customHeight="1" x14ac:dyDescent="0.2">
      <c r="A118" s="63"/>
      <c r="B118" s="19"/>
      <c r="C118" s="68"/>
      <c r="D118" s="104"/>
      <c r="E118" s="68"/>
      <c r="F118" s="67"/>
      <c r="G118" s="68"/>
      <c r="H118" s="94"/>
      <c r="I118" s="94"/>
      <c r="J118" s="94"/>
      <c r="K118" s="94"/>
      <c r="L118" s="94"/>
      <c r="M118" s="94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06" customFormat="1" ht="15.95" customHeight="1" x14ac:dyDescent="0.2">
      <c r="A119" s="63"/>
      <c r="B119" s="19"/>
      <c r="C119" s="68"/>
      <c r="D119" s="104"/>
      <c r="E119" s="68"/>
      <c r="F119" s="67"/>
      <c r="G119" s="68"/>
      <c r="H119" s="94"/>
      <c r="I119" s="94"/>
      <c r="J119" s="94"/>
      <c r="K119" s="94"/>
      <c r="L119" s="94"/>
      <c r="M119" s="94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106" customFormat="1" ht="15.95" customHeight="1" x14ac:dyDescent="0.2">
      <c r="A120" s="63"/>
      <c r="B120" s="19"/>
      <c r="C120" s="68"/>
      <c r="D120" s="104"/>
      <c r="E120" s="68"/>
      <c r="F120" s="67"/>
      <c r="G120" s="68"/>
      <c r="H120" s="94"/>
      <c r="I120" s="94"/>
      <c r="J120" s="94"/>
      <c r="K120" s="94"/>
      <c r="L120" s="94"/>
      <c r="M120" s="94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s="106" customFormat="1" ht="15.95" customHeight="1" x14ac:dyDescent="0.2">
      <c r="A121" s="63"/>
      <c r="B121" s="19"/>
      <c r="C121" s="68"/>
      <c r="D121" s="104"/>
      <c r="E121" s="68"/>
      <c r="F121" s="67"/>
      <c r="G121" s="68"/>
      <c r="H121" s="94"/>
      <c r="I121" s="94"/>
      <c r="J121" s="94"/>
      <c r="K121" s="94"/>
      <c r="L121" s="94"/>
      <c r="M121" s="94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106" customFormat="1" ht="15.95" customHeight="1" x14ac:dyDescent="0.2">
      <c r="A122" s="63"/>
      <c r="B122" s="19"/>
      <c r="C122" s="68"/>
      <c r="D122" s="104"/>
      <c r="E122" s="68"/>
      <c r="F122" s="67"/>
      <c r="G122" s="68"/>
      <c r="H122" s="94"/>
      <c r="I122" s="94"/>
      <c r="J122" s="94"/>
      <c r="K122" s="94"/>
      <c r="L122" s="94"/>
      <c r="M122" s="94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106" customFormat="1" ht="15.95" customHeight="1" x14ac:dyDescent="0.2">
      <c r="A123" s="63"/>
      <c r="B123" s="19"/>
      <c r="C123" s="68"/>
      <c r="D123" s="104"/>
      <c r="E123" s="68"/>
      <c r="F123" s="67"/>
      <c r="G123" s="68"/>
      <c r="H123" s="94"/>
      <c r="I123" s="94"/>
      <c r="J123" s="94"/>
      <c r="K123" s="94"/>
      <c r="L123" s="94"/>
      <c r="M123" s="94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106" customFormat="1" ht="15.95" customHeight="1" x14ac:dyDescent="0.2">
      <c r="A124" s="63"/>
      <c r="B124" s="19"/>
      <c r="C124" s="68"/>
      <c r="D124" s="104"/>
      <c r="E124" s="68"/>
      <c r="F124" s="67"/>
      <c r="G124" s="68"/>
      <c r="H124" s="94"/>
      <c r="I124" s="94"/>
      <c r="J124" s="94"/>
      <c r="K124" s="94"/>
      <c r="L124" s="94"/>
      <c r="M124" s="94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106" customFormat="1" ht="15.95" customHeight="1" x14ac:dyDescent="0.2">
      <c r="A125" s="63"/>
      <c r="B125" s="19"/>
      <c r="C125" s="68"/>
      <c r="D125" s="104"/>
      <c r="E125" s="68"/>
      <c r="F125" s="67"/>
      <c r="G125" s="68"/>
      <c r="H125" s="94"/>
      <c r="I125" s="94"/>
      <c r="J125" s="94"/>
      <c r="K125" s="94"/>
      <c r="L125" s="94"/>
      <c r="M125" s="94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s="106" customFormat="1" ht="15.95" customHeight="1" x14ac:dyDescent="0.2">
      <c r="A126" s="63"/>
      <c r="B126" s="19"/>
      <c r="C126" s="68"/>
      <c r="D126" s="104"/>
      <c r="E126" s="68"/>
      <c r="F126" s="67"/>
      <c r="G126" s="68"/>
      <c r="H126" s="94"/>
      <c r="I126" s="94"/>
      <c r="J126" s="94"/>
      <c r="K126" s="94"/>
      <c r="L126" s="94"/>
      <c r="M126" s="94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106" customFormat="1" ht="15.95" customHeight="1" x14ac:dyDescent="0.2">
      <c r="A127" s="63"/>
      <c r="B127" s="19"/>
      <c r="C127" s="68"/>
      <c r="D127" s="104"/>
      <c r="E127" s="68"/>
      <c r="F127" s="67"/>
      <c r="G127" s="68"/>
      <c r="H127" s="94"/>
      <c r="I127" s="94"/>
      <c r="J127" s="94"/>
      <c r="K127" s="94"/>
      <c r="L127" s="94"/>
      <c r="M127" s="94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s="106" customFormat="1" ht="15.95" customHeight="1" x14ac:dyDescent="0.2">
      <c r="A128" s="63"/>
      <c r="B128" s="19"/>
      <c r="C128" s="68"/>
      <c r="D128" s="104"/>
      <c r="E128" s="68"/>
      <c r="F128" s="67"/>
      <c r="G128" s="68"/>
      <c r="H128" s="94"/>
      <c r="I128" s="94"/>
      <c r="J128" s="94"/>
      <c r="K128" s="94"/>
      <c r="L128" s="94"/>
      <c r="M128" s="94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106" customFormat="1" ht="15.95" customHeight="1" x14ac:dyDescent="0.2">
      <c r="A129" s="63"/>
      <c r="B129" s="19"/>
      <c r="C129" s="68"/>
      <c r="D129" s="104"/>
      <c r="E129" s="68"/>
      <c r="F129" s="67"/>
      <c r="G129" s="68"/>
      <c r="H129" s="94"/>
      <c r="I129" s="94"/>
      <c r="J129" s="94"/>
      <c r="K129" s="94"/>
      <c r="L129" s="94"/>
      <c r="M129" s="94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s="106" customFormat="1" ht="15.95" customHeight="1" x14ac:dyDescent="0.2">
      <c r="A130" s="63"/>
      <c r="B130" s="19"/>
      <c r="C130" s="68"/>
      <c r="D130" s="104"/>
      <c r="E130" s="68"/>
      <c r="F130" s="67"/>
      <c r="G130" s="68"/>
      <c r="H130" s="94"/>
      <c r="I130" s="94"/>
      <c r="J130" s="94"/>
      <c r="K130" s="94"/>
      <c r="L130" s="94"/>
      <c r="M130" s="94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s="106" customFormat="1" ht="15.95" customHeight="1" x14ac:dyDescent="0.2">
      <c r="A131" s="63"/>
      <c r="B131" s="19"/>
      <c r="C131" s="68"/>
      <c r="D131" s="104"/>
      <c r="E131" s="68"/>
      <c r="F131" s="67"/>
      <c r="G131" s="68"/>
      <c r="H131" s="94"/>
      <c r="I131" s="94"/>
      <c r="J131" s="94"/>
      <c r="K131" s="94"/>
      <c r="L131" s="94"/>
      <c r="M131" s="94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s="106" customFormat="1" ht="15.95" customHeight="1" x14ac:dyDescent="0.2">
      <c r="A132" s="63"/>
      <c r="B132" s="19"/>
      <c r="C132" s="68"/>
      <c r="D132" s="104"/>
      <c r="E132" s="68"/>
      <c r="F132" s="67"/>
      <c r="G132" s="68"/>
      <c r="H132" s="94"/>
      <c r="I132" s="94"/>
      <c r="J132" s="94"/>
      <c r="K132" s="94"/>
      <c r="L132" s="94"/>
      <c r="M132" s="94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106" customFormat="1" ht="15.95" customHeight="1" x14ac:dyDescent="0.2">
      <c r="A133" s="63"/>
      <c r="B133" s="19"/>
      <c r="C133" s="68"/>
      <c r="D133" s="104"/>
      <c r="E133" s="68"/>
      <c r="F133" s="67"/>
      <c r="G133" s="68"/>
      <c r="H133" s="94"/>
      <c r="I133" s="94"/>
      <c r="J133" s="94"/>
      <c r="K133" s="94"/>
      <c r="L133" s="94"/>
      <c r="M133" s="94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106" customFormat="1" ht="15.95" customHeight="1" x14ac:dyDescent="0.2">
      <c r="A134" s="63"/>
      <c r="B134" s="19"/>
      <c r="C134" s="68"/>
      <c r="D134" s="104"/>
      <c r="E134" s="68"/>
      <c r="F134" s="67"/>
      <c r="G134" s="68"/>
      <c r="H134" s="94"/>
      <c r="I134" s="94"/>
      <c r="J134" s="94"/>
      <c r="K134" s="94"/>
      <c r="L134" s="94"/>
      <c r="M134" s="94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06" customFormat="1" ht="15.95" customHeight="1" x14ac:dyDescent="0.2">
      <c r="A135" s="63"/>
      <c r="B135" s="19"/>
      <c r="C135" s="68"/>
      <c r="D135" s="104"/>
      <c r="E135" s="68"/>
      <c r="F135" s="67"/>
      <c r="G135" s="68"/>
      <c r="H135" s="94"/>
      <c r="I135" s="94"/>
      <c r="J135" s="94"/>
      <c r="K135" s="94"/>
      <c r="L135" s="94"/>
      <c r="M135" s="94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106" customFormat="1" ht="15.95" customHeight="1" x14ac:dyDescent="0.2">
      <c r="A136" s="63"/>
      <c r="B136" s="19"/>
      <c r="C136" s="68"/>
      <c r="D136" s="104"/>
      <c r="E136" s="68"/>
      <c r="F136" s="67"/>
      <c r="G136" s="68"/>
      <c r="H136" s="94"/>
      <c r="I136" s="94"/>
      <c r="J136" s="94"/>
      <c r="K136" s="94"/>
      <c r="L136" s="94"/>
      <c r="M136" s="94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106" customFormat="1" ht="15.95" customHeight="1" x14ac:dyDescent="0.2">
      <c r="A137" s="63"/>
      <c r="B137" s="19"/>
      <c r="C137" s="68"/>
      <c r="D137" s="104"/>
      <c r="E137" s="68"/>
      <c r="F137" s="67"/>
      <c r="G137" s="68"/>
      <c r="H137" s="94"/>
      <c r="I137" s="94"/>
      <c r="J137" s="94"/>
      <c r="K137" s="94"/>
      <c r="L137" s="94"/>
      <c r="M137" s="94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106" customFormat="1" ht="15.95" customHeight="1" x14ac:dyDescent="0.2">
      <c r="A138" s="63"/>
      <c r="B138" s="19"/>
      <c r="C138" s="68"/>
      <c r="D138" s="104"/>
      <c r="E138" s="68"/>
      <c r="F138" s="67"/>
      <c r="G138" s="68"/>
      <c r="H138" s="94"/>
      <c r="I138" s="94"/>
      <c r="J138" s="94"/>
      <c r="K138" s="94"/>
      <c r="L138" s="94"/>
      <c r="M138" s="94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106" customFormat="1" ht="15.95" customHeight="1" x14ac:dyDescent="0.2">
      <c r="A139" s="63"/>
      <c r="B139" s="19"/>
      <c r="C139" s="68"/>
      <c r="D139" s="104"/>
      <c r="E139" s="68"/>
      <c r="F139" s="67"/>
      <c r="G139" s="68"/>
      <c r="H139" s="94"/>
      <c r="I139" s="94"/>
      <c r="J139" s="94"/>
      <c r="K139" s="94"/>
      <c r="L139" s="94"/>
      <c r="M139" s="94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106" customFormat="1" ht="15.95" customHeight="1" x14ac:dyDescent="0.2">
      <c r="A140" s="63"/>
      <c r="B140" s="19"/>
      <c r="C140" s="68"/>
      <c r="D140" s="104"/>
      <c r="E140" s="68"/>
      <c r="F140" s="67"/>
      <c r="G140" s="68"/>
      <c r="H140" s="94"/>
      <c r="I140" s="94"/>
      <c r="J140" s="94"/>
      <c r="K140" s="94"/>
      <c r="L140" s="94"/>
      <c r="M140" s="94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106" customFormat="1" ht="15.95" customHeight="1" x14ac:dyDescent="0.2">
      <c r="A141" s="63"/>
      <c r="B141" s="19"/>
      <c r="C141" s="68"/>
      <c r="D141" s="104"/>
      <c r="E141" s="68"/>
      <c r="F141" s="67"/>
      <c r="G141" s="68"/>
      <c r="H141" s="94"/>
      <c r="I141" s="94"/>
      <c r="J141" s="94"/>
      <c r="K141" s="94"/>
      <c r="L141" s="94"/>
      <c r="M141" s="94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106" customFormat="1" ht="15.95" customHeight="1" x14ac:dyDescent="0.2">
      <c r="A142" s="63"/>
      <c r="B142" s="19"/>
      <c r="C142" s="68"/>
      <c r="D142" s="104"/>
      <c r="E142" s="68"/>
      <c r="F142" s="67"/>
      <c r="G142" s="68"/>
      <c r="H142" s="94"/>
      <c r="I142" s="94"/>
      <c r="J142" s="94"/>
      <c r="K142" s="94"/>
      <c r="L142" s="94"/>
      <c r="M142" s="94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106" customFormat="1" ht="15.95" customHeight="1" x14ac:dyDescent="0.2">
      <c r="A143" s="63"/>
      <c r="B143" s="19"/>
      <c r="C143" s="68"/>
      <c r="D143" s="104"/>
      <c r="E143" s="68"/>
      <c r="F143" s="67"/>
      <c r="G143" s="68"/>
      <c r="H143" s="94"/>
      <c r="I143" s="94"/>
      <c r="J143" s="94"/>
      <c r="K143" s="94"/>
      <c r="L143" s="94"/>
      <c r="M143" s="94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106" customFormat="1" ht="15.95" customHeight="1" x14ac:dyDescent="0.2">
      <c r="A144" s="63"/>
      <c r="B144" s="19"/>
      <c r="C144" s="68"/>
      <c r="D144" s="104"/>
      <c r="E144" s="68"/>
      <c r="F144" s="67"/>
      <c r="G144" s="68"/>
      <c r="H144" s="94"/>
      <c r="I144" s="94"/>
      <c r="J144" s="94"/>
      <c r="K144" s="94"/>
      <c r="L144" s="94"/>
      <c r="M144" s="94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106" customFormat="1" ht="15.95" customHeight="1" x14ac:dyDescent="0.2">
      <c r="A145" s="63"/>
      <c r="B145" s="19"/>
      <c r="C145" s="68"/>
      <c r="D145" s="104"/>
      <c r="E145" s="68"/>
      <c r="F145" s="67"/>
      <c r="G145" s="68"/>
      <c r="H145" s="94"/>
      <c r="I145" s="94"/>
      <c r="J145" s="94"/>
      <c r="K145" s="94"/>
      <c r="L145" s="94"/>
      <c r="M145" s="94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s="106" customFormat="1" ht="15.95" customHeight="1" x14ac:dyDescent="0.2">
      <c r="A146" s="63"/>
      <c r="B146" s="19"/>
      <c r="C146" s="68"/>
      <c r="D146" s="104"/>
      <c r="E146" s="68"/>
      <c r="F146" s="67"/>
      <c r="G146" s="68"/>
      <c r="H146" s="94"/>
      <c r="I146" s="94"/>
      <c r="J146" s="94"/>
      <c r="K146" s="94"/>
      <c r="L146" s="94"/>
      <c r="M146" s="94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s="106" customFormat="1" ht="15.95" customHeight="1" x14ac:dyDescent="0.2">
      <c r="A147" s="63"/>
      <c r="B147" s="19"/>
      <c r="C147" s="68"/>
      <c r="D147" s="104"/>
      <c r="E147" s="68"/>
      <c r="F147" s="67"/>
      <c r="G147" s="68"/>
      <c r="H147" s="94"/>
      <c r="I147" s="94"/>
      <c r="J147" s="94"/>
      <c r="K147" s="94"/>
      <c r="L147" s="94"/>
      <c r="M147" s="94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s="106" customFormat="1" ht="15.95" customHeight="1" x14ac:dyDescent="0.2">
      <c r="A148" s="63"/>
      <c r="B148" s="19"/>
      <c r="C148" s="68"/>
      <c r="D148" s="104"/>
      <c r="E148" s="68"/>
      <c r="F148" s="67"/>
      <c r="G148" s="68"/>
      <c r="H148" s="94"/>
      <c r="I148" s="94"/>
      <c r="J148" s="94"/>
      <c r="K148" s="94"/>
      <c r="L148" s="94"/>
      <c r="M148" s="94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106" customFormat="1" ht="15.95" customHeight="1" x14ac:dyDescent="0.2">
      <c r="A149" s="63"/>
      <c r="B149" s="19"/>
      <c r="C149" s="68"/>
      <c r="D149" s="104"/>
      <c r="E149" s="68"/>
      <c r="F149" s="67"/>
      <c r="G149" s="68"/>
      <c r="H149" s="94"/>
      <c r="I149" s="94"/>
      <c r="J149" s="94"/>
      <c r="K149" s="94"/>
      <c r="L149" s="94"/>
      <c r="M149" s="94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106" customFormat="1" ht="15.95" customHeight="1" x14ac:dyDescent="0.2">
      <c r="A150" s="63"/>
      <c r="B150" s="19"/>
      <c r="C150" s="68"/>
      <c r="D150" s="104"/>
      <c r="E150" s="68"/>
      <c r="F150" s="67"/>
      <c r="G150" s="68"/>
      <c r="H150" s="94"/>
      <c r="I150" s="94"/>
      <c r="J150" s="94"/>
      <c r="K150" s="94"/>
      <c r="L150" s="94"/>
      <c r="M150" s="94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06" customFormat="1" ht="15.95" customHeight="1" x14ac:dyDescent="0.2">
      <c r="A151" s="63"/>
      <c r="B151" s="19"/>
      <c r="C151" s="68"/>
      <c r="D151" s="104"/>
      <c r="E151" s="68"/>
      <c r="F151" s="67"/>
      <c r="G151" s="68"/>
      <c r="H151" s="94"/>
      <c r="I151" s="94"/>
      <c r="J151" s="94"/>
      <c r="K151" s="94"/>
      <c r="L151" s="94"/>
      <c r="M151" s="94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06" customFormat="1" ht="15.95" customHeight="1" x14ac:dyDescent="0.2">
      <c r="A152" s="63"/>
      <c r="B152" s="19"/>
      <c r="C152" s="68"/>
      <c r="D152" s="104"/>
      <c r="E152" s="68"/>
      <c r="F152" s="67"/>
      <c r="G152" s="68"/>
      <c r="H152" s="94"/>
      <c r="I152" s="94"/>
      <c r="J152" s="94"/>
      <c r="K152" s="94"/>
      <c r="L152" s="94"/>
      <c r="M152" s="94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06" customFormat="1" ht="15.95" customHeight="1" x14ac:dyDescent="0.2">
      <c r="A153" s="63"/>
      <c r="B153" s="19"/>
      <c r="C153" s="68"/>
      <c r="D153" s="104"/>
      <c r="E153" s="68"/>
      <c r="F153" s="67"/>
      <c r="G153" s="68"/>
      <c r="H153" s="94"/>
      <c r="I153" s="94"/>
      <c r="J153" s="94"/>
      <c r="K153" s="94"/>
      <c r="L153" s="94"/>
      <c r="M153" s="94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06" customFormat="1" ht="15.95" customHeight="1" x14ac:dyDescent="0.2">
      <c r="A154" s="63"/>
      <c r="B154" s="19"/>
      <c r="C154" s="68"/>
      <c r="D154" s="104"/>
      <c r="E154" s="68"/>
      <c r="F154" s="67"/>
      <c r="G154" s="68"/>
      <c r="H154" s="94"/>
      <c r="I154" s="94"/>
      <c r="J154" s="94"/>
      <c r="K154" s="94"/>
      <c r="L154" s="94"/>
      <c r="M154" s="94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06" customFormat="1" ht="15.95" customHeight="1" x14ac:dyDescent="0.2">
      <c r="A155" s="63"/>
      <c r="B155" s="19"/>
      <c r="C155" s="68"/>
      <c r="D155" s="104"/>
      <c r="E155" s="68"/>
      <c r="F155" s="67"/>
      <c r="G155" s="68"/>
      <c r="H155" s="94"/>
      <c r="I155" s="94"/>
      <c r="J155" s="94"/>
      <c r="K155" s="94"/>
      <c r="L155" s="94"/>
      <c r="M155" s="94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06" customFormat="1" ht="15.95" customHeight="1" x14ac:dyDescent="0.2">
      <c r="A156" s="63"/>
      <c r="B156" s="19"/>
      <c r="C156" s="68"/>
      <c r="D156" s="104"/>
      <c r="E156" s="68"/>
      <c r="F156" s="67"/>
      <c r="G156" s="68"/>
      <c r="H156" s="94"/>
      <c r="I156" s="94"/>
      <c r="J156" s="94"/>
      <c r="K156" s="94"/>
      <c r="L156" s="94"/>
      <c r="M156" s="94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06" customFormat="1" ht="15.95" customHeight="1" x14ac:dyDescent="0.2">
      <c r="A157" s="63"/>
      <c r="B157" s="19"/>
      <c r="C157" s="68"/>
      <c r="D157" s="104"/>
      <c r="E157" s="68"/>
      <c r="F157" s="67"/>
      <c r="G157" s="68"/>
      <c r="H157" s="94"/>
      <c r="I157" s="94"/>
      <c r="J157" s="94"/>
      <c r="K157" s="94"/>
      <c r="L157" s="94"/>
      <c r="M157" s="94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06" customFormat="1" ht="15.95" customHeight="1" x14ac:dyDescent="0.2">
      <c r="A158" s="63"/>
      <c r="B158" s="19"/>
      <c r="C158" s="68"/>
      <c r="D158" s="104"/>
      <c r="E158" s="68"/>
      <c r="F158" s="67"/>
      <c r="G158" s="68"/>
      <c r="H158" s="94"/>
      <c r="I158" s="94"/>
      <c r="J158" s="94"/>
      <c r="K158" s="94"/>
      <c r="L158" s="94"/>
      <c r="M158" s="94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106" customFormat="1" ht="15.95" customHeight="1" x14ac:dyDescent="0.2">
      <c r="A159" s="63"/>
      <c r="B159" s="19"/>
      <c r="C159" s="68"/>
      <c r="D159" s="104"/>
      <c r="E159" s="68"/>
      <c r="F159" s="67"/>
      <c r="G159" s="68"/>
      <c r="H159" s="94"/>
      <c r="I159" s="94"/>
      <c r="J159" s="94"/>
      <c r="K159" s="94"/>
      <c r="L159" s="94"/>
      <c r="M159" s="94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106" customFormat="1" ht="15.95" customHeight="1" x14ac:dyDescent="0.2">
      <c r="A160" s="63"/>
      <c r="B160" s="19"/>
      <c r="C160" s="68"/>
      <c r="D160" s="104"/>
      <c r="E160" s="68"/>
      <c r="F160" s="67"/>
      <c r="G160" s="68"/>
      <c r="H160" s="94"/>
      <c r="I160" s="94"/>
      <c r="J160" s="94"/>
      <c r="K160" s="94"/>
      <c r="L160" s="94"/>
      <c r="M160" s="94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106" customFormat="1" ht="15.95" customHeight="1" x14ac:dyDescent="0.2">
      <c r="A161" s="63"/>
      <c r="B161" s="19"/>
      <c r="C161" s="68"/>
      <c r="D161" s="104"/>
      <c r="E161" s="68"/>
      <c r="F161" s="67"/>
      <c r="G161" s="68"/>
      <c r="H161" s="94"/>
      <c r="I161" s="94"/>
      <c r="J161" s="94"/>
      <c r="K161" s="94"/>
      <c r="L161" s="94"/>
      <c r="M161" s="94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106" customFormat="1" ht="15.95" customHeight="1" x14ac:dyDescent="0.2">
      <c r="A162" s="63"/>
      <c r="B162" s="19"/>
      <c r="C162" s="68"/>
      <c r="D162" s="104"/>
      <c r="E162" s="68"/>
      <c r="F162" s="67"/>
      <c r="G162" s="68"/>
      <c r="H162" s="94"/>
      <c r="I162" s="94"/>
      <c r="J162" s="94"/>
      <c r="K162" s="94"/>
      <c r="L162" s="94"/>
      <c r="M162" s="94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106" customFormat="1" ht="15.95" customHeight="1" x14ac:dyDescent="0.2">
      <c r="A163" s="63"/>
      <c r="B163" s="19"/>
      <c r="C163" s="68"/>
      <c r="D163" s="104"/>
      <c r="E163" s="68"/>
      <c r="F163" s="67"/>
      <c r="G163" s="68"/>
      <c r="H163" s="94"/>
      <c r="I163" s="94"/>
      <c r="J163" s="94"/>
      <c r="K163" s="94"/>
      <c r="L163" s="94"/>
      <c r="M163" s="94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06" customFormat="1" ht="15.95" customHeight="1" x14ac:dyDescent="0.2">
      <c r="A164" s="63"/>
      <c r="B164" s="19"/>
      <c r="C164" s="68"/>
      <c r="D164" s="104"/>
      <c r="E164" s="68"/>
      <c r="F164" s="67"/>
      <c r="G164" s="68"/>
      <c r="H164" s="94"/>
      <c r="I164" s="94"/>
      <c r="J164" s="94"/>
      <c r="K164" s="94"/>
      <c r="L164" s="94"/>
      <c r="M164" s="94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106" customFormat="1" ht="15.95" customHeight="1" x14ac:dyDescent="0.2">
      <c r="A165" s="63"/>
      <c r="B165" s="19"/>
      <c r="C165" s="68"/>
      <c r="D165" s="104"/>
      <c r="E165" s="68"/>
      <c r="F165" s="67"/>
      <c r="G165" s="68"/>
      <c r="H165" s="94"/>
      <c r="I165" s="94"/>
      <c r="J165" s="94"/>
      <c r="K165" s="94"/>
      <c r="L165" s="94"/>
      <c r="M165" s="94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06" customFormat="1" ht="15.95" customHeight="1" x14ac:dyDescent="0.2">
      <c r="A166" s="63"/>
      <c r="B166" s="19"/>
      <c r="C166" s="68"/>
      <c r="D166" s="104"/>
      <c r="E166" s="68"/>
      <c r="F166" s="67"/>
      <c r="G166" s="68"/>
      <c r="H166" s="94"/>
      <c r="I166" s="94"/>
      <c r="J166" s="94"/>
      <c r="K166" s="94"/>
      <c r="L166" s="94"/>
      <c r="M166" s="94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106" customFormat="1" ht="15.95" customHeight="1" x14ac:dyDescent="0.2">
      <c r="A167" s="63"/>
      <c r="B167" s="19"/>
      <c r="C167" s="68"/>
      <c r="D167" s="104"/>
      <c r="E167" s="68"/>
      <c r="F167" s="67"/>
      <c r="G167" s="68"/>
      <c r="H167" s="94"/>
      <c r="I167" s="94"/>
      <c r="J167" s="94"/>
      <c r="K167" s="94"/>
      <c r="L167" s="94"/>
      <c r="M167" s="94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106" customFormat="1" ht="15.95" customHeight="1" x14ac:dyDescent="0.2">
      <c r="A168" s="63"/>
      <c r="B168" s="19"/>
      <c r="C168" s="68"/>
      <c r="D168" s="104"/>
      <c r="E168" s="68"/>
      <c r="F168" s="67"/>
      <c r="G168" s="68"/>
      <c r="H168" s="94"/>
      <c r="I168" s="94"/>
      <c r="J168" s="94"/>
      <c r="K168" s="94"/>
      <c r="L168" s="94"/>
      <c r="M168" s="94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106" customFormat="1" ht="15.95" customHeight="1" x14ac:dyDescent="0.2">
      <c r="A169" s="63"/>
      <c r="B169" s="19"/>
      <c r="C169" s="68"/>
      <c r="D169" s="104"/>
      <c r="E169" s="68"/>
      <c r="F169" s="67"/>
      <c r="G169" s="68"/>
      <c r="H169" s="94"/>
      <c r="I169" s="94"/>
      <c r="J169" s="94"/>
      <c r="K169" s="94"/>
      <c r="L169" s="94"/>
      <c r="M169" s="94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106" customFormat="1" ht="15.95" customHeight="1" x14ac:dyDescent="0.2">
      <c r="A170" s="63"/>
      <c r="B170" s="19"/>
      <c r="C170" s="68"/>
      <c r="D170" s="104"/>
      <c r="E170" s="68"/>
      <c r="F170" s="67"/>
      <c r="G170" s="68"/>
      <c r="H170" s="94"/>
      <c r="I170" s="94"/>
      <c r="J170" s="94"/>
      <c r="K170" s="94"/>
      <c r="L170" s="94"/>
      <c r="M170" s="94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106" customFormat="1" ht="15.95" customHeight="1" x14ac:dyDescent="0.2">
      <c r="A171" s="63"/>
      <c r="B171" s="19"/>
      <c r="C171" s="68"/>
      <c r="D171" s="104"/>
      <c r="E171" s="68"/>
      <c r="F171" s="67"/>
      <c r="G171" s="68"/>
      <c r="H171" s="94"/>
      <c r="I171" s="94"/>
      <c r="J171" s="94"/>
      <c r="K171" s="94"/>
      <c r="L171" s="94"/>
      <c r="M171" s="94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106" customFormat="1" ht="15.95" customHeight="1" x14ac:dyDescent="0.2">
      <c r="A172" s="63"/>
      <c r="B172" s="19"/>
      <c r="C172" s="68"/>
      <c r="D172" s="104"/>
      <c r="E172" s="68"/>
      <c r="F172" s="67"/>
      <c r="G172" s="68"/>
      <c r="H172" s="94"/>
      <c r="I172" s="94"/>
      <c r="J172" s="94"/>
      <c r="K172" s="94"/>
      <c r="L172" s="94"/>
      <c r="M172" s="94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106" customFormat="1" ht="15.95" customHeight="1" x14ac:dyDescent="0.2">
      <c r="A173" s="63"/>
      <c r="B173" s="19"/>
      <c r="C173" s="68"/>
      <c r="D173" s="104"/>
      <c r="E173" s="68"/>
      <c r="F173" s="67"/>
      <c r="G173" s="68"/>
      <c r="H173" s="94"/>
      <c r="I173" s="94"/>
      <c r="J173" s="94"/>
      <c r="K173" s="94"/>
      <c r="L173" s="94"/>
      <c r="M173" s="94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106" customFormat="1" ht="15.95" customHeight="1" x14ac:dyDescent="0.2">
      <c r="A174" s="63"/>
      <c r="B174" s="19"/>
      <c r="C174" s="68"/>
      <c r="D174" s="104"/>
      <c r="E174" s="68"/>
      <c r="F174" s="67"/>
      <c r="G174" s="68"/>
      <c r="H174" s="94"/>
      <c r="I174" s="94"/>
      <c r="J174" s="94"/>
      <c r="K174" s="94"/>
      <c r="L174" s="94"/>
      <c r="M174" s="94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106" customFormat="1" ht="15.95" customHeight="1" x14ac:dyDescent="0.2">
      <c r="A175" s="63"/>
      <c r="B175" s="19"/>
      <c r="C175" s="68"/>
      <c r="D175" s="104"/>
      <c r="E175" s="68"/>
      <c r="F175" s="67"/>
      <c r="G175" s="68"/>
      <c r="H175" s="94"/>
      <c r="I175" s="94"/>
      <c r="J175" s="94"/>
      <c r="K175" s="94"/>
      <c r="L175" s="94"/>
      <c r="M175" s="94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106" customFormat="1" ht="15.95" customHeight="1" x14ac:dyDescent="0.2">
      <c r="A176" s="63"/>
      <c r="B176" s="19"/>
      <c r="C176" s="68"/>
      <c r="D176" s="104"/>
      <c r="E176" s="68"/>
      <c r="F176" s="67"/>
      <c r="G176" s="68"/>
      <c r="H176" s="94"/>
      <c r="I176" s="94"/>
      <c r="J176" s="94"/>
      <c r="K176" s="94"/>
      <c r="L176" s="94"/>
      <c r="M176" s="94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106" customFormat="1" ht="15.95" customHeight="1" x14ac:dyDescent="0.2">
      <c r="A177" s="63"/>
      <c r="B177" s="19"/>
      <c r="C177" s="68"/>
      <c r="D177" s="104"/>
      <c r="E177" s="68"/>
      <c r="F177" s="67"/>
      <c r="G177" s="68"/>
      <c r="H177" s="94"/>
      <c r="I177" s="94"/>
      <c r="J177" s="94"/>
      <c r="K177" s="94"/>
      <c r="L177" s="94"/>
      <c r="M177" s="94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106" customFormat="1" ht="15.95" customHeight="1" x14ac:dyDescent="0.2">
      <c r="A178" s="63"/>
      <c r="B178" s="19"/>
      <c r="C178" s="68"/>
      <c r="D178" s="104"/>
      <c r="E178" s="68"/>
      <c r="F178" s="67"/>
      <c r="G178" s="68"/>
      <c r="H178" s="94"/>
      <c r="I178" s="94"/>
      <c r="J178" s="94"/>
      <c r="K178" s="94"/>
      <c r="L178" s="94"/>
      <c r="M178" s="94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106" customFormat="1" ht="15.95" customHeight="1" x14ac:dyDescent="0.2">
      <c r="A179" s="63"/>
      <c r="B179" s="19"/>
      <c r="C179" s="68"/>
      <c r="D179" s="104"/>
      <c r="E179" s="68"/>
      <c r="F179" s="67"/>
      <c r="G179" s="68"/>
      <c r="H179" s="94"/>
      <c r="I179" s="94"/>
      <c r="J179" s="94"/>
      <c r="K179" s="94"/>
      <c r="L179" s="94"/>
      <c r="M179" s="94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106" customFormat="1" ht="15.95" customHeight="1" x14ac:dyDescent="0.2">
      <c r="A180" s="63"/>
      <c r="B180" s="19"/>
      <c r="C180" s="68"/>
      <c r="D180" s="104"/>
      <c r="E180" s="68"/>
      <c r="F180" s="67"/>
      <c r="G180" s="68"/>
      <c r="H180" s="94"/>
      <c r="I180" s="94"/>
      <c r="J180" s="94"/>
      <c r="K180" s="94"/>
      <c r="L180" s="94"/>
      <c r="M180" s="94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106" customFormat="1" ht="15.95" customHeight="1" x14ac:dyDescent="0.2">
      <c r="A181" s="63"/>
      <c r="B181" s="19"/>
      <c r="C181" s="68"/>
      <c r="D181" s="104"/>
      <c r="E181" s="68"/>
      <c r="F181" s="67"/>
      <c r="G181" s="68"/>
      <c r="H181" s="94"/>
      <c r="I181" s="94"/>
      <c r="J181" s="94"/>
      <c r="K181" s="94"/>
      <c r="L181" s="94"/>
      <c r="M181" s="94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106" customFormat="1" ht="15.95" customHeight="1" x14ac:dyDescent="0.2">
      <c r="A182" s="63"/>
      <c r="B182" s="19"/>
      <c r="C182" s="68"/>
      <c r="D182" s="104"/>
      <c r="E182" s="68"/>
      <c r="F182" s="67"/>
      <c r="G182" s="68"/>
      <c r="H182" s="94"/>
      <c r="I182" s="94"/>
      <c r="J182" s="94"/>
      <c r="K182" s="94"/>
      <c r="L182" s="94"/>
      <c r="M182" s="94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106" customFormat="1" ht="15.95" customHeight="1" x14ac:dyDescent="0.2">
      <c r="A183" s="63"/>
      <c r="B183" s="19"/>
      <c r="C183" s="68"/>
      <c r="D183" s="104"/>
      <c r="E183" s="68"/>
      <c r="F183" s="67"/>
      <c r="G183" s="68"/>
      <c r="H183" s="94"/>
      <c r="I183" s="94"/>
      <c r="J183" s="94"/>
      <c r="K183" s="94"/>
      <c r="L183" s="94"/>
      <c r="M183" s="94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s="106" customFormat="1" ht="15.95" customHeight="1" x14ac:dyDescent="0.2">
      <c r="A184" s="63"/>
      <c r="B184" s="19"/>
      <c r="C184" s="68"/>
      <c r="D184" s="104"/>
      <c r="E184" s="68"/>
      <c r="F184" s="67"/>
      <c r="G184" s="68"/>
      <c r="H184" s="94"/>
      <c r="I184" s="94"/>
      <c r="J184" s="94"/>
      <c r="K184" s="94"/>
      <c r="L184" s="94"/>
      <c r="M184" s="94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s="106" customFormat="1" ht="15.95" customHeight="1" x14ac:dyDescent="0.2">
      <c r="A185" s="63"/>
      <c r="B185" s="19"/>
      <c r="C185" s="68"/>
      <c r="D185" s="104"/>
      <c r="E185" s="68"/>
      <c r="F185" s="67"/>
      <c r="G185" s="68"/>
      <c r="H185" s="94"/>
      <c r="I185" s="94"/>
      <c r="J185" s="94"/>
      <c r="K185" s="94"/>
      <c r="L185" s="94"/>
      <c r="M185" s="94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s="106" customFormat="1" ht="15.95" customHeight="1" x14ac:dyDescent="0.2">
      <c r="A186" s="63"/>
      <c r="B186" s="19"/>
      <c r="C186" s="68"/>
      <c r="D186" s="104"/>
      <c r="E186" s="68"/>
      <c r="F186" s="67"/>
      <c r="G186" s="68"/>
      <c r="H186" s="94"/>
      <c r="I186" s="94"/>
      <c r="J186" s="94"/>
      <c r="K186" s="94"/>
      <c r="L186" s="94"/>
      <c r="M186" s="94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s="106" customFormat="1" ht="15.95" customHeight="1" x14ac:dyDescent="0.2">
      <c r="A187" s="63"/>
      <c r="B187" s="19"/>
      <c r="C187" s="68"/>
      <c r="D187" s="104"/>
      <c r="E187" s="68"/>
      <c r="F187" s="67"/>
      <c r="G187" s="68"/>
      <c r="H187" s="94"/>
      <c r="I187" s="94"/>
      <c r="J187" s="94"/>
      <c r="K187" s="94"/>
      <c r="L187" s="94"/>
      <c r="M187" s="94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s="106" customFormat="1" ht="15.95" customHeight="1" x14ac:dyDescent="0.2">
      <c r="A188" s="63"/>
      <c r="B188" s="19"/>
      <c r="C188" s="68"/>
      <c r="D188" s="104"/>
      <c r="E188" s="68"/>
      <c r="F188" s="67"/>
      <c r="G188" s="68"/>
      <c r="H188" s="121"/>
      <c r="I188" s="121"/>
      <c r="J188" s="121"/>
      <c r="K188" s="121"/>
      <c r="L188" s="121"/>
      <c r="M188" s="1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s="106" customFormat="1" ht="15.95" customHeight="1" x14ac:dyDescent="0.2">
      <c r="A189" s="63"/>
      <c r="B189" s="19"/>
      <c r="C189" s="68"/>
      <c r="D189" s="104"/>
      <c r="E189" s="68"/>
      <c r="F189" s="67"/>
      <c r="G189" s="68"/>
      <c r="H189" s="121"/>
      <c r="I189" s="121"/>
      <c r="J189" s="121"/>
      <c r="K189" s="121"/>
      <c r="L189" s="121"/>
      <c r="M189" s="1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1:256" s="106" customFormat="1" ht="15.95" customHeight="1" x14ac:dyDescent="0.2">
      <c r="A190" s="63"/>
      <c r="B190" s="19"/>
      <c r="C190" s="68"/>
      <c r="D190" s="104"/>
      <c r="E190" s="68"/>
      <c r="F190" s="67"/>
      <c r="G190" s="68"/>
      <c r="H190" s="121"/>
      <c r="I190" s="121"/>
      <c r="J190" s="121"/>
      <c r="K190" s="121"/>
      <c r="L190" s="121"/>
      <c r="M190" s="1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pans="1:256" s="106" customFormat="1" ht="15.95" customHeight="1" x14ac:dyDescent="0.2">
      <c r="A191" s="63"/>
      <c r="B191" s="19"/>
      <c r="C191" s="68"/>
      <c r="D191" s="104"/>
      <c r="E191" s="68"/>
      <c r="F191" s="67"/>
      <c r="G191" s="68"/>
      <c r="H191" s="121"/>
      <c r="I191" s="121"/>
      <c r="J191" s="121"/>
      <c r="K191" s="121"/>
      <c r="L191" s="121"/>
      <c r="M191" s="1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1:256" s="106" customFormat="1" ht="15.95" customHeight="1" x14ac:dyDescent="0.2">
      <c r="A192" s="63"/>
      <c r="B192" s="19"/>
      <c r="C192" s="68"/>
      <c r="D192" s="104"/>
      <c r="E192" s="68"/>
      <c r="F192" s="67"/>
      <c r="G192" s="68"/>
      <c r="H192" s="121"/>
      <c r="I192" s="121"/>
      <c r="J192" s="121"/>
      <c r="K192" s="121"/>
      <c r="L192" s="121"/>
      <c r="M192" s="1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pans="1:256" s="106" customFormat="1" ht="15.95" customHeight="1" x14ac:dyDescent="0.2">
      <c r="A193" s="63"/>
      <c r="B193" s="19"/>
      <c r="C193" s="68"/>
      <c r="D193" s="104"/>
      <c r="E193" s="68"/>
      <c r="F193" s="67"/>
      <c r="G193" s="68"/>
      <c r="H193" s="121"/>
      <c r="I193" s="121"/>
      <c r="J193" s="121"/>
      <c r="K193" s="121"/>
      <c r="L193" s="121"/>
      <c r="M193" s="1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256" s="106" customFormat="1" ht="15.95" customHeight="1" x14ac:dyDescent="0.2">
      <c r="A194" s="63"/>
      <c r="B194" s="19"/>
      <c r="C194" s="68"/>
      <c r="D194" s="104"/>
      <c r="E194" s="68"/>
      <c r="F194" s="67"/>
      <c r="G194" s="68"/>
      <c r="H194" s="121"/>
      <c r="I194" s="121"/>
      <c r="J194" s="121"/>
      <c r="K194" s="121"/>
      <c r="L194" s="121"/>
      <c r="M194" s="1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256" s="106" customFormat="1" ht="15.95" customHeight="1" x14ac:dyDescent="0.2">
      <c r="A195" s="63"/>
      <c r="B195" s="19"/>
      <c r="C195" s="68"/>
      <c r="D195" s="104"/>
      <c r="E195" s="68"/>
      <c r="F195" s="67"/>
      <c r="G195" s="68"/>
      <c r="H195" s="121"/>
      <c r="I195" s="121"/>
      <c r="J195" s="121"/>
      <c r="K195" s="121"/>
      <c r="L195" s="121"/>
      <c r="M195" s="1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106" customFormat="1" ht="15.95" customHeight="1" x14ac:dyDescent="0.2">
      <c r="A196" s="63"/>
      <c r="B196" s="19"/>
      <c r="C196" s="68"/>
      <c r="D196" s="104"/>
      <c r="E196" s="68"/>
      <c r="F196" s="67"/>
      <c r="G196" s="68"/>
      <c r="H196" s="121"/>
      <c r="I196" s="121"/>
      <c r="J196" s="121"/>
      <c r="K196" s="121"/>
      <c r="L196" s="121"/>
      <c r="M196" s="1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106" customFormat="1" ht="15.95" customHeight="1" x14ac:dyDescent="0.2">
      <c r="A197" s="63"/>
      <c r="B197" s="19"/>
      <c r="C197" s="68"/>
      <c r="D197" s="104"/>
      <c r="E197" s="68"/>
      <c r="F197" s="67"/>
      <c r="G197" s="68"/>
      <c r="H197" s="121"/>
      <c r="I197" s="121"/>
      <c r="J197" s="121"/>
      <c r="K197" s="121"/>
      <c r="L197" s="121"/>
      <c r="M197" s="1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s="106" customFormat="1" ht="15.95" customHeight="1" x14ac:dyDescent="0.2">
      <c r="A198" s="63"/>
      <c r="B198" s="19"/>
      <c r="C198" s="68"/>
      <c r="D198" s="104"/>
      <c r="E198" s="68"/>
      <c r="F198" s="67"/>
      <c r="G198" s="68"/>
      <c r="H198" s="121"/>
      <c r="I198" s="121"/>
      <c r="J198" s="121"/>
      <c r="K198" s="121"/>
      <c r="L198" s="121"/>
      <c r="M198" s="1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s="106" customFormat="1" ht="15.95" customHeight="1" x14ac:dyDescent="0.2">
      <c r="A199" s="63"/>
      <c r="B199" s="19"/>
      <c r="C199" s="68"/>
      <c r="D199" s="104"/>
      <c r="E199" s="68"/>
      <c r="F199" s="67"/>
      <c r="G199" s="68"/>
      <c r="H199" s="121"/>
      <c r="I199" s="121"/>
      <c r="J199" s="121"/>
      <c r="K199" s="121"/>
      <c r="L199" s="121"/>
      <c r="M199" s="1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s="106" customFormat="1" ht="15.95" customHeight="1" x14ac:dyDescent="0.2">
      <c r="A200" s="63"/>
      <c r="B200" s="19"/>
      <c r="C200" s="68"/>
      <c r="D200" s="104"/>
      <c r="E200" s="68"/>
      <c r="F200" s="67"/>
      <c r="G200" s="68"/>
      <c r="H200" s="121"/>
      <c r="I200" s="121"/>
      <c r="J200" s="121"/>
      <c r="K200" s="121"/>
      <c r="L200" s="121"/>
      <c r="M200" s="1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s="106" customFormat="1" ht="15.95" customHeight="1" x14ac:dyDescent="0.2">
      <c r="A201" s="63"/>
      <c r="B201" s="19"/>
      <c r="C201" s="68"/>
      <c r="D201" s="104"/>
      <c r="E201" s="68"/>
      <c r="F201" s="67"/>
      <c r="G201" s="68"/>
      <c r="H201" s="121"/>
      <c r="I201" s="121"/>
      <c r="J201" s="121"/>
      <c r="K201" s="121"/>
      <c r="L201" s="121"/>
      <c r="M201" s="1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s="106" customFormat="1" ht="15.95" customHeight="1" x14ac:dyDescent="0.2">
      <c r="A202" s="63"/>
      <c r="B202" s="19"/>
      <c r="C202" s="68"/>
      <c r="D202" s="104"/>
      <c r="E202" s="68"/>
      <c r="F202" s="67"/>
      <c r="G202" s="68"/>
      <c r="H202" s="121"/>
      <c r="I202" s="121"/>
      <c r="J202" s="121"/>
      <c r="K202" s="121"/>
      <c r="L202" s="121"/>
      <c r="M202" s="1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106" customFormat="1" ht="15.95" customHeight="1" x14ac:dyDescent="0.2">
      <c r="A203" s="63"/>
      <c r="B203" s="19"/>
      <c r="C203" s="68"/>
      <c r="D203" s="104"/>
      <c r="E203" s="68"/>
      <c r="F203" s="67"/>
      <c r="G203" s="68"/>
      <c r="H203" s="121"/>
      <c r="I203" s="121"/>
      <c r="J203" s="121"/>
      <c r="K203" s="121"/>
      <c r="L203" s="121"/>
      <c r="M203" s="1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s="106" customFormat="1" ht="15.95" customHeight="1" x14ac:dyDescent="0.2">
      <c r="A204" s="63"/>
      <c r="B204" s="19"/>
      <c r="C204" s="68"/>
      <c r="D204" s="104"/>
      <c r="E204" s="68"/>
      <c r="F204" s="67"/>
      <c r="G204" s="68"/>
      <c r="H204" s="121"/>
      <c r="I204" s="121"/>
      <c r="J204" s="121"/>
      <c r="K204" s="121"/>
      <c r="L204" s="121"/>
      <c r="M204" s="1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106" customFormat="1" ht="15.95" customHeight="1" x14ac:dyDescent="0.2">
      <c r="A205" s="63"/>
      <c r="B205" s="19"/>
      <c r="C205" s="68"/>
      <c r="D205" s="104"/>
      <c r="E205" s="68"/>
      <c r="F205" s="67"/>
      <c r="G205" s="68"/>
      <c r="H205" s="121"/>
      <c r="I205" s="121"/>
      <c r="J205" s="121"/>
      <c r="K205" s="121"/>
      <c r="L205" s="121"/>
      <c r="M205" s="1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106" customFormat="1" ht="15.95" customHeight="1" x14ac:dyDescent="0.2">
      <c r="A206" s="63"/>
      <c r="B206" s="19"/>
      <c r="C206" s="68"/>
      <c r="D206" s="104"/>
      <c r="E206" s="68"/>
      <c r="F206" s="67"/>
      <c r="G206" s="68"/>
      <c r="H206" s="121"/>
      <c r="I206" s="121"/>
      <c r="J206" s="121"/>
      <c r="K206" s="121"/>
      <c r="L206" s="121"/>
      <c r="M206" s="1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106" customFormat="1" ht="15.95" customHeight="1" x14ac:dyDescent="0.2">
      <c r="A207" s="63"/>
      <c r="B207" s="19"/>
      <c r="C207" s="68"/>
      <c r="D207" s="104"/>
      <c r="E207" s="68"/>
      <c r="F207" s="67"/>
      <c r="G207" s="68"/>
      <c r="H207" s="121"/>
      <c r="I207" s="121"/>
      <c r="J207" s="121"/>
      <c r="K207" s="121"/>
      <c r="L207" s="121"/>
      <c r="M207" s="1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06" customFormat="1" ht="15.95" customHeight="1" x14ac:dyDescent="0.2">
      <c r="A208" s="63"/>
      <c r="B208" s="19"/>
      <c r="C208" s="68"/>
      <c r="D208" s="104"/>
      <c r="E208" s="68"/>
      <c r="F208" s="67"/>
      <c r="G208" s="68"/>
      <c r="H208" s="121"/>
      <c r="I208" s="121"/>
      <c r="J208" s="121"/>
      <c r="K208" s="121"/>
      <c r="L208" s="121"/>
      <c r="M208" s="1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56" s="106" customFormat="1" ht="15.95" customHeight="1" x14ac:dyDescent="0.2">
      <c r="A209" s="63"/>
      <c r="B209" s="19"/>
      <c r="C209" s="68"/>
      <c r="D209" s="104"/>
      <c r="E209" s="68"/>
      <c r="F209" s="67"/>
      <c r="G209" s="68"/>
      <c r="H209" s="121"/>
      <c r="I209" s="121"/>
      <c r="J209" s="121"/>
      <c r="K209" s="121"/>
      <c r="L209" s="121"/>
      <c r="M209" s="1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pans="1:256" s="106" customFormat="1" ht="15.95" customHeight="1" x14ac:dyDescent="0.2">
      <c r="A210" s="63"/>
      <c r="B210" s="19"/>
      <c r="C210" s="68"/>
      <c r="D210" s="104"/>
      <c r="E210" s="68"/>
      <c r="F210" s="67"/>
      <c r="G210" s="68"/>
      <c r="H210" s="121"/>
      <c r="I210" s="121"/>
      <c r="J210" s="121"/>
      <c r="K210" s="121"/>
      <c r="L210" s="121"/>
      <c r="M210" s="1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pans="1:256" s="106" customFormat="1" ht="15.95" customHeight="1" x14ac:dyDescent="0.2">
      <c r="A211" s="63"/>
      <c r="B211" s="19"/>
      <c r="C211" s="68"/>
      <c r="D211" s="104"/>
      <c r="E211" s="68"/>
      <c r="F211" s="67"/>
      <c r="G211" s="68"/>
      <c r="H211" s="121"/>
      <c r="I211" s="121"/>
      <c r="J211" s="121"/>
      <c r="K211" s="121"/>
      <c r="L211" s="121"/>
      <c r="M211" s="1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06" customFormat="1" ht="15.95" customHeight="1" x14ac:dyDescent="0.2">
      <c r="A212" s="63"/>
      <c r="B212" s="19"/>
      <c r="C212" s="68"/>
      <c r="D212" s="104"/>
      <c r="E212" s="68"/>
      <c r="F212" s="67"/>
      <c r="G212" s="68"/>
      <c r="H212" s="121"/>
      <c r="I212" s="121"/>
      <c r="J212" s="121"/>
      <c r="K212" s="121"/>
      <c r="L212" s="121"/>
      <c r="M212" s="1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s="106" customFormat="1" ht="15.95" customHeight="1" x14ac:dyDescent="0.2">
      <c r="A213" s="63"/>
      <c r="B213" s="19"/>
      <c r="C213" s="68"/>
      <c r="D213" s="104"/>
      <c r="E213" s="68"/>
      <c r="F213" s="67"/>
      <c r="G213" s="68"/>
      <c r="H213" s="121"/>
      <c r="I213" s="121"/>
      <c r="J213" s="121"/>
      <c r="K213" s="121"/>
      <c r="L213" s="121"/>
      <c r="M213" s="1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56" s="106" customFormat="1" ht="15.95" customHeight="1" x14ac:dyDescent="0.2">
      <c r="A214" s="63"/>
      <c r="B214" s="19"/>
      <c r="C214" s="68"/>
      <c r="D214" s="104"/>
      <c r="E214" s="68"/>
      <c r="F214" s="67"/>
      <c r="G214" s="68"/>
      <c r="H214" s="121"/>
      <c r="I214" s="121"/>
      <c r="J214" s="121"/>
      <c r="K214" s="121"/>
      <c r="L214" s="121"/>
      <c r="M214" s="1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pans="1:256" s="106" customFormat="1" ht="15.95" customHeight="1" x14ac:dyDescent="0.2">
      <c r="A215" s="63"/>
      <c r="B215" s="19"/>
      <c r="C215" s="68"/>
      <c r="D215" s="104"/>
      <c r="E215" s="68"/>
      <c r="F215" s="67"/>
      <c r="G215" s="68"/>
      <c r="H215" s="121"/>
      <c r="I215" s="121"/>
      <c r="J215" s="121"/>
      <c r="K215" s="121"/>
      <c r="L215" s="121"/>
      <c r="M215" s="1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pans="1:256" s="106" customFormat="1" ht="15.95" customHeight="1" x14ac:dyDescent="0.2">
      <c r="A216" s="63"/>
      <c r="B216" s="19"/>
      <c r="C216" s="68"/>
      <c r="D216" s="104"/>
      <c r="E216" s="68"/>
      <c r="F216" s="67"/>
      <c r="G216" s="68"/>
      <c r="H216" s="121"/>
      <c r="I216" s="121"/>
      <c r="J216" s="121"/>
      <c r="K216" s="121"/>
      <c r="L216" s="121"/>
      <c r="M216" s="1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pans="1:256" s="106" customFormat="1" ht="15.95" customHeight="1" x14ac:dyDescent="0.2">
      <c r="A217" s="63"/>
      <c r="B217" s="19"/>
      <c r="C217" s="68"/>
      <c r="D217" s="104"/>
      <c r="E217" s="68"/>
      <c r="F217" s="67"/>
      <c r="G217" s="68"/>
      <c r="H217" s="121"/>
      <c r="I217" s="121"/>
      <c r="J217" s="121"/>
      <c r="K217" s="121"/>
      <c r="L217" s="121"/>
      <c r="M217" s="1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56" s="106" customFormat="1" ht="15.95" customHeight="1" x14ac:dyDescent="0.2">
      <c r="A218" s="63"/>
      <c r="B218" s="19"/>
      <c r="C218" s="68"/>
      <c r="D218" s="104"/>
      <c r="E218" s="68"/>
      <c r="F218" s="67"/>
      <c r="G218" s="68"/>
      <c r="H218" s="121"/>
      <c r="I218" s="121"/>
      <c r="J218" s="121"/>
      <c r="K218" s="121"/>
      <c r="L218" s="121"/>
      <c r="M218" s="1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pans="1:256" s="106" customFormat="1" ht="15.95" customHeight="1" x14ac:dyDescent="0.2">
      <c r="A219" s="63"/>
      <c r="B219" s="19"/>
      <c r="C219" s="68"/>
      <c r="D219" s="104"/>
      <c r="E219" s="68"/>
      <c r="F219" s="67"/>
      <c r="G219" s="68"/>
      <c r="H219" s="121"/>
      <c r="I219" s="121"/>
      <c r="J219" s="121"/>
      <c r="K219" s="121"/>
      <c r="L219" s="121"/>
      <c r="M219" s="1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pans="1:256" s="106" customFormat="1" ht="15.95" customHeight="1" x14ac:dyDescent="0.2">
      <c r="A220" s="63"/>
      <c r="B220" s="19"/>
      <c r="C220" s="68"/>
      <c r="D220" s="104"/>
      <c r="E220" s="68"/>
      <c r="F220" s="67"/>
      <c r="G220" s="68"/>
      <c r="H220" s="121"/>
      <c r="I220" s="121"/>
      <c r="J220" s="121"/>
      <c r="K220" s="121"/>
      <c r="L220" s="121"/>
      <c r="M220" s="1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pans="1:256" s="106" customFormat="1" ht="15.95" customHeight="1" x14ac:dyDescent="0.2">
      <c r="A221" s="63"/>
      <c r="B221" s="19"/>
      <c r="C221" s="68"/>
      <c r="D221" s="104"/>
      <c r="E221" s="68"/>
      <c r="F221" s="67"/>
      <c r="G221" s="68"/>
      <c r="H221" s="121"/>
      <c r="I221" s="121"/>
      <c r="J221" s="121"/>
      <c r="K221" s="121"/>
      <c r="L221" s="121"/>
      <c r="M221" s="1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pans="1:256" s="106" customFormat="1" ht="15.95" customHeight="1" x14ac:dyDescent="0.2">
      <c r="A222" s="63"/>
      <c r="B222" s="19"/>
      <c r="C222" s="68"/>
      <c r="D222" s="104"/>
      <c r="E222" s="68"/>
      <c r="F222" s="67"/>
      <c r="G222" s="68"/>
      <c r="H222" s="121"/>
      <c r="I222" s="121"/>
      <c r="J222" s="121"/>
      <c r="K222" s="121"/>
      <c r="L222" s="121"/>
      <c r="M222" s="1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pans="1:256" s="106" customFormat="1" ht="15.95" customHeight="1" x14ac:dyDescent="0.2">
      <c r="A223" s="63"/>
      <c r="B223" s="19"/>
      <c r="C223" s="68"/>
      <c r="D223" s="104"/>
      <c r="E223" s="68"/>
      <c r="F223" s="67"/>
      <c r="G223" s="68"/>
      <c r="H223" s="121"/>
      <c r="I223" s="121"/>
      <c r="J223" s="121"/>
      <c r="K223" s="121"/>
      <c r="L223" s="121"/>
      <c r="M223" s="1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pans="1:256" s="106" customFormat="1" ht="15.95" customHeight="1" x14ac:dyDescent="0.2">
      <c r="A224" s="63"/>
      <c r="B224" s="19"/>
      <c r="C224" s="68"/>
      <c r="D224" s="104"/>
      <c r="E224" s="68"/>
      <c r="F224" s="67"/>
      <c r="G224" s="68"/>
      <c r="H224" s="121"/>
      <c r="I224" s="121"/>
      <c r="J224" s="121"/>
      <c r="K224" s="121"/>
      <c r="L224" s="121"/>
      <c r="M224" s="1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</row>
    <row r="225" spans="1:256" s="106" customFormat="1" ht="15.95" customHeight="1" x14ac:dyDescent="0.2">
      <c r="A225" s="63"/>
      <c r="B225" s="19"/>
      <c r="C225" s="68"/>
      <c r="D225" s="104"/>
      <c r="E225" s="68"/>
      <c r="F225" s="67"/>
      <c r="G225" s="68"/>
      <c r="H225" s="121"/>
      <c r="I225" s="121"/>
      <c r="J225" s="121"/>
      <c r="K225" s="121"/>
      <c r="L225" s="121"/>
      <c r="M225" s="1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s="106" customFormat="1" ht="15.95" customHeight="1" x14ac:dyDescent="0.2">
      <c r="A226" s="63"/>
      <c r="B226" s="19"/>
      <c r="C226" s="68"/>
      <c r="D226" s="104"/>
      <c r="E226" s="68"/>
      <c r="F226" s="67"/>
      <c r="G226" s="68"/>
      <c r="H226" s="121"/>
      <c r="I226" s="121"/>
      <c r="J226" s="121"/>
      <c r="K226" s="121"/>
      <c r="L226" s="121"/>
      <c r="M226" s="1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s="106" customFormat="1" ht="15.95" customHeight="1" x14ac:dyDescent="0.2">
      <c r="A227" s="63"/>
      <c r="B227" s="19"/>
      <c r="C227" s="68"/>
      <c r="D227" s="104"/>
      <c r="E227" s="68"/>
      <c r="F227" s="67"/>
      <c r="G227" s="68"/>
      <c r="H227" s="121"/>
      <c r="I227" s="121"/>
      <c r="J227" s="121"/>
      <c r="K227" s="121"/>
      <c r="L227" s="121"/>
      <c r="M227" s="1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pans="1:256" s="106" customFormat="1" ht="15.95" customHeight="1" x14ac:dyDescent="0.2">
      <c r="A228" s="63"/>
      <c r="B228" s="19"/>
      <c r="C228" s="68"/>
      <c r="D228" s="104"/>
      <c r="E228" s="68"/>
      <c r="F228" s="67"/>
      <c r="G228" s="68"/>
      <c r="H228" s="121"/>
      <c r="I228" s="121"/>
      <c r="J228" s="121"/>
      <c r="K228" s="121"/>
      <c r="L228" s="121"/>
      <c r="M228" s="1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</row>
    <row r="229" spans="1:256" s="106" customFormat="1" ht="15.95" customHeight="1" x14ac:dyDescent="0.2">
      <c r="A229" s="63"/>
      <c r="B229" s="19"/>
      <c r="C229" s="68"/>
      <c r="D229" s="104"/>
      <c r="E229" s="68"/>
      <c r="F229" s="67"/>
      <c r="G229" s="68"/>
      <c r="H229" s="121"/>
      <c r="I229" s="121"/>
      <c r="J229" s="121"/>
      <c r="K229" s="121"/>
      <c r="L229" s="121"/>
      <c r="M229" s="1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</row>
    <row r="230" spans="1:256" s="106" customFormat="1" ht="15.95" customHeight="1" x14ac:dyDescent="0.2">
      <c r="A230" s="63"/>
      <c r="B230" s="19"/>
      <c r="C230" s="68"/>
      <c r="D230" s="104"/>
      <c r="E230" s="68"/>
      <c r="F230" s="67"/>
      <c r="G230" s="68"/>
      <c r="H230" s="121"/>
      <c r="I230" s="121"/>
      <c r="J230" s="121"/>
      <c r="K230" s="121"/>
      <c r="L230" s="121"/>
      <c r="M230" s="1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s="106" customFormat="1" ht="15.95" customHeight="1" x14ac:dyDescent="0.2">
      <c r="A231" s="63"/>
      <c r="B231" s="19"/>
      <c r="C231" s="68"/>
      <c r="D231" s="104"/>
      <c r="E231" s="68"/>
      <c r="F231" s="67"/>
      <c r="G231" s="68"/>
      <c r="H231" s="121"/>
      <c r="I231" s="121"/>
      <c r="J231" s="121"/>
      <c r="K231" s="121"/>
      <c r="L231" s="121"/>
      <c r="M231" s="1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1:256" s="106" customFormat="1" ht="15.95" customHeight="1" x14ac:dyDescent="0.2">
      <c r="A232" s="63"/>
      <c r="B232" s="19"/>
      <c r="C232" s="68"/>
      <c r="D232" s="104"/>
      <c r="E232" s="68"/>
      <c r="F232" s="67"/>
      <c r="G232" s="68"/>
      <c r="H232" s="121"/>
      <c r="I232" s="121"/>
      <c r="J232" s="121"/>
      <c r="K232" s="121"/>
      <c r="L232" s="121"/>
      <c r="M232" s="1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s="106" customFormat="1" ht="15.95" customHeight="1" x14ac:dyDescent="0.2">
      <c r="A233" s="63"/>
      <c r="B233" s="19"/>
      <c r="C233" s="68"/>
      <c r="D233" s="104"/>
      <c r="E233" s="68"/>
      <c r="F233" s="67"/>
      <c r="G233" s="68"/>
      <c r="H233" s="121"/>
      <c r="I233" s="121"/>
      <c r="J233" s="121"/>
      <c r="K233" s="121"/>
      <c r="L233" s="121"/>
      <c r="M233" s="1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106" customFormat="1" ht="15.95" customHeight="1" x14ac:dyDescent="0.2">
      <c r="A234" s="63"/>
      <c r="B234" s="19"/>
      <c r="C234" s="68"/>
      <c r="D234" s="104"/>
      <c r="E234" s="68"/>
      <c r="F234" s="67"/>
      <c r="G234" s="68"/>
      <c r="H234" s="121"/>
      <c r="I234" s="121"/>
      <c r="J234" s="121"/>
      <c r="K234" s="121"/>
      <c r="L234" s="121"/>
      <c r="M234" s="1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s="106" customFormat="1" ht="15.95" customHeight="1" x14ac:dyDescent="0.2">
      <c r="A235" s="63"/>
      <c r="B235" s="19"/>
      <c r="C235" s="68"/>
      <c r="D235" s="104"/>
      <c r="E235" s="68"/>
      <c r="F235" s="67"/>
      <c r="G235" s="68"/>
      <c r="H235" s="121"/>
      <c r="I235" s="121"/>
      <c r="J235" s="121"/>
      <c r="K235" s="121"/>
      <c r="L235" s="121"/>
      <c r="M235" s="1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s="106" customFormat="1" ht="15.95" customHeight="1" x14ac:dyDescent="0.2">
      <c r="A236" s="63"/>
      <c r="B236" s="19"/>
      <c r="C236" s="68"/>
      <c r="D236" s="104"/>
      <c r="E236" s="68"/>
      <c r="F236" s="67"/>
      <c r="G236" s="68"/>
      <c r="H236" s="121"/>
      <c r="I236" s="121"/>
      <c r="J236" s="121"/>
      <c r="K236" s="121"/>
      <c r="L236" s="121"/>
      <c r="M236" s="1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s="106" customFormat="1" ht="15.95" customHeight="1" x14ac:dyDescent="0.2">
      <c r="A237" s="63"/>
      <c r="B237" s="19"/>
      <c r="C237" s="68"/>
      <c r="D237" s="104"/>
      <c r="E237" s="68"/>
      <c r="F237" s="67"/>
      <c r="G237" s="68"/>
      <c r="H237" s="121"/>
      <c r="I237" s="121"/>
      <c r="J237" s="121"/>
      <c r="K237" s="121"/>
      <c r="L237" s="121"/>
      <c r="M237" s="1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s="106" customFormat="1" ht="15.95" customHeight="1" x14ac:dyDescent="0.2">
      <c r="A238" s="63"/>
      <c r="B238" s="19"/>
      <c r="C238" s="68"/>
      <c r="D238" s="104"/>
      <c r="E238" s="68"/>
      <c r="F238" s="67"/>
      <c r="G238" s="68"/>
      <c r="H238" s="121"/>
      <c r="I238" s="121"/>
      <c r="J238" s="121"/>
      <c r="K238" s="121"/>
      <c r="L238" s="121"/>
      <c r="M238" s="1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1:256" s="106" customFormat="1" ht="15.95" customHeight="1" x14ac:dyDescent="0.2">
      <c r="A239" s="63"/>
      <c r="B239" s="19"/>
      <c r="C239" s="68"/>
      <c r="D239" s="104"/>
      <c r="E239" s="68"/>
      <c r="F239" s="67"/>
      <c r="G239" s="68"/>
      <c r="H239" s="121"/>
      <c r="I239" s="121"/>
      <c r="J239" s="121"/>
      <c r="K239" s="121"/>
      <c r="L239" s="121"/>
      <c r="M239" s="1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pans="1:256" s="106" customFormat="1" ht="15.95" customHeight="1" x14ac:dyDescent="0.2">
      <c r="A240" s="63"/>
      <c r="B240" s="19"/>
      <c r="C240" s="68"/>
      <c r="D240" s="104"/>
      <c r="E240" s="68"/>
      <c r="F240" s="67"/>
      <c r="G240" s="68"/>
      <c r="H240" s="121"/>
      <c r="I240" s="121"/>
      <c r="J240" s="121"/>
      <c r="K240" s="121"/>
      <c r="L240" s="121"/>
      <c r="M240" s="1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pans="1:256" s="106" customFormat="1" ht="15.95" customHeight="1" x14ac:dyDescent="0.2">
      <c r="A241" s="63"/>
      <c r="B241" s="19"/>
      <c r="C241" s="68"/>
      <c r="D241" s="104"/>
      <c r="E241" s="68"/>
      <c r="F241" s="67"/>
      <c r="G241" s="68"/>
      <c r="H241" s="121"/>
      <c r="I241" s="121"/>
      <c r="J241" s="121"/>
      <c r="K241" s="121"/>
      <c r="L241" s="121"/>
      <c r="M241" s="1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pans="1:256" s="106" customFormat="1" ht="15.95" customHeight="1" x14ac:dyDescent="0.2">
      <c r="A242" s="63"/>
      <c r="B242" s="19"/>
      <c r="C242" s="68"/>
      <c r="D242" s="104"/>
      <c r="E242" s="68"/>
      <c r="F242" s="67"/>
      <c r="G242" s="68"/>
      <c r="H242" s="121"/>
      <c r="I242" s="121"/>
      <c r="J242" s="121"/>
      <c r="K242" s="121"/>
      <c r="L242" s="121"/>
      <c r="M242" s="1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pans="1:256" s="106" customFormat="1" ht="15.95" customHeight="1" x14ac:dyDescent="0.2">
      <c r="A243" s="63"/>
      <c r="B243" s="19"/>
      <c r="C243" s="68"/>
      <c r="D243" s="104"/>
      <c r="E243" s="68"/>
      <c r="F243" s="67"/>
      <c r="G243" s="68"/>
      <c r="H243" s="121"/>
      <c r="I243" s="121"/>
      <c r="J243" s="121"/>
      <c r="K243" s="121"/>
      <c r="L243" s="121"/>
      <c r="M243" s="1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pans="1:256" s="106" customFormat="1" ht="15.95" customHeight="1" x14ac:dyDescent="0.2">
      <c r="A244" s="63"/>
      <c r="B244" s="19"/>
      <c r="C244" s="68"/>
      <c r="D244" s="104"/>
      <c r="E244" s="68"/>
      <c r="F244" s="67"/>
      <c r="G244" s="68"/>
      <c r="H244" s="121"/>
      <c r="I244" s="121"/>
      <c r="J244" s="121"/>
      <c r="K244" s="121"/>
      <c r="L244" s="121"/>
      <c r="M244" s="1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06" customFormat="1" ht="15.95" customHeight="1" x14ac:dyDescent="0.2">
      <c r="A245" s="63"/>
      <c r="B245" s="19"/>
      <c r="C245" s="68"/>
      <c r="D245" s="104"/>
      <c r="E245" s="68"/>
      <c r="F245" s="67"/>
      <c r="G245" s="68"/>
      <c r="H245" s="121"/>
      <c r="I245" s="121"/>
      <c r="J245" s="121"/>
      <c r="K245" s="121"/>
      <c r="L245" s="121"/>
      <c r="M245" s="1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s="106" customFormat="1" ht="15.95" customHeight="1" x14ac:dyDescent="0.2">
      <c r="A246" s="63"/>
      <c r="B246" s="19"/>
      <c r="C246" s="68"/>
      <c r="D246" s="104"/>
      <c r="E246" s="68"/>
      <c r="F246" s="67"/>
      <c r="G246" s="68"/>
      <c r="H246" s="121"/>
      <c r="I246" s="121"/>
      <c r="J246" s="121"/>
      <c r="K246" s="121"/>
      <c r="L246" s="121"/>
      <c r="M246" s="1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s="106" customFormat="1" ht="15.95" customHeight="1" x14ac:dyDescent="0.2">
      <c r="A247" s="63"/>
      <c r="B247" s="19"/>
      <c r="C247" s="68"/>
      <c r="D247" s="104"/>
      <c r="E247" s="68"/>
      <c r="F247" s="67"/>
      <c r="G247" s="68"/>
      <c r="H247" s="121"/>
      <c r="I247" s="121"/>
      <c r="J247" s="121"/>
      <c r="K247" s="121"/>
      <c r="L247" s="121"/>
      <c r="M247" s="1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106" customFormat="1" ht="15.95" customHeight="1" x14ac:dyDescent="0.2">
      <c r="A248" s="63"/>
      <c r="B248" s="19"/>
      <c r="C248" s="68"/>
      <c r="D248" s="104"/>
      <c r="E248" s="68"/>
      <c r="F248" s="67"/>
      <c r="G248" s="68"/>
      <c r="H248" s="121"/>
      <c r="I248" s="121"/>
      <c r="J248" s="121"/>
      <c r="K248" s="121"/>
      <c r="L248" s="121"/>
      <c r="M248" s="1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s="106" customFormat="1" ht="15.95" customHeight="1" x14ac:dyDescent="0.2">
      <c r="A249" s="63"/>
      <c r="B249" s="19"/>
      <c r="C249" s="68"/>
      <c r="D249" s="104"/>
      <c r="E249" s="68"/>
      <c r="F249" s="67"/>
      <c r="G249" s="68"/>
      <c r="H249" s="121"/>
      <c r="I249" s="121"/>
      <c r="J249" s="121"/>
      <c r="K249" s="121"/>
      <c r="L249" s="121"/>
      <c r="M249" s="1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s="106" customFormat="1" ht="15.95" customHeight="1" x14ac:dyDescent="0.2">
      <c r="A250" s="63"/>
      <c r="B250" s="19"/>
      <c r="C250" s="68"/>
      <c r="D250" s="104"/>
      <c r="E250" s="68"/>
      <c r="F250" s="67"/>
      <c r="G250" s="68"/>
      <c r="H250" s="121"/>
      <c r="I250" s="121"/>
      <c r="J250" s="121"/>
      <c r="K250" s="121"/>
      <c r="L250" s="121"/>
      <c r="M250" s="1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s="106" customFormat="1" ht="15.95" customHeight="1" x14ac:dyDescent="0.2">
      <c r="A251" s="63"/>
      <c r="B251" s="19"/>
      <c r="C251" s="68"/>
      <c r="D251" s="104"/>
      <c r="E251" s="68"/>
      <c r="F251" s="67"/>
      <c r="G251" s="68"/>
      <c r="H251" s="121"/>
      <c r="I251" s="121"/>
      <c r="J251" s="121"/>
      <c r="K251" s="121"/>
      <c r="L251" s="121"/>
      <c r="M251" s="1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s="106" customFormat="1" ht="15.95" customHeight="1" x14ac:dyDescent="0.2">
      <c r="A252" s="63"/>
      <c r="B252" s="19"/>
      <c r="C252" s="68"/>
      <c r="D252" s="104"/>
      <c r="E252" s="68"/>
      <c r="F252" s="67"/>
      <c r="G252" s="68"/>
      <c r="H252" s="121"/>
      <c r="I252" s="121"/>
      <c r="J252" s="121"/>
      <c r="K252" s="121"/>
      <c r="L252" s="121"/>
      <c r="M252" s="1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s="106" customFormat="1" ht="15.95" customHeight="1" x14ac:dyDescent="0.2">
      <c r="A253" s="63"/>
      <c r="B253" s="19"/>
      <c r="C253" s="68"/>
      <c r="D253" s="104"/>
      <c r="E253" s="68"/>
      <c r="F253" s="67"/>
      <c r="G253" s="68"/>
      <c r="H253" s="121"/>
      <c r="I253" s="121"/>
      <c r="J253" s="121"/>
      <c r="K253" s="121"/>
      <c r="L253" s="121"/>
      <c r="M253" s="1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s="106" customFormat="1" ht="15.95" customHeight="1" x14ac:dyDescent="0.2">
      <c r="A254" s="63"/>
      <c r="B254" s="19"/>
      <c r="C254" s="68"/>
      <c r="D254" s="104"/>
      <c r="E254" s="68"/>
      <c r="F254" s="67"/>
      <c r="G254" s="68"/>
      <c r="H254" s="121"/>
      <c r="I254" s="121"/>
      <c r="J254" s="121"/>
      <c r="K254" s="121"/>
      <c r="L254" s="121"/>
      <c r="M254" s="1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106" customFormat="1" ht="15.95" customHeight="1" x14ac:dyDescent="0.2">
      <c r="A255" s="63"/>
      <c r="B255" s="19"/>
      <c r="C255" s="68"/>
      <c r="D255" s="104"/>
      <c r="E255" s="68"/>
      <c r="F255" s="67"/>
      <c r="G255" s="68"/>
      <c r="H255" s="121"/>
      <c r="I255" s="121"/>
      <c r="J255" s="121"/>
      <c r="K255" s="121"/>
      <c r="L255" s="121"/>
      <c r="M255" s="1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pans="1:256" s="106" customFormat="1" ht="15.95" customHeight="1" x14ac:dyDescent="0.2">
      <c r="A256" s="63"/>
      <c r="B256" s="19"/>
      <c r="C256" s="68"/>
      <c r="D256" s="104"/>
      <c r="E256" s="68"/>
      <c r="F256" s="67"/>
      <c r="G256" s="68"/>
      <c r="H256" s="121"/>
      <c r="I256" s="121"/>
      <c r="J256" s="121"/>
      <c r="K256" s="121"/>
      <c r="L256" s="121"/>
      <c r="M256" s="1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pans="1:256" s="106" customFormat="1" ht="15.95" customHeight="1" x14ac:dyDescent="0.2">
      <c r="A257" s="63"/>
      <c r="B257" s="19"/>
      <c r="C257" s="68"/>
      <c r="D257" s="104"/>
      <c r="E257" s="68"/>
      <c r="F257" s="67"/>
      <c r="G257" s="68"/>
      <c r="H257" s="121"/>
      <c r="I257" s="121"/>
      <c r="J257" s="121"/>
      <c r="K257" s="121"/>
      <c r="L257" s="121"/>
      <c r="M257" s="1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pans="1:256" s="106" customFormat="1" ht="15.95" customHeight="1" x14ac:dyDescent="0.2">
      <c r="A258" s="63"/>
      <c r="B258" s="19"/>
      <c r="C258" s="68"/>
      <c r="D258" s="104"/>
      <c r="E258" s="68"/>
      <c r="F258" s="67"/>
      <c r="G258" s="68"/>
      <c r="H258" s="121"/>
      <c r="I258" s="121"/>
      <c r="J258" s="121"/>
      <c r="K258" s="121"/>
      <c r="L258" s="121"/>
      <c r="M258" s="1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56" s="106" customFormat="1" ht="15.95" customHeight="1" x14ac:dyDescent="0.2">
      <c r="A259" s="63"/>
      <c r="B259" s="19"/>
      <c r="C259" s="68"/>
      <c r="D259" s="104"/>
      <c r="E259" s="68"/>
      <c r="F259" s="67"/>
      <c r="G259" s="68"/>
      <c r="H259" s="121"/>
      <c r="I259" s="121"/>
      <c r="J259" s="121"/>
      <c r="K259" s="121"/>
      <c r="L259" s="121"/>
      <c r="M259" s="1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256" s="106" customFormat="1" ht="15.95" customHeight="1" x14ac:dyDescent="0.2">
      <c r="A260" s="63"/>
      <c r="B260" s="19"/>
      <c r="C260" s="68"/>
      <c r="D260" s="104"/>
      <c r="E260" s="68"/>
      <c r="F260" s="67"/>
      <c r="G260" s="68"/>
      <c r="H260" s="121"/>
      <c r="I260" s="121"/>
      <c r="J260" s="121"/>
      <c r="K260" s="121"/>
      <c r="L260" s="121"/>
      <c r="M260" s="1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s="106" customFormat="1" ht="15.95" customHeight="1" x14ac:dyDescent="0.2">
      <c r="A261" s="63"/>
      <c r="B261" s="19"/>
      <c r="C261" s="68"/>
      <c r="D261" s="104"/>
      <c r="E261" s="68"/>
      <c r="F261" s="67"/>
      <c r="G261" s="68"/>
      <c r="H261" s="121"/>
      <c r="I261" s="121"/>
      <c r="J261" s="121"/>
      <c r="K261" s="121"/>
      <c r="L261" s="121"/>
      <c r="M261" s="1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</row>
    <row r="262" spans="1:256" s="106" customFormat="1" ht="15.95" customHeight="1" x14ac:dyDescent="0.2">
      <c r="A262" s="63"/>
      <c r="B262" s="19"/>
      <c r="C262" s="68"/>
      <c r="D262" s="104"/>
      <c r="E262" s="68"/>
      <c r="F262" s="67"/>
      <c r="G262" s="68"/>
      <c r="H262" s="121"/>
      <c r="I262" s="121"/>
      <c r="J262" s="121"/>
      <c r="K262" s="121"/>
      <c r="L262" s="121"/>
      <c r="M262" s="1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pans="1:256" s="106" customFormat="1" ht="15.95" customHeight="1" x14ac:dyDescent="0.2">
      <c r="A263" s="63"/>
      <c r="B263" s="19"/>
      <c r="C263" s="68"/>
      <c r="D263" s="104"/>
      <c r="E263" s="68"/>
      <c r="F263" s="67"/>
      <c r="G263" s="68"/>
      <c r="H263" s="121"/>
      <c r="I263" s="121"/>
      <c r="J263" s="121"/>
      <c r="K263" s="121"/>
      <c r="L263" s="121"/>
      <c r="M263" s="1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</row>
    <row r="264" spans="1:256" s="106" customFormat="1" ht="15.95" customHeight="1" x14ac:dyDescent="0.2">
      <c r="A264" s="63"/>
      <c r="B264" s="19"/>
      <c r="C264" s="68"/>
      <c r="D264" s="104"/>
      <c r="E264" s="68"/>
      <c r="F264" s="67"/>
      <c r="G264" s="68"/>
      <c r="H264" s="121"/>
      <c r="I264" s="121"/>
      <c r="J264" s="121"/>
      <c r="K264" s="121"/>
      <c r="L264" s="121"/>
      <c r="M264" s="1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</row>
    <row r="265" spans="1:256" s="106" customFormat="1" ht="15.95" customHeight="1" x14ac:dyDescent="0.2">
      <c r="A265" s="63"/>
      <c r="B265" s="19"/>
      <c r="C265" s="68"/>
      <c r="D265" s="104"/>
      <c r="E265" s="68"/>
      <c r="F265" s="67"/>
      <c r="G265" s="68"/>
      <c r="H265" s="121"/>
      <c r="I265" s="121"/>
      <c r="J265" s="121"/>
      <c r="K265" s="121"/>
      <c r="L265" s="121"/>
      <c r="M265" s="1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</row>
    <row r="266" spans="1:256" s="106" customFormat="1" ht="15.95" customHeight="1" x14ac:dyDescent="0.2">
      <c r="A266" s="63"/>
      <c r="B266" s="19"/>
      <c r="C266" s="68"/>
      <c r="D266" s="104"/>
      <c r="E266" s="68"/>
      <c r="F266" s="67"/>
      <c r="G266" s="68"/>
      <c r="H266" s="121"/>
      <c r="I266" s="121"/>
      <c r="J266" s="121"/>
      <c r="K266" s="121"/>
      <c r="L266" s="121"/>
      <c r="M266" s="1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pans="1:256" s="106" customFormat="1" ht="15.95" customHeight="1" x14ac:dyDescent="0.2">
      <c r="A267" s="63"/>
      <c r="B267" s="19"/>
      <c r="C267" s="68"/>
      <c r="D267" s="104"/>
      <c r="E267" s="68"/>
      <c r="F267" s="67"/>
      <c r="G267" s="68"/>
      <c r="H267" s="121"/>
      <c r="I267" s="121"/>
      <c r="J267" s="121"/>
      <c r="K267" s="121"/>
      <c r="L267" s="121"/>
      <c r="M267" s="1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</row>
    <row r="268" spans="1:256" s="106" customFormat="1" ht="15.95" customHeight="1" x14ac:dyDescent="0.2">
      <c r="A268" s="63"/>
      <c r="B268" s="19"/>
      <c r="C268" s="68"/>
      <c r="D268" s="104"/>
      <c r="E268" s="68"/>
      <c r="F268" s="67"/>
      <c r="G268" s="68"/>
      <c r="H268" s="121"/>
      <c r="I268" s="121"/>
      <c r="J268" s="121"/>
      <c r="K268" s="121"/>
      <c r="L268" s="121"/>
      <c r="M268" s="1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</row>
    <row r="269" spans="1:256" s="106" customFormat="1" ht="15.95" customHeight="1" x14ac:dyDescent="0.2">
      <c r="A269" s="63"/>
      <c r="B269" s="19"/>
      <c r="C269" s="68"/>
      <c r="D269" s="104"/>
      <c r="E269" s="68"/>
      <c r="F269" s="67"/>
      <c r="G269" s="68"/>
      <c r="H269" s="121"/>
      <c r="I269" s="121"/>
      <c r="J269" s="121"/>
      <c r="K269" s="121"/>
      <c r="L269" s="121"/>
      <c r="M269" s="1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</row>
    <row r="270" spans="1:256" s="106" customFormat="1" ht="15.95" customHeight="1" x14ac:dyDescent="0.2">
      <c r="A270" s="63"/>
      <c r="B270" s="19"/>
      <c r="C270" s="68"/>
      <c r="D270" s="104"/>
      <c r="E270" s="68"/>
      <c r="F270" s="67"/>
      <c r="G270" s="68"/>
      <c r="H270" s="121"/>
      <c r="I270" s="121"/>
      <c r="J270" s="121"/>
      <c r="K270" s="121"/>
      <c r="L270" s="121"/>
      <c r="M270" s="1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</row>
    <row r="271" spans="1:256" s="106" customFormat="1" ht="15.95" customHeight="1" x14ac:dyDescent="0.2">
      <c r="A271" s="63"/>
      <c r="B271" s="19"/>
      <c r="C271" s="68"/>
      <c r="D271" s="104"/>
      <c r="E271" s="68"/>
      <c r="F271" s="67"/>
      <c r="G271" s="68"/>
      <c r="H271" s="121"/>
      <c r="I271" s="121"/>
      <c r="J271" s="121"/>
      <c r="K271" s="121"/>
      <c r="L271" s="121"/>
      <c r="M271" s="1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pans="1:256" s="106" customFormat="1" ht="15.95" customHeight="1" x14ac:dyDescent="0.2">
      <c r="A272" s="63"/>
      <c r="B272" s="19"/>
      <c r="C272" s="68"/>
      <c r="D272" s="104"/>
      <c r="E272" s="68"/>
      <c r="F272" s="67"/>
      <c r="G272" s="68"/>
      <c r="H272" s="121"/>
      <c r="I272" s="121"/>
      <c r="J272" s="121"/>
      <c r="K272" s="121"/>
      <c r="L272" s="121"/>
      <c r="M272" s="1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pans="1:256" s="106" customFormat="1" ht="15.95" customHeight="1" x14ac:dyDescent="0.2">
      <c r="A273" s="63"/>
      <c r="B273" s="19"/>
      <c r="C273" s="68"/>
      <c r="D273" s="104"/>
      <c r="E273" s="68"/>
      <c r="F273" s="67"/>
      <c r="G273" s="68"/>
      <c r="H273" s="121"/>
      <c r="I273" s="121"/>
      <c r="J273" s="121"/>
      <c r="K273" s="121"/>
      <c r="L273" s="121"/>
      <c r="M273" s="1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s="106" customFormat="1" ht="15.95" customHeight="1" x14ac:dyDescent="0.2">
      <c r="A274" s="63"/>
      <c r="B274" s="19"/>
      <c r="C274" s="68"/>
      <c r="D274" s="104"/>
      <c r="E274" s="68"/>
      <c r="F274" s="67"/>
      <c r="G274" s="68"/>
      <c r="H274" s="121"/>
      <c r="I274" s="121"/>
      <c r="J274" s="121"/>
      <c r="K274" s="121"/>
      <c r="L274" s="121"/>
      <c r="M274" s="1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s="106" customFormat="1" ht="15.95" customHeight="1" x14ac:dyDescent="0.2">
      <c r="A275" s="63"/>
      <c r="B275" s="19"/>
      <c r="C275" s="68"/>
      <c r="D275" s="104"/>
      <c r="E275" s="68"/>
      <c r="F275" s="67"/>
      <c r="G275" s="68"/>
      <c r="H275" s="121"/>
      <c r="I275" s="121"/>
      <c r="J275" s="121"/>
      <c r="K275" s="121"/>
      <c r="L275" s="121"/>
      <c r="M275" s="1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256" s="106" customFormat="1" ht="15.95" customHeight="1" x14ac:dyDescent="0.2">
      <c r="A276" s="63"/>
      <c r="B276" s="19"/>
      <c r="C276" s="68"/>
      <c r="D276" s="104"/>
      <c r="E276" s="68"/>
      <c r="F276" s="67"/>
      <c r="G276" s="68"/>
      <c r="H276" s="121"/>
      <c r="I276" s="121"/>
      <c r="J276" s="121"/>
      <c r="K276" s="121"/>
      <c r="L276" s="121"/>
      <c r="M276" s="1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s="106" customFormat="1" ht="15.95" customHeight="1" x14ac:dyDescent="0.2">
      <c r="A277" s="63"/>
      <c r="B277" s="19"/>
      <c r="C277" s="68"/>
      <c r="D277" s="104"/>
      <c r="E277" s="68"/>
      <c r="F277" s="67"/>
      <c r="G277" s="68"/>
      <c r="H277" s="121"/>
      <c r="I277" s="121"/>
      <c r="J277" s="121"/>
      <c r="K277" s="121"/>
      <c r="L277" s="121"/>
      <c r="M277" s="1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s="106" customFormat="1" ht="15.95" customHeight="1" x14ac:dyDescent="0.2">
      <c r="A278" s="63"/>
      <c r="B278" s="19"/>
      <c r="C278" s="68"/>
      <c r="D278" s="104"/>
      <c r="E278" s="68"/>
      <c r="F278" s="67"/>
      <c r="G278" s="68"/>
      <c r="H278" s="121"/>
      <c r="I278" s="121"/>
      <c r="J278" s="121"/>
      <c r="K278" s="121"/>
      <c r="L278" s="121"/>
      <c r="M278" s="1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s="106" customFormat="1" ht="15.95" customHeight="1" x14ac:dyDescent="0.2">
      <c r="A279" s="63"/>
      <c r="B279" s="19"/>
      <c r="C279" s="68"/>
      <c r="D279" s="104"/>
      <c r="E279" s="68"/>
      <c r="F279" s="67"/>
      <c r="G279" s="68"/>
      <c r="H279" s="121"/>
      <c r="I279" s="121"/>
      <c r="J279" s="121"/>
      <c r="K279" s="121"/>
      <c r="L279" s="121"/>
      <c r="M279" s="1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s="106" customFormat="1" ht="15.95" customHeight="1" x14ac:dyDescent="0.2">
      <c r="A280" s="63"/>
      <c r="B280" s="19"/>
      <c r="C280" s="68"/>
      <c r="D280" s="104"/>
      <c r="E280" s="68"/>
      <c r="F280" s="67"/>
      <c r="G280" s="68"/>
      <c r="H280" s="121"/>
      <c r="I280" s="121"/>
      <c r="J280" s="121"/>
      <c r="K280" s="121"/>
      <c r="L280" s="121"/>
      <c r="M280" s="1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s="106" customFormat="1" ht="15.95" customHeight="1" x14ac:dyDescent="0.2">
      <c r="A281" s="63"/>
      <c r="B281" s="19"/>
      <c r="C281" s="68"/>
      <c r="D281" s="104"/>
      <c r="E281" s="68"/>
      <c r="F281" s="67"/>
      <c r="G281" s="68"/>
      <c r="H281" s="121"/>
      <c r="I281" s="121"/>
      <c r="J281" s="121"/>
      <c r="K281" s="121"/>
      <c r="L281" s="121"/>
      <c r="M281" s="1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s="106" customFormat="1" ht="15.95" customHeight="1" x14ac:dyDescent="0.2">
      <c r="A282" s="63"/>
      <c r="B282" s="19"/>
      <c r="C282" s="68"/>
      <c r="D282" s="104"/>
      <c r="E282" s="68"/>
      <c r="F282" s="67"/>
      <c r="G282" s="68"/>
      <c r="H282" s="121"/>
      <c r="I282" s="121"/>
      <c r="J282" s="121"/>
      <c r="K282" s="121"/>
      <c r="L282" s="121"/>
      <c r="M282" s="1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</row>
    <row r="283" spans="1:256" s="106" customFormat="1" ht="15.95" customHeight="1" x14ac:dyDescent="0.2">
      <c r="A283" s="63"/>
      <c r="B283" s="19"/>
      <c r="C283" s="68"/>
      <c r="D283" s="104"/>
      <c r="E283" s="68"/>
      <c r="F283" s="67"/>
      <c r="G283" s="68"/>
      <c r="H283" s="121"/>
      <c r="I283" s="121"/>
      <c r="J283" s="121"/>
      <c r="K283" s="121"/>
      <c r="L283" s="121"/>
      <c r="M283" s="1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pans="1:256" s="106" customFormat="1" ht="15.95" customHeight="1" x14ac:dyDescent="0.2">
      <c r="A284" s="63"/>
      <c r="B284" s="19"/>
      <c r="C284" s="68"/>
      <c r="D284" s="104"/>
      <c r="E284" s="68"/>
      <c r="F284" s="67"/>
      <c r="G284" s="68"/>
      <c r="H284" s="121"/>
      <c r="I284" s="121"/>
      <c r="J284" s="121"/>
      <c r="K284" s="121"/>
      <c r="L284" s="121"/>
      <c r="M284" s="1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pans="1:256" s="106" customFormat="1" ht="15.95" customHeight="1" x14ac:dyDescent="0.2">
      <c r="A285" s="63"/>
      <c r="B285" s="19"/>
      <c r="C285" s="68"/>
      <c r="D285" s="104"/>
      <c r="E285" s="68"/>
      <c r="F285" s="67"/>
      <c r="G285" s="68"/>
      <c r="H285" s="121"/>
      <c r="I285" s="121"/>
      <c r="J285" s="121"/>
      <c r="K285" s="121"/>
      <c r="L285" s="121"/>
      <c r="M285" s="1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</row>
    <row r="286" spans="1:256" s="106" customFormat="1" ht="15.95" customHeight="1" x14ac:dyDescent="0.2">
      <c r="A286" s="63"/>
      <c r="B286" s="19"/>
      <c r="C286" s="68"/>
      <c r="D286" s="104"/>
      <c r="E286" s="68"/>
      <c r="F286" s="67"/>
      <c r="G286" s="68"/>
      <c r="H286" s="121"/>
      <c r="I286" s="121"/>
      <c r="J286" s="121"/>
      <c r="K286" s="121"/>
      <c r="L286" s="121"/>
      <c r="M286" s="1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pans="1:256" s="106" customFormat="1" ht="15.95" customHeight="1" x14ac:dyDescent="0.2">
      <c r="A287" s="63"/>
      <c r="B287" s="19"/>
      <c r="C287" s="68"/>
      <c r="D287" s="104"/>
      <c r="E287" s="68"/>
      <c r="F287" s="67"/>
      <c r="G287" s="68"/>
      <c r="H287" s="121"/>
      <c r="I287" s="121"/>
      <c r="J287" s="121"/>
      <c r="K287" s="121"/>
      <c r="L287" s="121"/>
      <c r="M287" s="1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pans="1:256" s="106" customFormat="1" ht="15.95" customHeight="1" x14ac:dyDescent="0.2">
      <c r="A288" s="63"/>
      <c r="B288" s="19"/>
      <c r="C288" s="68"/>
      <c r="D288" s="104"/>
      <c r="E288" s="68"/>
      <c r="F288" s="67"/>
      <c r="G288" s="68"/>
      <c r="H288" s="121"/>
      <c r="I288" s="121"/>
      <c r="J288" s="121"/>
      <c r="K288" s="121"/>
      <c r="L288" s="121"/>
      <c r="M288" s="1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pans="1:256" s="106" customFormat="1" ht="15.95" customHeight="1" x14ac:dyDescent="0.2">
      <c r="A289" s="63"/>
      <c r="B289" s="19"/>
      <c r="C289" s="68"/>
      <c r="D289" s="104"/>
      <c r="E289" s="68"/>
      <c r="F289" s="67"/>
      <c r="G289" s="68"/>
      <c r="H289" s="121"/>
      <c r="I289" s="121"/>
      <c r="J289" s="121"/>
      <c r="K289" s="121"/>
      <c r="L289" s="121"/>
      <c r="M289" s="1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</row>
    <row r="290" spans="1:256" s="106" customFormat="1" ht="15.95" customHeight="1" x14ac:dyDescent="0.2">
      <c r="A290" s="63"/>
      <c r="B290" s="19"/>
      <c r="C290" s="68"/>
      <c r="D290" s="104"/>
      <c r="E290" s="68"/>
      <c r="F290" s="67"/>
      <c r="G290" s="68"/>
      <c r="H290" s="121"/>
      <c r="I290" s="121"/>
      <c r="J290" s="121"/>
      <c r="K290" s="121"/>
      <c r="L290" s="121"/>
      <c r="M290" s="1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</row>
    <row r="291" spans="1:256" s="106" customFormat="1" ht="15.95" customHeight="1" x14ac:dyDescent="0.2">
      <c r="A291" s="63"/>
      <c r="B291" s="19"/>
      <c r="C291" s="68"/>
      <c r="D291" s="104"/>
      <c r="E291" s="68"/>
      <c r="F291" s="67"/>
      <c r="G291" s="68"/>
      <c r="H291" s="121"/>
      <c r="I291" s="121"/>
      <c r="J291" s="121"/>
      <c r="K291" s="121"/>
      <c r="L291" s="121"/>
      <c r="M291" s="1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s="106" customFormat="1" ht="15.95" customHeight="1" x14ac:dyDescent="0.2">
      <c r="A292" s="63"/>
      <c r="B292" s="19"/>
      <c r="C292" s="68"/>
      <c r="D292" s="104"/>
      <c r="E292" s="68"/>
      <c r="F292" s="67"/>
      <c r="G292" s="68"/>
      <c r="H292" s="121"/>
      <c r="I292" s="121"/>
      <c r="J292" s="121"/>
      <c r="K292" s="121"/>
      <c r="L292" s="121"/>
      <c r="M292" s="1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s="106" customFormat="1" ht="15.95" customHeight="1" x14ac:dyDescent="0.2">
      <c r="A293" s="63"/>
      <c r="B293" s="19"/>
      <c r="C293" s="68"/>
      <c r="D293" s="104"/>
      <c r="E293" s="68"/>
      <c r="F293" s="67"/>
      <c r="G293" s="68"/>
      <c r="H293" s="121"/>
      <c r="I293" s="121"/>
      <c r="J293" s="121"/>
      <c r="K293" s="121"/>
      <c r="L293" s="121"/>
      <c r="M293" s="1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s="106" customFormat="1" ht="15.95" customHeight="1" x14ac:dyDescent="0.2">
      <c r="A294" s="63"/>
      <c r="B294" s="19"/>
      <c r="C294" s="68"/>
      <c r="D294" s="104"/>
      <c r="E294" s="68"/>
      <c r="F294" s="67"/>
      <c r="G294" s="68"/>
      <c r="H294" s="121"/>
      <c r="I294" s="121"/>
      <c r="J294" s="121"/>
      <c r="K294" s="121"/>
      <c r="L294" s="121"/>
      <c r="M294" s="1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s="106" customFormat="1" ht="15.95" customHeight="1" x14ac:dyDescent="0.2">
      <c r="A295" s="63"/>
      <c r="B295" s="19"/>
      <c r="C295" s="68"/>
      <c r="D295" s="104"/>
      <c r="E295" s="68"/>
      <c r="F295" s="67"/>
      <c r="G295" s="68"/>
      <c r="H295" s="121"/>
      <c r="I295" s="121"/>
      <c r="J295" s="121"/>
      <c r="K295" s="121"/>
      <c r="L295" s="121"/>
      <c r="M295" s="1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</row>
    <row r="296" spans="1:256" s="106" customFormat="1" ht="15.95" customHeight="1" x14ac:dyDescent="0.2">
      <c r="A296" s="63"/>
      <c r="B296" s="19"/>
      <c r="C296" s="68"/>
      <c r="D296" s="104"/>
      <c r="E296" s="68"/>
      <c r="F296" s="67"/>
      <c r="G296" s="68"/>
      <c r="H296" s="121"/>
      <c r="I296" s="121"/>
      <c r="J296" s="121"/>
      <c r="K296" s="121"/>
      <c r="L296" s="121"/>
      <c r="M296" s="1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</row>
    <row r="297" spans="1:256" s="106" customFormat="1" ht="15.95" customHeight="1" x14ac:dyDescent="0.2">
      <c r="A297" s="63"/>
      <c r="B297" s="19"/>
      <c r="C297" s="68"/>
      <c r="D297" s="104"/>
      <c r="E297" s="68"/>
      <c r="F297" s="67"/>
      <c r="G297" s="68"/>
      <c r="H297" s="121"/>
      <c r="I297" s="121"/>
      <c r="J297" s="121"/>
      <c r="K297" s="121"/>
      <c r="L297" s="121"/>
      <c r="M297" s="1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pans="1:256" s="106" customFormat="1" ht="15.95" customHeight="1" x14ac:dyDescent="0.2">
      <c r="A298" s="63"/>
      <c r="B298" s="19"/>
      <c r="C298" s="68"/>
      <c r="D298" s="104"/>
      <c r="E298" s="68"/>
      <c r="F298" s="67"/>
      <c r="G298" s="68"/>
      <c r="H298" s="121"/>
      <c r="I298" s="121"/>
      <c r="J298" s="121"/>
      <c r="K298" s="121"/>
      <c r="L298" s="121"/>
      <c r="M298" s="1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</row>
    <row r="299" spans="1:256" s="106" customFormat="1" ht="15.95" customHeight="1" x14ac:dyDescent="0.2">
      <c r="A299" s="63"/>
      <c r="B299" s="19"/>
      <c r="C299" s="68"/>
      <c r="D299" s="104"/>
      <c r="E299" s="68"/>
      <c r="F299" s="67"/>
      <c r="G299" s="68"/>
      <c r="H299" s="121"/>
      <c r="I299" s="121"/>
      <c r="J299" s="121"/>
      <c r="K299" s="121"/>
      <c r="L299" s="121"/>
      <c r="M299" s="1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</row>
    <row r="300" spans="1:256" s="106" customFormat="1" ht="15.95" customHeight="1" x14ac:dyDescent="0.2">
      <c r="A300" s="63"/>
      <c r="B300" s="19"/>
      <c r="C300" s="68"/>
      <c r="D300" s="104"/>
      <c r="E300" s="68"/>
      <c r="F300" s="67"/>
      <c r="G300" s="68"/>
      <c r="H300" s="121"/>
      <c r="I300" s="121"/>
      <c r="J300" s="121"/>
      <c r="K300" s="121"/>
      <c r="L300" s="121"/>
      <c r="M300" s="1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</row>
    <row r="301" spans="1:256" s="106" customFormat="1" ht="15.95" customHeight="1" x14ac:dyDescent="0.2">
      <c r="A301" s="63"/>
      <c r="B301" s="19"/>
      <c r="C301" s="68"/>
      <c r="D301" s="104"/>
      <c r="E301" s="68"/>
      <c r="F301" s="67"/>
      <c r="G301" s="68"/>
      <c r="H301" s="121"/>
      <c r="I301" s="121"/>
      <c r="J301" s="121"/>
      <c r="K301" s="121"/>
      <c r="L301" s="121"/>
      <c r="M301" s="1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</row>
    <row r="302" spans="1:256" s="106" customFormat="1" ht="15.95" customHeight="1" x14ac:dyDescent="0.2">
      <c r="A302" s="63"/>
      <c r="B302" s="19"/>
      <c r="C302" s="68"/>
      <c r="D302" s="104"/>
      <c r="E302" s="68"/>
      <c r="F302" s="67"/>
      <c r="G302" s="68"/>
      <c r="H302" s="121"/>
      <c r="I302" s="121"/>
      <c r="J302" s="121"/>
      <c r="K302" s="121"/>
      <c r="L302" s="121"/>
      <c r="M302" s="1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</row>
    <row r="303" spans="1:256" s="106" customFormat="1" ht="15.95" customHeight="1" x14ac:dyDescent="0.2">
      <c r="A303" s="63"/>
      <c r="B303" s="19"/>
      <c r="C303" s="68"/>
      <c r="D303" s="104"/>
      <c r="E303" s="68"/>
      <c r="F303" s="67"/>
      <c r="G303" s="68"/>
      <c r="H303" s="121"/>
      <c r="I303" s="121"/>
      <c r="J303" s="121"/>
      <c r="K303" s="121"/>
      <c r="L303" s="121"/>
      <c r="M303" s="1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</row>
    <row r="304" spans="1:256" s="106" customFormat="1" ht="15.95" customHeight="1" x14ac:dyDescent="0.2">
      <c r="A304" s="63"/>
      <c r="B304" s="19"/>
      <c r="C304" s="68"/>
      <c r="D304" s="104"/>
      <c r="E304" s="68"/>
      <c r="F304" s="67"/>
      <c r="G304" s="68"/>
      <c r="H304" s="121"/>
      <c r="I304" s="121"/>
      <c r="J304" s="121"/>
      <c r="K304" s="121"/>
      <c r="L304" s="121"/>
      <c r="M304" s="1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</row>
    <row r="305" spans="1:256" s="106" customFormat="1" ht="15.95" customHeight="1" x14ac:dyDescent="0.2">
      <c r="A305" s="63"/>
      <c r="B305" s="19"/>
      <c r="C305" s="68"/>
      <c r="D305" s="104"/>
      <c r="E305" s="68"/>
      <c r="F305" s="67"/>
      <c r="G305" s="68"/>
      <c r="H305" s="121"/>
      <c r="I305" s="121"/>
      <c r="J305" s="121"/>
      <c r="K305" s="121"/>
      <c r="L305" s="121"/>
      <c r="M305" s="1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</row>
    <row r="306" spans="1:256" s="106" customFormat="1" ht="15.95" customHeight="1" x14ac:dyDescent="0.2">
      <c r="A306" s="63"/>
      <c r="B306" s="19"/>
      <c r="C306" s="68"/>
      <c r="D306" s="104"/>
      <c r="E306" s="68"/>
      <c r="F306" s="67"/>
      <c r="G306" s="68"/>
      <c r="H306" s="121"/>
      <c r="I306" s="121"/>
      <c r="J306" s="121"/>
      <c r="K306" s="121"/>
      <c r="L306" s="121"/>
      <c r="M306" s="1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</row>
    <row r="307" spans="1:256" s="106" customFormat="1" ht="15.95" customHeight="1" x14ac:dyDescent="0.2">
      <c r="A307" s="63"/>
      <c r="B307" s="19"/>
      <c r="C307" s="68"/>
      <c r="D307" s="104"/>
      <c r="E307" s="68"/>
      <c r="F307" s="67"/>
      <c r="G307" s="68"/>
      <c r="H307" s="121"/>
      <c r="I307" s="121"/>
      <c r="J307" s="121"/>
      <c r="K307" s="121"/>
      <c r="L307" s="121"/>
      <c r="M307" s="1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</row>
    <row r="308" spans="1:256" s="106" customFormat="1" ht="15.95" customHeight="1" x14ac:dyDescent="0.2">
      <c r="A308" s="63"/>
      <c r="B308" s="19"/>
      <c r="C308" s="68"/>
      <c r="D308" s="104"/>
      <c r="E308" s="68"/>
      <c r="F308" s="67"/>
      <c r="G308" s="68"/>
      <c r="H308" s="121"/>
      <c r="I308" s="121"/>
      <c r="J308" s="121"/>
      <c r="K308" s="121"/>
      <c r="L308" s="121"/>
      <c r="M308" s="1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</row>
    <row r="309" spans="1:256" s="106" customFormat="1" ht="15.95" customHeight="1" x14ac:dyDescent="0.2">
      <c r="A309" s="63"/>
      <c r="B309" s="19"/>
      <c r="C309" s="68"/>
      <c r="D309" s="104"/>
      <c r="E309" s="68"/>
      <c r="F309" s="67"/>
      <c r="G309" s="68"/>
      <c r="H309" s="121"/>
      <c r="I309" s="121"/>
      <c r="J309" s="121"/>
      <c r="K309" s="121"/>
      <c r="L309" s="121"/>
      <c r="M309" s="1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</row>
    <row r="310" spans="1:256" s="106" customFormat="1" ht="15.95" customHeight="1" x14ac:dyDescent="0.2">
      <c r="A310" s="63"/>
      <c r="B310" s="19"/>
      <c r="C310" s="68"/>
      <c r="D310" s="104"/>
      <c r="E310" s="68"/>
      <c r="F310" s="67"/>
      <c r="G310" s="68"/>
      <c r="H310" s="121"/>
      <c r="I310" s="121"/>
      <c r="J310" s="121"/>
      <c r="K310" s="121"/>
      <c r="L310" s="121"/>
      <c r="M310" s="1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pans="1:256" s="106" customFormat="1" ht="15.95" customHeight="1" x14ac:dyDescent="0.2">
      <c r="A311" s="63"/>
      <c r="B311" s="19"/>
      <c r="C311" s="68"/>
      <c r="D311" s="104"/>
      <c r="E311" s="68"/>
      <c r="F311" s="67"/>
      <c r="G311" s="68"/>
      <c r="H311" s="121"/>
      <c r="I311" s="121"/>
      <c r="J311" s="121"/>
      <c r="K311" s="121"/>
      <c r="L311" s="121"/>
      <c r="M311" s="1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pans="1:256" s="106" customFormat="1" ht="15.95" customHeight="1" x14ac:dyDescent="0.2">
      <c r="A312" s="63"/>
      <c r="B312" s="19"/>
      <c r="C312" s="68"/>
      <c r="D312" s="104"/>
      <c r="E312" s="68"/>
      <c r="F312" s="67"/>
      <c r="G312" s="68"/>
      <c r="H312" s="121"/>
      <c r="I312" s="121"/>
      <c r="J312" s="121"/>
      <c r="K312" s="121"/>
      <c r="L312" s="121"/>
      <c r="M312" s="1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pans="1:256" s="106" customFormat="1" ht="15.95" customHeight="1" x14ac:dyDescent="0.2">
      <c r="A313" s="63"/>
      <c r="B313" s="19"/>
      <c r="C313" s="68"/>
      <c r="D313" s="104"/>
      <c r="E313" s="68"/>
      <c r="F313" s="67"/>
      <c r="G313" s="68"/>
      <c r="H313" s="121"/>
      <c r="I313" s="121"/>
      <c r="J313" s="121"/>
      <c r="K313" s="121"/>
      <c r="L313" s="121"/>
      <c r="M313" s="1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pans="1:256" s="106" customFormat="1" ht="15.95" customHeight="1" x14ac:dyDescent="0.2">
      <c r="A314" s="63"/>
      <c r="B314" s="19"/>
      <c r="C314" s="68"/>
      <c r="D314" s="104"/>
      <c r="E314" s="68"/>
      <c r="F314" s="67"/>
      <c r="G314" s="68"/>
      <c r="H314" s="121"/>
      <c r="I314" s="121"/>
      <c r="J314" s="121"/>
      <c r="K314" s="121"/>
      <c r="L314" s="121"/>
      <c r="M314" s="1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pans="1:256" s="106" customFormat="1" ht="15.95" customHeight="1" x14ac:dyDescent="0.2">
      <c r="A315" s="63"/>
      <c r="B315" s="19"/>
      <c r="C315" s="68"/>
      <c r="D315" s="104"/>
      <c r="E315" s="68"/>
      <c r="F315" s="67"/>
      <c r="G315" s="68"/>
      <c r="H315" s="121"/>
      <c r="I315" s="121"/>
      <c r="J315" s="121"/>
      <c r="K315" s="121"/>
      <c r="L315" s="121"/>
      <c r="M315" s="1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pans="1:256" s="106" customFormat="1" ht="15.95" customHeight="1" x14ac:dyDescent="0.2">
      <c r="A316" s="63"/>
      <c r="B316" s="19"/>
      <c r="C316" s="68"/>
      <c r="D316" s="104"/>
      <c r="E316" s="68"/>
      <c r="F316" s="67"/>
      <c r="G316" s="68"/>
      <c r="H316" s="121"/>
      <c r="I316" s="121"/>
      <c r="J316" s="121"/>
      <c r="K316" s="121"/>
      <c r="L316" s="121"/>
      <c r="M316" s="1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pans="1:256" s="106" customFormat="1" ht="15.95" customHeight="1" x14ac:dyDescent="0.2">
      <c r="A317" s="63"/>
      <c r="B317" s="19"/>
      <c r="C317" s="68"/>
      <c r="D317" s="104"/>
      <c r="E317" s="68"/>
      <c r="F317" s="67"/>
      <c r="G317" s="68"/>
      <c r="H317" s="121"/>
      <c r="I317" s="121"/>
      <c r="J317" s="121"/>
      <c r="K317" s="121"/>
      <c r="L317" s="121"/>
      <c r="M317" s="1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pans="1:256" s="106" customFormat="1" ht="15.95" customHeight="1" x14ac:dyDescent="0.2">
      <c r="A318" s="63"/>
      <c r="B318" s="19"/>
      <c r="C318" s="68"/>
      <c r="D318" s="104"/>
      <c r="E318" s="68"/>
      <c r="F318" s="67"/>
      <c r="G318" s="68"/>
      <c r="H318" s="121"/>
      <c r="I318" s="121"/>
      <c r="J318" s="121"/>
      <c r="K318" s="121"/>
      <c r="L318" s="121"/>
      <c r="M318" s="1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pans="1:256" s="106" customFormat="1" ht="15.95" customHeight="1" x14ac:dyDescent="0.2">
      <c r="A319" s="63"/>
      <c r="B319" s="19"/>
      <c r="C319" s="68"/>
      <c r="D319" s="104"/>
      <c r="E319" s="68"/>
      <c r="F319" s="67"/>
      <c r="G319" s="68"/>
      <c r="H319" s="121"/>
      <c r="I319" s="121"/>
      <c r="J319" s="121"/>
      <c r="K319" s="121"/>
      <c r="L319" s="121"/>
      <c r="M319" s="1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pans="1:256" s="106" customFormat="1" ht="15.95" customHeight="1" x14ac:dyDescent="0.2">
      <c r="A320" s="63"/>
      <c r="B320" s="19"/>
      <c r="C320" s="68"/>
      <c r="D320" s="104"/>
      <c r="E320" s="68"/>
      <c r="F320" s="67"/>
      <c r="G320" s="68"/>
      <c r="H320" s="121"/>
      <c r="I320" s="121"/>
      <c r="J320" s="121"/>
      <c r="K320" s="121"/>
      <c r="L320" s="121"/>
      <c r="M320" s="1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pans="1:256" s="106" customFormat="1" ht="15.95" customHeight="1" x14ac:dyDescent="0.2">
      <c r="A321" s="63"/>
      <c r="B321" s="19"/>
      <c r="C321" s="68"/>
      <c r="D321" s="104"/>
      <c r="E321" s="68"/>
      <c r="F321" s="67"/>
      <c r="G321" s="68"/>
      <c r="H321" s="121"/>
      <c r="I321" s="121"/>
      <c r="J321" s="121"/>
      <c r="K321" s="121"/>
      <c r="L321" s="121"/>
      <c r="M321" s="1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pans="1:256" s="106" customFormat="1" ht="15.95" customHeight="1" x14ac:dyDescent="0.2">
      <c r="A322" s="63"/>
      <c r="B322" s="19"/>
      <c r="C322" s="68"/>
      <c r="D322" s="104"/>
      <c r="E322" s="68"/>
      <c r="F322" s="67"/>
      <c r="G322" s="68"/>
      <c r="H322" s="121"/>
      <c r="I322" s="121"/>
      <c r="J322" s="121"/>
      <c r="K322" s="121"/>
      <c r="L322" s="121"/>
      <c r="M322" s="1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pans="1:256" s="106" customFormat="1" ht="15.95" customHeight="1" x14ac:dyDescent="0.2">
      <c r="A323" s="63"/>
      <c r="B323" s="19"/>
      <c r="C323" s="68"/>
      <c r="D323" s="104"/>
      <c r="E323" s="68"/>
      <c r="F323" s="67"/>
      <c r="G323" s="68"/>
      <c r="H323" s="121"/>
      <c r="I323" s="121"/>
      <c r="J323" s="121"/>
      <c r="K323" s="121"/>
      <c r="L323" s="121"/>
      <c r="M323" s="1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pans="1:256" s="106" customFormat="1" ht="15.95" customHeight="1" x14ac:dyDescent="0.2">
      <c r="A324" s="63"/>
      <c r="B324" s="19"/>
      <c r="C324" s="68"/>
      <c r="D324" s="104"/>
      <c r="E324" s="68"/>
      <c r="F324" s="67"/>
      <c r="G324" s="68"/>
      <c r="H324" s="121"/>
      <c r="I324" s="121"/>
      <c r="J324" s="121"/>
      <c r="K324" s="121"/>
      <c r="L324" s="121"/>
      <c r="M324" s="1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pans="1:256" s="106" customFormat="1" ht="15.95" customHeight="1" x14ac:dyDescent="0.2">
      <c r="A325" s="63"/>
      <c r="B325" s="19"/>
      <c r="C325" s="68"/>
      <c r="D325" s="104"/>
      <c r="E325" s="68"/>
      <c r="F325" s="67"/>
      <c r="G325" s="68"/>
      <c r="H325" s="121"/>
      <c r="I325" s="121"/>
      <c r="J325" s="121"/>
      <c r="K325" s="121"/>
      <c r="L325" s="121"/>
      <c r="M325" s="1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pans="1:256" s="106" customFormat="1" ht="15.95" customHeight="1" x14ac:dyDescent="0.2">
      <c r="A326" s="63"/>
      <c r="B326" s="19"/>
      <c r="C326" s="68"/>
      <c r="D326" s="104"/>
      <c r="E326" s="68"/>
      <c r="F326" s="67"/>
      <c r="G326" s="68"/>
      <c r="H326" s="121"/>
      <c r="I326" s="121"/>
      <c r="J326" s="121"/>
      <c r="K326" s="121"/>
      <c r="L326" s="121"/>
      <c r="M326" s="1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pans="1:256" s="106" customFormat="1" ht="15.95" customHeight="1" x14ac:dyDescent="0.2">
      <c r="A327" s="63"/>
      <c r="B327" s="19"/>
      <c r="C327" s="68"/>
      <c r="D327" s="104"/>
      <c r="E327" s="68"/>
      <c r="F327" s="67"/>
      <c r="G327" s="68"/>
      <c r="H327" s="121"/>
      <c r="I327" s="121"/>
      <c r="J327" s="121"/>
      <c r="K327" s="121"/>
      <c r="L327" s="121"/>
      <c r="M327" s="1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pans="1:256" s="106" customFormat="1" ht="15.95" customHeight="1" x14ac:dyDescent="0.2">
      <c r="A328" s="63"/>
      <c r="B328" s="19"/>
      <c r="C328" s="68"/>
      <c r="D328" s="104"/>
      <c r="E328" s="68"/>
      <c r="F328" s="67"/>
      <c r="G328" s="68"/>
      <c r="H328" s="121"/>
      <c r="I328" s="121"/>
      <c r="J328" s="121"/>
      <c r="K328" s="121"/>
      <c r="L328" s="121"/>
      <c r="M328" s="1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pans="1:256" s="106" customFormat="1" ht="15.95" customHeight="1" x14ac:dyDescent="0.2">
      <c r="A329" s="63"/>
      <c r="B329" s="19"/>
      <c r="C329" s="68"/>
      <c r="D329" s="104"/>
      <c r="E329" s="68"/>
      <c r="F329" s="67"/>
      <c r="G329" s="68"/>
      <c r="H329" s="121"/>
      <c r="I329" s="121"/>
      <c r="J329" s="121"/>
      <c r="K329" s="121"/>
      <c r="L329" s="121"/>
      <c r="M329" s="1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pans="1:256" s="106" customFormat="1" ht="15.95" customHeight="1" x14ac:dyDescent="0.2">
      <c r="A330" s="63"/>
      <c r="B330" s="19"/>
      <c r="C330" s="68"/>
      <c r="D330" s="104"/>
      <c r="E330" s="68"/>
      <c r="F330" s="67"/>
      <c r="G330" s="68"/>
      <c r="H330" s="121"/>
      <c r="I330" s="121"/>
      <c r="J330" s="121"/>
      <c r="K330" s="121"/>
      <c r="L330" s="121"/>
      <c r="M330" s="1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</row>
    <row r="331" spans="1:256" s="106" customFormat="1" ht="15.95" customHeight="1" x14ac:dyDescent="0.2">
      <c r="A331" s="63"/>
      <c r="B331" s="19"/>
      <c r="C331" s="68"/>
      <c r="D331" s="104"/>
      <c r="E331" s="68"/>
      <c r="F331" s="67"/>
      <c r="G331" s="68"/>
      <c r="H331" s="121"/>
      <c r="I331" s="121"/>
      <c r="J331" s="121"/>
      <c r="K331" s="121"/>
      <c r="L331" s="121"/>
      <c r="M331" s="1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pans="1:256" s="106" customFormat="1" ht="15.95" customHeight="1" x14ac:dyDescent="0.2">
      <c r="A332" s="63"/>
      <c r="B332" s="19"/>
      <c r="C332" s="68"/>
      <c r="D332" s="104"/>
      <c r="E332" s="68"/>
      <c r="F332" s="67"/>
      <c r="G332" s="68"/>
      <c r="H332" s="121"/>
      <c r="I332" s="121"/>
      <c r="J332" s="121"/>
      <c r="K332" s="121"/>
      <c r="L332" s="121"/>
      <c r="M332" s="1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pans="1:256" s="106" customFormat="1" ht="15.95" customHeight="1" x14ac:dyDescent="0.2">
      <c r="A333" s="63"/>
      <c r="B333" s="19"/>
      <c r="C333" s="68"/>
      <c r="D333" s="104"/>
      <c r="E333" s="68"/>
      <c r="F333" s="67"/>
      <c r="G333" s="68"/>
      <c r="H333" s="121"/>
      <c r="I333" s="121"/>
      <c r="J333" s="121"/>
      <c r="K333" s="121"/>
      <c r="L333" s="121"/>
      <c r="M333" s="1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s="106" customFormat="1" ht="15.95" customHeight="1" x14ac:dyDescent="0.2">
      <c r="A334" s="63"/>
      <c r="B334" s="19"/>
      <c r="C334" s="68"/>
      <c r="D334" s="104"/>
      <c r="E334" s="68"/>
      <c r="F334" s="67"/>
      <c r="G334" s="68"/>
      <c r="H334" s="121"/>
      <c r="I334" s="121"/>
      <c r="J334" s="121"/>
      <c r="K334" s="121"/>
      <c r="L334" s="121"/>
      <c r="M334" s="1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256" s="106" customFormat="1" ht="15.95" customHeight="1" x14ac:dyDescent="0.2">
      <c r="A335" s="63"/>
      <c r="B335" s="19"/>
      <c r="C335" s="68"/>
      <c r="D335" s="104"/>
      <c r="E335" s="68"/>
      <c r="F335" s="67"/>
      <c r="G335" s="68"/>
      <c r="H335" s="121"/>
      <c r="I335" s="121"/>
      <c r="J335" s="121"/>
      <c r="K335" s="121"/>
      <c r="L335" s="121"/>
      <c r="M335" s="1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56" s="106" customFormat="1" ht="15.95" customHeight="1" x14ac:dyDescent="0.2">
      <c r="A336" s="63"/>
      <c r="B336" s="19"/>
      <c r="C336" s="68"/>
      <c r="D336" s="104"/>
      <c r="E336" s="68"/>
      <c r="F336" s="67"/>
      <c r="G336" s="68"/>
      <c r="H336" s="121"/>
      <c r="I336" s="121"/>
      <c r="J336" s="121"/>
      <c r="K336" s="121"/>
      <c r="L336" s="121"/>
      <c r="M336" s="1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pans="1:256" s="106" customFormat="1" ht="15.95" customHeight="1" x14ac:dyDescent="0.2">
      <c r="A337" s="63"/>
      <c r="B337" s="19"/>
      <c r="C337" s="68"/>
      <c r="D337" s="104"/>
      <c r="E337" s="68"/>
      <c r="F337" s="67"/>
      <c r="G337" s="68"/>
      <c r="H337" s="121"/>
      <c r="I337" s="121"/>
      <c r="J337" s="121"/>
      <c r="K337" s="121"/>
      <c r="L337" s="121"/>
      <c r="M337" s="1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</row>
    <row r="338" spans="1:256" s="106" customFormat="1" ht="15.95" customHeight="1" x14ac:dyDescent="0.2">
      <c r="A338" s="63"/>
      <c r="B338" s="19"/>
      <c r="C338" s="68"/>
      <c r="D338" s="104"/>
      <c r="E338" s="68"/>
      <c r="F338" s="67"/>
      <c r="G338" s="68"/>
      <c r="H338" s="121"/>
      <c r="I338" s="121"/>
      <c r="J338" s="121"/>
      <c r="K338" s="121"/>
      <c r="L338" s="121"/>
      <c r="M338" s="1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</row>
    <row r="339" spans="1:256" s="106" customFormat="1" ht="15.95" customHeight="1" x14ac:dyDescent="0.2">
      <c r="A339" s="63"/>
      <c r="B339" s="19"/>
      <c r="C339" s="68"/>
      <c r="D339" s="104"/>
      <c r="E339" s="68"/>
      <c r="F339" s="67"/>
      <c r="G339" s="68"/>
      <c r="H339" s="121"/>
      <c r="I339" s="121"/>
      <c r="J339" s="121"/>
      <c r="K339" s="121"/>
      <c r="L339" s="121"/>
      <c r="M339" s="1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</row>
    <row r="340" spans="1:256" s="106" customFormat="1" ht="15.95" customHeight="1" x14ac:dyDescent="0.2">
      <c r="A340" s="63"/>
      <c r="B340" s="19"/>
      <c r="C340" s="68"/>
      <c r="D340" s="104"/>
      <c r="E340" s="68"/>
      <c r="F340" s="67"/>
      <c r="G340" s="68"/>
      <c r="H340" s="121"/>
      <c r="I340" s="121"/>
      <c r="J340" s="121"/>
      <c r="K340" s="121"/>
      <c r="L340" s="121"/>
      <c r="M340" s="1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</row>
    <row r="341" spans="1:256" s="106" customFormat="1" ht="15.95" customHeight="1" x14ac:dyDescent="0.2">
      <c r="A341" s="63"/>
      <c r="B341" s="19"/>
      <c r="C341" s="68"/>
      <c r="D341" s="104"/>
      <c r="E341" s="68"/>
      <c r="F341" s="67"/>
      <c r="G341" s="68"/>
      <c r="H341" s="121"/>
      <c r="I341" s="121"/>
      <c r="J341" s="121"/>
      <c r="K341" s="121"/>
      <c r="L341" s="121"/>
      <c r="M341" s="1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</row>
    <row r="342" spans="1:256" s="106" customFormat="1" ht="15.95" customHeight="1" x14ac:dyDescent="0.2">
      <c r="A342" s="63"/>
      <c r="B342" s="19"/>
      <c r="C342" s="68"/>
      <c r="D342" s="104"/>
      <c r="E342" s="68"/>
      <c r="F342" s="67"/>
      <c r="G342" s="68"/>
      <c r="H342" s="121"/>
      <c r="I342" s="121"/>
      <c r="J342" s="121"/>
      <c r="K342" s="121"/>
      <c r="L342" s="121"/>
      <c r="M342" s="1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  <c r="IV342" s="19"/>
    </row>
    <row r="343" spans="1:256" s="106" customFormat="1" ht="15.95" customHeight="1" x14ac:dyDescent="0.2">
      <c r="A343" s="63"/>
      <c r="B343" s="19"/>
      <c r="C343" s="68"/>
      <c r="D343" s="104"/>
      <c r="E343" s="68"/>
      <c r="F343" s="67"/>
      <c r="G343" s="68"/>
      <c r="H343" s="121"/>
      <c r="I343" s="121"/>
      <c r="J343" s="121"/>
      <c r="K343" s="121"/>
      <c r="L343" s="121"/>
      <c r="M343" s="1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  <c r="IV343" s="19"/>
    </row>
    <row r="344" spans="1:256" s="106" customFormat="1" ht="15.95" customHeight="1" x14ac:dyDescent="0.2">
      <c r="A344" s="63"/>
      <c r="B344" s="19"/>
      <c r="C344" s="68"/>
      <c r="D344" s="104"/>
      <c r="E344" s="68"/>
      <c r="F344" s="67"/>
      <c r="G344" s="68"/>
      <c r="H344" s="121"/>
      <c r="I344" s="121"/>
      <c r="J344" s="121"/>
      <c r="K344" s="121"/>
      <c r="L344" s="121"/>
      <c r="M344" s="1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  <c r="IV344" s="19"/>
    </row>
    <row r="345" spans="1:256" s="106" customFormat="1" ht="15.95" customHeight="1" x14ac:dyDescent="0.2">
      <c r="A345" s="63"/>
      <c r="B345" s="19"/>
      <c r="C345" s="68"/>
      <c r="D345" s="104"/>
      <c r="E345" s="68"/>
      <c r="F345" s="67"/>
      <c r="G345" s="68"/>
      <c r="H345" s="121"/>
      <c r="I345" s="121"/>
      <c r="J345" s="121"/>
      <c r="K345" s="121"/>
      <c r="L345" s="121"/>
      <c r="M345" s="1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</row>
    <row r="346" spans="1:256" s="106" customFormat="1" ht="15.95" customHeight="1" x14ac:dyDescent="0.2">
      <c r="A346" s="63"/>
      <c r="B346" s="19"/>
      <c r="C346" s="68"/>
      <c r="D346" s="104"/>
      <c r="E346" s="68"/>
      <c r="F346" s="67"/>
      <c r="G346" s="68"/>
      <c r="H346" s="121"/>
      <c r="I346" s="121"/>
      <c r="J346" s="121"/>
      <c r="K346" s="121"/>
      <c r="L346" s="121"/>
      <c r="M346" s="1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  <c r="IV346" s="19"/>
    </row>
    <row r="347" spans="1:256" s="106" customFormat="1" ht="15.95" customHeight="1" x14ac:dyDescent="0.2">
      <c r="A347" s="63"/>
      <c r="B347" s="19"/>
      <c r="C347" s="68"/>
      <c r="D347" s="104"/>
      <c r="E347" s="68"/>
      <c r="F347" s="67"/>
      <c r="G347" s="68"/>
      <c r="H347" s="121"/>
      <c r="I347" s="121"/>
      <c r="J347" s="121"/>
      <c r="K347" s="121"/>
      <c r="L347" s="121"/>
      <c r="M347" s="1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</row>
    <row r="348" spans="1:256" s="106" customFormat="1" ht="15.95" customHeight="1" x14ac:dyDescent="0.2">
      <c r="A348" s="63"/>
      <c r="B348" s="19"/>
      <c r="C348" s="68"/>
      <c r="D348" s="104"/>
      <c r="E348" s="68"/>
      <c r="F348" s="67"/>
      <c r="G348" s="68"/>
      <c r="H348" s="121"/>
      <c r="I348" s="121"/>
      <c r="J348" s="121"/>
      <c r="K348" s="121"/>
      <c r="L348" s="121"/>
      <c r="M348" s="1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</row>
    <row r="349" spans="1:256" s="106" customFormat="1" ht="15.95" customHeight="1" x14ac:dyDescent="0.2">
      <c r="A349" s="63"/>
      <c r="B349" s="19"/>
      <c r="C349" s="68"/>
      <c r="D349" s="104"/>
      <c r="E349" s="68"/>
      <c r="F349" s="67"/>
      <c r="G349" s="68"/>
      <c r="H349" s="121"/>
      <c r="I349" s="121"/>
      <c r="J349" s="121"/>
      <c r="K349" s="121"/>
      <c r="L349" s="121"/>
      <c r="M349" s="1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</row>
    <row r="350" spans="1:256" s="106" customFormat="1" ht="15.95" customHeight="1" x14ac:dyDescent="0.2">
      <c r="A350" s="63"/>
      <c r="B350" s="19"/>
      <c r="C350" s="68"/>
      <c r="D350" s="104"/>
      <c r="E350" s="68"/>
      <c r="F350" s="67"/>
      <c r="G350" s="68"/>
      <c r="H350" s="121"/>
      <c r="I350" s="121"/>
      <c r="J350" s="121"/>
      <c r="K350" s="121"/>
      <c r="L350" s="121"/>
      <c r="M350" s="1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</row>
    <row r="351" spans="1:256" s="106" customFormat="1" ht="15.95" customHeight="1" x14ac:dyDescent="0.2">
      <c r="A351" s="63"/>
      <c r="B351" s="19"/>
      <c r="C351" s="68"/>
      <c r="D351" s="104"/>
      <c r="E351" s="68"/>
      <c r="F351" s="67"/>
      <c r="G351" s="68"/>
      <c r="H351" s="121"/>
      <c r="I351" s="121"/>
      <c r="J351" s="121"/>
      <c r="K351" s="121"/>
      <c r="L351" s="121"/>
      <c r="M351" s="1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</row>
    <row r="352" spans="1:256" s="106" customFormat="1" ht="15.95" customHeight="1" x14ac:dyDescent="0.2">
      <c r="A352" s="63"/>
      <c r="B352" s="19"/>
      <c r="C352" s="68"/>
      <c r="D352" s="104"/>
      <c r="E352" s="68"/>
      <c r="F352" s="67"/>
      <c r="G352" s="68"/>
      <c r="H352" s="121"/>
      <c r="I352" s="121"/>
      <c r="J352" s="121"/>
      <c r="K352" s="121"/>
      <c r="L352" s="121"/>
      <c r="M352" s="1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</row>
    <row r="353" spans="1:256" s="106" customFormat="1" ht="15.95" customHeight="1" x14ac:dyDescent="0.2">
      <c r="A353" s="63"/>
      <c r="B353" s="19"/>
      <c r="C353" s="68"/>
      <c r="D353" s="104"/>
      <c r="E353" s="68"/>
      <c r="F353" s="67"/>
      <c r="G353" s="68"/>
      <c r="H353" s="121"/>
      <c r="I353" s="121"/>
      <c r="J353" s="121"/>
      <c r="K353" s="121"/>
      <c r="L353" s="121"/>
      <c r="M353" s="1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</row>
    <row r="354" spans="1:256" s="106" customFormat="1" ht="15.95" customHeight="1" x14ac:dyDescent="0.2">
      <c r="A354" s="63"/>
      <c r="B354" s="19"/>
      <c r="C354" s="68"/>
      <c r="D354" s="104"/>
      <c r="E354" s="68"/>
      <c r="F354" s="67"/>
      <c r="G354" s="68"/>
      <c r="H354" s="121"/>
      <c r="I354" s="121"/>
      <c r="J354" s="121"/>
      <c r="K354" s="121"/>
      <c r="L354" s="121"/>
      <c r="M354" s="1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</row>
    <row r="355" spans="1:256" s="106" customFormat="1" ht="15.95" customHeight="1" x14ac:dyDescent="0.2">
      <c r="A355" s="63"/>
      <c r="B355" s="19"/>
      <c r="C355" s="68"/>
      <c r="D355" s="104"/>
      <c r="E355" s="68"/>
      <c r="F355" s="67"/>
      <c r="G355" s="68"/>
      <c r="H355" s="121"/>
      <c r="I355" s="121"/>
      <c r="J355" s="121"/>
      <c r="K355" s="121"/>
      <c r="L355" s="121"/>
      <c r="M355" s="1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</row>
    <row r="356" spans="1:256" s="106" customFormat="1" ht="15.95" customHeight="1" x14ac:dyDescent="0.2">
      <c r="A356" s="63"/>
      <c r="B356" s="19"/>
      <c r="C356" s="68"/>
      <c r="D356" s="104"/>
      <c r="E356" s="68"/>
      <c r="F356" s="67"/>
      <c r="G356" s="68"/>
      <c r="H356" s="121"/>
      <c r="I356" s="121"/>
      <c r="J356" s="121"/>
      <c r="K356" s="121"/>
      <c r="L356" s="121"/>
      <c r="M356" s="1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</row>
    <row r="357" spans="1:256" s="106" customFormat="1" ht="15.95" customHeight="1" x14ac:dyDescent="0.2">
      <c r="A357" s="63"/>
      <c r="B357" s="19"/>
      <c r="C357" s="68"/>
      <c r="D357" s="104"/>
      <c r="E357" s="68"/>
      <c r="F357" s="67"/>
      <c r="G357" s="68"/>
      <c r="H357" s="121"/>
      <c r="I357" s="121"/>
      <c r="J357" s="121"/>
      <c r="K357" s="121"/>
      <c r="L357" s="121"/>
      <c r="M357" s="1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</row>
    <row r="358" spans="1:256" s="106" customFormat="1" ht="15.95" customHeight="1" x14ac:dyDescent="0.2">
      <c r="A358" s="63"/>
      <c r="B358" s="19"/>
      <c r="C358" s="68"/>
      <c r="D358" s="104"/>
      <c r="E358" s="68"/>
      <c r="F358" s="67"/>
      <c r="G358" s="68"/>
      <c r="H358" s="121"/>
      <c r="I358" s="121"/>
      <c r="J358" s="121"/>
      <c r="K358" s="121"/>
      <c r="L358" s="121"/>
      <c r="M358" s="1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</row>
    <row r="359" spans="1:256" s="106" customFormat="1" x14ac:dyDescent="0.2">
      <c r="A359" s="63"/>
      <c r="B359" s="19"/>
      <c r="C359" s="68"/>
      <c r="D359" s="104"/>
      <c r="E359" s="68"/>
      <c r="F359" s="67"/>
      <c r="G359" s="68"/>
      <c r="H359" s="121"/>
      <c r="I359" s="121"/>
      <c r="J359" s="121"/>
      <c r="K359" s="121"/>
      <c r="L359" s="121"/>
      <c r="M359" s="1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</row>
    <row r="360" spans="1:256" s="106" customFormat="1" x14ac:dyDescent="0.2">
      <c r="A360" s="63"/>
      <c r="B360" s="19"/>
      <c r="C360" s="68"/>
      <c r="D360" s="104"/>
      <c r="E360" s="68"/>
      <c r="F360" s="67"/>
      <c r="G360" s="68"/>
      <c r="H360" s="121"/>
      <c r="I360" s="121"/>
      <c r="J360" s="121"/>
      <c r="K360" s="121"/>
      <c r="L360" s="121"/>
      <c r="M360" s="1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</row>
    <row r="361" spans="1:256" s="106" customFormat="1" x14ac:dyDescent="0.2">
      <c r="A361" s="63"/>
      <c r="B361" s="19"/>
      <c r="C361" s="68"/>
      <c r="D361" s="104"/>
      <c r="E361" s="68"/>
      <c r="F361" s="67"/>
      <c r="G361" s="68"/>
      <c r="H361" s="121"/>
      <c r="I361" s="121"/>
      <c r="J361" s="121"/>
      <c r="K361" s="121"/>
      <c r="L361" s="121"/>
      <c r="M361" s="1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</row>
    <row r="362" spans="1:256" s="106" customFormat="1" x14ac:dyDescent="0.2">
      <c r="A362" s="63"/>
      <c r="B362" s="19"/>
      <c r="C362" s="68"/>
      <c r="D362" s="104"/>
      <c r="E362" s="68"/>
      <c r="F362" s="67"/>
      <c r="G362" s="68"/>
      <c r="H362" s="121"/>
      <c r="I362" s="121"/>
      <c r="J362" s="121"/>
      <c r="K362" s="121"/>
      <c r="L362" s="121"/>
      <c r="M362" s="1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pans="1:256" s="106" customFormat="1" x14ac:dyDescent="0.2">
      <c r="A363" s="63"/>
      <c r="B363" s="19"/>
      <c r="C363" s="68"/>
      <c r="D363" s="104"/>
      <c r="E363" s="68"/>
      <c r="F363" s="67"/>
      <c r="G363" s="68"/>
      <c r="H363" s="121"/>
      <c r="I363" s="121"/>
      <c r="J363" s="121"/>
      <c r="K363" s="121"/>
      <c r="L363" s="121"/>
      <c r="M363" s="1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pans="1:256" s="106" customFormat="1" x14ac:dyDescent="0.2">
      <c r="A364" s="63"/>
      <c r="B364" s="19"/>
      <c r="C364" s="68"/>
      <c r="D364" s="104"/>
      <c r="E364" s="68"/>
      <c r="F364" s="67"/>
      <c r="G364" s="68"/>
      <c r="H364" s="121"/>
      <c r="I364" s="121"/>
      <c r="J364" s="121"/>
      <c r="K364" s="121"/>
      <c r="L364" s="121"/>
      <c r="M364" s="1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pans="1:256" s="106" customFormat="1" x14ac:dyDescent="0.2">
      <c r="A365" s="63"/>
      <c r="B365" s="19"/>
      <c r="C365" s="68"/>
      <c r="D365" s="104"/>
      <c r="E365" s="68"/>
      <c r="F365" s="67"/>
      <c r="G365" s="68"/>
      <c r="H365" s="121"/>
      <c r="I365" s="121"/>
      <c r="J365" s="121"/>
      <c r="K365" s="121"/>
      <c r="L365" s="121"/>
      <c r="M365" s="1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pans="1:256" s="106" customFormat="1" x14ac:dyDescent="0.2">
      <c r="A366" s="63"/>
      <c r="B366" s="19"/>
      <c r="C366" s="68"/>
      <c r="D366" s="104"/>
      <c r="E366" s="68"/>
      <c r="F366" s="67"/>
      <c r="G366" s="68"/>
      <c r="H366" s="121"/>
      <c r="I366" s="121"/>
      <c r="J366" s="121"/>
      <c r="K366" s="121"/>
      <c r="L366" s="121"/>
      <c r="M366" s="1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pans="1:256" s="106" customFormat="1" x14ac:dyDescent="0.2">
      <c r="A367" s="63"/>
      <c r="B367" s="19"/>
      <c r="C367" s="68"/>
      <c r="D367" s="104"/>
      <c r="E367" s="68"/>
      <c r="F367" s="67"/>
      <c r="G367" s="68"/>
      <c r="H367" s="121"/>
      <c r="I367" s="121"/>
      <c r="J367" s="121"/>
      <c r="K367" s="121"/>
      <c r="L367" s="121"/>
      <c r="M367" s="1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</row>
    <row r="368" spans="1:256" s="106" customFormat="1" x14ac:dyDescent="0.2">
      <c r="A368" s="63"/>
      <c r="B368" s="19"/>
      <c r="C368" s="68"/>
      <c r="D368" s="104"/>
      <c r="E368" s="68"/>
      <c r="F368" s="67"/>
      <c r="G368" s="68"/>
      <c r="H368" s="121"/>
      <c r="I368" s="121"/>
      <c r="J368" s="121"/>
      <c r="K368" s="121"/>
      <c r="L368" s="121"/>
      <c r="M368" s="1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</row>
    <row r="369" spans="1:256" s="106" customFormat="1" x14ac:dyDescent="0.2">
      <c r="A369" s="63"/>
      <c r="B369" s="19"/>
      <c r="C369" s="68"/>
      <c r="D369" s="104"/>
      <c r="E369" s="68"/>
      <c r="F369" s="67"/>
      <c r="G369" s="68"/>
      <c r="H369" s="121"/>
      <c r="I369" s="121"/>
      <c r="J369" s="121"/>
      <c r="K369" s="121"/>
      <c r="L369" s="121"/>
      <c r="M369" s="1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</row>
    <row r="370" spans="1:256" s="106" customFormat="1" x14ac:dyDescent="0.2">
      <c r="A370" s="63"/>
      <c r="B370" s="19"/>
      <c r="C370" s="68"/>
      <c r="D370" s="104"/>
      <c r="E370" s="68"/>
      <c r="F370" s="67"/>
      <c r="G370" s="68"/>
      <c r="H370" s="121"/>
      <c r="I370" s="121"/>
      <c r="J370" s="121"/>
      <c r="K370" s="121"/>
      <c r="L370" s="121"/>
      <c r="M370" s="1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</row>
    <row r="371" spans="1:256" s="106" customFormat="1" x14ac:dyDescent="0.2">
      <c r="A371" s="63"/>
      <c r="B371" s="19"/>
      <c r="C371" s="68"/>
      <c r="D371" s="104"/>
      <c r="E371" s="68"/>
      <c r="F371" s="67"/>
      <c r="G371" s="68"/>
      <c r="H371" s="121"/>
      <c r="I371" s="121"/>
      <c r="J371" s="121"/>
      <c r="K371" s="121"/>
      <c r="L371" s="121"/>
      <c r="M371" s="1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  <c r="IV371" s="19"/>
    </row>
    <row r="372" spans="1:256" s="106" customFormat="1" x14ac:dyDescent="0.2">
      <c r="A372" s="63"/>
      <c r="B372" s="19"/>
      <c r="C372" s="68"/>
      <c r="D372" s="104"/>
      <c r="E372" s="68"/>
      <c r="F372" s="67"/>
      <c r="G372" s="68"/>
      <c r="H372" s="121"/>
      <c r="I372" s="121"/>
      <c r="J372" s="121"/>
      <c r="K372" s="121"/>
      <c r="L372" s="121"/>
      <c r="M372" s="1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</row>
    <row r="373" spans="1:256" s="106" customFormat="1" x14ac:dyDescent="0.2">
      <c r="A373" s="63"/>
      <c r="B373" s="19"/>
      <c r="C373" s="68"/>
      <c r="D373" s="104"/>
      <c r="E373" s="68"/>
      <c r="F373" s="67"/>
      <c r="G373" s="68"/>
      <c r="H373" s="121"/>
      <c r="I373" s="121"/>
      <c r="J373" s="121"/>
      <c r="K373" s="121"/>
      <c r="L373" s="121"/>
      <c r="M373" s="1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</row>
    <row r="374" spans="1:256" s="106" customFormat="1" x14ac:dyDescent="0.2">
      <c r="A374" s="63"/>
      <c r="B374" s="19"/>
      <c r="C374" s="68"/>
      <c r="D374" s="104"/>
      <c r="E374" s="68"/>
      <c r="F374" s="67"/>
      <c r="G374" s="68"/>
      <c r="H374" s="121"/>
      <c r="I374" s="121"/>
      <c r="J374" s="121"/>
      <c r="K374" s="121"/>
      <c r="L374" s="121"/>
      <c r="M374" s="1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</row>
    <row r="375" spans="1:256" s="106" customFormat="1" x14ac:dyDescent="0.2">
      <c r="A375" s="63"/>
      <c r="B375" s="19"/>
      <c r="C375" s="68"/>
      <c r="D375" s="104"/>
      <c r="E375" s="68"/>
      <c r="F375" s="67"/>
      <c r="G375" s="68"/>
      <c r="H375" s="121"/>
      <c r="I375" s="121"/>
      <c r="J375" s="121"/>
      <c r="K375" s="121"/>
      <c r="L375" s="121"/>
      <c r="M375" s="1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  <c r="IV375" s="19"/>
    </row>
    <row r="376" spans="1:256" s="106" customFormat="1" x14ac:dyDescent="0.2">
      <c r="A376" s="63"/>
      <c r="B376" s="19"/>
      <c r="C376" s="68"/>
      <c r="D376" s="104"/>
      <c r="E376" s="68"/>
      <c r="F376" s="67"/>
      <c r="G376" s="68"/>
      <c r="H376" s="121"/>
      <c r="I376" s="121"/>
      <c r="J376" s="121"/>
      <c r="K376" s="121"/>
      <c r="L376" s="121"/>
      <c r="M376" s="1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  <c r="IV376" s="19"/>
    </row>
    <row r="377" spans="1:256" s="106" customFormat="1" x14ac:dyDescent="0.2">
      <c r="A377" s="63"/>
      <c r="B377" s="19"/>
      <c r="C377" s="68"/>
      <c r="D377" s="104"/>
      <c r="E377" s="68"/>
      <c r="F377" s="67"/>
      <c r="G377" s="68"/>
      <c r="H377" s="121"/>
      <c r="I377" s="121"/>
      <c r="J377" s="121"/>
      <c r="K377" s="121"/>
      <c r="L377" s="121"/>
      <c r="M377" s="1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  <c r="IV377" s="19"/>
    </row>
    <row r="378" spans="1:256" s="106" customFormat="1" x14ac:dyDescent="0.2">
      <c r="A378" s="63"/>
      <c r="B378" s="19"/>
      <c r="C378" s="68"/>
      <c r="D378" s="104"/>
      <c r="E378" s="68"/>
      <c r="F378" s="67"/>
      <c r="G378" s="68"/>
      <c r="H378" s="121"/>
      <c r="I378" s="121"/>
      <c r="J378" s="121"/>
      <c r="K378" s="121"/>
      <c r="L378" s="121"/>
      <c r="M378" s="1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  <c r="IV378" s="19"/>
    </row>
    <row r="379" spans="1:256" s="106" customFormat="1" x14ac:dyDescent="0.2">
      <c r="A379" s="63"/>
      <c r="B379" s="19"/>
      <c r="C379" s="68"/>
      <c r="D379" s="104"/>
      <c r="E379" s="68"/>
      <c r="F379" s="67"/>
      <c r="G379" s="68"/>
      <c r="H379" s="121"/>
      <c r="I379" s="121"/>
      <c r="J379" s="121"/>
      <c r="K379" s="121"/>
      <c r="L379" s="121"/>
      <c r="M379" s="1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  <c r="IV379" s="19"/>
    </row>
    <row r="380" spans="1:256" s="106" customFormat="1" x14ac:dyDescent="0.2">
      <c r="A380" s="63"/>
      <c r="B380" s="19"/>
      <c r="C380" s="68"/>
      <c r="D380" s="104"/>
      <c r="E380" s="68"/>
      <c r="F380" s="67"/>
      <c r="G380" s="68"/>
      <c r="H380" s="121"/>
      <c r="I380" s="121"/>
      <c r="J380" s="121"/>
      <c r="K380" s="121"/>
      <c r="L380" s="121"/>
      <c r="M380" s="1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  <c r="IV380" s="19"/>
    </row>
    <row r="381" spans="1:256" s="106" customFormat="1" x14ac:dyDescent="0.2">
      <c r="A381" s="63"/>
      <c r="B381" s="19"/>
      <c r="C381" s="68"/>
      <c r="D381" s="104"/>
      <c r="E381" s="68"/>
      <c r="F381" s="67"/>
      <c r="G381" s="68"/>
      <c r="H381" s="121"/>
      <c r="I381" s="121"/>
      <c r="J381" s="121"/>
      <c r="K381" s="121"/>
      <c r="L381" s="121"/>
      <c r="M381" s="1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  <c r="IV381" s="19"/>
    </row>
    <row r="382" spans="1:256" s="106" customFormat="1" x14ac:dyDescent="0.2">
      <c r="A382" s="63"/>
      <c r="B382" s="19"/>
      <c r="C382" s="68"/>
      <c r="D382" s="104"/>
      <c r="E382" s="68"/>
      <c r="F382" s="67"/>
      <c r="G382" s="68"/>
      <c r="H382" s="121"/>
      <c r="I382" s="121"/>
      <c r="J382" s="121"/>
      <c r="K382" s="121"/>
      <c r="L382" s="121"/>
      <c r="M382" s="1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  <c r="IV382" s="19"/>
    </row>
    <row r="383" spans="1:256" s="106" customFormat="1" x14ac:dyDescent="0.2">
      <c r="A383" s="63"/>
      <c r="B383" s="19"/>
      <c r="C383" s="68"/>
      <c r="D383" s="104"/>
      <c r="E383" s="68"/>
      <c r="F383" s="67"/>
      <c r="G383" s="68"/>
      <c r="H383" s="121"/>
      <c r="I383" s="121"/>
      <c r="J383" s="121"/>
      <c r="K383" s="121"/>
      <c r="L383" s="121"/>
      <c r="M383" s="1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  <c r="IV383" s="19"/>
    </row>
    <row r="384" spans="1:256" s="106" customFormat="1" x14ac:dyDescent="0.2">
      <c r="A384" s="63"/>
      <c r="B384" s="19"/>
      <c r="C384" s="68"/>
      <c r="D384" s="104"/>
      <c r="E384" s="68"/>
      <c r="F384" s="67"/>
      <c r="G384" s="68"/>
      <c r="H384" s="121"/>
      <c r="I384" s="121"/>
      <c r="J384" s="121"/>
      <c r="K384" s="121"/>
      <c r="L384" s="121"/>
      <c r="M384" s="1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  <c r="IV384" s="19"/>
    </row>
    <row r="385" spans="1:256" s="106" customFormat="1" x14ac:dyDescent="0.2">
      <c r="A385" s="63"/>
      <c r="B385" s="19"/>
      <c r="C385" s="68"/>
      <c r="D385" s="104"/>
      <c r="E385" s="68"/>
      <c r="F385" s="67"/>
      <c r="G385" s="68"/>
      <c r="H385" s="121"/>
      <c r="I385" s="121"/>
      <c r="J385" s="121"/>
      <c r="K385" s="121"/>
      <c r="L385" s="121"/>
      <c r="M385" s="1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</row>
    <row r="386" spans="1:256" s="106" customFormat="1" x14ac:dyDescent="0.2">
      <c r="A386" s="63"/>
      <c r="B386" s="19"/>
      <c r="C386" s="68"/>
      <c r="D386" s="104"/>
      <c r="E386" s="68"/>
      <c r="F386" s="67"/>
      <c r="G386" s="68"/>
      <c r="H386" s="121"/>
      <c r="I386" s="121"/>
      <c r="J386" s="121"/>
      <c r="K386" s="121"/>
      <c r="L386" s="121"/>
      <c r="M386" s="1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</row>
    <row r="387" spans="1:256" s="106" customFormat="1" x14ac:dyDescent="0.2">
      <c r="A387" s="63"/>
      <c r="B387" s="19"/>
      <c r="C387" s="68"/>
      <c r="D387" s="104"/>
      <c r="E387" s="68"/>
      <c r="F387" s="67"/>
      <c r="G387" s="68"/>
      <c r="H387" s="121"/>
      <c r="I387" s="121"/>
      <c r="J387" s="121"/>
      <c r="K387" s="121"/>
      <c r="L387" s="121"/>
      <c r="M387" s="1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</row>
    <row r="388" spans="1:256" s="106" customFormat="1" x14ac:dyDescent="0.2">
      <c r="A388" s="63"/>
      <c r="B388" s="19"/>
      <c r="C388" s="68"/>
      <c r="D388" s="104"/>
      <c r="E388" s="68"/>
      <c r="F388" s="67"/>
      <c r="G388" s="68"/>
      <c r="H388" s="121"/>
      <c r="I388" s="121"/>
      <c r="J388" s="121"/>
      <c r="K388" s="121"/>
      <c r="L388" s="121"/>
      <c r="M388" s="1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</row>
    <row r="389" spans="1:256" s="106" customFormat="1" x14ac:dyDescent="0.2">
      <c r="A389" s="63"/>
      <c r="B389" s="19"/>
      <c r="C389" s="68"/>
      <c r="D389" s="104"/>
      <c r="E389" s="68"/>
      <c r="F389" s="67"/>
      <c r="G389" s="68"/>
      <c r="H389" s="121"/>
      <c r="I389" s="121"/>
      <c r="J389" s="121"/>
      <c r="K389" s="121"/>
      <c r="L389" s="121"/>
      <c r="M389" s="1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</row>
    <row r="390" spans="1:256" s="106" customFormat="1" x14ac:dyDescent="0.2">
      <c r="A390" s="63"/>
      <c r="B390" s="19"/>
      <c r="C390" s="68"/>
      <c r="D390" s="104"/>
      <c r="E390" s="68"/>
      <c r="F390" s="67"/>
      <c r="G390" s="68"/>
      <c r="H390" s="121"/>
      <c r="I390" s="121"/>
      <c r="J390" s="121"/>
      <c r="K390" s="121"/>
      <c r="L390" s="121"/>
      <c r="M390" s="1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</row>
    <row r="391" spans="1:256" s="106" customFormat="1" x14ac:dyDescent="0.2">
      <c r="A391" s="63"/>
      <c r="B391" s="19"/>
      <c r="C391" s="68"/>
      <c r="D391" s="104"/>
      <c r="E391" s="68"/>
      <c r="F391" s="67"/>
      <c r="G391" s="68"/>
      <c r="H391" s="121"/>
      <c r="I391" s="121"/>
      <c r="J391" s="121"/>
      <c r="K391" s="121"/>
      <c r="L391" s="121"/>
      <c r="M391" s="1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pans="1:256" s="106" customFormat="1" x14ac:dyDescent="0.2">
      <c r="A392" s="63"/>
      <c r="B392" s="19"/>
      <c r="C392" s="68"/>
      <c r="D392" s="104"/>
      <c r="E392" s="68"/>
      <c r="F392" s="67"/>
      <c r="G392" s="68"/>
      <c r="H392" s="121"/>
      <c r="I392" s="121"/>
      <c r="J392" s="121"/>
      <c r="K392" s="121"/>
      <c r="L392" s="121"/>
      <c r="M392" s="1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pans="1:256" s="106" customFormat="1" x14ac:dyDescent="0.2">
      <c r="A393" s="63"/>
      <c r="B393" s="19"/>
      <c r="C393" s="68"/>
      <c r="D393" s="104"/>
      <c r="E393" s="68"/>
      <c r="F393" s="67"/>
      <c r="G393" s="68"/>
      <c r="H393" s="121"/>
      <c r="I393" s="121"/>
      <c r="J393" s="121"/>
      <c r="K393" s="121"/>
      <c r="L393" s="121"/>
      <c r="M393" s="1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pans="1:256" s="106" customFormat="1" x14ac:dyDescent="0.2">
      <c r="A394" s="63"/>
      <c r="B394" s="19"/>
      <c r="C394" s="68"/>
      <c r="D394" s="104"/>
      <c r="E394" s="68"/>
      <c r="F394" s="67"/>
      <c r="G394" s="68"/>
      <c r="H394" s="121"/>
      <c r="I394" s="121"/>
      <c r="J394" s="121"/>
      <c r="K394" s="121"/>
      <c r="L394" s="121"/>
      <c r="M394" s="1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</row>
    <row r="395" spans="1:256" s="106" customFormat="1" x14ac:dyDescent="0.2">
      <c r="A395" s="63"/>
      <c r="B395" s="19"/>
      <c r="C395" s="68"/>
      <c r="D395" s="104"/>
      <c r="E395" s="68"/>
      <c r="F395" s="67"/>
      <c r="G395" s="68"/>
      <c r="H395" s="121"/>
      <c r="I395" s="121"/>
      <c r="J395" s="121"/>
      <c r="K395" s="121"/>
      <c r="L395" s="121"/>
      <c r="M395" s="1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</row>
    <row r="396" spans="1:256" s="106" customFormat="1" x14ac:dyDescent="0.2">
      <c r="A396" s="63"/>
      <c r="B396" s="19"/>
      <c r="C396" s="68"/>
      <c r="D396" s="104"/>
      <c r="E396" s="68"/>
      <c r="F396" s="67"/>
      <c r="G396" s="68"/>
      <c r="H396" s="121"/>
      <c r="I396" s="121"/>
      <c r="J396" s="121"/>
      <c r="K396" s="121"/>
      <c r="L396" s="121"/>
      <c r="M396" s="1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</row>
    <row r="397" spans="1:256" s="106" customFormat="1" x14ac:dyDescent="0.2">
      <c r="A397" s="63"/>
      <c r="B397" s="19"/>
      <c r="C397" s="68"/>
      <c r="D397" s="104"/>
      <c r="E397" s="68"/>
      <c r="F397" s="67"/>
      <c r="G397" s="68"/>
      <c r="H397" s="121"/>
      <c r="I397" s="121"/>
      <c r="J397" s="121"/>
      <c r="K397" s="121"/>
      <c r="L397" s="121"/>
      <c r="M397" s="1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pans="1:256" s="106" customFormat="1" x14ac:dyDescent="0.2">
      <c r="A398" s="63"/>
      <c r="B398" s="19"/>
      <c r="C398" s="68"/>
      <c r="D398" s="104"/>
      <c r="E398" s="68"/>
      <c r="F398" s="67"/>
      <c r="G398" s="68"/>
      <c r="H398" s="121"/>
      <c r="I398" s="121"/>
      <c r="J398" s="121"/>
      <c r="K398" s="121"/>
      <c r="L398" s="121"/>
      <c r="M398" s="1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pans="1:256" s="106" customFormat="1" x14ac:dyDescent="0.2">
      <c r="A399" s="63"/>
      <c r="B399" s="19"/>
      <c r="C399" s="68"/>
      <c r="D399" s="104"/>
      <c r="E399" s="68"/>
      <c r="F399" s="67"/>
      <c r="G399" s="68"/>
      <c r="H399" s="121"/>
      <c r="I399" s="121"/>
      <c r="J399" s="121"/>
      <c r="K399" s="121"/>
      <c r="L399" s="121"/>
      <c r="M399" s="1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pans="1:256" s="106" customFormat="1" x14ac:dyDescent="0.2">
      <c r="A400" s="63"/>
      <c r="B400" s="19"/>
      <c r="C400" s="68"/>
      <c r="D400" s="104"/>
      <c r="E400" s="68"/>
      <c r="F400" s="67"/>
      <c r="G400" s="68"/>
      <c r="H400" s="121"/>
      <c r="I400" s="121"/>
      <c r="J400" s="121"/>
      <c r="K400" s="121"/>
      <c r="L400" s="121"/>
      <c r="M400" s="1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pans="1:256" s="106" customFormat="1" x14ac:dyDescent="0.2">
      <c r="A401" s="63"/>
      <c r="B401" s="19"/>
      <c r="C401" s="68"/>
      <c r="D401" s="104"/>
      <c r="E401" s="68"/>
      <c r="F401" s="67"/>
      <c r="G401" s="68"/>
      <c r="H401" s="121"/>
      <c r="I401" s="121"/>
      <c r="J401" s="121"/>
      <c r="K401" s="121"/>
      <c r="L401" s="121"/>
      <c r="M401" s="1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</row>
    <row r="402" spans="1:256" s="106" customFormat="1" x14ac:dyDescent="0.2">
      <c r="A402" s="63"/>
      <c r="B402" s="19"/>
      <c r="C402" s="68"/>
      <c r="D402" s="104"/>
      <c r="E402" s="68"/>
      <c r="F402" s="67"/>
      <c r="G402" s="68"/>
      <c r="H402" s="121"/>
      <c r="I402" s="121"/>
      <c r="J402" s="121"/>
      <c r="K402" s="121"/>
      <c r="L402" s="121"/>
      <c r="M402" s="1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</row>
    <row r="403" spans="1:256" s="106" customFormat="1" x14ac:dyDescent="0.2">
      <c r="A403" s="63"/>
      <c r="B403" s="19"/>
      <c r="C403" s="68"/>
      <c r="D403" s="104"/>
      <c r="E403" s="68"/>
      <c r="F403" s="67"/>
      <c r="G403" s="68"/>
      <c r="H403" s="121"/>
      <c r="I403" s="121"/>
      <c r="J403" s="121"/>
      <c r="K403" s="121"/>
      <c r="L403" s="121"/>
      <c r="M403" s="1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</row>
    <row r="404" spans="1:256" s="106" customFormat="1" x14ac:dyDescent="0.2">
      <c r="A404" s="63"/>
      <c r="B404" s="19"/>
      <c r="C404" s="68"/>
      <c r="D404" s="104"/>
      <c r="E404" s="68"/>
      <c r="F404" s="67"/>
      <c r="G404" s="68"/>
      <c r="H404" s="121"/>
      <c r="I404" s="121"/>
      <c r="J404" s="121"/>
      <c r="K404" s="121"/>
      <c r="L404" s="121"/>
      <c r="M404" s="1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pans="1:256" s="106" customFormat="1" x14ac:dyDescent="0.2">
      <c r="A405" s="63"/>
      <c r="B405" s="19"/>
      <c r="C405" s="68"/>
      <c r="D405" s="104"/>
      <c r="E405" s="68"/>
      <c r="F405" s="67"/>
      <c r="G405" s="68"/>
      <c r="H405" s="121"/>
      <c r="I405" s="121"/>
      <c r="J405" s="121"/>
      <c r="K405" s="121"/>
      <c r="L405" s="121"/>
      <c r="M405" s="1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pans="1:256" s="106" customFormat="1" x14ac:dyDescent="0.2">
      <c r="A406" s="63"/>
      <c r="B406" s="19"/>
      <c r="C406" s="68"/>
      <c r="D406" s="104"/>
      <c r="E406" s="68"/>
      <c r="F406" s="67"/>
      <c r="G406" s="68"/>
      <c r="H406" s="121"/>
      <c r="I406" s="121"/>
      <c r="J406" s="121"/>
      <c r="K406" s="121"/>
      <c r="L406" s="121"/>
      <c r="M406" s="1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pans="1:256" s="106" customFormat="1" x14ac:dyDescent="0.2">
      <c r="A407" s="63"/>
      <c r="B407" s="19"/>
      <c r="C407" s="68"/>
      <c r="D407" s="104"/>
      <c r="E407" s="68"/>
      <c r="F407" s="67"/>
      <c r="G407" s="68"/>
      <c r="H407" s="121"/>
      <c r="I407" s="121"/>
      <c r="J407" s="121"/>
      <c r="K407" s="121"/>
      <c r="L407" s="121"/>
      <c r="M407" s="1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pans="1:256" s="106" customFormat="1" x14ac:dyDescent="0.2">
      <c r="A408" s="63"/>
      <c r="B408" s="19"/>
      <c r="C408" s="68"/>
      <c r="D408" s="104"/>
      <c r="E408" s="68"/>
      <c r="F408" s="67"/>
      <c r="G408" s="68"/>
      <c r="H408" s="121"/>
      <c r="I408" s="121"/>
      <c r="J408" s="121"/>
      <c r="K408" s="121"/>
      <c r="L408" s="121"/>
      <c r="M408" s="1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pans="1:256" s="106" customFormat="1" x14ac:dyDescent="0.2">
      <c r="A409" s="63"/>
      <c r="B409" s="19"/>
      <c r="C409" s="68"/>
      <c r="D409" s="104"/>
      <c r="E409" s="68"/>
      <c r="F409" s="67"/>
      <c r="G409" s="68"/>
      <c r="H409" s="121"/>
      <c r="I409" s="121"/>
      <c r="J409" s="121"/>
      <c r="K409" s="121"/>
      <c r="L409" s="121"/>
      <c r="M409" s="1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pans="1:256" s="106" customFormat="1" x14ac:dyDescent="0.2">
      <c r="A410" s="63"/>
      <c r="B410" s="19"/>
      <c r="C410" s="68"/>
      <c r="D410" s="104"/>
      <c r="E410" s="68"/>
      <c r="F410" s="67"/>
      <c r="G410" s="68"/>
      <c r="H410" s="121"/>
      <c r="I410" s="121"/>
      <c r="J410" s="121"/>
      <c r="K410" s="121"/>
      <c r="L410" s="121"/>
      <c r="M410" s="1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</row>
    <row r="411" spans="1:256" s="106" customFormat="1" x14ac:dyDescent="0.2">
      <c r="A411" s="63"/>
      <c r="B411" s="19"/>
      <c r="C411" s="68"/>
      <c r="D411" s="104"/>
      <c r="E411" s="68"/>
      <c r="F411" s="67"/>
      <c r="G411" s="68"/>
      <c r="H411" s="121"/>
      <c r="I411" s="121"/>
      <c r="J411" s="121"/>
      <c r="K411" s="121"/>
      <c r="L411" s="121"/>
      <c r="M411" s="1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</row>
    <row r="412" spans="1:256" s="106" customFormat="1" x14ac:dyDescent="0.2">
      <c r="A412" s="63"/>
      <c r="B412" s="19"/>
      <c r="C412" s="68"/>
      <c r="D412" s="104"/>
      <c r="E412" s="68"/>
      <c r="F412" s="67"/>
      <c r="G412" s="68"/>
      <c r="H412" s="121"/>
      <c r="I412" s="121"/>
      <c r="J412" s="121"/>
      <c r="K412" s="121"/>
      <c r="L412" s="121"/>
      <c r="M412" s="1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  <c r="IV412" s="19"/>
    </row>
    <row r="413" spans="1:256" s="106" customFormat="1" x14ac:dyDescent="0.2">
      <c r="A413" s="63"/>
      <c r="B413" s="19"/>
      <c r="C413" s="68"/>
      <c r="D413" s="104"/>
      <c r="E413" s="68"/>
      <c r="F413" s="67"/>
      <c r="G413" s="68"/>
      <c r="H413" s="121"/>
      <c r="I413" s="121"/>
      <c r="J413" s="121"/>
      <c r="K413" s="121"/>
      <c r="L413" s="121"/>
      <c r="M413" s="1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  <c r="IV413" s="19"/>
    </row>
    <row r="414" spans="1:256" s="106" customFormat="1" x14ac:dyDescent="0.2">
      <c r="A414" s="63"/>
      <c r="B414" s="19"/>
      <c r="C414" s="68"/>
      <c r="D414" s="104"/>
      <c r="E414" s="68"/>
      <c r="F414" s="67"/>
      <c r="G414" s="68"/>
      <c r="H414" s="121"/>
      <c r="I414" s="121"/>
      <c r="J414" s="121"/>
      <c r="K414" s="121"/>
      <c r="L414" s="121"/>
      <c r="M414" s="1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</row>
    <row r="415" spans="1:256" s="106" customFormat="1" x14ac:dyDescent="0.2">
      <c r="A415" s="63"/>
      <c r="B415" s="19"/>
      <c r="C415" s="68"/>
      <c r="D415" s="104"/>
      <c r="E415" s="68"/>
      <c r="F415" s="67"/>
      <c r="G415" s="68"/>
      <c r="H415" s="121"/>
      <c r="I415" s="121"/>
      <c r="J415" s="121"/>
      <c r="K415" s="121"/>
      <c r="L415" s="121"/>
      <c r="M415" s="1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  <c r="IV415" s="19"/>
    </row>
    <row r="416" spans="1:256" s="106" customFormat="1" x14ac:dyDescent="0.2">
      <c r="A416" s="63"/>
      <c r="B416" s="19"/>
      <c r="C416" s="68"/>
      <c r="D416" s="104"/>
      <c r="E416" s="68"/>
      <c r="F416" s="67"/>
      <c r="G416" s="68"/>
      <c r="H416" s="121"/>
      <c r="I416" s="121"/>
      <c r="J416" s="121"/>
      <c r="K416" s="121"/>
      <c r="L416" s="121"/>
      <c r="M416" s="1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</row>
    <row r="417" spans="1:256" s="106" customFormat="1" x14ac:dyDescent="0.2">
      <c r="A417" s="63"/>
      <c r="B417" s="19"/>
      <c r="C417" s="68"/>
      <c r="D417" s="104"/>
      <c r="E417" s="68"/>
      <c r="F417" s="67"/>
      <c r="G417" s="68"/>
      <c r="H417" s="121"/>
      <c r="I417" s="121"/>
      <c r="J417" s="121"/>
      <c r="K417" s="121"/>
      <c r="L417" s="121"/>
      <c r="M417" s="1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  <c r="IV417" s="19"/>
    </row>
    <row r="418" spans="1:256" s="106" customFormat="1" x14ac:dyDescent="0.2">
      <c r="A418" s="63"/>
      <c r="B418" s="19"/>
      <c r="C418" s="68"/>
      <c r="D418" s="104"/>
      <c r="E418" s="68"/>
      <c r="F418" s="67"/>
      <c r="G418" s="68"/>
      <c r="H418" s="121"/>
      <c r="I418" s="121"/>
      <c r="J418" s="121"/>
      <c r="K418" s="121"/>
      <c r="L418" s="121"/>
      <c r="M418" s="1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</row>
    <row r="419" spans="1:256" s="106" customFormat="1" x14ac:dyDescent="0.2">
      <c r="A419" s="63"/>
      <c r="B419" s="19"/>
      <c r="C419" s="68"/>
      <c r="D419" s="104"/>
      <c r="E419" s="68"/>
      <c r="F419" s="67"/>
      <c r="G419" s="68"/>
      <c r="H419" s="121"/>
      <c r="I419" s="121"/>
      <c r="J419" s="121"/>
      <c r="K419" s="121"/>
      <c r="L419" s="121"/>
      <c r="M419" s="1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  <c r="IV419" s="19"/>
    </row>
    <row r="420" spans="1:256" s="106" customFormat="1" x14ac:dyDescent="0.2">
      <c r="A420" s="63"/>
      <c r="B420" s="19"/>
      <c r="C420" s="68"/>
      <c r="D420" s="104"/>
      <c r="E420" s="68"/>
      <c r="F420" s="67"/>
      <c r="G420" s="68"/>
      <c r="H420" s="121"/>
      <c r="I420" s="121"/>
      <c r="J420" s="121"/>
      <c r="K420" s="121"/>
      <c r="L420" s="121"/>
      <c r="M420" s="1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  <c r="IV420" s="19"/>
    </row>
    <row r="421" spans="1:256" s="106" customFormat="1" x14ac:dyDescent="0.2">
      <c r="A421" s="63"/>
      <c r="B421" s="19"/>
      <c r="C421" s="68"/>
      <c r="D421" s="104"/>
      <c r="E421" s="68"/>
      <c r="F421" s="67"/>
      <c r="G421" s="68"/>
      <c r="H421" s="121"/>
      <c r="I421" s="121"/>
      <c r="J421" s="121"/>
      <c r="K421" s="121"/>
      <c r="L421" s="121"/>
      <c r="M421" s="1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</row>
    <row r="422" spans="1:256" s="106" customFormat="1" x14ac:dyDescent="0.2">
      <c r="A422" s="63"/>
      <c r="B422" s="19"/>
      <c r="C422" s="68"/>
      <c r="D422" s="104"/>
      <c r="E422" s="68"/>
      <c r="F422" s="67"/>
      <c r="G422" s="68"/>
      <c r="H422" s="121"/>
      <c r="I422" s="121"/>
      <c r="J422" s="121"/>
      <c r="K422" s="121"/>
      <c r="L422" s="121"/>
      <c r="M422" s="1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</row>
    <row r="423" spans="1:256" s="106" customFormat="1" x14ac:dyDescent="0.2">
      <c r="A423" s="63"/>
      <c r="B423" s="19"/>
      <c r="C423" s="68"/>
      <c r="D423" s="104"/>
      <c r="E423" s="68"/>
      <c r="F423" s="67"/>
      <c r="G423" s="68"/>
      <c r="H423" s="121"/>
      <c r="I423" s="121"/>
      <c r="J423" s="121"/>
      <c r="K423" s="121"/>
      <c r="L423" s="121"/>
      <c r="M423" s="1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pans="1:256" s="106" customFormat="1" x14ac:dyDescent="0.2">
      <c r="A424" s="63"/>
      <c r="B424" s="19"/>
      <c r="C424" s="68"/>
      <c r="D424" s="104"/>
      <c r="E424" s="68"/>
      <c r="F424" s="67"/>
      <c r="G424" s="68"/>
      <c r="H424" s="121"/>
      <c r="I424" s="121"/>
      <c r="J424" s="121"/>
      <c r="K424" s="121"/>
      <c r="L424" s="121"/>
      <c r="M424" s="1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pans="1:256" s="106" customFormat="1" x14ac:dyDescent="0.2">
      <c r="A425" s="63"/>
      <c r="B425" s="19"/>
      <c r="C425" s="68"/>
      <c r="D425" s="104"/>
      <c r="E425" s="68"/>
      <c r="F425" s="67"/>
      <c r="G425" s="68"/>
      <c r="H425" s="121"/>
      <c r="I425" s="121"/>
      <c r="J425" s="121"/>
      <c r="K425" s="121"/>
      <c r="L425" s="121"/>
      <c r="M425" s="1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</row>
    <row r="426" spans="1:256" s="106" customFormat="1" x14ac:dyDescent="0.2">
      <c r="A426" s="63"/>
      <c r="B426" s="19"/>
      <c r="C426" s="68"/>
      <c r="D426" s="104"/>
      <c r="E426" s="68"/>
      <c r="F426" s="67"/>
      <c r="G426" s="68"/>
      <c r="H426" s="121"/>
      <c r="I426" s="121"/>
      <c r="J426" s="121"/>
      <c r="K426" s="121"/>
      <c r="L426" s="121"/>
      <c r="M426" s="1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pans="1:256" s="106" customFormat="1" x14ac:dyDescent="0.2">
      <c r="A427" s="63"/>
      <c r="B427" s="19"/>
      <c r="C427" s="68"/>
      <c r="D427" s="104"/>
      <c r="E427" s="68"/>
      <c r="F427" s="67"/>
      <c r="G427" s="68"/>
      <c r="H427" s="121"/>
      <c r="I427" s="121"/>
      <c r="J427" s="121"/>
      <c r="K427" s="121"/>
      <c r="L427" s="121"/>
      <c r="M427" s="1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pans="1:256" s="106" customFormat="1" x14ac:dyDescent="0.2">
      <c r="A428" s="63"/>
      <c r="B428" s="19"/>
      <c r="C428" s="68"/>
      <c r="D428" s="104"/>
      <c r="E428" s="68"/>
      <c r="F428" s="67"/>
      <c r="G428" s="68"/>
      <c r="H428" s="121"/>
      <c r="I428" s="121"/>
      <c r="J428" s="121"/>
      <c r="K428" s="121"/>
      <c r="L428" s="121"/>
      <c r="M428" s="1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</row>
    <row r="429" spans="1:256" s="106" customFormat="1" x14ac:dyDescent="0.2">
      <c r="A429" s="63"/>
      <c r="B429" s="19"/>
      <c r="C429" s="68"/>
      <c r="D429" s="104"/>
      <c r="E429" s="68"/>
      <c r="F429" s="67"/>
      <c r="G429" s="68"/>
      <c r="H429" s="121"/>
      <c r="I429" s="121"/>
      <c r="J429" s="121"/>
      <c r="K429" s="121"/>
      <c r="L429" s="121"/>
      <c r="M429" s="1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</row>
    <row r="430" spans="1:256" s="106" customFormat="1" x14ac:dyDescent="0.2">
      <c r="A430" s="63"/>
      <c r="B430" s="19"/>
      <c r="C430" s="68"/>
      <c r="D430" s="104"/>
      <c r="E430" s="68"/>
      <c r="F430" s="67"/>
      <c r="G430" s="68"/>
      <c r="H430" s="121"/>
      <c r="I430" s="121"/>
      <c r="J430" s="121"/>
      <c r="K430" s="121"/>
      <c r="L430" s="121"/>
      <c r="M430" s="1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</row>
    <row r="431" spans="1:256" s="106" customFormat="1" x14ac:dyDescent="0.2">
      <c r="A431" s="63"/>
      <c r="B431" s="19"/>
      <c r="C431" s="68"/>
      <c r="D431" s="104"/>
      <c r="E431" s="68"/>
      <c r="F431" s="67"/>
      <c r="G431" s="68"/>
      <c r="H431" s="121"/>
      <c r="I431" s="121"/>
      <c r="J431" s="121"/>
      <c r="K431" s="121"/>
      <c r="L431" s="121"/>
      <c r="M431" s="1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</row>
    <row r="432" spans="1:256" s="106" customFormat="1" x14ac:dyDescent="0.2">
      <c r="A432" s="63"/>
      <c r="B432" s="19"/>
      <c r="C432" s="68"/>
      <c r="D432" s="104"/>
      <c r="E432" s="68"/>
      <c r="F432" s="67"/>
      <c r="G432" s="68"/>
      <c r="H432" s="121"/>
      <c r="I432" s="121"/>
      <c r="J432" s="121"/>
      <c r="K432" s="121"/>
      <c r="L432" s="121"/>
      <c r="M432" s="1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</row>
    <row r="433" spans="1:256" s="106" customFormat="1" x14ac:dyDescent="0.2">
      <c r="A433" s="63"/>
      <c r="B433" s="19"/>
      <c r="C433" s="68"/>
      <c r="D433" s="104"/>
      <c r="E433" s="68"/>
      <c r="F433" s="67"/>
      <c r="G433" s="68"/>
      <c r="H433" s="121"/>
      <c r="I433" s="121"/>
      <c r="J433" s="121"/>
      <c r="K433" s="121"/>
      <c r="L433" s="121"/>
      <c r="M433" s="1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</row>
    <row r="434" spans="1:256" s="106" customFormat="1" x14ac:dyDescent="0.2">
      <c r="A434" s="63"/>
      <c r="B434" s="19"/>
      <c r="C434" s="68"/>
      <c r="D434" s="104"/>
      <c r="E434" s="68"/>
      <c r="F434" s="67"/>
      <c r="G434" s="68"/>
      <c r="H434" s="121"/>
      <c r="I434" s="121"/>
      <c r="J434" s="121"/>
      <c r="K434" s="121"/>
      <c r="L434" s="121"/>
      <c r="M434" s="1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</row>
    <row r="435" spans="1:256" s="106" customFormat="1" x14ac:dyDescent="0.2">
      <c r="A435" s="63"/>
      <c r="B435" s="19"/>
      <c r="C435" s="68"/>
      <c r="D435" s="104"/>
      <c r="E435" s="68"/>
      <c r="F435" s="67"/>
      <c r="G435" s="68"/>
      <c r="H435" s="121"/>
      <c r="I435" s="121"/>
      <c r="J435" s="121"/>
      <c r="K435" s="121"/>
      <c r="L435" s="121"/>
      <c r="M435" s="1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</row>
    <row r="436" spans="1:256" s="106" customFormat="1" x14ac:dyDescent="0.2">
      <c r="A436" s="63"/>
      <c r="B436" s="19"/>
      <c r="C436" s="68"/>
      <c r="D436" s="104"/>
      <c r="E436" s="68"/>
      <c r="F436" s="67"/>
      <c r="G436" s="68"/>
      <c r="H436" s="121"/>
      <c r="I436" s="121"/>
      <c r="J436" s="121"/>
      <c r="K436" s="121"/>
      <c r="L436" s="121"/>
      <c r="M436" s="1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</row>
    <row r="437" spans="1:256" s="106" customFormat="1" x14ac:dyDescent="0.2">
      <c r="A437" s="63"/>
      <c r="B437" s="19"/>
      <c r="C437" s="68"/>
      <c r="D437" s="104"/>
      <c r="E437" s="68"/>
      <c r="F437" s="67"/>
      <c r="G437" s="68"/>
      <c r="H437" s="121"/>
      <c r="I437" s="121"/>
      <c r="J437" s="121"/>
      <c r="K437" s="121"/>
      <c r="L437" s="121"/>
      <c r="M437" s="1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</row>
    <row r="438" spans="1:256" s="106" customFormat="1" x14ac:dyDescent="0.2">
      <c r="A438" s="63"/>
      <c r="B438" s="19"/>
      <c r="C438" s="68"/>
      <c r="D438" s="104"/>
      <c r="E438" s="68"/>
      <c r="F438" s="67"/>
      <c r="G438" s="68"/>
      <c r="H438" s="121"/>
      <c r="I438" s="121"/>
      <c r="J438" s="121"/>
      <c r="K438" s="121"/>
      <c r="L438" s="121"/>
      <c r="M438" s="1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</row>
    <row r="439" spans="1:256" s="106" customFormat="1" x14ac:dyDescent="0.2">
      <c r="A439" s="63"/>
      <c r="B439" s="19"/>
      <c r="C439" s="68"/>
      <c r="D439" s="104"/>
      <c r="E439" s="68"/>
      <c r="F439" s="67"/>
      <c r="G439" s="68"/>
      <c r="H439" s="121"/>
      <c r="I439" s="121"/>
      <c r="J439" s="121"/>
      <c r="K439" s="121"/>
      <c r="L439" s="121"/>
      <c r="M439" s="1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</row>
    <row r="440" spans="1:256" s="106" customFormat="1" x14ac:dyDescent="0.2">
      <c r="A440" s="63"/>
      <c r="B440" s="19"/>
      <c r="C440" s="68"/>
      <c r="D440" s="104"/>
      <c r="E440" s="68"/>
      <c r="F440" s="67"/>
      <c r="G440" s="68"/>
      <c r="H440" s="121"/>
      <c r="I440" s="121"/>
      <c r="J440" s="121"/>
      <c r="K440" s="121"/>
      <c r="L440" s="121"/>
      <c r="M440" s="1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</row>
    <row r="441" spans="1:256" s="106" customFormat="1" x14ac:dyDescent="0.2">
      <c r="A441" s="63"/>
      <c r="B441" s="19"/>
      <c r="C441" s="68"/>
      <c r="D441" s="104"/>
      <c r="E441" s="68"/>
      <c r="F441" s="67"/>
      <c r="G441" s="68"/>
      <c r="H441" s="121"/>
      <c r="I441" s="121"/>
      <c r="J441" s="121"/>
      <c r="K441" s="121"/>
      <c r="L441" s="121"/>
      <c r="M441" s="1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</row>
    <row r="442" spans="1:256" s="106" customFormat="1" x14ac:dyDescent="0.2">
      <c r="A442" s="63"/>
      <c r="B442" s="19"/>
      <c r="C442" s="68"/>
      <c r="D442" s="104"/>
      <c r="E442" s="68"/>
      <c r="F442" s="67"/>
      <c r="G442" s="68"/>
      <c r="H442" s="121"/>
      <c r="I442" s="121"/>
      <c r="J442" s="121"/>
      <c r="K442" s="121"/>
      <c r="L442" s="121"/>
      <c r="M442" s="1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</row>
    <row r="443" spans="1:256" s="106" customFormat="1" x14ac:dyDescent="0.2">
      <c r="A443" s="63"/>
      <c r="B443" s="19"/>
      <c r="C443" s="68"/>
      <c r="D443" s="104"/>
      <c r="E443" s="68"/>
      <c r="F443" s="67"/>
      <c r="G443" s="68"/>
      <c r="H443" s="121"/>
      <c r="I443" s="121"/>
      <c r="J443" s="121"/>
      <c r="K443" s="121"/>
      <c r="L443" s="121"/>
      <c r="M443" s="1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</row>
    <row r="444" spans="1:256" s="106" customFormat="1" x14ac:dyDescent="0.2">
      <c r="A444" s="63"/>
      <c r="B444" s="19"/>
      <c r="C444" s="68"/>
      <c r="D444" s="104"/>
      <c r="E444" s="68"/>
      <c r="F444" s="67"/>
      <c r="G444" s="68"/>
      <c r="H444" s="121"/>
      <c r="I444" s="121"/>
      <c r="J444" s="121"/>
      <c r="K444" s="121"/>
      <c r="L444" s="121"/>
      <c r="M444" s="1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</row>
    <row r="445" spans="1:256" s="106" customFormat="1" x14ac:dyDescent="0.2">
      <c r="A445" s="63"/>
      <c r="B445" s="19"/>
      <c r="C445" s="68"/>
      <c r="D445" s="104"/>
      <c r="E445" s="68"/>
      <c r="F445" s="67"/>
      <c r="G445" s="68"/>
      <c r="H445" s="121"/>
      <c r="I445" s="121"/>
      <c r="J445" s="121"/>
      <c r="K445" s="121"/>
      <c r="L445" s="121"/>
      <c r="M445" s="1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</row>
    <row r="446" spans="1:256" s="106" customFormat="1" x14ac:dyDescent="0.2">
      <c r="A446" s="63"/>
      <c r="B446" s="19"/>
      <c r="C446" s="68"/>
      <c r="D446" s="104"/>
      <c r="E446" s="68"/>
      <c r="F446" s="67"/>
      <c r="G446" s="68"/>
      <c r="H446" s="121"/>
      <c r="I446" s="121"/>
      <c r="J446" s="121"/>
      <c r="K446" s="121"/>
      <c r="L446" s="121"/>
      <c r="M446" s="1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</row>
    <row r="447" spans="1:256" s="106" customFormat="1" x14ac:dyDescent="0.2">
      <c r="A447" s="63"/>
      <c r="B447" s="19"/>
      <c r="C447" s="68"/>
      <c r="D447" s="104"/>
      <c r="E447" s="68"/>
      <c r="F447" s="67"/>
      <c r="G447" s="68"/>
      <c r="H447" s="121"/>
      <c r="I447" s="121"/>
      <c r="J447" s="121"/>
      <c r="K447" s="121"/>
      <c r="L447" s="121"/>
      <c r="M447" s="1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</row>
    <row r="448" spans="1:256" s="106" customFormat="1" x14ac:dyDescent="0.2">
      <c r="A448" s="63"/>
      <c r="B448" s="19"/>
      <c r="C448" s="68"/>
      <c r="D448" s="104"/>
      <c r="E448" s="68"/>
      <c r="F448" s="67"/>
      <c r="G448" s="68"/>
      <c r="H448" s="121"/>
      <c r="I448" s="121"/>
      <c r="J448" s="121"/>
      <c r="K448" s="121"/>
      <c r="L448" s="121"/>
      <c r="M448" s="1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</row>
    <row r="449" spans="1:256" s="106" customFormat="1" x14ac:dyDescent="0.2">
      <c r="A449" s="63"/>
      <c r="B449" s="19"/>
      <c r="C449" s="68"/>
      <c r="D449" s="104"/>
      <c r="E449" s="68"/>
      <c r="F449" s="67"/>
      <c r="G449" s="68"/>
      <c r="H449" s="121"/>
      <c r="I449" s="121"/>
      <c r="J449" s="121"/>
      <c r="K449" s="121"/>
      <c r="L449" s="121"/>
      <c r="M449" s="1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</row>
    <row r="450" spans="1:256" s="106" customFormat="1" x14ac:dyDescent="0.2">
      <c r="A450" s="63"/>
      <c r="B450" s="19"/>
      <c r="C450" s="68"/>
      <c r="D450" s="104"/>
      <c r="E450" s="68"/>
      <c r="F450" s="67"/>
      <c r="G450" s="68"/>
      <c r="H450" s="121"/>
      <c r="I450" s="121"/>
      <c r="J450" s="121"/>
      <c r="K450" s="121"/>
      <c r="L450" s="121"/>
      <c r="M450" s="1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</row>
    <row r="451" spans="1:256" s="106" customFormat="1" x14ac:dyDescent="0.2">
      <c r="A451" s="63"/>
      <c r="B451" s="19"/>
      <c r="C451" s="68"/>
      <c r="D451" s="104"/>
      <c r="E451" s="68"/>
      <c r="F451" s="67"/>
      <c r="G451" s="68"/>
      <c r="H451" s="121"/>
      <c r="I451" s="121"/>
      <c r="J451" s="121"/>
      <c r="K451" s="121"/>
      <c r="L451" s="121"/>
      <c r="M451" s="1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</row>
    <row r="452" spans="1:256" s="106" customFormat="1" x14ac:dyDescent="0.2">
      <c r="A452" s="63"/>
      <c r="B452" s="19"/>
      <c r="C452" s="68"/>
      <c r="D452" s="104"/>
      <c r="E452" s="68"/>
      <c r="F452" s="67"/>
      <c r="G452" s="68"/>
      <c r="H452" s="121"/>
      <c r="I452" s="121"/>
      <c r="J452" s="121"/>
      <c r="K452" s="121"/>
      <c r="L452" s="121"/>
      <c r="M452" s="1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</row>
    <row r="453" spans="1:256" s="106" customFormat="1" x14ac:dyDescent="0.2">
      <c r="A453" s="63"/>
      <c r="B453" s="19"/>
      <c r="C453" s="68"/>
      <c r="D453" s="104"/>
      <c r="E453" s="68"/>
      <c r="F453" s="67"/>
      <c r="G453" s="68"/>
      <c r="H453" s="121"/>
      <c r="I453" s="121"/>
      <c r="J453" s="121"/>
      <c r="K453" s="121"/>
      <c r="L453" s="121"/>
      <c r="M453" s="1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</row>
    <row r="454" spans="1:256" s="106" customFormat="1" x14ac:dyDescent="0.2">
      <c r="A454" s="63"/>
      <c r="B454" s="19"/>
      <c r="C454" s="68"/>
      <c r="D454" s="104"/>
      <c r="E454" s="68"/>
      <c r="F454" s="67"/>
      <c r="G454" s="68"/>
      <c r="H454" s="121"/>
      <c r="I454" s="121"/>
      <c r="J454" s="121"/>
      <c r="K454" s="121"/>
      <c r="L454" s="121"/>
      <c r="M454" s="1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  <c r="IV454" s="19"/>
    </row>
    <row r="455" spans="1:256" s="106" customFormat="1" x14ac:dyDescent="0.2">
      <c r="A455" s="63"/>
      <c r="B455" s="19"/>
      <c r="C455" s="68"/>
      <c r="D455" s="104"/>
      <c r="E455" s="68"/>
      <c r="F455" s="67"/>
      <c r="G455" s="68"/>
      <c r="H455" s="121"/>
      <c r="I455" s="121"/>
      <c r="J455" s="121"/>
      <c r="K455" s="121"/>
      <c r="L455" s="121"/>
      <c r="M455" s="1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  <c r="IM455" s="19"/>
      <c r="IN455" s="19"/>
      <c r="IO455" s="19"/>
      <c r="IP455" s="19"/>
      <c r="IQ455" s="19"/>
      <c r="IR455" s="19"/>
      <c r="IS455" s="19"/>
      <c r="IT455" s="19"/>
      <c r="IU455" s="19"/>
      <c r="IV455" s="19"/>
    </row>
    <row r="456" spans="1:256" s="106" customFormat="1" x14ac:dyDescent="0.2">
      <c r="A456" s="63"/>
      <c r="B456" s="19"/>
      <c r="C456" s="68"/>
      <c r="D456" s="104"/>
      <c r="E456" s="68"/>
      <c r="F456" s="67"/>
      <c r="G456" s="68"/>
      <c r="H456" s="121"/>
      <c r="I456" s="121"/>
      <c r="J456" s="121"/>
      <c r="K456" s="121"/>
      <c r="L456" s="121"/>
      <c r="M456" s="1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  <c r="IM456" s="19"/>
      <c r="IN456" s="19"/>
      <c r="IO456" s="19"/>
      <c r="IP456" s="19"/>
      <c r="IQ456" s="19"/>
      <c r="IR456" s="19"/>
      <c r="IS456" s="19"/>
      <c r="IT456" s="19"/>
      <c r="IU456" s="19"/>
      <c r="IV456" s="19"/>
    </row>
    <row r="457" spans="1:256" s="106" customFormat="1" x14ac:dyDescent="0.2">
      <c r="A457" s="63"/>
      <c r="B457" s="19"/>
      <c r="C457" s="68"/>
      <c r="D457" s="104"/>
      <c r="E457" s="68"/>
      <c r="F457" s="67"/>
      <c r="G457" s="68"/>
      <c r="H457" s="121"/>
      <c r="I457" s="121"/>
      <c r="J457" s="121"/>
      <c r="K457" s="121"/>
      <c r="L457" s="121"/>
      <c r="M457" s="1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</row>
    <row r="458" spans="1:256" s="106" customFormat="1" x14ac:dyDescent="0.2">
      <c r="A458" s="63"/>
      <c r="B458" s="19"/>
      <c r="C458" s="68"/>
      <c r="D458" s="104"/>
      <c r="E458" s="68"/>
      <c r="F458" s="67"/>
      <c r="G458" s="68"/>
      <c r="H458" s="121"/>
      <c r="I458" s="121"/>
      <c r="J458" s="121"/>
      <c r="K458" s="121"/>
      <c r="L458" s="121"/>
      <c r="M458" s="1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</row>
    <row r="459" spans="1:256" s="106" customFormat="1" x14ac:dyDescent="0.2">
      <c r="A459" s="63"/>
      <c r="B459" s="19"/>
      <c r="C459" s="68"/>
      <c r="D459" s="104"/>
      <c r="E459" s="68"/>
      <c r="F459" s="67"/>
      <c r="G459" s="68"/>
      <c r="H459" s="121"/>
      <c r="I459" s="121"/>
      <c r="J459" s="121"/>
      <c r="K459" s="121"/>
      <c r="L459" s="121"/>
      <c r="M459" s="1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  <c r="IM459" s="19"/>
      <c r="IN459" s="19"/>
      <c r="IO459" s="19"/>
      <c r="IP459" s="19"/>
      <c r="IQ459" s="19"/>
      <c r="IR459" s="19"/>
      <c r="IS459" s="19"/>
      <c r="IT459" s="19"/>
      <c r="IU459" s="19"/>
      <c r="IV459" s="19"/>
    </row>
    <row r="460" spans="1:256" s="106" customFormat="1" x14ac:dyDescent="0.2">
      <c r="A460" s="63"/>
      <c r="B460" s="19"/>
      <c r="C460" s="68"/>
      <c r="D460" s="104"/>
      <c r="E460" s="68"/>
      <c r="F460" s="67"/>
      <c r="G460" s="68"/>
      <c r="H460" s="121"/>
      <c r="I460" s="121"/>
      <c r="J460" s="121"/>
      <c r="K460" s="121"/>
      <c r="L460" s="121"/>
      <c r="M460" s="1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  <c r="IM460" s="19"/>
      <c r="IN460" s="19"/>
      <c r="IO460" s="19"/>
      <c r="IP460" s="19"/>
      <c r="IQ460" s="19"/>
      <c r="IR460" s="19"/>
      <c r="IS460" s="19"/>
      <c r="IT460" s="19"/>
      <c r="IU460" s="19"/>
      <c r="IV460" s="19"/>
    </row>
    <row r="461" spans="1:256" s="106" customFormat="1" x14ac:dyDescent="0.2">
      <c r="A461" s="63"/>
      <c r="B461" s="19"/>
      <c r="C461" s="68"/>
      <c r="D461" s="104"/>
      <c r="E461" s="68"/>
      <c r="F461" s="67"/>
      <c r="G461" s="68"/>
      <c r="H461" s="121"/>
      <c r="I461" s="121"/>
      <c r="J461" s="121"/>
      <c r="K461" s="121"/>
      <c r="L461" s="121"/>
      <c r="M461" s="1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</row>
    <row r="462" spans="1:256" s="106" customFormat="1" x14ac:dyDescent="0.2">
      <c r="A462" s="63"/>
      <c r="B462" s="19"/>
      <c r="C462" s="68"/>
      <c r="D462" s="104"/>
      <c r="E462" s="68"/>
      <c r="F462" s="67"/>
      <c r="G462" s="68"/>
      <c r="H462" s="121"/>
      <c r="I462" s="121"/>
      <c r="J462" s="121"/>
      <c r="K462" s="121"/>
      <c r="L462" s="121"/>
      <c r="M462" s="1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</row>
    <row r="463" spans="1:256" s="106" customFormat="1" x14ac:dyDescent="0.2">
      <c r="A463" s="63"/>
      <c r="B463" s="19"/>
      <c r="C463" s="68"/>
      <c r="D463" s="104"/>
      <c r="E463" s="68"/>
      <c r="F463" s="67"/>
      <c r="G463" s="68"/>
      <c r="H463" s="121"/>
      <c r="I463" s="121"/>
      <c r="J463" s="121"/>
      <c r="K463" s="121"/>
      <c r="L463" s="121"/>
      <c r="M463" s="1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  <c r="IM463" s="19"/>
      <c r="IN463" s="19"/>
      <c r="IO463" s="19"/>
      <c r="IP463" s="19"/>
      <c r="IQ463" s="19"/>
      <c r="IR463" s="19"/>
      <c r="IS463" s="19"/>
      <c r="IT463" s="19"/>
      <c r="IU463" s="19"/>
      <c r="IV463" s="19"/>
    </row>
    <row r="464" spans="1:256" s="106" customFormat="1" x14ac:dyDescent="0.2">
      <c r="A464" s="63"/>
      <c r="B464" s="19"/>
      <c r="C464" s="68"/>
      <c r="D464" s="104"/>
      <c r="E464" s="68"/>
      <c r="F464" s="67"/>
      <c r="G464" s="68"/>
      <c r="H464" s="121"/>
      <c r="I464" s="121"/>
      <c r="J464" s="121"/>
      <c r="K464" s="121"/>
      <c r="L464" s="121"/>
      <c r="M464" s="1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  <c r="IM464" s="19"/>
      <c r="IN464" s="19"/>
      <c r="IO464" s="19"/>
      <c r="IP464" s="19"/>
      <c r="IQ464" s="19"/>
      <c r="IR464" s="19"/>
      <c r="IS464" s="19"/>
      <c r="IT464" s="19"/>
      <c r="IU464" s="19"/>
      <c r="IV464" s="19"/>
    </row>
    <row r="465" spans="1:256" s="106" customFormat="1" x14ac:dyDescent="0.2">
      <c r="A465" s="63"/>
      <c r="B465" s="19"/>
      <c r="C465" s="68"/>
      <c r="D465" s="104"/>
      <c r="E465" s="68"/>
      <c r="F465" s="67"/>
      <c r="G465" s="68"/>
      <c r="H465" s="121"/>
      <c r="I465" s="121"/>
      <c r="J465" s="121"/>
      <c r="K465" s="121"/>
      <c r="L465" s="121"/>
      <c r="M465" s="1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  <c r="IM465" s="19"/>
      <c r="IN465" s="19"/>
      <c r="IO465" s="19"/>
      <c r="IP465" s="19"/>
      <c r="IQ465" s="19"/>
      <c r="IR465" s="19"/>
      <c r="IS465" s="19"/>
      <c r="IT465" s="19"/>
      <c r="IU465" s="19"/>
      <c r="IV465" s="19"/>
    </row>
    <row r="466" spans="1:256" s="106" customFormat="1" x14ac:dyDescent="0.2">
      <c r="A466" s="63"/>
      <c r="B466" s="19"/>
      <c r="C466" s="68"/>
      <c r="D466" s="104"/>
      <c r="E466" s="68"/>
      <c r="F466" s="67"/>
      <c r="G466" s="68"/>
      <c r="H466" s="121"/>
      <c r="I466" s="121"/>
      <c r="J466" s="121"/>
      <c r="K466" s="121"/>
      <c r="L466" s="121"/>
      <c r="M466" s="1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  <c r="IM466" s="19"/>
      <c r="IN466" s="19"/>
      <c r="IO466" s="19"/>
      <c r="IP466" s="19"/>
      <c r="IQ466" s="19"/>
      <c r="IR466" s="19"/>
      <c r="IS466" s="19"/>
      <c r="IT466" s="19"/>
      <c r="IU466" s="19"/>
      <c r="IV466" s="19"/>
    </row>
    <row r="467" spans="1:256" s="106" customFormat="1" x14ac:dyDescent="0.2">
      <c r="A467" s="63"/>
      <c r="B467" s="19"/>
      <c r="C467" s="68"/>
      <c r="D467" s="104"/>
      <c r="E467" s="68"/>
      <c r="F467" s="67"/>
      <c r="G467" s="68"/>
      <c r="H467" s="121"/>
      <c r="I467" s="121"/>
      <c r="J467" s="121"/>
      <c r="K467" s="121"/>
      <c r="L467" s="121"/>
      <c r="M467" s="1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  <c r="IM467" s="19"/>
      <c r="IN467" s="19"/>
      <c r="IO467" s="19"/>
      <c r="IP467" s="19"/>
      <c r="IQ467" s="19"/>
      <c r="IR467" s="19"/>
      <c r="IS467" s="19"/>
      <c r="IT467" s="19"/>
      <c r="IU467" s="19"/>
      <c r="IV467" s="19"/>
    </row>
    <row r="468" spans="1:256" s="106" customFormat="1" x14ac:dyDescent="0.2">
      <c r="A468" s="63"/>
      <c r="B468" s="19"/>
      <c r="C468" s="68"/>
      <c r="D468" s="104"/>
      <c r="E468" s="68"/>
      <c r="F468" s="67"/>
      <c r="G468" s="68"/>
      <c r="H468" s="121"/>
      <c r="I468" s="121"/>
      <c r="J468" s="121"/>
      <c r="K468" s="121"/>
      <c r="L468" s="121"/>
      <c r="M468" s="1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  <c r="IM468" s="19"/>
      <c r="IN468" s="19"/>
      <c r="IO468" s="19"/>
      <c r="IP468" s="19"/>
      <c r="IQ468" s="19"/>
      <c r="IR468" s="19"/>
      <c r="IS468" s="19"/>
      <c r="IT468" s="19"/>
      <c r="IU468" s="19"/>
      <c r="IV468" s="19"/>
    </row>
    <row r="469" spans="1:256" s="106" customFormat="1" x14ac:dyDescent="0.2">
      <c r="A469" s="63"/>
      <c r="B469" s="19"/>
      <c r="C469" s="68"/>
      <c r="D469" s="104"/>
      <c r="E469" s="68"/>
      <c r="F469" s="67"/>
      <c r="G469" s="68"/>
      <c r="H469" s="121"/>
      <c r="I469" s="121"/>
      <c r="J469" s="121"/>
      <c r="K469" s="121"/>
      <c r="L469" s="121"/>
      <c r="M469" s="1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  <c r="IM469" s="19"/>
      <c r="IN469" s="19"/>
      <c r="IO469" s="19"/>
      <c r="IP469" s="19"/>
      <c r="IQ469" s="19"/>
      <c r="IR469" s="19"/>
      <c r="IS469" s="19"/>
      <c r="IT469" s="19"/>
      <c r="IU469" s="19"/>
      <c r="IV469" s="19"/>
    </row>
    <row r="470" spans="1:256" s="106" customFormat="1" x14ac:dyDescent="0.2">
      <c r="A470" s="63"/>
      <c r="B470" s="19"/>
      <c r="C470" s="68"/>
      <c r="D470" s="104"/>
      <c r="E470" s="68"/>
      <c r="F470" s="67"/>
      <c r="G470" s="68"/>
      <c r="H470" s="121"/>
      <c r="I470" s="121"/>
      <c r="J470" s="121"/>
      <c r="K470" s="121"/>
      <c r="L470" s="121"/>
      <c r="M470" s="1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  <c r="IM470" s="19"/>
      <c r="IN470" s="19"/>
      <c r="IO470" s="19"/>
      <c r="IP470" s="19"/>
      <c r="IQ470" s="19"/>
      <c r="IR470" s="19"/>
      <c r="IS470" s="19"/>
      <c r="IT470" s="19"/>
      <c r="IU470" s="19"/>
      <c r="IV470" s="19"/>
    </row>
    <row r="471" spans="1:256" s="106" customFormat="1" x14ac:dyDescent="0.2">
      <c r="A471" s="63"/>
      <c r="B471" s="19"/>
      <c r="C471" s="68"/>
      <c r="D471" s="104"/>
      <c r="E471" s="68"/>
      <c r="F471" s="67"/>
      <c r="G471" s="68"/>
      <c r="H471" s="121"/>
      <c r="I471" s="121"/>
      <c r="J471" s="121"/>
      <c r="K471" s="121"/>
      <c r="L471" s="121"/>
      <c r="M471" s="1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  <c r="IM471" s="19"/>
      <c r="IN471" s="19"/>
      <c r="IO471" s="19"/>
      <c r="IP471" s="19"/>
      <c r="IQ471" s="19"/>
      <c r="IR471" s="19"/>
      <c r="IS471" s="19"/>
      <c r="IT471" s="19"/>
      <c r="IU471" s="19"/>
      <c r="IV471" s="19"/>
    </row>
    <row r="472" spans="1:256" s="106" customFormat="1" x14ac:dyDescent="0.2">
      <c r="A472" s="63"/>
      <c r="B472" s="19"/>
      <c r="C472" s="68"/>
      <c r="D472" s="104"/>
      <c r="E472" s="68"/>
      <c r="F472" s="67"/>
      <c r="G472" s="68"/>
      <c r="H472" s="121"/>
      <c r="I472" s="121"/>
      <c r="J472" s="121"/>
      <c r="K472" s="121"/>
      <c r="L472" s="121"/>
      <c r="M472" s="1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  <c r="IM472" s="19"/>
      <c r="IN472" s="19"/>
      <c r="IO472" s="19"/>
      <c r="IP472" s="19"/>
      <c r="IQ472" s="19"/>
      <c r="IR472" s="19"/>
      <c r="IS472" s="19"/>
      <c r="IT472" s="19"/>
      <c r="IU472" s="19"/>
      <c r="IV472" s="19"/>
    </row>
    <row r="473" spans="1:256" s="106" customFormat="1" x14ac:dyDescent="0.2">
      <c r="A473" s="63"/>
      <c r="B473" s="19"/>
      <c r="C473" s="68"/>
      <c r="D473" s="104"/>
      <c r="E473" s="68"/>
      <c r="F473" s="67"/>
      <c r="G473" s="68"/>
      <c r="H473" s="121"/>
      <c r="I473" s="121"/>
      <c r="J473" s="121"/>
      <c r="K473" s="121"/>
      <c r="L473" s="121"/>
      <c r="M473" s="1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</row>
    <row r="474" spans="1:256" s="106" customFormat="1" x14ac:dyDescent="0.2">
      <c r="A474" s="63"/>
      <c r="B474" s="19"/>
      <c r="C474" s="68"/>
      <c r="D474" s="104"/>
      <c r="E474" s="68"/>
      <c r="F474" s="67"/>
      <c r="G474" s="68"/>
      <c r="H474" s="121"/>
      <c r="I474" s="121"/>
      <c r="J474" s="121"/>
      <c r="K474" s="121"/>
      <c r="L474" s="121"/>
      <c r="M474" s="1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</row>
    <row r="475" spans="1:256" s="106" customFormat="1" x14ac:dyDescent="0.2">
      <c r="A475" s="63"/>
      <c r="B475" s="19"/>
      <c r="C475" s="68"/>
      <c r="D475" s="104"/>
      <c r="E475" s="68"/>
      <c r="F475" s="67"/>
      <c r="G475" s="68"/>
      <c r="H475" s="121"/>
      <c r="I475" s="121"/>
      <c r="J475" s="121"/>
      <c r="K475" s="121"/>
      <c r="L475" s="121"/>
      <c r="M475" s="1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</row>
    <row r="476" spans="1:256" s="106" customFormat="1" x14ac:dyDescent="0.2">
      <c r="A476" s="63"/>
      <c r="B476" s="19"/>
      <c r="C476" s="68"/>
      <c r="D476" s="104"/>
      <c r="E476" s="68"/>
      <c r="F476" s="67"/>
      <c r="G476" s="68"/>
      <c r="H476" s="121"/>
      <c r="I476" s="121"/>
      <c r="J476" s="121"/>
      <c r="K476" s="121"/>
      <c r="L476" s="121"/>
      <c r="M476" s="1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</row>
    <row r="477" spans="1:256" s="106" customFormat="1" x14ac:dyDescent="0.2">
      <c r="A477" s="63"/>
      <c r="B477" s="19"/>
      <c r="C477" s="68"/>
      <c r="D477" s="104"/>
      <c r="E477" s="68"/>
      <c r="F477" s="67"/>
      <c r="G477" s="68"/>
      <c r="H477" s="121"/>
      <c r="I477" s="121"/>
      <c r="J477" s="121"/>
      <c r="K477" s="121"/>
      <c r="L477" s="121"/>
      <c r="M477" s="1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</row>
    <row r="478" spans="1:256" s="106" customFormat="1" x14ac:dyDescent="0.2">
      <c r="A478" s="63"/>
      <c r="B478" s="19"/>
      <c r="C478" s="68"/>
      <c r="D478" s="104"/>
      <c r="E478" s="68"/>
      <c r="F478" s="67"/>
      <c r="G478" s="68"/>
      <c r="H478" s="121"/>
      <c r="I478" s="121"/>
      <c r="J478" s="121"/>
      <c r="K478" s="121"/>
      <c r="L478" s="121"/>
      <c r="M478" s="1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</row>
    <row r="479" spans="1:256" s="106" customFormat="1" x14ac:dyDescent="0.2">
      <c r="A479" s="63"/>
      <c r="B479" s="19"/>
      <c r="C479" s="68"/>
      <c r="D479" s="104"/>
      <c r="E479" s="68"/>
      <c r="F479" s="67"/>
      <c r="G479" s="68"/>
      <c r="H479" s="121"/>
      <c r="I479" s="121"/>
      <c r="J479" s="121"/>
      <c r="K479" s="121"/>
      <c r="L479" s="121"/>
      <c r="M479" s="1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</row>
    <row r="480" spans="1:256" s="106" customFormat="1" x14ac:dyDescent="0.2">
      <c r="A480" s="63"/>
      <c r="B480" s="19"/>
      <c r="C480" s="68"/>
      <c r="D480" s="104"/>
      <c r="E480" s="68"/>
      <c r="F480" s="67"/>
      <c r="G480" s="68"/>
      <c r="H480" s="121"/>
      <c r="I480" s="121"/>
      <c r="J480" s="121"/>
      <c r="K480" s="121"/>
      <c r="L480" s="121"/>
      <c r="M480" s="1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  <c r="IM480" s="19"/>
      <c r="IN480" s="19"/>
      <c r="IO480" s="19"/>
      <c r="IP480" s="19"/>
      <c r="IQ480" s="19"/>
      <c r="IR480" s="19"/>
      <c r="IS480" s="19"/>
      <c r="IT480" s="19"/>
      <c r="IU480" s="19"/>
      <c r="IV480" s="19"/>
    </row>
    <row r="481" spans="1:256" s="106" customFormat="1" x14ac:dyDescent="0.2">
      <c r="A481" s="63"/>
      <c r="B481" s="19"/>
      <c r="C481" s="68"/>
      <c r="D481" s="104"/>
      <c r="E481" s="68"/>
      <c r="F481" s="67"/>
      <c r="G481" s="68"/>
      <c r="H481" s="121"/>
      <c r="I481" s="121"/>
      <c r="J481" s="121"/>
      <c r="K481" s="121"/>
      <c r="L481" s="121"/>
      <c r="M481" s="1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  <c r="IM481" s="19"/>
      <c r="IN481" s="19"/>
      <c r="IO481" s="19"/>
      <c r="IP481" s="19"/>
      <c r="IQ481" s="19"/>
      <c r="IR481" s="19"/>
      <c r="IS481" s="19"/>
      <c r="IT481" s="19"/>
      <c r="IU481" s="19"/>
      <c r="IV481" s="19"/>
    </row>
    <row r="482" spans="1:256" s="106" customFormat="1" x14ac:dyDescent="0.2">
      <c r="A482" s="63"/>
      <c r="B482" s="19"/>
      <c r="C482" s="68"/>
      <c r="D482" s="104"/>
      <c r="E482" s="68"/>
      <c r="F482" s="67"/>
      <c r="G482" s="68"/>
      <c r="H482" s="121"/>
      <c r="I482" s="121"/>
      <c r="J482" s="121"/>
      <c r="K482" s="121"/>
      <c r="L482" s="121"/>
      <c r="M482" s="1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  <c r="IV482" s="19"/>
    </row>
    <row r="483" spans="1:256" s="106" customFormat="1" x14ac:dyDescent="0.2">
      <c r="A483" s="63"/>
      <c r="B483" s="19"/>
      <c r="C483" s="68"/>
      <c r="D483" s="104"/>
      <c r="E483" s="68"/>
      <c r="F483" s="67"/>
      <c r="G483" s="68"/>
      <c r="H483" s="121"/>
      <c r="I483" s="121"/>
      <c r="J483" s="121"/>
      <c r="K483" s="121"/>
      <c r="L483" s="121"/>
      <c r="M483" s="1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  <c r="IV483" s="19"/>
    </row>
    <row r="484" spans="1:256" s="106" customFormat="1" x14ac:dyDescent="0.2">
      <c r="A484" s="63"/>
      <c r="B484" s="19"/>
      <c r="C484" s="68"/>
      <c r="D484" s="104"/>
      <c r="E484" s="68"/>
      <c r="F484" s="67"/>
      <c r="G484" s="68"/>
      <c r="H484" s="121"/>
      <c r="I484" s="121"/>
      <c r="J484" s="121"/>
      <c r="K484" s="121"/>
      <c r="L484" s="121"/>
      <c r="M484" s="1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  <c r="IV484" s="19"/>
    </row>
    <row r="485" spans="1:256" s="106" customFormat="1" x14ac:dyDescent="0.2">
      <c r="A485" s="63"/>
      <c r="B485" s="19"/>
      <c r="C485" s="68"/>
      <c r="D485" s="104"/>
      <c r="E485" s="68"/>
      <c r="F485" s="67"/>
      <c r="G485" s="68"/>
      <c r="H485" s="121"/>
      <c r="I485" s="121"/>
      <c r="J485" s="121"/>
      <c r="K485" s="121"/>
      <c r="L485" s="121"/>
      <c r="M485" s="1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  <c r="IV485" s="19"/>
    </row>
    <row r="486" spans="1:256" s="106" customFormat="1" x14ac:dyDescent="0.2">
      <c r="A486" s="63"/>
      <c r="B486" s="19"/>
      <c r="C486" s="68"/>
      <c r="D486" s="104"/>
      <c r="E486" s="68"/>
      <c r="F486" s="67"/>
      <c r="G486" s="68"/>
      <c r="H486" s="121"/>
      <c r="I486" s="121"/>
      <c r="J486" s="121"/>
      <c r="K486" s="121"/>
      <c r="L486" s="121"/>
      <c r="M486" s="1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  <c r="IV486" s="19"/>
    </row>
    <row r="487" spans="1:256" s="106" customFormat="1" x14ac:dyDescent="0.2">
      <c r="A487" s="63"/>
      <c r="B487" s="19"/>
      <c r="C487" s="68"/>
      <c r="D487" s="104"/>
      <c r="E487" s="68"/>
      <c r="F487" s="67"/>
      <c r="G487" s="68"/>
      <c r="H487" s="121"/>
      <c r="I487" s="121"/>
      <c r="J487" s="121"/>
      <c r="K487" s="121"/>
      <c r="L487" s="121"/>
      <c r="M487" s="1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</row>
    <row r="488" spans="1:256" s="106" customFormat="1" x14ac:dyDescent="0.2">
      <c r="A488" s="63"/>
      <c r="B488" s="19"/>
      <c r="C488" s="68"/>
      <c r="D488" s="104"/>
      <c r="E488" s="68"/>
      <c r="F488" s="67"/>
      <c r="G488" s="68"/>
      <c r="H488" s="121"/>
      <c r="I488" s="121"/>
      <c r="J488" s="121"/>
      <c r="K488" s="121"/>
      <c r="L488" s="121"/>
      <c r="M488" s="1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  <c r="IV488" s="19"/>
    </row>
    <row r="489" spans="1:256" s="106" customFormat="1" x14ac:dyDescent="0.2">
      <c r="A489" s="63"/>
      <c r="B489" s="19"/>
      <c r="C489" s="68"/>
      <c r="D489" s="104"/>
      <c r="E489" s="68"/>
      <c r="F489" s="67"/>
      <c r="G489" s="68"/>
      <c r="H489" s="121"/>
      <c r="I489" s="121"/>
      <c r="J489" s="121"/>
      <c r="K489" s="121"/>
      <c r="L489" s="121"/>
      <c r="M489" s="1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</row>
    <row r="490" spans="1:256" s="106" customFormat="1" x14ac:dyDescent="0.2">
      <c r="A490" s="63"/>
      <c r="B490" s="19"/>
      <c r="C490" s="68"/>
      <c r="D490" s="104"/>
      <c r="E490" s="68"/>
      <c r="F490" s="67"/>
      <c r="G490" s="68"/>
      <c r="H490" s="121"/>
      <c r="I490" s="121"/>
      <c r="J490" s="121"/>
      <c r="K490" s="121"/>
      <c r="L490" s="121"/>
      <c r="M490" s="1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  <c r="IV490" s="19"/>
    </row>
    <row r="491" spans="1:256" s="106" customFormat="1" x14ac:dyDescent="0.2">
      <c r="A491" s="63"/>
      <c r="B491" s="19"/>
      <c r="C491" s="68"/>
      <c r="D491" s="104"/>
      <c r="E491" s="68"/>
      <c r="F491" s="67"/>
      <c r="G491" s="68"/>
      <c r="H491" s="121"/>
      <c r="I491" s="121"/>
      <c r="J491" s="121"/>
      <c r="K491" s="121"/>
      <c r="L491" s="121"/>
      <c r="M491" s="1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  <c r="IV491" s="19"/>
    </row>
    <row r="492" spans="1:256" s="106" customFormat="1" x14ac:dyDescent="0.2">
      <c r="A492" s="63"/>
      <c r="B492" s="19"/>
      <c r="C492" s="68"/>
      <c r="D492" s="104"/>
      <c r="E492" s="68"/>
      <c r="F492" s="67"/>
      <c r="G492" s="68"/>
      <c r="H492" s="121"/>
      <c r="I492" s="121"/>
      <c r="J492" s="121"/>
      <c r="K492" s="121"/>
      <c r="L492" s="121"/>
      <c r="M492" s="1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  <c r="IV492" s="19"/>
    </row>
    <row r="493" spans="1:256" s="106" customFormat="1" x14ac:dyDescent="0.2">
      <c r="A493" s="63"/>
      <c r="B493" s="19"/>
      <c r="C493" s="68"/>
      <c r="D493" s="104"/>
      <c r="E493" s="68"/>
      <c r="F493" s="67"/>
      <c r="G493" s="68"/>
      <c r="H493" s="121"/>
      <c r="I493" s="121"/>
      <c r="J493" s="121"/>
      <c r="K493" s="121"/>
      <c r="L493" s="121"/>
      <c r="M493" s="1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</row>
    <row r="494" spans="1:256" s="106" customFormat="1" x14ac:dyDescent="0.2">
      <c r="A494" s="63"/>
      <c r="B494" s="19"/>
      <c r="C494" s="68"/>
      <c r="D494" s="104"/>
      <c r="E494" s="68"/>
      <c r="F494" s="67"/>
      <c r="G494" s="68"/>
      <c r="H494" s="121"/>
      <c r="I494" s="121"/>
      <c r="J494" s="121"/>
      <c r="K494" s="121"/>
      <c r="L494" s="121"/>
      <c r="M494" s="1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  <c r="IV494" s="19"/>
    </row>
    <row r="495" spans="1:256" s="106" customFormat="1" x14ac:dyDescent="0.2">
      <c r="A495" s="63"/>
      <c r="B495" s="19"/>
      <c r="C495" s="68"/>
      <c r="D495" s="104"/>
      <c r="E495" s="68"/>
      <c r="F495" s="67"/>
      <c r="G495" s="68"/>
      <c r="H495" s="121"/>
      <c r="I495" s="121"/>
      <c r="J495" s="121"/>
      <c r="K495" s="121"/>
      <c r="L495" s="121"/>
      <c r="M495" s="1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</row>
    <row r="496" spans="1:256" s="106" customFormat="1" x14ac:dyDescent="0.2">
      <c r="A496" s="63"/>
      <c r="B496" s="19"/>
      <c r="C496" s="68"/>
      <c r="D496" s="104"/>
      <c r="E496" s="68"/>
      <c r="F496" s="67"/>
      <c r="G496" s="68"/>
      <c r="H496" s="121"/>
      <c r="I496" s="121"/>
      <c r="J496" s="121"/>
      <c r="K496" s="121"/>
      <c r="L496" s="121"/>
      <c r="M496" s="1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</row>
    <row r="654" spans="1:32" s="67" customFormat="1" x14ac:dyDescent="0.2">
      <c r="A654" s="63"/>
      <c r="B654" s="19"/>
      <c r="C654" s="122"/>
      <c r="D654" s="123"/>
      <c r="E654" s="122"/>
      <c r="G654" s="68"/>
      <c r="H654" s="69"/>
      <c r="I654" s="69"/>
      <c r="J654" s="69"/>
      <c r="K654" s="69"/>
      <c r="L654" s="69"/>
      <c r="M654" s="6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</row>
    <row r="655" spans="1:32" s="67" customFormat="1" x14ac:dyDescent="0.2">
      <c r="A655" s="63"/>
      <c r="B655" s="19"/>
      <c r="C655" s="122"/>
      <c r="D655" s="123"/>
      <c r="E655" s="122"/>
      <c r="G655" s="68"/>
      <c r="H655" s="69"/>
      <c r="I655" s="69"/>
      <c r="J655" s="69"/>
      <c r="K655" s="69"/>
      <c r="L655" s="69"/>
      <c r="M655" s="6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</row>
    <row r="656" spans="1:32" s="67" customFormat="1" x14ac:dyDescent="0.2">
      <c r="A656" s="63"/>
      <c r="B656" s="19"/>
      <c r="C656" s="122"/>
      <c r="D656" s="123"/>
      <c r="E656" s="122"/>
      <c r="G656" s="68"/>
      <c r="H656" s="69"/>
      <c r="I656" s="69"/>
      <c r="J656" s="69"/>
      <c r="K656" s="69"/>
      <c r="L656" s="69"/>
      <c r="M656" s="6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</row>
    <row r="657" spans="1:32" s="67" customFormat="1" x14ac:dyDescent="0.2">
      <c r="A657" s="63"/>
      <c r="B657" s="19"/>
      <c r="C657" s="122"/>
      <c r="D657" s="123"/>
      <c r="E657" s="122"/>
      <c r="G657" s="68"/>
      <c r="H657" s="69"/>
      <c r="I657" s="69"/>
      <c r="J657" s="69"/>
      <c r="K657" s="69"/>
      <c r="L657" s="69"/>
      <c r="M657" s="6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</row>
    <row r="658" spans="1:32" s="67" customFormat="1" x14ac:dyDescent="0.2">
      <c r="A658" s="63"/>
      <c r="B658" s="19"/>
      <c r="C658" s="122"/>
      <c r="D658" s="123"/>
      <c r="E658" s="122"/>
      <c r="G658" s="68"/>
      <c r="H658" s="69"/>
      <c r="I658" s="69"/>
      <c r="J658" s="69"/>
      <c r="K658" s="69"/>
      <c r="L658" s="69"/>
      <c r="M658" s="6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</row>
    <row r="659" spans="1:32" s="67" customFormat="1" x14ac:dyDescent="0.2">
      <c r="A659" s="63"/>
      <c r="B659" s="19"/>
      <c r="C659" s="122"/>
      <c r="D659" s="123"/>
      <c r="E659" s="122"/>
      <c r="G659" s="68"/>
      <c r="H659" s="69"/>
      <c r="I659" s="69"/>
      <c r="J659" s="69"/>
      <c r="K659" s="69"/>
      <c r="L659" s="69"/>
      <c r="M659" s="6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</row>
    <row r="660" spans="1:32" s="67" customFormat="1" x14ac:dyDescent="0.2">
      <c r="A660" s="63"/>
      <c r="B660" s="19"/>
      <c r="C660" s="122"/>
      <c r="D660" s="123"/>
      <c r="E660" s="122"/>
      <c r="G660" s="68"/>
      <c r="H660" s="69"/>
      <c r="I660" s="69"/>
      <c r="J660" s="69"/>
      <c r="K660" s="69"/>
      <c r="L660" s="69"/>
      <c r="M660" s="6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</row>
    <row r="661" spans="1:32" s="67" customFormat="1" x14ac:dyDescent="0.2">
      <c r="A661" s="63"/>
      <c r="B661" s="19"/>
      <c r="C661" s="122"/>
      <c r="D661" s="123"/>
      <c r="E661" s="122"/>
      <c r="G661" s="68"/>
      <c r="H661" s="69"/>
      <c r="I661" s="69"/>
      <c r="J661" s="69"/>
      <c r="K661" s="69"/>
      <c r="L661" s="69"/>
      <c r="M661" s="6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</row>
    <row r="662" spans="1:32" s="67" customFormat="1" x14ac:dyDescent="0.2">
      <c r="A662" s="63"/>
      <c r="B662" s="19"/>
      <c r="C662" s="122"/>
      <c r="D662" s="123"/>
      <c r="E662" s="122"/>
      <c r="G662" s="68"/>
      <c r="H662" s="69"/>
      <c r="I662" s="69"/>
      <c r="J662" s="69"/>
      <c r="K662" s="69"/>
      <c r="L662" s="69"/>
      <c r="M662" s="6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</row>
    <row r="663" spans="1:32" s="67" customFormat="1" x14ac:dyDescent="0.2">
      <c r="A663" s="63"/>
      <c r="B663" s="19"/>
      <c r="C663" s="122"/>
      <c r="D663" s="123"/>
      <c r="E663" s="122"/>
      <c r="G663" s="68"/>
      <c r="H663" s="69"/>
      <c r="I663" s="69"/>
      <c r="J663" s="69"/>
      <c r="K663" s="69"/>
      <c r="L663" s="69"/>
      <c r="M663" s="6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</row>
    <row r="664" spans="1:32" s="67" customFormat="1" x14ac:dyDescent="0.2">
      <c r="A664" s="63"/>
      <c r="B664" s="19"/>
      <c r="C664" s="122"/>
      <c r="D664" s="123"/>
      <c r="E664" s="122"/>
      <c r="G664" s="68"/>
      <c r="H664" s="69"/>
      <c r="I664" s="69"/>
      <c r="J664" s="69"/>
      <c r="K664" s="69"/>
      <c r="L664" s="69"/>
      <c r="M664" s="6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</row>
    <row r="665" spans="1:32" s="67" customFormat="1" x14ac:dyDescent="0.2">
      <c r="A665" s="63"/>
      <c r="B665" s="19"/>
      <c r="C665" s="122"/>
      <c r="D665" s="123"/>
      <c r="E665" s="122"/>
      <c r="G665" s="68"/>
      <c r="H665" s="69"/>
      <c r="I665" s="69"/>
      <c r="J665" s="69"/>
      <c r="K665" s="69"/>
      <c r="L665" s="69"/>
      <c r="M665" s="6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</row>
    <row r="666" spans="1:32" s="67" customFormat="1" x14ac:dyDescent="0.2">
      <c r="A666" s="63"/>
      <c r="B666" s="19"/>
      <c r="C666" s="122"/>
      <c r="D666" s="123"/>
      <c r="E666" s="122"/>
      <c r="G666" s="68"/>
      <c r="H666" s="69"/>
      <c r="I666" s="69"/>
      <c r="J666" s="69"/>
      <c r="K666" s="69"/>
      <c r="L666" s="69"/>
      <c r="M666" s="6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</row>
    <row r="667" spans="1:32" s="67" customFormat="1" x14ac:dyDescent="0.2">
      <c r="A667" s="63"/>
      <c r="B667" s="19"/>
      <c r="C667" s="122"/>
      <c r="D667" s="123"/>
      <c r="E667" s="122"/>
      <c r="G667" s="68"/>
      <c r="H667" s="69"/>
      <c r="I667" s="69"/>
      <c r="J667" s="69"/>
      <c r="K667" s="69"/>
      <c r="L667" s="69"/>
      <c r="M667" s="6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</row>
    <row r="668" spans="1:32" s="67" customFormat="1" x14ac:dyDescent="0.2">
      <c r="A668" s="63"/>
      <c r="B668" s="19"/>
      <c r="C668" s="122"/>
      <c r="D668" s="123"/>
      <c r="E668" s="122"/>
      <c r="G668" s="68"/>
      <c r="H668" s="69"/>
      <c r="I668" s="69"/>
      <c r="J668" s="69"/>
      <c r="K668" s="69"/>
      <c r="L668" s="69"/>
      <c r="M668" s="6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</row>
    <row r="669" spans="1:32" s="67" customFormat="1" x14ac:dyDescent="0.2">
      <c r="A669" s="63"/>
      <c r="B669" s="19"/>
      <c r="C669" s="122"/>
      <c r="D669" s="123"/>
      <c r="E669" s="122"/>
      <c r="G669" s="68"/>
      <c r="H669" s="69"/>
      <c r="I669" s="69"/>
      <c r="J669" s="69"/>
      <c r="K669" s="69"/>
      <c r="L669" s="69"/>
      <c r="M669" s="6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</row>
    <row r="670" spans="1:32" s="67" customFormat="1" x14ac:dyDescent="0.2">
      <c r="A670" s="63"/>
      <c r="B670" s="19"/>
      <c r="C670" s="122"/>
      <c r="D670" s="123"/>
      <c r="E670" s="122"/>
      <c r="G670" s="68"/>
      <c r="H670" s="69"/>
      <c r="I670" s="69"/>
      <c r="J670" s="69"/>
      <c r="K670" s="69"/>
      <c r="L670" s="69"/>
      <c r="M670" s="6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</row>
    <row r="671" spans="1:32" s="67" customFormat="1" x14ac:dyDescent="0.2">
      <c r="A671" s="63"/>
      <c r="B671" s="19"/>
      <c r="C671" s="122"/>
      <c r="D671" s="123"/>
      <c r="E671" s="122"/>
      <c r="G671" s="68"/>
      <c r="H671" s="69"/>
      <c r="I671" s="69"/>
      <c r="J671" s="69"/>
      <c r="K671" s="69"/>
      <c r="L671" s="69"/>
      <c r="M671" s="6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</row>
    <row r="672" spans="1:32" s="67" customFormat="1" x14ac:dyDescent="0.2">
      <c r="A672" s="63"/>
      <c r="B672" s="19"/>
      <c r="C672" s="122"/>
      <c r="D672" s="123"/>
      <c r="E672" s="122"/>
      <c r="G672" s="68"/>
      <c r="H672" s="69"/>
      <c r="I672" s="69"/>
      <c r="J672" s="69"/>
      <c r="K672" s="69"/>
      <c r="L672" s="69"/>
      <c r="M672" s="6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</row>
    <row r="673" spans="1:32" s="67" customFormat="1" x14ac:dyDescent="0.2">
      <c r="A673" s="63"/>
      <c r="B673" s="19"/>
      <c r="C673" s="122"/>
      <c r="D673" s="123"/>
      <c r="E673" s="122"/>
      <c r="G673" s="68"/>
      <c r="H673" s="69"/>
      <c r="I673" s="69"/>
      <c r="J673" s="69"/>
      <c r="K673" s="69"/>
      <c r="L673" s="69"/>
      <c r="M673" s="6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</row>
    <row r="674" spans="1:32" s="67" customFormat="1" x14ac:dyDescent="0.2">
      <c r="A674" s="63"/>
      <c r="B674" s="19"/>
      <c r="C674" s="122"/>
      <c r="D674" s="123"/>
      <c r="E674" s="122"/>
      <c r="G674" s="68"/>
      <c r="H674" s="69"/>
      <c r="I674" s="69"/>
      <c r="J674" s="69"/>
      <c r="K674" s="69"/>
      <c r="L674" s="69"/>
      <c r="M674" s="6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</row>
    <row r="675" spans="1:32" s="67" customFormat="1" x14ac:dyDescent="0.2">
      <c r="A675" s="63"/>
      <c r="B675" s="19"/>
      <c r="C675" s="122"/>
      <c r="D675" s="123"/>
      <c r="E675" s="122"/>
      <c r="G675" s="68"/>
      <c r="H675" s="69"/>
      <c r="I675" s="69"/>
      <c r="J675" s="69"/>
      <c r="K675" s="69"/>
      <c r="L675" s="69"/>
      <c r="M675" s="6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</row>
    <row r="676" spans="1:32" s="67" customFormat="1" x14ac:dyDescent="0.2">
      <c r="A676" s="63"/>
      <c r="B676" s="19"/>
      <c r="C676" s="122"/>
      <c r="D676" s="123"/>
      <c r="E676" s="122"/>
      <c r="G676" s="68"/>
      <c r="H676" s="69"/>
      <c r="I676" s="69"/>
      <c r="J676" s="69"/>
      <c r="K676" s="69"/>
      <c r="L676" s="69"/>
      <c r="M676" s="6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</row>
    <row r="677" spans="1:32" s="67" customFormat="1" x14ac:dyDescent="0.2">
      <c r="A677" s="63"/>
      <c r="B677" s="19"/>
      <c r="C677" s="122"/>
      <c r="D677" s="123"/>
      <c r="E677" s="122"/>
      <c r="G677" s="68"/>
      <c r="H677" s="69"/>
      <c r="I677" s="69"/>
      <c r="J677" s="69"/>
      <c r="K677" s="69"/>
      <c r="L677" s="69"/>
      <c r="M677" s="6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</row>
    <row r="678" spans="1:32" s="67" customFormat="1" x14ac:dyDescent="0.2">
      <c r="A678" s="63"/>
      <c r="B678" s="19"/>
      <c r="C678" s="122"/>
      <c r="D678" s="123"/>
      <c r="E678" s="122"/>
      <c r="G678" s="68"/>
      <c r="H678" s="69"/>
      <c r="I678" s="69"/>
      <c r="J678" s="69"/>
      <c r="K678" s="69"/>
      <c r="L678" s="69"/>
      <c r="M678" s="6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</row>
    <row r="679" spans="1:32" s="67" customFormat="1" x14ac:dyDescent="0.2">
      <c r="A679" s="63"/>
      <c r="B679" s="19"/>
      <c r="C679" s="122"/>
      <c r="D679" s="123"/>
      <c r="E679" s="122"/>
      <c r="G679" s="68"/>
      <c r="H679" s="69"/>
      <c r="I679" s="69"/>
      <c r="J679" s="69"/>
      <c r="K679" s="69"/>
      <c r="L679" s="69"/>
      <c r="M679" s="6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</row>
    <row r="680" spans="1:32" s="67" customFormat="1" x14ac:dyDescent="0.2">
      <c r="A680" s="63"/>
      <c r="B680" s="19"/>
      <c r="C680" s="122"/>
      <c r="D680" s="123"/>
      <c r="E680" s="122"/>
      <c r="G680" s="68"/>
      <c r="H680" s="69"/>
      <c r="I680" s="69"/>
      <c r="J680" s="69"/>
      <c r="K680" s="69"/>
      <c r="L680" s="69"/>
      <c r="M680" s="6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</row>
    <row r="681" spans="1:32" s="67" customFormat="1" x14ac:dyDescent="0.2">
      <c r="A681" s="63"/>
      <c r="B681" s="19"/>
      <c r="C681" s="122"/>
      <c r="D681" s="123"/>
      <c r="E681" s="122"/>
      <c r="G681" s="68"/>
      <c r="H681" s="69"/>
      <c r="I681" s="69"/>
      <c r="J681" s="69"/>
      <c r="K681" s="69"/>
      <c r="L681" s="69"/>
      <c r="M681" s="6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</row>
    <row r="682" spans="1:32" s="67" customFormat="1" x14ac:dyDescent="0.2">
      <c r="A682" s="63"/>
      <c r="B682" s="19"/>
      <c r="C682" s="122"/>
      <c r="D682" s="123"/>
      <c r="E682" s="122"/>
      <c r="G682" s="68"/>
      <c r="H682" s="69"/>
      <c r="I682" s="69"/>
      <c r="J682" s="69"/>
      <c r="K682" s="69"/>
      <c r="L682" s="69"/>
      <c r="M682" s="6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</row>
    <row r="683" spans="1:32" s="67" customFormat="1" x14ac:dyDescent="0.2">
      <c r="A683" s="63"/>
      <c r="B683" s="19"/>
      <c r="C683" s="122"/>
      <c r="D683" s="123"/>
      <c r="E683" s="122"/>
      <c r="G683" s="68"/>
      <c r="H683" s="69"/>
      <c r="I683" s="69"/>
      <c r="J683" s="69"/>
      <c r="K683" s="69"/>
      <c r="L683" s="69"/>
      <c r="M683" s="6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</row>
    <row r="684" spans="1:32" s="67" customFormat="1" x14ac:dyDescent="0.2">
      <c r="A684" s="63"/>
      <c r="B684" s="19"/>
      <c r="C684" s="122"/>
      <c r="D684" s="123"/>
      <c r="E684" s="122"/>
      <c r="G684" s="68"/>
      <c r="H684" s="69"/>
      <c r="I684" s="69"/>
      <c r="J684" s="69"/>
      <c r="K684" s="69"/>
      <c r="L684" s="69"/>
      <c r="M684" s="6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</row>
    <row r="685" spans="1:32" s="67" customFormat="1" x14ac:dyDescent="0.2">
      <c r="A685" s="63"/>
      <c r="B685" s="19"/>
      <c r="C685" s="122"/>
      <c r="D685" s="123"/>
      <c r="E685" s="122"/>
      <c r="G685" s="68"/>
      <c r="H685" s="69"/>
      <c r="I685" s="69"/>
      <c r="J685" s="69"/>
      <c r="K685" s="69"/>
      <c r="L685" s="69"/>
      <c r="M685" s="6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</row>
    <row r="686" spans="1:32" s="67" customFormat="1" x14ac:dyDescent="0.2">
      <c r="A686" s="63"/>
      <c r="B686" s="19"/>
      <c r="C686" s="122"/>
      <c r="D686" s="123"/>
      <c r="E686" s="122"/>
      <c r="G686" s="68"/>
      <c r="H686" s="69"/>
      <c r="I686" s="69"/>
      <c r="J686" s="69"/>
      <c r="K686" s="69"/>
      <c r="L686" s="69"/>
      <c r="M686" s="6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</row>
    <row r="687" spans="1:32" s="67" customFormat="1" x14ac:dyDescent="0.2">
      <c r="A687" s="63"/>
      <c r="B687" s="19"/>
      <c r="C687" s="122"/>
      <c r="D687" s="123"/>
      <c r="E687" s="122"/>
      <c r="G687" s="68"/>
      <c r="H687" s="69"/>
      <c r="I687" s="69"/>
      <c r="J687" s="69"/>
      <c r="K687" s="69"/>
      <c r="L687" s="69"/>
      <c r="M687" s="6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</row>
    <row r="688" spans="1:32" s="67" customFormat="1" x14ac:dyDescent="0.2">
      <c r="A688" s="63"/>
      <c r="B688" s="19"/>
      <c r="C688" s="122"/>
      <c r="D688" s="123"/>
      <c r="E688" s="122"/>
      <c r="G688" s="68"/>
      <c r="H688" s="69"/>
      <c r="I688" s="69"/>
      <c r="J688" s="69"/>
      <c r="K688" s="69"/>
      <c r="L688" s="69"/>
      <c r="M688" s="6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</row>
    <row r="689" spans="1:32" s="67" customFormat="1" x14ac:dyDescent="0.2">
      <c r="A689" s="63"/>
      <c r="B689" s="19"/>
      <c r="C689" s="122"/>
      <c r="D689" s="123"/>
      <c r="E689" s="122"/>
      <c r="G689" s="68"/>
      <c r="H689" s="69"/>
      <c r="I689" s="69"/>
      <c r="J689" s="69"/>
      <c r="K689" s="69"/>
      <c r="L689" s="69"/>
      <c r="M689" s="6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</row>
    <row r="690" spans="1:32" s="67" customFormat="1" x14ac:dyDescent="0.2">
      <c r="A690" s="63"/>
      <c r="B690" s="19"/>
      <c r="C690" s="122"/>
      <c r="D690" s="123"/>
      <c r="E690" s="122"/>
      <c r="G690" s="68"/>
      <c r="H690" s="69"/>
      <c r="I690" s="69"/>
      <c r="J690" s="69"/>
      <c r="K690" s="69"/>
      <c r="L690" s="69"/>
      <c r="M690" s="6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</row>
    <row r="691" spans="1:32" s="67" customFormat="1" x14ac:dyDescent="0.2">
      <c r="A691" s="63"/>
      <c r="B691" s="19"/>
      <c r="C691" s="122"/>
      <c r="D691" s="123"/>
      <c r="E691" s="122"/>
      <c r="G691" s="68"/>
      <c r="H691" s="69"/>
      <c r="I691" s="69"/>
      <c r="J691" s="69"/>
      <c r="K691" s="69"/>
      <c r="L691" s="69"/>
      <c r="M691" s="6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</row>
    <row r="692" spans="1:32" s="67" customFormat="1" x14ac:dyDescent="0.2">
      <c r="A692" s="63"/>
      <c r="B692" s="19"/>
      <c r="C692" s="122"/>
      <c r="D692" s="123"/>
      <c r="E692" s="122"/>
      <c r="G692" s="68"/>
      <c r="H692" s="69"/>
      <c r="I692" s="69"/>
      <c r="J692" s="69"/>
      <c r="K692" s="69"/>
      <c r="L692" s="69"/>
      <c r="M692" s="6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</row>
    <row r="693" spans="1:32" s="67" customFormat="1" x14ac:dyDescent="0.2">
      <c r="A693" s="63"/>
      <c r="B693" s="19"/>
      <c r="C693" s="122"/>
      <c r="D693" s="123"/>
      <c r="E693" s="122"/>
      <c r="G693" s="68"/>
      <c r="H693" s="69"/>
      <c r="I693" s="69"/>
      <c r="J693" s="69"/>
      <c r="K693" s="69"/>
      <c r="L693" s="69"/>
      <c r="M693" s="6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</row>
    <row r="694" spans="1:32" s="67" customFormat="1" x14ac:dyDescent="0.2">
      <c r="A694" s="63"/>
      <c r="B694" s="19"/>
      <c r="C694" s="122"/>
      <c r="D694" s="123"/>
      <c r="E694" s="122"/>
      <c r="G694" s="68"/>
      <c r="H694" s="69"/>
      <c r="I694" s="69"/>
      <c r="J694" s="69"/>
      <c r="K694" s="69"/>
      <c r="L694" s="69"/>
      <c r="M694" s="6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</row>
    <row r="695" spans="1:32" s="67" customFormat="1" x14ac:dyDescent="0.2">
      <c r="A695" s="63"/>
      <c r="B695" s="19"/>
      <c r="C695" s="122"/>
      <c r="D695" s="123"/>
      <c r="E695" s="122"/>
      <c r="G695" s="68"/>
      <c r="H695" s="69"/>
      <c r="I695" s="69"/>
      <c r="J695" s="69"/>
      <c r="K695" s="69"/>
      <c r="L695" s="69"/>
      <c r="M695" s="6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</row>
    <row r="696" spans="1:32" s="67" customFormat="1" x14ac:dyDescent="0.2">
      <c r="A696" s="63"/>
      <c r="B696" s="19"/>
      <c r="C696" s="122"/>
      <c r="D696" s="123"/>
      <c r="E696" s="122"/>
      <c r="G696" s="68"/>
      <c r="H696" s="69"/>
      <c r="I696" s="69"/>
      <c r="J696" s="69"/>
      <c r="K696" s="69"/>
      <c r="L696" s="69"/>
      <c r="M696" s="6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</row>
    <row r="697" spans="1:32" s="67" customFormat="1" x14ac:dyDescent="0.2">
      <c r="A697" s="63"/>
      <c r="B697" s="19"/>
      <c r="C697" s="122"/>
      <c r="D697" s="123"/>
      <c r="E697" s="122"/>
      <c r="G697" s="68"/>
      <c r="H697" s="69"/>
      <c r="I697" s="69"/>
      <c r="J697" s="69"/>
      <c r="K697" s="69"/>
      <c r="L697" s="69"/>
      <c r="M697" s="6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</row>
    <row r="698" spans="1:32" s="67" customFormat="1" x14ac:dyDescent="0.2">
      <c r="A698" s="63"/>
      <c r="B698" s="19"/>
      <c r="C698" s="122"/>
      <c r="D698" s="123"/>
      <c r="E698" s="122"/>
      <c r="G698" s="68"/>
      <c r="H698" s="69"/>
      <c r="I698" s="69"/>
      <c r="J698" s="69"/>
      <c r="K698" s="69"/>
      <c r="L698" s="69"/>
      <c r="M698" s="6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</row>
    <row r="699" spans="1:32" s="67" customFormat="1" x14ac:dyDescent="0.2">
      <c r="A699" s="63"/>
      <c r="B699" s="19"/>
      <c r="C699" s="122"/>
      <c r="D699" s="123"/>
      <c r="E699" s="122"/>
      <c r="G699" s="68"/>
      <c r="H699" s="69"/>
      <c r="I699" s="69"/>
      <c r="J699" s="69"/>
      <c r="K699" s="69"/>
      <c r="L699" s="69"/>
      <c r="M699" s="6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</row>
    <row r="700" spans="1:32" s="67" customFormat="1" x14ac:dyDescent="0.2">
      <c r="A700" s="63"/>
      <c r="B700" s="19"/>
      <c r="C700" s="122"/>
      <c r="D700" s="123"/>
      <c r="E700" s="122"/>
      <c r="G700" s="68"/>
      <c r="H700" s="69"/>
      <c r="I700" s="69"/>
      <c r="J700" s="69"/>
      <c r="K700" s="69"/>
      <c r="L700" s="69"/>
      <c r="M700" s="6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</row>
    <row r="701" spans="1:32" s="67" customFormat="1" x14ac:dyDescent="0.2">
      <c r="A701" s="63"/>
      <c r="B701" s="19"/>
      <c r="C701" s="122"/>
      <c r="D701" s="123"/>
      <c r="E701" s="122"/>
      <c r="G701" s="68"/>
      <c r="H701" s="69"/>
      <c r="I701" s="69"/>
      <c r="J701" s="69"/>
      <c r="K701" s="69"/>
      <c r="L701" s="69"/>
      <c r="M701" s="6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</row>
    <row r="702" spans="1:32" s="67" customFormat="1" x14ac:dyDescent="0.2">
      <c r="A702" s="63"/>
      <c r="B702" s="19"/>
      <c r="C702" s="122"/>
      <c r="D702" s="123"/>
      <c r="E702" s="122"/>
      <c r="G702" s="68"/>
      <c r="H702" s="69"/>
      <c r="I702" s="69"/>
      <c r="J702" s="69"/>
      <c r="K702" s="69"/>
      <c r="L702" s="69"/>
      <c r="M702" s="6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</row>
    <row r="703" spans="1:32" s="67" customFormat="1" x14ac:dyDescent="0.2">
      <c r="A703" s="63"/>
      <c r="B703" s="19"/>
      <c r="C703" s="122"/>
      <c r="D703" s="123"/>
      <c r="E703" s="122"/>
      <c r="G703" s="68"/>
      <c r="H703" s="69"/>
      <c r="I703" s="69"/>
      <c r="J703" s="69"/>
      <c r="K703" s="69"/>
      <c r="L703" s="69"/>
      <c r="M703" s="6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</row>
    <row r="704" spans="1:32" s="67" customFormat="1" x14ac:dyDescent="0.2">
      <c r="A704" s="63"/>
      <c r="B704" s="19"/>
      <c r="C704" s="122"/>
      <c r="D704" s="123"/>
      <c r="E704" s="122"/>
      <c r="G704" s="68"/>
      <c r="H704" s="69"/>
      <c r="I704" s="69"/>
      <c r="J704" s="69"/>
      <c r="K704" s="69"/>
      <c r="L704" s="69"/>
      <c r="M704" s="6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</row>
    <row r="705" spans="1:32" s="67" customFormat="1" x14ac:dyDescent="0.2">
      <c r="A705" s="63"/>
      <c r="B705" s="19"/>
      <c r="C705" s="122"/>
      <c r="D705" s="123"/>
      <c r="E705" s="122"/>
      <c r="G705" s="68"/>
      <c r="H705" s="69"/>
      <c r="I705" s="69"/>
      <c r="J705" s="69"/>
      <c r="K705" s="69"/>
      <c r="L705" s="69"/>
      <c r="M705" s="6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</row>
    <row r="706" spans="1:32" s="67" customFormat="1" x14ac:dyDescent="0.2">
      <c r="A706" s="63"/>
      <c r="B706" s="19"/>
      <c r="C706" s="122"/>
      <c r="D706" s="123"/>
      <c r="E706" s="122"/>
      <c r="G706" s="68"/>
      <c r="H706" s="69"/>
      <c r="I706" s="69"/>
      <c r="J706" s="69"/>
      <c r="K706" s="69"/>
      <c r="L706" s="69"/>
      <c r="M706" s="6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</row>
    <row r="707" spans="1:32" s="67" customFormat="1" x14ac:dyDescent="0.2">
      <c r="A707" s="63"/>
      <c r="B707" s="19"/>
      <c r="C707" s="122"/>
      <c r="D707" s="123"/>
      <c r="E707" s="122"/>
      <c r="G707" s="68"/>
      <c r="H707" s="69"/>
      <c r="I707" s="69"/>
      <c r="J707" s="69"/>
      <c r="K707" s="69"/>
      <c r="L707" s="69"/>
      <c r="M707" s="6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</row>
    <row r="708" spans="1:32" s="67" customFormat="1" x14ac:dyDescent="0.2">
      <c r="A708" s="63"/>
      <c r="B708" s="19"/>
      <c r="C708" s="122"/>
      <c r="D708" s="123"/>
      <c r="E708" s="122"/>
      <c r="G708" s="68"/>
      <c r="H708" s="69"/>
      <c r="I708" s="69"/>
      <c r="J708" s="69"/>
      <c r="K708" s="69"/>
      <c r="L708" s="69"/>
      <c r="M708" s="6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</row>
    <row r="709" spans="1:32" s="67" customFormat="1" x14ac:dyDescent="0.2">
      <c r="A709" s="63"/>
      <c r="B709" s="19"/>
      <c r="C709" s="122"/>
      <c r="D709" s="123"/>
      <c r="E709" s="122"/>
      <c r="G709" s="68"/>
      <c r="H709" s="69"/>
      <c r="I709" s="69"/>
      <c r="J709" s="69"/>
      <c r="K709" s="69"/>
      <c r="L709" s="69"/>
      <c r="M709" s="6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</row>
    <row r="710" spans="1:32" s="67" customFormat="1" x14ac:dyDescent="0.2">
      <c r="A710" s="63"/>
      <c r="B710" s="19"/>
      <c r="C710" s="122"/>
      <c r="D710" s="123"/>
      <c r="E710" s="122"/>
      <c r="G710" s="68"/>
      <c r="H710" s="69"/>
      <c r="I710" s="69"/>
      <c r="J710" s="69"/>
      <c r="K710" s="69"/>
      <c r="L710" s="69"/>
      <c r="M710" s="6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</row>
    <row r="711" spans="1:32" s="67" customFormat="1" x14ac:dyDescent="0.2">
      <c r="A711" s="63"/>
      <c r="B711" s="19"/>
      <c r="C711" s="122"/>
      <c r="D711" s="123"/>
      <c r="E711" s="122"/>
      <c r="G711" s="68"/>
      <c r="H711" s="69"/>
      <c r="I711" s="69"/>
      <c r="J711" s="69"/>
      <c r="K711" s="69"/>
      <c r="L711" s="69"/>
      <c r="M711" s="6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</row>
    <row r="712" spans="1:32" s="67" customFormat="1" x14ac:dyDescent="0.2">
      <c r="A712" s="63"/>
      <c r="B712" s="19"/>
      <c r="C712" s="122"/>
      <c r="D712" s="123"/>
      <c r="E712" s="122"/>
      <c r="G712" s="68"/>
      <c r="H712" s="69"/>
      <c r="I712" s="69"/>
      <c r="J712" s="69"/>
      <c r="K712" s="69"/>
      <c r="L712" s="69"/>
      <c r="M712" s="6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</row>
    <row r="713" spans="1:32" s="67" customFormat="1" x14ac:dyDescent="0.2">
      <c r="A713" s="63"/>
      <c r="B713" s="19"/>
      <c r="C713" s="122"/>
      <c r="D713" s="123"/>
      <c r="E713" s="122"/>
      <c r="G713" s="68"/>
      <c r="H713" s="69"/>
      <c r="I713" s="69"/>
      <c r="J713" s="69"/>
      <c r="K713" s="69"/>
      <c r="L713" s="69"/>
      <c r="M713" s="6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</row>
    <row r="714" spans="1:32" s="67" customFormat="1" x14ac:dyDescent="0.2">
      <c r="A714" s="63"/>
      <c r="B714" s="19"/>
      <c r="C714" s="122"/>
      <c r="D714" s="123"/>
      <c r="E714" s="122"/>
      <c r="G714" s="68"/>
      <c r="H714" s="69"/>
      <c r="I714" s="69"/>
      <c r="J714" s="69"/>
      <c r="K714" s="69"/>
      <c r="L714" s="69"/>
      <c r="M714" s="6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</row>
    <row r="715" spans="1:32" s="67" customFormat="1" x14ac:dyDescent="0.2">
      <c r="A715" s="63"/>
      <c r="B715" s="19"/>
      <c r="C715" s="122"/>
      <c r="D715" s="123"/>
      <c r="E715" s="122"/>
      <c r="G715" s="68"/>
      <c r="H715" s="69"/>
      <c r="I715" s="69"/>
      <c r="J715" s="69"/>
      <c r="K715" s="69"/>
      <c r="L715" s="69"/>
      <c r="M715" s="6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</row>
    <row r="716" spans="1:32" s="67" customFormat="1" x14ac:dyDescent="0.2">
      <c r="A716" s="63"/>
      <c r="B716" s="19"/>
      <c r="C716" s="122"/>
      <c r="D716" s="123"/>
      <c r="E716" s="122"/>
      <c r="G716" s="68"/>
      <c r="H716" s="69"/>
      <c r="I716" s="69"/>
      <c r="J716" s="69"/>
      <c r="K716" s="69"/>
      <c r="L716" s="69"/>
      <c r="M716" s="6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</row>
    <row r="717" spans="1:32" s="67" customFormat="1" x14ac:dyDescent="0.2">
      <c r="A717" s="63"/>
      <c r="B717" s="19"/>
      <c r="C717" s="122"/>
      <c r="D717" s="123"/>
      <c r="E717" s="122"/>
      <c r="G717" s="68"/>
      <c r="H717" s="69"/>
      <c r="I717" s="69"/>
      <c r="J717" s="69"/>
      <c r="K717" s="69"/>
      <c r="L717" s="69"/>
      <c r="M717" s="6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</row>
    <row r="718" spans="1:32" s="67" customFormat="1" x14ac:dyDescent="0.2">
      <c r="A718" s="63"/>
      <c r="B718" s="19"/>
      <c r="C718" s="122"/>
      <c r="D718" s="123"/>
      <c r="E718" s="122"/>
      <c r="G718" s="68"/>
      <c r="H718" s="69"/>
      <c r="I718" s="69"/>
      <c r="J718" s="69"/>
      <c r="K718" s="69"/>
      <c r="L718" s="69"/>
      <c r="M718" s="6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</row>
    <row r="719" spans="1:32" s="67" customFormat="1" x14ac:dyDescent="0.2">
      <c r="A719" s="63"/>
      <c r="B719" s="19"/>
      <c r="C719" s="122"/>
      <c r="D719" s="123"/>
      <c r="E719" s="122"/>
      <c r="G719" s="68"/>
      <c r="H719" s="69"/>
      <c r="I719" s="69"/>
      <c r="J719" s="69"/>
      <c r="K719" s="69"/>
      <c r="L719" s="69"/>
      <c r="M719" s="6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</row>
    <row r="720" spans="1:32" s="67" customFormat="1" x14ac:dyDescent="0.2">
      <c r="A720" s="63"/>
      <c r="B720" s="19"/>
      <c r="C720" s="122"/>
      <c r="D720" s="123"/>
      <c r="E720" s="122"/>
      <c r="G720" s="68"/>
      <c r="H720" s="69"/>
      <c r="I720" s="69"/>
      <c r="J720" s="69"/>
      <c r="K720" s="69"/>
      <c r="L720" s="69"/>
      <c r="M720" s="6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</row>
    <row r="721" spans="1:32" s="67" customFormat="1" x14ac:dyDescent="0.2">
      <c r="A721" s="63"/>
      <c r="B721" s="19"/>
      <c r="C721" s="122"/>
      <c r="D721" s="123"/>
      <c r="E721" s="122"/>
      <c r="G721" s="68"/>
      <c r="H721" s="69"/>
      <c r="I721" s="69"/>
      <c r="J721" s="69"/>
      <c r="K721" s="69"/>
      <c r="L721" s="69"/>
      <c r="M721" s="6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</row>
    <row r="722" spans="1:32" s="67" customFormat="1" x14ac:dyDescent="0.2">
      <c r="A722" s="63"/>
      <c r="B722" s="19"/>
      <c r="C722" s="122"/>
      <c r="D722" s="123"/>
      <c r="E722" s="122"/>
      <c r="G722" s="68"/>
      <c r="H722" s="69"/>
      <c r="I722" s="69"/>
      <c r="J722" s="69"/>
      <c r="K722" s="69"/>
      <c r="L722" s="69"/>
      <c r="M722" s="6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</row>
    <row r="723" spans="1:32" s="67" customFormat="1" x14ac:dyDescent="0.2">
      <c r="A723" s="63"/>
      <c r="B723" s="19"/>
      <c r="C723" s="122"/>
      <c r="D723" s="123"/>
      <c r="E723" s="122"/>
      <c r="G723" s="68"/>
      <c r="H723" s="69"/>
      <c r="I723" s="69"/>
      <c r="J723" s="69"/>
      <c r="K723" s="69"/>
      <c r="L723" s="69"/>
      <c r="M723" s="6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</row>
    <row r="724" spans="1:32" s="67" customFormat="1" x14ac:dyDescent="0.2">
      <c r="A724" s="63"/>
      <c r="B724" s="19"/>
      <c r="C724" s="122"/>
      <c r="D724" s="123"/>
      <c r="E724" s="122"/>
      <c r="G724" s="68"/>
      <c r="H724" s="69"/>
      <c r="I724" s="69"/>
      <c r="J724" s="69"/>
      <c r="K724" s="69"/>
      <c r="L724" s="69"/>
      <c r="M724" s="6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</row>
    <row r="725" spans="1:32" s="67" customFormat="1" x14ac:dyDescent="0.2">
      <c r="A725" s="63"/>
      <c r="B725" s="19"/>
      <c r="C725" s="122"/>
      <c r="D725" s="123"/>
      <c r="E725" s="122"/>
      <c r="G725" s="68"/>
      <c r="H725" s="69"/>
      <c r="I725" s="69"/>
      <c r="J725" s="69"/>
      <c r="K725" s="69"/>
      <c r="L725" s="69"/>
      <c r="M725" s="6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</row>
    <row r="726" spans="1:32" s="67" customFormat="1" x14ac:dyDescent="0.2">
      <c r="A726" s="63"/>
      <c r="B726" s="19"/>
      <c r="C726" s="122"/>
      <c r="D726" s="123"/>
      <c r="E726" s="122"/>
      <c r="G726" s="68"/>
      <c r="H726" s="69"/>
      <c r="I726" s="69"/>
      <c r="J726" s="69"/>
      <c r="K726" s="69"/>
      <c r="L726" s="69"/>
      <c r="M726" s="6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</row>
    <row r="727" spans="1:32" s="67" customFormat="1" x14ac:dyDescent="0.2">
      <c r="A727" s="63"/>
      <c r="B727" s="19"/>
      <c r="C727" s="122"/>
      <c r="D727" s="123"/>
      <c r="E727" s="122"/>
      <c r="G727" s="68"/>
      <c r="H727" s="69"/>
      <c r="I727" s="69"/>
      <c r="J727" s="69"/>
      <c r="K727" s="69"/>
      <c r="L727" s="69"/>
      <c r="M727" s="6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</row>
    <row r="728" spans="1:32" s="67" customFormat="1" x14ac:dyDescent="0.2">
      <c r="A728" s="63"/>
      <c r="B728" s="19"/>
      <c r="C728" s="122"/>
      <c r="D728" s="123"/>
      <c r="E728" s="122"/>
      <c r="G728" s="68"/>
      <c r="H728" s="69"/>
      <c r="I728" s="69"/>
      <c r="J728" s="69"/>
      <c r="K728" s="69"/>
      <c r="L728" s="69"/>
      <c r="M728" s="6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</row>
    <row r="729" spans="1:32" s="67" customFormat="1" x14ac:dyDescent="0.2">
      <c r="A729" s="63"/>
      <c r="B729" s="19"/>
      <c r="C729" s="122"/>
      <c r="D729" s="123"/>
      <c r="E729" s="122"/>
      <c r="G729" s="68"/>
      <c r="H729" s="69"/>
      <c r="I729" s="69"/>
      <c r="J729" s="69"/>
      <c r="K729" s="69"/>
      <c r="L729" s="69"/>
      <c r="M729" s="6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</row>
    <row r="730" spans="1:32" s="67" customFormat="1" x14ac:dyDescent="0.2">
      <c r="A730" s="63"/>
      <c r="B730" s="19"/>
      <c r="C730" s="122"/>
      <c r="D730" s="123"/>
      <c r="E730" s="122"/>
      <c r="G730" s="68"/>
      <c r="H730" s="69"/>
      <c r="I730" s="69"/>
      <c r="J730" s="69"/>
      <c r="K730" s="69"/>
      <c r="L730" s="69"/>
      <c r="M730" s="6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</row>
    <row r="731" spans="1:32" s="67" customFormat="1" x14ac:dyDescent="0.2">
      <c r="A731" s="63"/>
      <c r="B731" s="19"/>
      <c r="C731" s="122"/>
      <c r="D731" s="123"/>
      <c r="E731" s="122"/>
      <c r="G731" s="68"/>
      <c r="H731" s="69"/>
      <c r="I731" s="69"/>
      <c r="J731" s="69"/>
      <c r="K731" s="69"/>
      <c r="L731" s="69"/>
      <c r="M731" s="6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</row>
    <row r="732" spans="1:32" s="67" customFormat="1" x14ac:dyDescent="0.2">
      <c r="A732" s="63"/>
      <c r="B732" s="19"/>
      <c r="C732" s="122"/>
      <c r="D732" s="123"/>
      <c r="E732" s="122"/>
      <c r="G732" s="68"/>
      <c r="H732" s="69"/>
      <c r="I732" s="69"/>
      <c r="J732" s="69"/>
      <c r="K732" s="69"/>
      <c r="L732" s="69"/>
      <c r="M732" s="6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</row>
    <row r="733" spans="1:32" s="67" customFormat="1" x14ac:dyDescent="0.2">
      <c r="A733" s="63"/>
      <c r="B733" s="19"/>
      <c r="C733" s="122"/>
      <c r="D733" s="123"/>
      <c r="E733" s="122"/>
      <c r="G733" s="68"/>
      <c r="H733" s="69"/>
      <c r="I733" s="69"/>
      <c r="J733" s="69"/>
      <c r="K733" s="69"/>
      <c r="L733" s="69"/>
      <c r="M733" s="6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</row>
    <row r="734" spans="1:32" s="67" customFormat="1" x14ac:dyDescent="0.2">
      <c r="A734" s="63"/>
      <c r="B734" s="19"/>
      <c r="C734" s="122"/>
      <c r="D734" s="123"/>
      <c r="E734" s="122"/>
      <c r="G734" s="68"/>
      <c r="H734" s="69"/>
      <c r="I734" s="69"/>
      <c r="J734" s="69"/>
      <c r="K734" s="69"/>
      <c r="L734" s="69"/>
      <c r="M734" s="6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</row>
    <row r="735" spans="1:32" s="67" customFormat="1" x14ac:dyDescent="0.2">
      <c r="A735" s="63"/>
      <c r="B735" s="19"/>
      <c r="C735" s="122"/>
      <c r="D735" s="123"/>
      <c r="E735" s="122"/>
      <c r="G735" s="68"/>
      <c r="H735" s="69"/>
      <c r="I735" s="69"/>
      <c r="J735" s="69"/>
      <c r="K735" s="69"/>
      <c r="L735" s="69"/>
      <c r="M735" s="6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</row>
    <row r="736" spans="1:32" s="67" customFormat="1" x14ac:dyDescent="0.2">
      <c r="A736" s="63"/>
      <c r="B736" s="19"/>
      <c r="C736" s="122"/>
      <c r="D736" s="123"/>
      <c r="E736" s="122"/>
      <c r="G736" s="68"/>
      <c r="H736" s="69"/>
      <c r="I736" s="69"/>
      <c r="J736" s="69"/>
      <c r="K736" s="69"/>
      <c r="L736" s="69"/>
      <c r="M736" s="6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</row>
    <row r="737" spans="1:32" s="67" customFormat="1" x14ac:dyDescent="0.2">
      <c r="A737" s="63"/>
      <c r="B737" s="19"/>
      <c r="C737" s="122"/>
      <c r="D737" s="123"/>
      <c r="E737" s="122"/>
      <c r="G737" s="68"/>
      <c r="H737" s="69"/>
      <c r="I737" s="69"/>
      <c r="J737" s="69"/>
      <c r="K737" s="69"/>
      <c r="L737" s="69"/>
      <c r="M737" s="6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</row>
    <row r="738" spans="1:32" s="67" customFormat="1" x14ac:dyDescent="0.2">
      <c r="A738" s="63"/>
      <c r="B738" s="19"/>
      <c r="C738" s="122"/>
      <c r="D738" s="123"/>
      <c r="E738" s="122"/>
      <c r="G738" s="68"/>
      <c r="H738" s="69"/>
      <c r="I738" s="69"/>
      <c r="J738" s="69"/>
      <c r="K738" s="69"/>
      <c r="L738" s="69"/>
      <c r="M738" s="6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</row>
    <row r="739" spans="1:32" s="67" customFormat="1" x14ac:dyDescent="0.2">
      <c r="A739" s="63"/>
      <c r="B739" s="19"/>
      <c r="C739" s="122"/>
      <c r="D739" s="123"/>
      <c r="E739" s="122"/>
      <c r="G739" s="68"/>
      <c r="H739" s="69"/>
      <c r="I739" s="69"/>
      <c r="J739" s="69"/>
      <c r="K739" s="69"/>
      <c r="L739" s="69"/>
      <c r="M739" s="6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</row>
    <row r="740" spans="1:32" s="67" customFormat="1" x14ac:dyDescent="0.2">
      <c r="A740" s="63"/>
      <c r="B740" s="19"/>
      <c r="C740" s="122"/>
      <c r="D740" s="123"/>
      <c r="E740" s="122"/>
      <c r="G740" s="68"/>
      <c r="H740" s="69"/>
      <c r="I740" s="69"/>
      <c r="J740" s="69"/>
      <c r="K740" s="69"/>
      <c r="L740" s="69"/>
      <c r="M740" s="6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</row>
    <row r="741" spans="1:32" s="67" customFormat="1" x14ac:dyDescent="0.2">
      <c r="A741" s="63"/>
      <c r="B741" s="19"/>
      <c r="C741" s="122"/>
      <c r="D741" s="123"/>
      <c r="E741" s="122"/>
      <c r="G741" s="68"/>
      <c r="H741" s="69"/>
      <c r="I741" s="69"/>
      <c r="J741" s="69"/>
      <c r="K741" s="69"/>
      <c r="L741" s="69"/>
      <c r="M741" s="6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</row>
    <row r="742" spans="1:32" s="67" customFormat="1" x14ac:dyDescent="0.2">
      <c r="A742" s="63"/>
      <c r="B742" s="19"/>
      <c r="C742" s="122"/>
      <c r="D742" s="123"/>
      <c r="E742" s="122"/>
      <c r="G742" s="68"/>
      <c r="H742" s="69"/>
      <c r="I742" s="69"/>
      <c r="J742" s="69"/>
      <c r="K742" s="69"/>
      <c r="L742" s="69"/>
      <c r="M742" s="6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</row>
    <row r="743" spans="1:32" s="67" customFormat="1" x14ac:dyDescent="0.2">
      <c r="A743" s="63"/>
      <c r="B743" s="19"/>
      <c r="C743" s="122"/>
      <c r="D743" s="123"/>
      <c r="E743" s="122"/>
      <c r="G743" s="68"/>
      <c r="H743" s="69"/>
      <c r="I743" s="69"/>
      <c r="J743" s="69"/>
      <c r="K743" s="69"/>
      <c r="L743" s="69"/>
      <c r="M743" s="6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</row>
    <row r="744" spans="1:32" s="67" customFormat="1" x14ac:dyDescent="0.2">
      <c r="A744" s="63"/>
      <c r="B744" s="19"/>
      <c r="C744" s="122"/>
      <c r="D744" s="123"/>
      <c r="E744" s="122"/>
      <c r="G744" s="68"/>
      <c r="H744" s="69"/>
      <c r="I744" s="69"/>
      <c r="J744" s="69"/>
      <c r="K744" s="69"/>
      <c r="L744" s="69"/>
      <c r="M744" s="6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</row>
    <row r="745" spans="1:32" s="67" customFormat="1" x14ac:dyDescent="0.2">
      <c r="A745" s="63"/>
      <c r="B745" s="19"/>
      <c r="C745" s="122"/>
      <c r="D745" s="123"/>
      <c r="E745" s="122"/>
      <c r="G745" s="68"/>
      <c r="H745" s="69"/>
      <c r="I745" s="69"/>
      <c r="J745" s="69"/>
      <c r="K745" s="69"/>
      <c r="L745" s="69"/>
      <c r="M745" s="6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</row>
    <row r="746" spans="1:32" s="67" customFormat="1" x14ac:dyDescent="0.2">
      <c r="A746" s="63"/>
      <c r="B746" s="19"/>
      <c r="C746" s="122"/>
      <c r="D746" s="123"/>
      <c r="E746" s="122"/>
      <c r="G746" s="68"/>
      <c r="H746" s="69"/>
      <c r="I746" s="69"/>
      <c r="J746" s="69"/>
      <c r="K746" s="69"/>
      <c r="L746" s="69"/>
      <c r="M746" s="6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</row>
    <row r="747" spans="1:32" s="67" customFormat="1" x14ac:dyDescent="0.2">
      <c r="A747" s="63"/>
      <c r="B747" s="19"/>
      <c r="C747" s="122"/>
      <c r="D747" s="123"/>
      <c r="E747" s="122"/>
      <c r="G747" s="68"/>
      <c r="H747" s="69"/>
      <c r="I747" s="69"/>
      <c r="J747" s="69"/>
      <c r="K747" s="69"/>
      <c r="L747" s="69"/>
      <c r="M747" s="6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</row>
    <row r="748" spans="1:32" s="67" customFormat="1" x14ac:dyDescent="0.2">
      <c r="A748" s="63"/>
      <c r="B748" s="19"/>
      <c r="C748" s="122"/>
      <c r="D748" s="123"/>
      <c r="E748" s="122"/>
      <c r="G748" s="68"/>
      <c r="H748" s="69"/>
      <c r="I748" s="69"/>
      <c r="J748" s="69"/>
      <c r="K748" s="69"/>
      <c r="L748" s="69"/>
      <c r="M748" s="6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</row>
    <row r="749" spans="1:32" s="67" customFormat="1" x14ac:dyDescent="0.2">
      <c r="A749" s="63"/>
      <c r="B749" s="19"/>
      <c r="C749" s="122"/>
      <c r="D749" s="123"/>
      <c r="E749" s="122"/>
      <c r="G749" s="68"/>
      <c r="H749" s="69"/>
      <c r="I749" s="69"/>
      <c r="J749" s="69"/>
      <c r="K749" s="69"/>
      <c r="L749" s="69"/>
      <c r="M749" s="6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</row>
    <row r="750" spans="1:32" s="67" customFormat="1" x14ac:dyDescent="0.2">
      <c r="A750" s="63"/>
      <c r="B750" s="19"/>
      <c r="C750" s="122"/>
      <c r="D750" s="123"/>
      <c r="E750" s="122"/>
      <c r="G750" s="68"/>
      <c r="H750" s="69"/>
      <c r="I750" s="69"/>
      <c r="J750" s="69"/>
      <c r="K750" s="69"/>
      <c r="L750" s="69"/>
      <c r="M750" s="6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</row>
    <row r="751" spans="1:32" s="67" customFormat="1" x14ac:dyDescent="0.2">
      <c r="A751" s="63"/>
      <c r="B751" s="19"/>
      <c r="C751" s="122"/>
      <c r="D751" s="123"/>
      <c r="E751" s="122"/>
      <c r="G751" s="68"/>
      <c r="H751" s="69"/>
      <c r="I751" s="69"/>
      <c r="J751" s="69"/>
      <c r="K751" s="69"/>
      <c r="L751" s="69"/>
      <c r="M751" s="6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</row>
    <row r="752" spans="1:32" s="67" customFormat="1" x14ac:dyDescent="0.2">
      <c r="A752" s="63"/>
      <c r="B752" s="19"/>
      <c r="C752" s="122"/>
      <c r="D752" s="123"/>
      <c r="E752" s="122"/>
      <c r="G752" s="68"/>
      <c r="H752" s="69"/>
      <c r="I752" s="69"/>
      <c r="J752" s="69"/>
      <c r="K752" s="69"/>
      <c r="L752" s="69"/>
      <c r="M752" s="6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</row>
    <row r="753" spans="1:32" s="67" customFormat="1" x14ac:dyDescent="0.2">
      <c r="A753" s="63"/>
      <c r="B753" s="19"/>
      <c r="C753" s="122"/>
      <c r="D753" s="123"/>
      <c r="E753" s="122"/>
      <c r="G753" s="68"/>
      <c r="H753" s="69"/>
      <c r="I753" s="69"/>
      <c r="J753" s="69"/>
      <c r="K753" s="69"/>
      <c r="L753" s="69"/>
      <c r="M753" s="6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</row>
    <row r="754" spans="1:32" s="67" customFormat="1" x14ac:dyDescent="0.2">
      <c r="A754" s="63"/>
      <c r="B754" s="19"/>
      <c r="C754" s="122"/>
      <c r="D754" s="123"/>
      <c r="E754" s="122"/>
      <c r="G754" s="68"/>
      <c r="H754" s="69"/>
      <c r="I754" s="69"/>
      <c r="J754" s="69"/>
      <c r="K754" s="69"/>
      <c r="L754" s="69"/>
      <c r="M754" s="6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</row>
    <row r="755" spans="1:32" s="67" customFormat="1" x14ac:dyDescent="0.2">
      <c r="A755" s="63"/>
      <c r="B755" s="19"/>
      <c r="C755" s="122"/>
      <c r="D755" s="123"/>
      <c r="E755" s="122"/>
      <c r="G755" s="68"/>
      <c r="H755" s="69"/>
      <c r="I755" s="69"/>
      <c r="J755" s="69"/>
      <c r="K755" s="69"/>
      <c r="L755" s="69"/>
      <c r="M755" s="6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</row>
    <row r="756" spans="1:32" s="67" customFormat="1" x14ac:dyDescent="0.2">
      <c r="A756" s="63"/>
      <c r="B756" s="19"/>
      <c r="C756" s="122"/>
      <c r="D756" s="123"/>
      <c r="E756" s="122"/>
      <c r="G756" s="68"/>
      <c r="H756" s="69"/>
      <c r="I756" s="69"/>
      <c r="J756" s="69"/>
      <c r="K756" s="69"/>
      <c r="L756" s="69"/>
      <c r="M756" s="6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</row>
    <row r="757" spans="1:32" s="67" customFormat="1" x14ac:dyDescent="0.2">
      <c r="A757" s="63"/>
      <c r="B757" s="19"/>
      <c r="C757" s="122"/>
      <c r="D757" s="123"/>
      <c r="E757" s="122"/>
      <c r="G757" s="68"/>
      <c r="H757" s="69"/>
      <c r="I757" s="69"/>
      <c r="J757" s="69"/>
      <c r="K757" s="69"/>
      <c r="L757" s="69"/>
      <c r="M757" s="6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</row>
    <row r="758" spans="1:32" s="67" customFormat="1" x14ac:dyDescent="0.2">
      <c r="A758" s="63"/>
      <c r="B758" s="19"/>
      <c r="C758" s="122"/>
      <c r="D758" s="123"/>
      <c r="E758" s="122"/>
      <c r="G758" s="68"/>
      <c r="H758" s="69"/>
      <c r="I758" s="69"/>
      <c r="J758" s="69"/>
      <c r="K758" s="69"/>
      <c r="L758" s="69"/>
      <c r="M758" s="6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</row>
    <row r="759" spans="1:32" s="67" customFormat="1" x14ac:dyDescent="0.2">
      <c r="A759" s="63"/>
      <c r="B759" s="19"/>
      <c r="C759" s="122"/>
      <c r="D759" s="123"/>
      <c r="E759" s="122"/>
      <c r="G759" s="68"/>
      <c r="H759" s="69"/>
      <c r="I759" s="69"/>
      <c r="J759" s="69"/>
      <c r="K759" s="69"/>
      <c r="L759" s="69"/>
      <c r="M759" s="6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</row>
    <row r="760" spans="1:32" s="67" customFormat="1" x14ac:dyDescent="0.2">
      <c r="A760" s="63"/>
      <c r="B760" s="19"/>
      <c r="C760" s="122"/>
      <c r="D760" s="123"/>
      <c r="E760" s="122"/>
      <c r="G760" s="68"/>
      <c r="H760" s="69"/>
      <c r="I760" s="69"/>
      <c r="J760" s="69"/>
      <c r="K760" s="69"/>
      <c r="L760" s="69"/>
      <c r="M760" s="6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</row>
    <row r="761" spans="1:32" s="67" customFormat="1" x14ac:dyDescent="0.2">
      <c r="A761" s="63"/>
      <c r="B761" s="19"/>
      <c r="C761" s="122"/>
      <c r="D761" s="123"/>
      <c r="E761" s="122"/>
      <c r="G761" s="68"/>
      <c r="H761" s="69"/>
      <c r="I761" s="69"/>
      <c r="J761" s="69"/>
      <c r="K761" s="69"/>
      <c r="L761" s="69"/>
      <c r="M761" s="6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</row>
    <row r="762" spans="1:32" s="67" customFormat="1" x14ac:dyDescent="0.2">
      <c r="A762" s="63"/>
      <c r="B762" s="19"/>
      <c r="C762" s="122"/>
      <c r="D762" s="123"/>
      <c r="E762" s="122"/>
      <c r="G762" s="68"/>
      <c r="H762" s="69"/>
      <c r="I762" s="69"/>
      <c r="J762" s="69"/>
      <c r="K762" s="69"/>
      <c r="L762" s="69"/>
      <c r="M762" s="6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</row>
    <row r="763" spans="1:32" s="67" customFormat="1" x14ac:dyDescent="0.2">
      <c r="A763" s="63"/>
      <c r="B763" s="19"/>
      <c r="C763" s="122"/>
      <c r="D763" s="123"/>
      <c r="E763" s="122"/>
      <c r="G763" s="68"/>
      <c r="H763" s="69"/>
      <c r="I763" s="69"/>
      <c r="J763" s="69"/>
      <c r="K763" s="69"/>
      <c r="L763" s="69"/>
      <c r="M763" s="6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</row>
    <row r="764" spans="1:32" s="67" customFormat="1" x14ac:dyDescent="0.2">
      <c r="A764" s="63"/>
      <c r="B764" s="19"/>
      <c r="C764" s="122"/>
      <c r="D764" s="123"/>
      <c r="E764" s="122"/>
      <c r="G764" s="68"/>
      <c r="H764" s="69"/>
      <c r="I764" s="69"/>
      <c r="J764" s="69"/>
      <c r="K764" s="69"/>
      <c r="L764" s="69"/>
      <c r="M764" s="6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</row>
    <row r="765" spans="1:32" s="67" customFormat="1" x14ac:dyDescent="0.2">
      <c r="A765" s="63"/>
      <c r="B765" s="19"/>
      <c r="C765" s="122"/>
      <c r="D765" s="123"/>
      <c r="E765" s="122"/>
      <c r="G765" s="68"/>
      <c r="H765" s="69"/>
      <c r="I765" s="69"/>
      <c r="J765" s="69"/>
      <c r="K765" s="69"/>
      <c r="L765" s="69"/>
      <c r="M765" s="6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</row>
    <row r="766" spans="1:32" s="67" customFormat="1" x14ac:dyDescent="0.2">
      <c r="A766" s="63"/>
      <c r="B766" s="19"/>
      <c r="C766" s="122"/>
      <c r="D766" s="123"/>
      <c r="E766" s="122"/>
      <c r="G766" s="68"/>
      <c r="H766" s="69"/>
      <c r="I766" s="69"/>
      <c r="J766" s="69"/>
      <c r="K766" s="69"/>
      <c r="L766" s="69"/>
      <c r="M766" s="6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</row>
    <row r="767" spans="1:32" s="67" customFormat="1" x14ac:dyDescent="0.2">
      <c r="A767" s="63"/>
      <c r="B767" s="19"/>
      <c r="C767" s="122"/>
      <c r="D767" s="123"/>
      <c r="E767" s="122"/>
      <c r="G767" s="68"/>
      <c r="H767" s="69"/>
      <c r="I767" s="69"/>
      <c r="J767" s="69"/>
      <c r="K767" s="69"/>
      <c r="L767" s="69"/>
      <c r="M767" s="6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</row>
    <row r="768" spans="1:32" s="67" customFormat="1" x14ac:dyDescent="0.2">
      <c r="A768" s="63"/>
      <c r="B768" s="19"/>
      <c r="C768" s="122"/>
      <c r="D768" s="123"/>
      <c r="E768" s="122"/>
      <c r="G768" s="68"/>
      <c r="H768" s="69"/>
      <c r="I768" s="69"/>
      <c r="J768" s="69"/>
      <c r="K768" s="69"/>
      <c r="L768" s="69"/>
      <c r="M768" s="6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</row>
    <row r="769" spans="1:32" s="67" customFormat="1" x14ac:dyDescent="0.2">
      <c r="A769" s="63"/>
      <c r="B769" s="19"/>
      <c r="C769" s="122"/>
      <c r="D769" s="123"/>
      <c r="E769" s="122"/>
      <c r="G769" s="68"/>
      <c r="H769" s="69"/>
      <c r="I769" s="69"/>
      <c r="J769" s="69"/>
      <c r="K769" s="69"/>
      <c r="L769" s="69"/>
      <c r="M769" s="6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</row>
    <row r="770" spans="1:32" s="67" customFormat="1" x14ac:dyDescent="0.2">
      <c r="A770" s="63"/>
      <c r="B770" s="19"/>
      <c r="C770" s="122"/>
      <c r="D770" s="123"/>
      <c r="E770" s="122"/>
      <c r="G770" s="68"/>
      <c r="H770" s="69"/>
      <c r="I770" s="69"/>
      <c r="J770" s="69"/>
      <c r="K770" s="69"/>
      <c r="L770" s="69"/>
      <c r="M770" s="6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</row>
    <row r="771" spans="1:32" s="67" customFormat="1" x14ac:dyDescent="0.2">
      <c r="A771" s="63"/>
      <c r="B771" s="19"/>
      <c r="C771" s="122"/>
      <c r="D771" s="123"/>
      <c r="E771" s="122"/>
      <c r="G771" s="68"/>
      <c r="H771" s="69"/>
      <c r="I771" s="69"/>
      <c r="J771" s="69"/>
      <c r="K771" s="69"/>
      <c r="L771" s="69"/>
      <c r="M771" s="6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</row>
    <row r="772" spans="1:32" s="67" customFormat="1" x14ac:dyDescent="0.2">
      <c r="A772" s="63"/>
      <c r="B772" s="19"/>
      <c r="C772" s="122"/>
      <c r="D772" s="123"/>
      <c r="E772" s="122"/>
      <c r="G772" s="68"/>
      <c r="H772" s="69"/>
      <c r="I772" s="69"/>
      <c r="J772" s="69"/>
      <c r="K772" s="69"/>
      <c r="L772" s="69"/>
      <c r="M772" s="6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</row>
    <row r="773" spans="1:32" s="67" customFormat="1" x14ac:dyDescent="0.2">
      <c r="A773" s="63"/>
      <c r="B773" s="19"/>
      <c r="C773" s="122"/>
      <c r="D773" s="123"/>
      <c r="E773" s="122"/>
      <c r="G773" s="68"/>
      <c r="H773" s="69"/>
      <c r="I773" s="69"/>
      <c r="J773" s="69"/>
      <c r="K773" s="69"/>
      <c r="L773" s="69"/>
      <c r="M773" s="6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</row>
    <row r="774" spans="1:32" s="67" customFormat="1" x14ac:dyDescent="0.2">
      <c r="A774" s="63"/>
      <c r="B774" s="19"/>
      <c r="C774" s="122"/>
      <c r="D774" s="123"/>
      <c r="E774" s="122"/>
      <c r="G774" s="68"/>
      <c r="H774" s="69"/>
      <c r="I774" s="69"/>
      <c r="J774" s="69"/>
      <c r="K774" s="69"/>
      <c r="L774" s="69"/>
      <c r="M774" s="6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</row>
    <row r="775" spans="1:32" s="67" customFormat="1" x14ac:dyDescent="0.2">
      <c r="A775" s="63"/>
      <c r="B775" s="19"/>
      <c r="C775" s="122"/>
      <c r="D775" s="123"/>
      <c r="E775" s="122"/>
      <c r="G775" s="68"/>
      <c r="H775" s="69"/>
      <c r="I775" s="69"/>
      <c r="J775" s="69"/>
      <c r="K775" s="69"/>
      <c r="L775" s="69"/>
      <c r="M775" s="6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</row>
    <row r="776" spans="1:32" s="67" customFormat="1" x14ac:dyDescent="0.2">
      <c r="A776" s="63"/>
      <c r="B776" s="19"/>
      <c r="C776" s="122"/>
      <c r="D776" s="123"/>
      <c r="E776" s="122"/>
      <c r="G776" s="68"/>
      <c r="H776" s="69"/>
      <c r="I776" s="69"/>
      <c r="J776" s="69"/>
      <c r="K776" s="69"/>
      <c r="L776" s="69"/>
      <c r="M776" s="6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</row>
    <row r="777" spans="1:32" s="67" customFormat="1" x14ac:dyDescent="0.2">
      <c r="A777" s="63"/>
      <c r="B777" s="19"/>
      <c r="C777" s="122"/>
      <c r="D777" s="123"/>
      <c r="E777" s="122"/>
      <c r="G777" s="68"/>
      <c r="H777" s="69"/>
      <c r="I777" s="69"/>
      <c r="J777" s="69"/>
      <c r="K777" s="69"/>
      <c r="L777" s="69"/>
      <c r="M777" s="6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</row>
    <row r="778" spans="1:32" s="67" customFormat="1" x14ac:dyDescent="0.2">
      <c r="A778" s="63"/>
      <c r="B778" s="19"/>
      <c r="C778" s="122"/>
      <c r="D778" s="123"/>
      <c r="E778" s="122"/>
      <c r="G778" s="68"/>
      <c r="H778" s="69"/>
      <c r="I778" s="69"/>
      <c r="J778" s="69"/>
      <c r="K778" s="69"/>
      <c r="L778" s="69"/>
      <c r="M778" s="6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</row>
    <row r="779" spans="1:32" s="67" customFormat="1" x14ac:dyDescent="0.2">
      <c r="A779" s="63"/>
      <c r="B779" s="19"/>
      <c r="C779" s="122"/>
      <c r="D779" s="123"/>
      <c r="E779" s="122"/>
      <c r="G779" s="68"/>
      <c r="H779" s="69"/>
      <c r="I779" s="69"/>
      <c r="J779" s="69"/>
      <c r="K779" s="69"/>
      <c r="L779" s="69"/>
      <c r="M779" s="6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</row>
    <row r="780" spans="1:32" s="67" customFormat="1" x14ac:dyDescent="0.2">
      <c r="A780" s="63"/>
      <c r="B780" s="19"/>
      <c r="C780" s="122"/>
      <c r="D780" s="123"/>
      <c r="E780" s="122"/>
      <c r="G780" s="68"/>
      <c r="H780" s="69"/>
      <c r="I780" s="69"/>
      <c r="J780" s="69"/>
      <c r="K780" s="69"/>
      <c r="L780" s="69"/>
      <c r="M780" s="6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</row>
    <row r="781" spans="1:32" s="67" customFormat="1" x14ac:dyDescent="0.2">
      <c r="A781" s="63"/>
      <c r="B781" s="19"/>
      <c r="C781" s="122"/>
      <c r="D781" s="123"/>
      <c r="E781" s="122"/>
      <c r="G781" s="68"/>
      <c r="H781" s="69"/>
      <c r="I781" s="69"/>
      <c r="J781" s="69"/>
      <c r="K781" s="69"/>
      <c r="L781" s="69"/>
      <c r="M781" s="6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</row>
    <row r="782" spans="1:32" s="67" customFormat="1" x14ac:dyDescent="0.2">
      <c r="A782" s="63"/>
      <c r="B782" s="19"/>
      <c r="C782" s="122"/>
      <c r="D782" s="123"/>
      <c r="E782" s="122"/>
      <c r="G782" s="68"/>
      <c r="H782" s="69"/>
      <c r="I782" s="69"/>
      <c r="J782" s="69"/>
      <c r="K782" s="69"/>
      <c r="L782" s="69"/>
      <c r="M782" s="6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</row>
    <row r="783" spans="1:32" s="67" customFormat="1" x14ac:dyDescent="0.2">
      <c r="A783" s="63"/>
      <c r="B783" s="19"/>
      <c r="C783" s="122"/>
      <c r="D783" s="123"/>
      <c r="E783" s="122"/>
      <c r="G783" s="68"/>
      <c r="H783" s="69"/>
      <c r="I783" s="69"/>
      <c r="J783" s="69"/>
      <c r="K783" s="69"/>
      <c r="L783" s="69"/>
      <c r="M783" s="6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</row>
    <row r="784" spans="1:32" s="67" customFormat="1" x14ac:dyDescent="0.2">
      <c r="A784" s="63"/>
      <c r="B784" s="19"/>
      <c r="C784" s="122"/>
      <c r="D784" s="123"/>
      <c r="E784" s="122"/>
      <c r="G784" s="68"/>
      <c r="H784" s="69"/>
      <c r="I784" s="69"/>
      <c r="J784" s="69"/>
      <c r="K784" s="69"/>
      <c r="L784" s="69"/>
      <c r="M784" s="6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</row>
    <row r="785" spans="1:32" s="67" customFormat="1" x14ac:dyDescent="0.2">
      <c r="A785" s="63"/>
      <c r="B785" s="19"/>
      <c r="C785" s="122"/>
      <c r="D785" s="123"/>
      <c r="E785" s="122"/>
      <c r="G785" s="68"/>
      <c r="H785" s="69"/>
      <c r="I785" s="69"/>
      <c r="J785" s="69"/>
      <c r="K785" s="69"/>
      <c r="L785" s="69"/>
      <c r="M785" s="6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</row>
    <row r="786" spans="1:32" s="67" customFormat="1" x14ac:dyDescent="0.2">
      <c r="A786" s="63"/>
      <c r="B786" s="19"/>
      <c r="C786" s="122"/>
      <c r="D786" s="123"/>
      <c r="E786" s="122"/>
      <c r="G786" s="68"/>
      <c r="H786" s="69"/>
      <c r="I786" s="69"/>
      <c r="J786" s="69"/>
      <c r="K786" s="69"/>
      <c r="L786" s="69"/>
      <c r="M786" s="6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</row>
    <row r="787" spans="1:32" s="67" customFormat="1" x14ac:dyDescent="0.2">
      <c r="A787" s="63"/>
      <c r="B787" s="19"/>
      <c r="C787" s="122"/>
      <c r="D787" s="123"/>
      <c r="E787" s="122"/>
      <c r="G787" s="68"/>
      <c r="H787" s="69"/>
      <c r="I787" s="69"/>
      <c r="J787" s="69"/>
      <c r="K787" s="69"/>
      <c r="L787" s="69"/>
      <c r="M787" s="6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</row>
    <row r="788" spans="1:32" s="67" customFormat="1" x14ac:dyDescent="0.2">
      <c r="A788" s="63"/>
      <c r="B788" s="19"/>
      <c r="C788" s="122"/>
      <c r="D788" s="123"/>
      <c r="E788" s="122"/>
      <c r="G788" s="68"/>
      <c r="H788" s="69"/>
      <c r="I788" s="69"/>
      <c r="J788" s="69"/>
      <c r="K788" s="69"/>
      <c r="L788" s="69"/>
      <c r="M788" s="6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</row>
    <row r="789" spans="1:32" s="67" customFormat="1" x14ac:dyDescent="0.2">
      <c r="A789" s="63"/>
      <c r="B789" s="19"/>
      <c r="C789" s="122"/>
      <c r="D789" s="123"/>
      <c r="E789" s="122"/>
      <c r="G789" s="68"/>
      <c r="H789" s="69"/>
      <c r="I789" s="69"/>
      <c r="J789" s="69"/>
      <c r="K789" s="69"/>
      <c r="L789" s="69"/>
      <c r="M789" s="6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</row>
    <row r="790" spans="1:32" s="67" customFormat="1" x14ac:dyDescent="0.2">
      <c r="A790" s="63"/>
      <c r="B790" s="19"/>
      <c r="C790" s="122"/>
      <c r="D790" s="123"/>
      <c r="E790" s="122"/>
      <c r="G790" s="68"/>
      <c r="H790" s="69"/>
      <c r="I790" s="69"/>
      <c r="J790" s="69"/>
      <c r="K790" s="69"/>
      <c r="L790" s="69"/>
      <c r="M790" s="6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</row>
    <row r="791" spans="1:32" s="67" customFormat="1" x14ac:dyDescent="0.2">
      <c r="A791" s="63"/>
      <c r="B791" s="19"/>
      <c r="C791" s="122"/>
      <c r="D791" s="123"/>
      <c r="E791" s="122"/>
      <c r="G791" s="68"/>
      <c r="H791" s="69"/>
      <c r="I791" s="69"/>
      <c r="J791" s="69"/>
      <c r="K791" s="69"/>
      <c r="L791" s="69"/>
      <c r="M791" s="6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</row>
    <row r="792" spans="1:32" s="67" customFormat="1" x14ac:dyDescent="0.2">
      <c r="A792" s="63"/>
      <c r="B792" s="19"/>
      <c r="C792" s="122"/>
      <c r="D792" s="123"/>
      <c r="E792" s="122"/>
      <c r="G792" s="68"/>
      <c r="H792" s="69"/>
      <c r="I792" s="69"/>
      <c r="J792" s="69"/>
      <c r="K792" s="69"/>
      <c r="L792" s="69"/>
      <c r="M792" s="6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</row>
    <row r="793" spans="1:32" s="67" customFormat="1" x14ac:dyDescent="0.2">
      <c r="A793" s="63"/>
      <c r="B793" s="19"/>
      <c r="C793" s="122"/>
      <c r="D793" s="123"/>
      <c r="E793" s="122"/>
      <c r="G793" s="68"/>
      <c r="H793" s="69"/>
      <c r="I793" s="69"/>
      <c r="J793" s="69"/>
      <c r="K793" s="69"/>
      <c r="L793" s="69"/>
      <c r="M793" s="6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</row>
    <row r="794" spans="1:32" s="67" customFormat="1" x14ac:dyDescent="0.2">
      <c r="A794" s="63"/>
      <c r="B794" s="19"/>
      <c r="C794" s="122"/>
      <c r="D794" s="123"/>
      <c r="E794" s="122"/>
      <c r="G794" s="68"/>
      <c r="H794" s="69"/>
      <c r="I794" s="69"/>
      <c r="J794" s="69"/>
      <c r="K794" s="69"/>
      <c r="L794" s="69"/>
      <c r="M794" s="6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</row>
    <row r="795" spans="1:32" s="67" customFormat="1" x14ac:dyDescent="0.2">
      <c r="A795" s="63"/>
      <c r="B795" s="19"/>
      <c r="C795" s="122"/>
      <c r="D795" s="123"/>
      <c r="E795" s="122"/>
      <c r="G795" s="68"/>
      <c r="H795" s="69"/>
      <c r="I795" s="69"/>
      <c r="J795" s="69"/>
      <c r="K795" s="69"/>
      <c r="L795" s="69"/>
      <c r="M795" s="6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</row>
    <row r="796" spans="1:32" s="67" customFormat="1" x14ac:dyDescent="0.2">
      <c r="A796" s="63"/>
      <c r="B796" s="19"/>
      <c r="C796" s="122"/>
      <c r="D796" s="123"/>
      <c r="E796" s="122"/>
      <c r="G796" s="68"/>
      <c r="H796" s="69"/>
      <c r="I796" s="69"/>
      <c r="J796" s="69"/>
      <c r="K796" s="69"/>
      <c r="L796" s="69"/>
      <c r="M796" s="6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</row>
    <row r="797" spans="1:32" s="67" customFormat="1" x14ac:dyDescent="0.2">
      <c r="A797" s="63"/>
      <c r="B797" s="19"/>
      <c r="C797" s="122"/>
      <c r="D797" s="123"/>
      <c r="E797" s="122"/>
      <c r="G797" s="68"/>
      <c r="H797" s="69"/>
      <c r="I797" s="69"/>
      <c r="J797" s="69"/>
      <c r="K797" s="69"/>
      <c r="L797" s="69"/>
      <c r="M797" s="6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</row>
    <row r="798" spans="1:32" s="67" customFormat="1" x14ac:dyDescent="0.2">
      <c r="A798" s="63"/>
      <c r="B798" s="19"/>
      <c r="C798" s="122"/>
      <c r="D798" s="123"/>
      <c r="E798" s="122"/>
      <c r="G798" s="68"/>
      <c r="H798" s="69"/>
      <c r="I798" s="69"/>
      <c r="J798" s="69"/>
      <c r="K798" s="69"/>
      <c r="L798" s="69"/>
      <c r="M798" s="6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</row>
    <row r="799" spans="1:32" s="67" customFormat="1" x14ac:dyDescent="0.2">
      <c r="A799" s="63"/>
      <c r="B799" s="19"/>
      <c r="C799" s="122"/>
      <c r="D799" s="123"/>
      <c r="E799" s="122"/>
      <c r="G799" s="68"/>
      <c r="H799" s="69"/>
      <c r="I799" s="69"/>
      <c r="J799" s="69"/>
      <c r="K799" s="69"/>
      <c r="L799" s="69"/>
      <c r="M799" s="6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</row>
    <row r="800" spans="1:32" s="67" customFormat="1" x14ac:dyDescent="0.2">
      <c r="A800" s="63"/>
      <c r="B800" s="19"/>
      <c r="C800" s="122"/>
      <c r="D800" s="123"/>
      <c r="E800" s="122"/>
      <c r="G800" s="68"/>
      <c r="H800" s="69"/>
      <c r="I800" s="69"/>
      <c r="J800" s="69"/>
      <c r="K800" s="69"/>
      <c r="L800" s="69"/>
      <c r="M800" s="6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</row>
    <row r="801" spans="1:32" s="67" customFormat="1" x14ac:dyDescent="0.2">
      <c r="A801" s="63"/>
      <c r="B801" s="19"/>
      <c r="C801" s="122"/>
      <c r="D801" s="123"/>
      <c r="E801" s="122"/>
      <c r="G801" s="68"/>
      <c r="H801" s="69"/>
      <c r="I801" s="69"/>
      <c r="J801" s="69"/>
      <c r="K801" s="69"/>
      <c r="L801" s="69"/>
      <c r="M801" s="6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</row>
    <row r="802" spans="1:32" s="67" customFormat="1" x14ac:dyDescent="0.2">
      <c r="A802" s="63"/>
      <c r="B802" s="19"/>
      <c r="C802" s="122"/>
      <c r="D802" s="123"/>
      <c r="E802" s="122"/>
      <c r="G802" s="68"/>
      <c r="H802" s="69"/>
      <c r="I802" s="69"/>
      <c r="J802" s="69"/>
      <c r="K802" s="69"/>
      <c r="L802" s="69"/>
      <c r="M802" s="6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</row>
    <row r="803" spans="1:32" s="67" customFormat="1" x14ac:dyDescent="0.2">
      <c r="A803" s="63"/>
      <c r="B803" s="19"/>
      <c r="C803" s="122"/>
      <c r="D803" s="123"/>
      <c r="E803" s="122"/>
      <c r="G803" s="68"/>
      <c r="H803" s="69"/>
      <c r="I803" s="69"/>
      <c r="J803" s="69"/>
      <c r="K803" s="69"/>
      <c r="L803" s="69"/>
      <c r="M803" s="6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</row>
    <row r="804" spans="1:32" s="67" customFormat="1" x14ac:dyDescent="0.2">
      <c r="A804" s="63"/>
      <c r="B804" s="19"/>
      <c r="C804" s="122"/>
      <c r="D804" s="123"/>
      <c r="E804" s="122"/>
      <c r="G804" s="68"/>
      <c r="H804" s="69"/>
      <c r="I804" s="69"/>
      <c r="J804" s="69"/>
      <c r="K804" s="69"/>
      <c r="L804" s="69"/>
      <c r="M804" s="6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</row>
    <row r="805" spans="1:32" s="67" customFormat="1" x14ac:dyDescent="0.2">
      <c r="A805" s="63"/>
      <c r="B805" s="19"/>
      <c r="C805" s="122"/>
      <c r="D805" s="123"/>
      <c r="E805" s="122"/>
      <c r="G805" s="68"/>
      <c r="H805" s="69"/>
      <c r="I805" s="69"/>
      <c r="J805" s="69"/>
      <c r="K805" s="69"/>
      <c r="L805" s="69"/>
      <c r="M805" s="6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</row>
    <row r="806" spans="1:32" s="67" customFormat="1" x14ac:dyDescent="0.2">
      <c r="A806" s="63"/>
      <c r="B806" s="19"/>
      <c r="C806" s="122"/>
      <c r="D806" s="123"/>
      <c r="E806" s="122"/>
      <c r="G806" s="68"/>
      <c r="H806" s="69"/>
      <c r="I806" s="69"/>
      <c r="J806" s="69"/>
      <c r="K806" s="69"/>
      <c r="L806" s="69"/>
      <c r="M806" s="6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</row>
    <row r="807" spans="1:32" s="67" customFormat="1" x14ac:dyDescent="0.2">
      <c r="A807" s="63"/>
      <c r="B807" s="19"/>
      <c r="C807" s="122"/>
      <c r="D807" s="123"/>
      <c r="E807" s="122"/>
      <c r="G807" s="68"/>
      <c r="H807" s="69"/>
      <c r="I807" s="69"/>
      <c r="J807" s="69"/>
      <c r="K807" s="69"/>
      <c r="L807" s="69"/>
      <c r="M807" s="6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</row>
    <row r="808" spans="1:32" s="67" customFormat="1" x14ac:dyDescent="0.2">
      <c r="A808" s="63"/>
      <c r="B808" s="19"/>
      <c r="C808" s="122"/>
      <c r="D808" s="123"/>
      <c r="E808" s="122"/>
      <c r="G808" s="68"/>
      <c r="H808" s="69"/>
      <c r="I808" s="69"/>
      <c r="J808" s="69"/>
      <c r="K808" s="69"/>
      <c r="L808" s="69"/>
      <c r="M808" s="6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</row>
    <row r="809" spans="1:32" s="67" customFormat="1" x14ac:dyDescent="0.2">
      <c r="A809" s="63"/>
      <c r="B809" s="19"/>
      <c r="C809" s="122"/>
      <c r="D809" s="123"/>
      <c r="E809" s="122"/>
      <c r="G809" s="68"/>
      <c r="H809" s="69"/>
      <c r="I809" s="69"/>
      <c r="J809" s="69"/>
      <c r="K809" s="69"/>
      <c r="L809" s="69"/>
      <c r="M809" s="6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</row>
    <row r="810" spans="1:32" s="67" customFormat="1" x14ac:dyDescent="0.2">
      <c r="A810" s="63"/>
      <c r="B810" s="19"/>
      <c r="C810" s="122"/>
      <c r="D810" s="123"/>
      <c r="E810" s="122"/>
      <c r="G810" s="68"/>
      <c r="H810" s="69"/>
      <c r="I810" s="69"/>
      <c r="J810" s="69"/>
      <c r="K810" s="69"/>
      <c r="L810" s="69"/>
      <c r="M810" s="6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</row>
    <row r="811" spans="1:32" s="67" customFormat="1" x14ac:dyDescent="0.2">
      <c r="A811" s="63"/>
      <c r="B811" s="19"/>
      <c r="C811" s="122"/>
      <c r="D811" s="123"/>
      <c r="E811" s="122"/>
      <c r="G811" s="68"/>
      <c r="H811" s="69"/>
      <c r="I811" s="69"/>
      <c r="J811" s="69"/>
      <c r="K811" s="69"/>
      <c r="L811" s="69"/>
      <c r="M811" s="6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</row>
    <row r="812" spans="1:32" s="67" customFormat="1" x14ac:dyDescent="0.2">
      <c r="A812" s="63"/>
      <c r="B812" s="19"/>
      <c r="C812" s="122"/>
      <c r="D812" s="123"/>
      <c r="E812" s="122"/>
      <c r="G812" s="68"/>
      <c r="H812" s="69"/>
      <c r="I812" s="69"/>
      <c r="J812" s="69"/>
      <c r="K812" s="69"/>
      <c r="L812" s="69"/>
      <c r="M812" s="6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</row>
    <row r="813" spans="1:32" s="67" customFormat="1" x14ac:dyDescent="0.2">
      <c r="A813" s="63"/>
      <c r="B813" s="19"/>
      <c r="C813" s="122"/>
      <c r="D813" s="123"/>
      <c r="E813" s="122"/>
      <c r="G813" s="68"/>
      <c r="H813" s="69"/>
      <c r="I813" s="69"/>
      <c r="J813" s="69"/>
      <c r="K813" s="69"/>
      <c r="L813" s="69"/>
      <c r="M813" s="6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</row>
    <row r="814" spans="1:32" s="67" customFormat="1" x14ac:dyDescent="0.2">
      <c r="A814" s="63"/>
      <c r="B814" s="19"/>
      <c r="C814" s="122"/>
      <c r="D814" s="123"/>
      <c r="E814" s="122"/>
      <c r="G814" s="68"/>
      <c r="H814" s="69"/>
      <c r="I814" s="69"/>
      <c r="J814" s="69"/>
      <c r="K814" s="69"/>
      <c r="L814" s="69"/>
      <c r="M814" s="6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</row>
    <row r="815" spans="1:32" s="67" customFormat="1" x14ac:dyDescent="0.2">
      <c r="A815" s="63"/>
      <c r="B815" s="19"/>
      <c r="C815" s="122"/>
      <c r="D815" s="123"/>
      <c r="E815" s="122"/>
      <c r="G815" s="68"/>
      <c r="H815" s="69"/>
      <c r="I815" s="69"/>
      <c r="J815" s="69"/>
      <c r="K815" s="69"/>
      <c r="L815" s="69"/>
      <c r="M815" s="6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</row>
    <row r="816" spans="1:32" s="67" customFormat="1" x14ac:dyDescent="0.2">
      <c r="A816" s="63"/>
      <c r="B816" s="19"/>
      <c r="C816" s="122"/>
      <c r="D816" s="123"/>
      <c r="E816" s="122"/>
      <c r="G816" s="68"/>
      <c r="H816" s="69"/>
      <c r="I816" s="69"/>
      <c r="J816" s="69"/>
      <c r="K816" s="69"/>
      <c r="L816" s="69"/>
      <c r="M816" s="6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</row>
    <row r="817" spans="1:32" s="67" customFormat="1" x14ac:dyDescent="0.2">
      <c r="A817" s="63"/>
      <c r="B817" s="19"/>
      <c r="C817" s="122"/>
      <c r="D817" s="123"/>
      <c r="E817" s="122"/>
      <c r="G817" s="68"/>
      <c r="H817" s="69"/>
      <c r="I817" s="69"/>
      <c r="J817" s="69"/>
      <c r="K817" s="69"/>
      <c r="L817" s="69"/>
      <c r="M817" s="6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</row>
    <row r="818" spans="1:32" s="67" customFormat="1" x14ac:dyDescent="0.2">
      <c r="A818" s="63"/>
      <c r="B818" s="19"/>
      <c r="C818" s="122"/>
      <c r="D818" s="123"/>
      <c r="E818" s="122"/>
      <c r="G818" s="68"/>
      <c r="H818" s="69"/>
      <c r="I818" s="69"/>
      <c r="J818" s="69"/>
      <c r="K818" s="69"/>
      <c r="L818" s="69"/>
      <c r="M818" s="6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</row>
    <row r="819" spans="1:32" s="67" customFormat="1" x14ac:dyDescent="0.2">
      <c r="A819" s="63"/>
      <c r="B819" s="19"/>
      <c r="C819" s="122"/>
      <c r="D819" s="123"/>
      <c r="E819" s="122"/>
      <c r="G819" s="68"/>
      <c r="H819" s="69"/>
      <c r="I819" s="69"/>
      <c r="J819" s="69"/>
      <c r="K819" s="69"/>
      <c r="L819" s="69"/>
      <c r="M819" s="6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</row>
    <row r="820" spans="1:32" s="67" customFormat="1" x14ac:dyDescent="0.2">
      <c r="A820" s="63"/>
      <c r="B820" s="19"/>
      <c r="C820" s="122"/>
      <c r="D820" s="123"/>
      <c r="E820" s="122"/>
      <c r="G820" s="68"/>
      <c r="H820" s="69"/>
      <c r="I820" s="69"/>
      <c r="J820" s="69"/>
      <c r="K820" s="69"/>
      <c r="L820" s="69"/>
      <c r="M820" s="6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</row>
    <row r="821" spans="1:32" s="67" customFormat="1" x14ac:dyDescent="0.2">
      <c r="A821" s="63"/>
      <c r="B821" s="19"/>
      <c r="C821" s="122"/>
      <c r="D821" s="123"/>
      <c r="E821" s="122"/>
      <c r="G821" s="68"/>
      <c r="H821" s="69"/>
      <c r="I821" s="69"/>
      <c r="J821" s="69"/>
      <c r="K821" s="69"/>
      <c r="L821" s="69"/>
      <c r="M821" s="6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</row>
    <row r="822" spans="1:32" s="67" customFormat="1" x14ac:dyDescent="0.2">
      <c r="A822" s="63"/>
      <c r="B822" s="19"/>
      <c r="C822" s="122"/>
      <c r="D822" s="123"/>
      <c r="E822" s="122"/>
      <c r="G822" s="68"/>
      <c r="H822" s="69"/>
      <c r="I822" s="69"/>
      <c r="J822" s="69"/>
      <c r="K822" s="69"/>
      <c r="L822" s="69"/>
      <c r="M822" s="6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</row>
    <row r="823" spans="1:32" s="67" customFormat="1" x14ac:dyDescent="0.2">
      <c r="A823" s="63"/>
      <c r="B823" s="19"/>
      <c r="C823" s="122"/>
      <c r="D823" s="123"/>
      <c r="E823" s="122"/>
      <c r="G823" s="68"/>
      <c r="H823" s="69"/>
      <c r="I823" s="69"/>
      <c r="J823" s="69"/>
      <c r="K823" s="69"/>
      <c r="L823" s="69"/>
      <c r="M823" s="6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</row>
    <row r="824" spans="1:32" s="67" customFormat="1" x14ac:dyDescent="0.2">
      <c r="A824" s="63"/>
      <c r="B824" s="19"/>
      <c r="C824" s="122"/>
      <c r="D824" s="123"/>
      <c r="E824" s="122"/>
      <c r="G824" s="68"/>
      <c r="H824" s="69"/>
      <c r="I824" s="69"/>
      <c r="J824" s="69"/>
      <c r="K824" s="69"/>
      <c r="L824" s="69"/>
      <c r="M824" s="6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</row>
    <row r="825" spans="1:32" s="67" customFormat="1" x14ac:dyDescent="0.2">
      <c r="A825" s="63"/>
      <c r="B825" s="19"/>
      <c r="C825" s="122"/>
      <c r="D825" s="123"/>
      <c r="E825" s="122"/>
      <c r="G825" s="68"/>
      <c r="H825" s="69"/>
      <c r="I825" s="69"/>
      <c r="J825" s="69"/>
      <c r="K825" s="69"/>
      <c r="L825" s="69"/>
      <c r="M825" s="6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</row>
    <row r="826" spans="1:32" s="67" customFormat="1" x14ac:dyDescent="0.2">
      <c r="A826" s="63"/>
      <c r="B826" s="19"/>
      <c r="C826" s="122"/>
      <c r="D826" s="123"/>
      <c r="E826" s="122"/>
      <c r="G826" s="68"/>
      <c r="H826" s="69"/>
      <c r="I826" s="69"/>
      <c r="J826" s="69"/>
      <c r="K826" s="69"/>
      <c r="L826" s="69"/>
      <c r="M826" s="6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</row>
    <row r="827" spans="1:32" s="67" customFormat="1" x14ac:dyDescent="0.2">
      <c r="A827" s="63"/>
      <c r="B827" s="19"/>
      <c r="C827" s="122"/>
      <c r="D827" s="123"/>
      <c r="E827" s="122"/>
      <c r="G827" s="68"/>
      <c r="H827" s="69"/>
      <c r="I827" s="69"/>
      <c r="J827" s="69"/>
      <c r="K827" s="69"/>
      <c r="L827" s="69"/>
      <c r="M827" s="6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</row>
    <row r="828" spans="1:32" s="67" customFormat="1" x14ac:dyDescent="0.2">
      <c r="A828" s="63"/>
      <c r="B828" s="19"/>
      <c r="C828" s="122"/>
      <c r="D828" s="123"/>
      <c r="E828" s="122"/>
      <c r="G828" s="68"/>
      <c r="H828" s="69"/>
      <c r="I828" s="69"/>
      <c r="J828" s="69"/>
      <c r="K828" s="69"/>
      <c r="L828" s="69"/>
      <c r="M828" s="6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</row>
    <row r="829" spans="1:32" s="67" customFormat="1" x14ac:dyDescent="0.2">
      <c r="A829" s="63"/>
      <c r="B829" s="19"/>
      <c r="C829" s="122"/>
      <c r="D829" s="123"/>
      <c r="E829" s="122"/>
      <c r="G829" s="68"/>
      <c r="H829" s="69"/>
      <c r="I829" s="69"/>
      <c r="J829" s="69"/>
      <c r="K829" s="69"/>
      <c r="L829" s="69"/>
      <c r="M829" s="6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</row>
    <row r="830" spans="1:32" s="67" customFormat="1" x14ac:dyDescent="0.2">
      <c r="A830" s="63"/>
      <c r="B830" s="19"/>
      <c r="C830" s="122"/>
      <c r="D830" s="123"/>
      <c r="E830" s="122"/>
      <c r="G830" s="68"/>
      <c r="H830" s="69"/>
      <c r="I830" s="69"/>
      <c r="J830" s="69"/>
      <c r="K830" s="69"/>
      <c r="L830" s="69"/>
      <c r="M830" s="6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</row>
    <row r="831" spans="1:32" s="67" customFormat="1" x14ac:dyDescent="0.2">
      <c r="A831" s="63"/>
      <c r="B831" s="19"/>
      <c r="C831" s="122"/>
      <c r="D831" s="123"/>
      <c r="E831" s="122"/>
      <c r="G831" s="68"/>
      <c r="H831" s="69"/>
      <c r="I831" s="69"/>
      <c r="J831" s="69"/>
      <c r="K831" s="69"/>
      <c r="L831" s="69"/>
      <c r="M831" s="6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</row>
    <row r="832" spans="1:32" s="67" customFormat="1" x14ac:dyDescent="0.2">
      <c r="A832" s="63"/>
      <c r="B832" s="19"/>
      <c r="C832" s="122"/>
      <c r="D832" s="123"/>
      <c r="E832" s="122"/>
      <c r="G832" s="68"/>
      <c r="H832" s="69"/>
      <c r="I832" s="69"/>
      <c r="J832" s="69"/>
      <c r="K832" s="69"/>
      <c r="L832" s="69"/>
      <c r="M832" s="6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</row>
    <row r="833" spans="1:32" s="67" customFormat="1" x14ac:dyDescent="0.2">
      <c r="A833" s="63"/>
      <c r="B833" s="19"/>
      <c r="C833" s="122"/>
      <c r="D833" s="123"/>
      <c r="E833" s="122"/>
      <c r="G833" s="68"/>
      <c r="H833" s="69"/>
      <c r="I833" s="69"/>
      <c r="J833" s="69"/>
      <c r="K833" s="69"/>
      <c r="L833" s="69"/>
      <c r="M833" s="6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</row>
    <row r="834" spans="1:32" s="67" customFormat="1" x14ac:dyDescent="0.2">
      <c r="A834" s="63"/>
      <c r="B834" s="19"/>
      <c r="C834" s="122"/>
      <c r="D834" s="123"/>
      <c r="E834" s="122"/>
      <c r="G834" s="68"/>
      <c r="H834" s="69"/>
      <c r="I834" s="69"/>
      <c r="J834" s="69"/>
      <c r="K834" s="69"/>
      <c r="L834" s="69"/>
      <c r="M834" s="6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</row>
    <row r="835" spans="1:32" s="67" customFormat="1" x14ac:dyDescent="0.2">
      <c r="A835" s="63"/>
      <c r="B835" s="19"/>
      <c r="C835" s="122"/>
      <c r="D835" s="123"/>
      <c r="E835" s="122"/>
      <c r="G835" s="68"/>
      <c r="H835" s="69"/>
      <c r="I835" s="69"/>
      <c r="J835" s="69"/>
      <c r="K835" s="69"/>
      <c r="L835" s="69"/>
      <c r="M835" s="6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</row>
    <row r="836" spans="1:32" s="67" customFormat="1" x14ac:dyDescent="0.2">
      <c r="A836" s="63"/>
      <c r="B836" s="19"/>
      <c r="C836" s="122"/>
      <c r="D836" s="123"/>
      <c r="E836" s="122"/>
      <c r="G836" s="68"/>
      <c r="H836" s="69"/>
      <c r="I836" s="69"/>
      <c r="J836" s="69"/>
      <c r="K836" s="69"/>
      <c r="L836" s="69"/>
      <c r="M836" s="6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</row>
    <row r="837" spans="1:32" s="67" customFormat="1" x14ac:dyDescent="0.2">
      <c r="A837" s="63"/>
      <c r="B837" s="19"/>
      <c r="C837" s="122"/>
      <c r="D837" s="123"/>
      <c r="E837" s="122"/>
      <c r="G837" s="68"/>
      <c r="H837" s="69"/>
      <c r="I837" s="69"/>
      <c r="J837" s="69"/>
      <c r="K837" s="69"/>
      <c r="L837" s="69"/>
      <c r="M837" s="6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</row>
    <row r="838" spans="1:32" s="67" customFormat="1" x14ac:dyDescent="0.2">
      <c r="A838" s="63"/>
      <c r="B838" s="19"/>
      <c r="C838" s="122"/>
      <c r="D838" s="123"/>
      <c r="E838" s="122"/>
      <c r="G838" s="68"/>
      <c r="H838" s="69"/>
      <c r="I838" s="69"/>
      <c r="J838" s="69"/>
      <c r="K838" s="69"/>
      <c r="L838" s="69"/>
      <c r="M838" s="6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</row>
    <row r="839" spans="1:32" s="67" customFormat="1" x14ac:dyDescent="0.2">
      <c r="A839" s="63"/>
      <c r="B839" s="19"/>
      <c r="C839" s="122"/>
      <c r="D839" s="123"/>
      <c r="E839" s="122"/>
      <c r="G839" s="68"/>
      <c r="H839" s="69"/>
      <c r="I839" s="69"/>
      <c r="J839" s="69"/>
      <c r="K839" s="69"/>
      <c r="L839" s="69"/>
      <c r="M839" s="6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</row>
    <row r="840" spans="1:32" s="67" customFormat="1" x14ac:dyDescent="0.2">
      <c r="A840" s="63"/>
      <c r="B840" s="19"/>
      <c r="C840" s="122"/>
      <c r="D840" s="123"/>
      <c r="E840" s="122"/>
      <c r="G840" s="68"/>
      <c r="H840" s="69"/>
      <c r="I840" s="69"/>
      <c r="J840" s="69"/>
      <c r="K840" s="69"/>
      <c r="L840" s="69"/>
      <c r="M840" s="6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</row>
    <row r="841" spans="1:32" s="67" customFormat="1" x14ac:dyDescent="0.2">
      <c r="A841" s="63"/>
      <c r="B841" s="19"/>
      <c r="C841" s="122"/>
      <c r="D841" s="123"/>
      <c r="E841" s="122"/>
      <c r="G841" s="68"/>
      <c r="H841" s="69"/>
      <c r="I841" s="69"/>
      <c r="J841" s="69"/>
      <c r="K841" s="69"/>
      <c r="L841" s="69"/>
      <c r="M841" s="6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</row>
    <row r="842" spans="1:32" s="67" customFormat="1" x14ac:dyDescent="0.2">
      <c r="A842" s="63"/>
      <c r="B842" s="19"/>
      <c r="C842" s="122"/>
      <c r="D842" s="123"/>
      <c r="E842" s="122"/>
      <c r="G842" s="68"/>
      <c r="H842" s="69"/>
      <c r="I842" s="69"/>
      <c r="J842" s="69"/>
      <c r="K842" s="69"/>
      <c r="L842" s="69"/>
      <c r="M842" s="6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</row>
    <row r="843" spans="1:32" s="67" customFormat="1" x14ac:dyDescent="0.2">
      <c r="A843" s="63"/>
      <c r="B843" s="19"/>
      <c r="C843" s="122"/>
      <c r="D843" s="123"/>
      <c r="E843" s="122"/>
      <c r="G843" s="68"/>
      <c r="H843" s="69"/>
      <c r="I843" s="69"/>
      <c r="J843" s="69"/>
      <c r="K843" s="69"/>
      <c r="L843" s="69"/>
      <c r="M843" s="6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</row>
    <row r="844" spans="1:32" s="67" customFormat="1" x14ac:dyDescent="0.2">
      <c r="A844" s="63"/>
      <c r="B844" s="19"/>
      <c r="C844" s="122"/>
      <c r="D844" s="123"/>
      <c r="E844" s="122"/>
      <c r="G844" s="68"/>
      <c r="H844" s="69"/>
      <c r="I844" s="69"/>
      <c r="J844" s="69"/>
      <c r="K844" s="69"/>
      <c r="L844" s="69"/>
      <c r="M844" s="6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</row>
    <row r="845" spans="1:32" s="67" customFormat="1" x14ac:dyDescent="0.2">
      <c r="A845" s="63"/>
      <c r="B845" s="19"/>
      <c r="C845" s="122"/>
      <c r="D845" s="123"/>
      <c r="E845" s="122"/>
      <c r="G845" s="68"/>
      <c r="H845" s="69"/>
      <c r="I845" s="69"/>
      <c r="J845" s="69"/>
      <c r="K845" s="69"/>
      <c r="L845" s="69"/>
      <c r="M845" s="6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</row>
    <row r="846" spans="1:32" s="67" customFormat="1" x14ac:dyDescent="0.2">
      <c r="A846" s="63"/>
      <c r="B846" s="19"/>
      <c r="C846" s="122"/>
      <c r="D846" s="123"/>
      <c r="E846" s="122"/>
      <c r="G846" s="68"/>
      <c r="H846" s="69"/>
      <c r="I846" s="69"/>
      <c r="J846" s="69"/>
      <c r="K846" s="69"/>
      <c r="L846" s="69"/>
      <c r="M846" s="6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</row>
    <row r="847" spans="1:32" s="67" customFormat="1" x14ac:dyDescent="0.2">
      <c r="A847" s="63"/>
      <c r="B847" s="19"/>
      <c r="C847" s="122"/>
      <c r="D847" s="123"/>
      <c r="E847" s="122"/>
      <c r="G847" s="68"/>
      <c r="H847" s="69"/>
      <c r="I847" s="69"/>
      <c r="J847" s="69"/>
      <c r="K847" s="69"/>
      <c r="L847" s="69"/>
      <c r="M847" s="6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</row>
    <row r="848" spans="1:32" s="67" customFormat="1" x14ac:dyDescent="0.2">
      <c r="A848" s="63"/>
      <c r="B848" s="19"/>
      <c r="C848" s="122"/>
      <c r="D848" s="123"/>
      <c r="E848" s="122"/>
      <c r="G848" s="68"/>
      <c r="H848" s="69"/>
      <c r="I848" s="69"/>
      <c r="J848" s="69"/>
      <c r="K848" s="69"/>
      <c r="L848" s="69"/>
      <c r="M848" s="6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</row>
    <row r="849" spans="1:32" s="67" customFormat="1" x14ac:dyDescent="0.2">
      <c r="A849" s="63"/>
      <c r="B849" s="19"/>
      <c r="C849" s="122"/>
      <c r="D849" s="123"/>
      <c r="E849" s="122"/>
      <c r="G849" s="68"/>
      <c r="H849" s="69"/>
      <c r="I849" s="69"/>
      <c r="J849" s="69"/>
      <c r="K849" s="69"/>
      <c r="L849" s="69"/>
      <c r="M849" s="6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</row>
    <row r="850" spans="1:32" s="67" customFormat="1" x14ac:dyDescent="0.2">
      <c r="A850" s="63"/>
      <c r="B850" s="19"/>
      <c r="C850" s="122"/>
      <c r="D850" s="123"/>
      <c r="E850" s="122"/>
      <c r="G850" s="68"/>
      <c r="H850" s="69"/>
      <c r="I850" s="69"/>
      <c r="J850" s="69"/>
      <c r="K850" s="69"/>
      <c r="L850" s="69"/>
      <c r="M850" s="6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</row>
    <row r="851" spans="1:32" s="67" customFormat="1" x14ac:dyDescent="0.2">
      <c r="A851" s="63"/>
      <c r="B851" s="19"/>
      <c r="C851" s="122"/>
      <c r="D851" s="123"/>
      <c r="E851" s="122"/>
      <c r="G851" s="68"/>
      <c r="H851" s="69"/>
      <c r="I851" s="69"/>
      <c r="J851" s="69"/>
      <c r="K851" s="69"/>
      <c r="L851" s="69"/>
      <c r="M851" s="6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</row>
    <row r="852" spans="1:32" s="67" customFormat="1" x14ac:dyDescent="0.2">
      <c r="A852" s="63"/>
      <c r="B852" s="19"/>
      <c r="C852" s="122"/>
      <c r="D852" s="123"/>
      <c r="E852" s="122"/>
      <c r="G852" s="68"/>
      <c r="H852" s="69"/>
      <c r="I852" s="69"/>
      <c r="J852" s="69"/>
      <c r="K852" s="69"/>
      <c r="L852" s="69"/>
      <c r="M852" s="6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</row>
    <row r="853" spans="1:32" s="67" customFormat="1" x14ac:dyDescent="0.2">
      <c r="A853" s="63"/>
      <c r="B853" s="19"/>
      <c r="C853" s="122"/>
      <c r="D853" s="123"/>
      <c r="E853" s="122"/>
      <c r="G853" s="68"/>
      <c r="H853" s="69"/>
      <c r="I853" s="69"/>
      <c r="J853" s="69"/>
      <c r="K853" s="69"/>
      <c r="L853" s="69"/>
      <c r="M853" s="6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</row>
    <row r="854" spans="1:32" s="67" customFormat="1" x14ac:dyDescent="0.2">
      <c r="A854" s="63"/>
      <c r="B854" s="19"/>
      <c r="C854" s="122"/>
      <c r="D854" s="123"/>
      <c r="E854" s="122"/>
      <c r="G854" s="68"/>
      <c r="H854" s="69"/>
      <c r="I854" s="69"/>
      <c r="J854" s="69"/>
      <c r="K854" s="69"/>
      <c r="L854" s="69"/>
      <c r="M854" s="6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</row>
    <row r="855" spans="1:32" s="67" customFormat="1" x14ac:dyDescent="0.2">
      <c r="A855" s="63"/>
      <c r="B855" s="19"/>
      <c r="C855" s="122"/>
      <c r="D855" s="123"/>
      <c r="E855" s="122"/>
      <c r="G855" s="68"/>
      <c r="H855" s="69"/>
      <c r="I855" s="69"/>
      <c r="J855" s="69"/>
      <c r="K855" s="69"/>
      <c r="L855" s="69"/>
      <c r="M855" s="6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</row>
    <row r="856" spans="1:32" s="67" customFormat="1" x14ac:dyDescent="0.2">
      <c r="A856" s="63"/>
      <c r="B856" s="19"/>
      <c r="C856" s="122"/>
      <c r="D856" s="123"/>
      <c r="E856" s="122"/>
      <c r="G856" s="68"/>
      <c r="H856" s="69"/>
      <c r="I856" s="69"/>
      <c r="J856" s="69"/>
      <c r="K856" s="69"/>
      <c r="L856" s="69"/>
      <c r="M856" s="6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</row>
    <row r="857" spans="1:32" s="67" customFormat="1" x14ac:dyDescent="0.2">
      <c r="A857" s="63"/>
      <c r="B857" s="19"/>
      <c r="C857" s="122"/>
      <c r="D857" s="123"/>
      <c r="E857" s="122"/>
      <c r="G857" s="68"/>
      <c r="H857" s="69"/>
      <c r="I857" s="69"/>
      <c r="J857" s="69"/>
      <c r="K857" s="69"/>
      <c r="L857" s="69"/>
      <c r="M857" s="6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</row>
    <row r="858" spans="1:32" s="67" customFormat="1" x14ac:dyDescent="0.2">
      <c r="A858" s="63"/>
      <c r="B858" s="19"/>
      <c r="C858" s="122"/>
      <c r="D858" s="123"/>
      <c r="E858" s="122"/>
      <c r="G858" s="68"/>
      <c r="H858" s="69"/>
      <c r="I858" s="69"/>
      <c r="J858" s="69"/>
      <c r="K858" s="69"/>
      <c r="L858" s="69"/>
      <c r="M858" s="6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</row>
    <row r="859" spans="1:32" s="67" customFormat="1" x14ac:dyDescent="0.2">
      <c r="A859" s="63"/>
      <c r="B859" s="19"/>
      <c r="C859" s="122"/>
      <c r="D859" s="123"/>
      <c r="E859" s="122"/>
      <c r="G859" s="68"/>
      <c r="H859" s="69"/>
      <c r="I859" s="69"/>
      <c r="J859" s="69"/>
      <c r="K859" s="69"/>
      <c r="L859" s="69"/>
      <c r="M859" s="6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</row>
    <row r="860" spans="1:32" s="67" customFormat="1" x14ac:dyDescent="0.2">
      <c r="A860" s="63"/>
      <c r="B860" s="19"/>
      <c r="C860" s="122"/>
      <c r="D860" s="123"/>
      <c r="E860" s="122"/>
      <c r="G860" s="68"/>
      <c r="H860" s="69"/>
      <c r="I860" s="69"/>
      <c r="J860" s="69"/>
      <c r="K860" s="69"/>
      <c r="L860" s="69"/>
      <c r="M860" s="6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</row>
    <row r="861" spans="1:32" s="67" customFormat="1" x14ac:dyDescent="0.2">
      <c r="A861" s="63"/>
      <c r="B861" s="19"/>
      <c r="C861" s="122"/>
      <c r="D861" s="123"/>
      <c r="E861" s="122"/>
      <c r="G861" s="68"/>
      <c r="H861" s="69"/>
      <c r="I861" s="69"/>
      <c r="J861" s="69"/>
      <c r="K861" s="69"/>
      <c r="L861" s="69"/>
      <c r="M861" s="6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</row>
    <row r="862" spans="1:32" s="67" customFormat="1" x14ac:dyDescent="0.2">
      <c r="A862" s="63"/>
      <c r="B862" s="19"/>
      <c r="C862" s="122"/>
      <c r="D862" s="123"/>
      <c r="E862" s="122"/>
      <c r="G862" s="68"/>
      <c r="H862" s="69"/>
      <c r="I862" s="69"/>
      <c r="J862" s="69"/>
      <c r="K862" s="69"/>
      <c r="L862" s="69"/>
      <c r="M862" s="6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</row>
    <row r="863" spans="1:32" s="67" customFormat="1" x14ac:dyDescent="0.2">
      <c r="A863" s="63"/>
      <c r="B863" s="19"/>
      <c r="C863" s="122"/>
      <c r="D863" s="123"/>
      <c r="E863" s="122"/>
      <c r="G863" s="68"/>
      <c r="H863" s="69"/>
      <c r="I863" s="69"/>
      <c r="J863" s="69"/>
      <c r="K863" s="69"/>
      <c r="L863" s="69"/>
      <c r="M863" s="6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</row>
    <row r="864" spans="1:32" s="67" customFormat="1" x14ac:dyDescent="0.2">
      <c r="A864" s="63"/>
      <c r="B864" s="19"/>
      <c r="C864" s="122"/>
      <c r="D864" s="123"/>
      <c r="E864" s="122"/>
      <c r="G864" s="68"/>
      <c r="H864" s="69"/>
      <c r="I864" s="69"/>
      <c r="J864" s="69"/>
      <c r="K864" s="69"/>
      <c r="L864" s="69"/>
      <c r="M864" s="6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</row>
    <row r="865" spans="1:32" s="67" customFormat="1" x14ac:dyDescent="0.2">
      <c r="A865" s="63"/>
      <c r="B865" s="19"/>
      <c r="C865" s="122"/>
      <c r="D865" s="123"/>
      <c r="E865" s="122"/>
      <c r="G865" s="68"/>
      <c r="H865" s="69"/>
      <c r="I865" s="69"/>
      <c r="J865" s="69"/>
      <c r="K865" s="69"/>
      <c r="L865" s="69"/>
      <c r="M865" s="6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</row>
    <row r="866" spans="1:32" s="67" customFormat="1" x14ac:dyDescent="0.2">
      <c r="A866" s="63"/>
      <c r="B866" s="19"/>
      <c r="C866" s="122"/>
      <c r="D866" s="123"/>
      <c r="E866" s="122"/>
      <c r="G866" s="68"/>
      <c r="H866" s="69"/>
      <c r="I866" s="69"/>
      <c r="J866" s="69"/>
      <c r="K866" s="69"/>
      <c r="L866" s="69"/>
      <c r="M866" s="6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</row>
    <row r="867" spans="1:32" s="67" customFormat="1" x14ac:dyDescent="0.2">
      <c r="A867" s="63"/>
      <c r="B867" s="19"/>
      <c r="C867" s="122"/>
      <c r="D867" s="123"/>
      <c r="E867" s="122"/>
      <c r="G867" s="68"/>
      <c r="H867" s="69"/>
      <c r="I867" s="69"/>
      <c r="J867" s="69"/>
      <c r="K867" s="69"/>
      <c r="L867" s="69"/>
      <c r="M867" s="6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</row>
    <row r="868" spans="1:32" s="67" customFormat="1" x14ac:dyDescent="0.2">
      <c r="A868" s="63"/>
      <c r="B868" s="19"/>
      <c r="C868" s="122"/>
      <c r="D868" s="123"/>
      <c r="E868" s="122"/>
      <c r="G868" s="68"/>
      <c r="H868" s="69"/>
      <c r="I868" s="69"/>
      <c r="J868" s="69"/>
      <c r="K868" s="69"/>
      <c r="L868" s="69"/>
      <c r="M868" s="6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</row>
    <row r="869" spans="1:32" s="67" customFormat="1" x14ac:dyDescent="0.2">
      <c r="A869" s="63"/>
      <c r="B869" s="19"/>
      <c r="C869" s="122"/>
      <c r="D869" s="123"/>
      <c r="E869" s="122"/>
      <c r="G869" s="68"/>
      <c r="H869" s="69"/>
      <c r="I869" s="69"/>
      <c r="J869" s="69"/>
      <c r="K869" s="69"/>
      <c r="L869" s="69"/>
      <c r="M869" s="6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</row>
    <row r="870" spans="1:32" s="67" customFormat="1" x14ac:dyDescent="0.2">
      <c r="A870" s="63"/>
      <c r="B870" s="19"/>
      <c r="C870" s="122"/>
      <c r="D870" s="123"/>
      <c r="E870" s="122"/>
      <c r="G870" s="68"/>
      <c r="H870" s="69"/>
      <c r="I870" s="69"/>
      <c r="J870" s="69"/>
      <c r="K870" s="69"/>
      <c r="L870" s="69"/>
      <c r="M870" s="6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</row>
    <row r="871" spans="1:32" s="67" customFormat="1" x14ac:dyDescent="0.2">
      <c r="A871" s="63"/>
      <c r="B871" s="19"/>
      <c r="C871" s="122"/>
      <c r="D871" s="123"/>
      <c r="E871" s="122"/>
      <c r="G871" s="68"/>
      <c r="H871" s="69"/>
      <c r="I871" s="69"/>
      <c r="J871" s="69"/>
      <c r="K871" s="69"/>
      <c r="L871" s="69"/>
      <c r="M871" s="6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</row>
    <row r="872" spans="1:32" s="67" customFormat="1" x14ac:dyDescent="0.2">
      <c r="A872" s="63"/>
      <c r="B872" s="19"/>
      <c r="C872" s="122"/>
      <c r="D872" s="123"/>
      <c r="E872" s="122"/>
      <c r="G872" s="68"/>
      <c r="H872" s="69"/>
      <c r="I872" s="69"/>
      <c r="J872" s="69"/>
      <c r="K872" s="69"/>
      <c r="L872" s="69"/>
      <c r="M872" s="6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</row>
    <row r="873" spans="1:32" s="67" customFormat="1" x14ac:dyDescent="0.2">
      <c r="A873" s="63"/>
      <c r="B873" s="19"/>
      <c r="C873" s="122"/>
      <c r="D873" s="123"/>
      <c r="E873" s="122"/>
      <c r="G873" s="68"/>
      <c r="H873" s="69"/>
      <c r="I873" s="69"/>
      <c r="J873" s="69"/>
      <c r="K873" s="69"/>
      <c r="L873" s="69"/>
      <c r="M873" s="6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</row>
    <row r="874" spans="1:32" s="67" customFormat="1" x14ac:dyDescent="0.2">
      <c r="A874" s="63"/>
      <c r="B874" s="19"/>
      <c r="C874" s="122"/>
      <c r="D874" s="123"/>
      <c r="E874" s="122"/>
      <c r="G874" s="68"/>
      <c r="H874" s="69"/>
      <c r="I874" s="69"/>
      <c r="J874" s="69"/>
      <c r="K874" s="69"/>
      <c r="L874" s="69"/>
      <c r="M874" s="6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</row>
    <row r="875" spans="1:32" s="67" customFormat="1" x14ac:dyDescent="0.2">
      <c r="A875" s="63"/>
      <c r="B875" s="19"/>
      <c r="C875" s="122"/>
      <c r="D875" s="123"/>
      <c r="E875" s="122"/>
      <c r="G875" s="68"/>
      <c r="H875" s="69"/>
      <c r="I875" s="69"/>
      <c r="J875" s="69"/>
      <c r="K875" s="69"/>
      <c r="L875" s="69"/>
      <c r="M875" s="6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</row>
    <row r="876" spans="1:32" s="67" customFormat="1" x14ac:dyDescent="0.2">
      <c r="A876" s="63"/>
      <c r="B876" s="19"/>
      <c r="C876" s="122"/>
      <c r="D876" s="123"/>
      <c r="E876" s="122"/>
      <c r="G876" s="68"/>
      <c r="H876" s="69"/>
      <c r="I876" s="69"/>
      <c r="J876" s="69"/>
      <c r="K876" s="69"/>
      <c r="L876" s="69"/>
      <c r="M876" s="6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</row>
    <row r="877" spans="1:32" s="67" customFormat="1" x14ac:dyDescent="0.2">
      <c r="A877" s="63"/>
      <c r="B877" s="19"/>
      <c r="C877" s="122"/>
      <c r="D877" s="123"/>
      <c r="E877" s="122"/>
      <c r="G877" s="68"/>
      <c r="H877" s="69"/>
      <c r="I877" s="69"/>
      <c r="J877" s="69"/>
      <c r="K877" s="69"/>
      <c r="L877" s="69"/>
      <c r="M877" s="6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</row>
    <row r="878" spans="1:32" s="67" customFormat="1" x14ac:dyDescent="0.2">
      <c r="A878" s="63"/>
      <c r="B878" s="19"/>
      <c r="C878" s="122"/>
      <c r="D878" s="123"/>
      <c r="E878" s="122"/>
      <c r="G878" s="68"/>
      <c r="H878" s="69"/>
      <c r="I878" s="69"/>
      <c r="J878" s="69"/>
      <c r="K878" s="69"/>
      <c r="L878" s="69"/>
      <c r="M878" s="6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</row>
    <row r="879" spans="1:32" s="67" customFormat="1" x14ac:dyDescent="0.2">
      <c r="A879" s="63"/>
      <c r="B879" s="19"/>
      <c r="C879" s="122"/>
      <c r="D879" s="123"/>
      <c r="E879" s="122"/>
      <c r="G879" s="68"/>
      <c r="H879" s="69"/>
      <c r="I879" s="69"/>
      <c r="J879" s="69"/>
      <c r="K879" s="69"/>
      <c r="L879" s="69"/>
      <c r="M879" s="6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</row>
    <row r="880" spans="1:32" s="67" customFormat="1" x14ac:dyDescent="0.2">
      <c r="A880" s="63"/>
      <c r="B880" s="19"/>
      <c r="C880" s="122"/>
      <c r="D880" s="123"/>
      <c r="E880" s="122"/>
      <c r="G880" s="68"/>
      <c r="H880" s="69"/>
      <c r="I880" s="69"/>
      <c r="J880" s="69"/>
      <c r="K880" s="69"/>
      <c r="L880" s="69"/>
      <c r="M880" s="6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</row>
    <row r="881" spans="1:32" s="67" customFormat="1" x14ac:dyDescent="0.2">
      <c r="A881" s="63"/>
      <c r="B881" s="19"/>
      <c r="C881" s="122"/>
      <c r="D881" s="123"/>
      <c r="E881" s="122"/>
      <c r="G881" s="68"/>
      <c r="H881" s="69"/>
      <c r="I881" s="69"/>
      <c r="J881" s="69"/>
      <c r="K881" s="69"/>
      <c r="L881" s="69"/>
      <c r="M881" s="6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</row>
    <row r="882" spans="1:32" s="67" customFormat="1" x14ac:dyDescent="0.2">
      <c r="A882" s="63"/>
      <c r="B882" s="19"/>
      <c r="C882" s="122"/>
      <c r="D882" s="123"/>
      <c r="E882" s="122"/>
      <c r="G882" s="68"/>
      <c r="H882" s="69"/>
      <c r="I882" s="69"/>
      <c r="J882" s="69"/>
      <c r="K882" s="69"/>
      <c r="L882" s="69"/>
      <c r="M882" s="6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</row>
    <row r="883" spans="1:32" s="67" customFormat="1" x14ac:dyDescent="0.2">
      <c r="A883" s="63"/>
      <c r="B883" s="19"/>
      <c r="C883" s="122"/>
      <c r="D883" s="123"/>
      <c r="E883" s="122"/>
      <c r="G883" s="68"/>
      <c r="H883" s="69"/>
      <c r="I883" s="69"/>
      <c r="J883" s="69"/>
      <c r="K883" s="69"/>
      <c r="L883" s="69"/>
      <c r="M883" s="6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</row>
    <row r="884" spans="1:32" s="67" customFormat="1" x14ac:dyDescent="0.2">
      <c r="A884" s="63"/>
      <c r="B884" s="19"/>
      <c r="C884" s="122"/>
      <c r="D884" s="123"/>
      <c r="E884" s="122"/>
      <c r="G884" s="68"/>
      <c r="H884" s="69"/>
      <c r="I884" s="69"/>
      <c r="J884" s="69"/>
      <c r="K884" s="69"/>
      <c r="L884" s="69"/>
      <c r="M884" s="6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</row>
    <row r="885" spans="1:32" s="67" customFormat="1" x14ac:dyDescent="0.2">
      <c r="A885" s="63"/>
      <c r="B885" s="19"/>
      <c r="C885" s="122"/>
      <c r="D885" s="123"/>
      <c r="E885" s="122"/>
      <c r="G885" s="68"/>
      <c r="H885" s="69"/>
      <c r="I885" s="69"/>
      <c r="J885" s="69"/>
      <c r="K885" s="69"/>
      <c r="L885" s="69"/>
      <c r="M885" s="6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</row>
    <row r="886" spans="1:32" s="67" customFormat="1" x14ac:dyDescent="0.2">
      <c r="A886" s="63"/>
      <c r="B886" s="19"/>
      <c r="C886" s="122"/>
      <c r="D886" s="123"/>
      <c r="E886" s="122"/>
      <c r="G886" s="68"/>
      <c r="H886" s="69"/>
      <c r="I886" s="69"/>
      <c r="J886" s="69"/>
      <c r="K886" s="69"/>
      <c r="L886" s="69"/>
      <c r="M886" s="6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</row>
    <row r="887" spans="1:32" s="67" customFormat="1" x14ac:dyDescent="0.2">
      <c r="A887" s="63"/>
      <c r="B887" s="19"/>
      <c r="C887" s="122"/>
      <c r="D887" s="123"/>
      <c r="E887" s="122"/>
      <c r="G887" s="68"/>
      <c r="H887" s="69"/>
      <c r="I887" s="69"/>
      <c r="J887" s="69"/>
      <c r="K887" s="69"/>
      <c r="L887" s="69"/>
      <c r="M887" s="6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</row>
    <row r="888" spans="1:32" s="67" customFormat="1" x14ac:dyDescent="0.2">
      <c r="A888" s="63"/>
      <c r="B888" s="19"/>
      <c r="C888" s="122"/>
      <c r="D888" s="123"/>
      <c r="E888" s="122"/>
      <c r="G888" s="68"/>
      <c r="H888" s="69"/>
      <c r="I888" s="69"/>
      <c r="J888" s="69"/>
      <c r="K888" s="69"/>
      <c r="L888" s="69"/>
      <c r="M888" s="6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</row>
    <row r="889" spans="1:32" s="67" customFormat="1" x14ac:dyDescent="0.2">
      <c r="A889" s="63"/>
      <c r="B889" s="19"/>
      <c r="C889" s="122"/>
      <c r="D889" s="123"/>
      <c r="E889" s="122"/>
      <c r="G889" s="68"/>
      <c r="H889" s="69"/>
      <c r="I889" s="69"/>
      <c r="J889" s="69"/>
      <c r="K889" s="69"/>
      <c r="L889" s="69"/>
      <c r="M889" s="6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</row>
    <row r="890" spans="1:32" s="67" customFormat="1" x14ac:dyDescent="0.2">
      <c r="A890" s="63"/>
      <c r="B890" s="19"/>
      <c r="C890" s="122"/>
      <c r="D890" s="123"/>
      <c r="E890" s="122"/>
      <c r="G890" s="68"/>
      <c r="H890" s="69"/>
      <c r="I890" s="69"/>
      <c r="J890" s="69"/>
      <c r="K890" s="69"/>
      <c r="L890" s="69"/>
      <c r="M890" s="6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</row>
    <row r="891" spans="1:32" s="67" customFormat="1" x14ac:dyDescent="0.2">
      <c r="A891" s="63"/>
      <c r="B891" s="19"/>
      <c r="C891" s="122"/>
      <c r="D891" s="123"/>
      <c r="E891" s="122"/>
      <c r="G891" s="68"/>
      <c r="H891" s="69"/>
      <c r="I891" s="69"/>
      <c r="J891" s="69"/>
      <c r="K891" s="69"/>
      <c r="L891" s="69"/>
      <c r="M891" s="6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</row>
    <row r="892" spans="1:32" s="67" customFormat="1" x14ac:dyDescent="0.2">
      <c r="A892" s="63"/>
      <c r="B892" s="19"/>
      <c r="C892" s="122"/>
      <c r="D892" s="123"/>
      <c r="E892" s="122"/>
      <c r="G892" s="68"/>
      <c r="H892" s="69"/>
      <c r="I892" s="69"/>
      <c r="J892" s="69"/>
      <c r="K892" s="69"/>
      <c r="L892" s="69"/>
      <c r="M892" s="6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</row>
    <row r="893" spans="1:32" s="67" customFormat="1" x14ac:dyDescent="0.2">
      <c r="A893" s="63"/>
      <c r="B893" s="19"/>
      <c r="C893" s="122"/>
      <c r="D893" s="123"/>
      <c r="E893" s="122"/>
      <c r="G893" s="68"/>
      <c r="H893" s="69"/>
      <c r="I893" s="69"/>
      <c r="J893" s="69"/>
      <c r="K893" s="69"/>
      <c r="L893" s="69"/>
      <c r="M893" s="6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</row>
    <row r="894" spans="1:32" s="67" customFormat="1" x14ac:dyDescent="0.2">
      <c r="A894" s="63"/>
      <c r="B894" s="19"/>
      <c r="C894" s="122"/>
      <c r="D894" s="123"/>
      <c r="E894" s="122"/>
      <c r="G894" s="68"/>
      <c r="H894" s="69"/>
      <c r="I894" s="69"/>
      <c r="J894" s="69"/>
      <c r="K894" s="69"/>
      <c r="L894" s="69"/>
      <c r="M894" s="6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</row>
    <row r="895" spans="1:32" s="67" customFormat="1" x14ac:dyDescent="0.2">
      <c r="A895" s="63"/>
      <c r="B895" s="19"/>
      <c r="C895" s="122"/>
      <c r="D895" s="123"/>
      <c r="E895" s="122"/>
      <c r="G895" s="68"/>
      <c r="H895" s="69"/>
      <c r="I895" s="69"/>
      <c r="J895" s="69"/>
      <c r="K895" s="69"/>
      <c r="L895" s="69"/>
      <c r="M895" s="6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</row>
    <row r="896" spans="1:32" s="67" customFormat="1" x14ac:dyDescent="0.2">
      <c r="A896" s="63"/>
      <c r="B896" s="19"/>
      <c r="C896" s="122"/>
      <c r="D896" s="123"/>
      <c r="E896" s="122"/>
      <c r="G896" s="68"/>
      <c r="H896" s="69"/>
      <c r="I896" s="69"/>
      <c r="J896" s="69"/>
      <c r="K896" s="69"/>
      <c r="L896" s="69"/>
      <c r="M896" s="6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</row>
    <row r="897" spans="1:32" s="67" customFormat="1" x14ac:dyDescent="0.2">
      <c r="A897" s="63"/>
      <c r="B897" s="19"/>
      <c r="C897" s="122"/>
      <c r="D897" s="123"/>
      <c r="E897" s="122"/>
      <c r="G897" s="68"/>
      <c r="H897" s="69"/>
      <c r="I897" s="69"/>
      <c r="J897" s="69"/>
      <c r="K897" s="69"/>
      <c r="L897" s="69"/>
      <c r="M897" s="6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</row>
    <row r="898" spans="1:32" s="67" customFormat="1" x14ac:dyDescent="0.2">
      <c r="A898" s="63"/>
      <c r="B898" s="19"/>
      <c r="C898" s="122"/>
      <c r="D898" s="123"/>
      <c r="E898" s="122"/>
      <c r="G898" s="68"/>
      <c r="H898" s="69"/>
      <c r="I898" s="69"/>
      <c r="J898" s="69"/>
      <c r="K898" s="69"/>
      <c r="L898" s="69"/>
      <c r="M898" s="6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</row>
    <row r="899" spans="1:32" s="67" customFormat="1" x14ac:dyDescent="0.2">
      <c r="A899" s="63"/>
      <c r="B899" s="19"/>
      <c r="C899" s="122"/>
      <c r="D899" s="123"/>
      <c r="E899" s="122"/>
      <c r="G899" s="68"/>
      <c r="H899" s="69"/>
      <c r="I899" s="69"/>
      <c r="J899" s="69"/>
      <c r="K899" s="69"/>
      <c r="L899" s="69"/>
      <c r="M899" s="6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</row>
    <row r="900" spans="1:32" s="67" customFormat="1" x14ac:dyDescent="0.2">
      <c r="A900" s="63"/>
      <c r="B900" s="19"/>
      <c r="C900" s="122"/>
      <c r="D900" s="123"/>
      <c r="E900" s="122"/>
      <c r="G900" s="68"/>
      <c r="H900" s="69"/>
      <c r="I900" s="69"/>
      <c r="J900" s="69"/>
      <c r="K900" s="69"/>
      <c r="L900" s="69"/>
      <c r="M900" s="6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</row>
    <row r="901" spans="1:32" s="67" customFormat="1" x14ac:dyDescent="0.2">
      <c r="A901" s="63"/>
      <c r="B901" s="19"/>
      <c r="C901" s="122"/>
      <c r="D901" s="123"/>
      <c r="E901" s="122"/>
      <c r="G901" s="68"/>
      <c r="H901" s="69"/>
      <c r="I901" s="69"/>
      <c r="J901" s="69"/>
      <c r="K901" s="69"/>
      <c r="L901" s="69"/>
      <c r="M901" s="6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</row>
    <row r="902" spans="1:32" s="67" customFormat="1" x14ac:dyDescent="0.2">
      <c r="A902" s="63"/>
      <c r="B902" s="19"/>
      <c r="C902" s="122"/>
      <c r="D902" s="123"/>
      <c r="E902" s="122"/>
      <c r="G902" s="68"/>
      <c r="H902" s="69"/>
      <c r="I902" s="69"/>
      <c r="J902" s="69"/>
      <c r="K902" s="69"/>
      <c r="L902" s="69"/>
      <c r="M902" s="6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</row>
    <row r="903" spans="1:32" s="67" customFormat="1" x14ac:dyDescent="0.2">
      <c r="A903" s="63"/>
      <c r="B903" s="19"/>
      <c r="C903" s="122"/>
      <c r="D903" s="123"/>
      <c r="E903" s="122"/>
      <c r="G903" s="68"/>
      <c r="H903" s="69"/>
      <c r="I903" s="69"/>
      <c r="J903" s="69"/>
      <c r="K903" s="69"/>
      <c r="L903" s="69"/>
      <c r="M903" s="6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</row>
    <row r="904" spans="1:32" s="67" customFormat="1" x14ac:dyDescent="0.2">
      <c r="A904" s="63"/>
      <c r="B904" s="19"/>
      <c r="C904" s="122"/>
      <c r="D904" s="123"/>
      <c r="E904" s="122"/>
      <c r="G904" s="68"/>
      <c r="H904" s="69"/>
      <c r="I904" s="69"/>
      <c r="J904" s="69"/>
      <c r="K904" s="69"/>
      <c r="L904" s="69"/>
      <c r="M904" s="6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</row>
    <row r="905" spans="1:32" s="67" customFormat="1" x14ac:dyDescent="0.2">
      <c r="A905" s="63"/>
      <c r="B905" s="19"/>
      <c r="C905" s="122"/>
      <c r="D905" s="123"/>
      <c r="E905" s="122"/>
      <c r="G905" s="68"/>
      <c r="H905" s="69"/>
      <c r="I905" s="69"/>
      <c r="J905" s="69"/>
      <c r="K905" s="69"/>
      <c r="L905" s="69"/>
      <c r="M905" s="6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</row>
    <row r="906" spans="1:32" s="67" customFormat="1" x14ac:dyDescent="0.2">
      <c r="A906" s="63"/>
      <c r="B906" s="19"/>
      <c r="C906" s="122"/>
      <c r="D906" s="123"/>
      <c r="E906" s="122"/>
      <c r="G906" s="68"/>
      <c r="H906" s="69"/>
      <c r="I906" s="69"/>
      <c r="J906" s="69"/>
      <c r="K906" s="69"/>
      <c r="L906" s="69"/>
      <c r="M906" s="6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</row>
    <row r="907" spans="1:32" s="67" customFormat="1" x14ac:dyDescent="0.2">
      <c r="A907" s="63"/>
      <c r="B907" s="19"/>
      <c r="C907" s="122"/>
      <c r="D907" s="123"/>
      <c r="E907" s="122"/>
      <c r="G907" s="68"/>
      <c r="H907" s="69"/>
      <c r="I907" s="69"/>
      <c r="J907" s="69"/>
      <c r="K907" s="69"/>
      <c r="L907" s="69"/>
      <c r="M907" s="6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</row>
    <row r="908" spans="1:32" s="67" customFormat="1" x14ac:dyDescent="0.2">
      <c r="A908" s="63"/>
      <c r="B908" s="19"/>
      <c r="C908" s="122"/>
      <c r="D908" s="123"/>
      <c r="E908" s="122"/>
      <c r="G908" s="68"/>
      <c r="H908" s="69"/>
      <c r="I908" s="69"/>
      <c r="J908" s="69"/>
      <c r="K908" s="69"/>
      <c r="L908" s="69"/>
      <c r="M908" s="6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</row>
    <row r="909" spans="1:32" s="67" customFormat="1" x14ac:dyDescent="0.2">
      <c r="A909" s="63"/>
      <c r="B909" s="19"/>
      <c r="C909" s="122"/>
      <c r="D909" s="123"/>
      <c r="E909" s="122"/>
      <c r="G909" s="68"/>
      <c r="H909" s="69"/>
      <c r="I909" s="69"/>
      <c r="J909" s="69"/>
      <c r="K909" s="69"/>
      <c r="L909" s="69"/>
      <c r="M909" s="6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</row>
    <row r="910" spans="1:32" s="67" customFormat="1" x14ac:dyDescent="0.2">
      <c r="A910" s="63"/>
      <c r="B910" s="19"/>
      <c r="C910" s="122"/>
      <c r="D910" s="123"/>
      <c r="E910" s="122"/>
      <c r="G910" s="68"/>
      <c r="H910" s="69"/>
      <c r="I910" s="69"/>
      <c r="J910" s="69"/>
      <c r="K910" s="69"/>
      <c r="L910" s="69"/>
      <c r="M910" s="6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</row>
    <row r="911" spans="1:32" s="67" customFormat="1" x14ac:dyDescent="0.2">
      <c r="A911" s="63"/>
      <c r="B911" s="19"/>
      <c r="C911" s="122"/>
      <c r="D911" s="123"/>
      <c r="E911" s="122"/>
      <c r="G911" s="68"/>
      <c r="H911" s="69"/>
      <c r="I911" s="69"/>
      <c r="J911" s="69"/>
      <c r="K911" s="69"/>
      <c r="L911" s="69"/>
      <c r="M911" s="6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</row>
    <row r="912" spans="1:32" s="67" customFormat="1" x14ac:dyDescent="0.2">
      <c r="A912" s="63"/>
      <c r="B912" s="19"/>
      <c r="C912" s="122"/>
      <c r="D912" s="123"/>
      <c r="E912" s="122"/>
      <c r="G912" s="68"/>
      <c r="H912" s="69"/>
      <c r="I912" s="69"/>
      <c r="J912" s="69"/>
      <c r="K912" s="69"/>
      <c r="L912" s="69"/>
      <c r="M912" s="6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</row>
    <row r="913" spans="1:32" s="67" customFormat="1" x14ac:dyDescent="0.2">
      <c r="A913" s="63"/>
      <c r="B913" s="19"/>
      <c r="C913" s="122"/>
      <c r="D913" s="123"/>
      <c r="E913" s="122"/>
      <c r="G913" s="68"/>
      <c r="H913" s="69"/>
      <c r="I913" s="69"/>
      <c r="J913" s="69"/>
      <c r="K913" s="69"/>
      <c r="L913" s="69"/>
      <c r="M913" s="6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</row>
    <row r="914" spans="1:32" s="67" customFormat="1" x14ac:dyDescent="0.2">
      <c r="A914" s="63"/>
      <c r="B914" s="19"/>
      <c r="C914" s="122"/>
      <c r="D914" s="123"/>
      <c r="E914" s="122"/>
      <c r="G914" s="68"/>
      <c r="H914" s="69"/>
      <c r="I914" s="69"/>
      <c r="J914" s="69"/>
      <c r="K914" s="69"/>
      <c r="L914" s="69"/>
      <c r="M914" s="6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</row>
    <row r="915" spans="1:32" s="67" customFormat="1" x14ac:dyDescent="0.2">
      <c r="A915" s="63"/>
      <c r="B915" s="19"/>
      <c r="C915" s="122"/>
      <c r="D915" s="123"/>
      <c r="E915" s="122"/>
      <c r="G915" s="68"/>
      <c r="H915" s="69"/>
      <c r="I915" s="69"/>
      <c r="J915" s="69"/>
      <c r="K915" s="69"/>
      <c r="L915" s="69"/>
      <c r="M915" s="6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</row>
    <row r="916" spans="1:32" s="67" customFormat="1" x14ac:dyDescent="0.2">
      <c r="A916" s="63"/>
      <c r="B916" s="19"/>
      <c r="C916" s="122"/>
      <c r="D916" s="123"/>
      <c r="E916" s="122"/>
      <c r="G916" s="68"/>
      <c r="H916" s="69"/>
      <c r="I916" s="69"/>
      <c r="J916" s="69"/>
      <c r="K916" s="69"/>
      <c r="L916" s="69"/>
      <c r="M916" s="6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</row>
    <row r="917" spans="1:32" s="67" customFormat="1" x14ac:dyDescent="0.2">
      <c r="A917" s="63"/>
      <c r="B917" s="19"/>
      <c r="C917" s="122"/>
      <c r="D917" s="123"/>
      <c r="E917" s="122"/>
      <c r="G917" s="68"/>
      <c r="H917" s="69"/>
      <c r="I917" s="69"/>
      <c r="J917" s="69"/>
      <c r="K917" s="69"/>
      <c r="L917" s="69"/>
      <c r="M917" s="6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</row>
    <row r="918" spans="1:32" s="67" customFormat="1" x14ac:dyDescent="0.2">
      <c r="A918" s="63"/>
      <c r="B918" s="19"/>
      <c r="C918" s="122"/>
      <c r="D918" s="123"/>
      <c r="E918" s="122"/>
      <c r="G918" s="68"/>
      <c r="H918" s="69"/>
      <c r="I918" s="69"/>
      <c r="J918" s="69"/>
      <c r="K918" s="69"/>
      <c r="L918" s="69"/>
      <c r="M918" s="6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</row>
    <row r="919" spans="1:32" s="67" customFormat="1" x14ac:dyDescent="0.2">
      <c r="A919" s="63"/>
      <c r="B919" s="19"/>
      <c r="C919" s="122"/>
      <c r="D919" s="123"/>
      <c r="E919" s="122"/>
      <c r="G919" s="68"/>
      <c r="H919" s="69"/>
      <c r="I919" s="69"/>
      <c r="J919" s="69"/>
      <c r="K919" s="69"/>
      <c r="L919" s="69"/>
      <c r="M919" s="6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</row>
    <row r="920" spans="1:32" s="67" customFormat="1" x14ac:dyDescent="0.2">
      <c r="A920" s="63"/>
      <c r="B920" s="19"/>
      <c r="C920" s="122"/>
      <c r="D920" s="123"/>
      <c r="E920" s="122"/>
      <c r="G920" s="68"/>
      <c r="H920" s="69"/>
      <c r="I920" s="69"/>
      <c r="J920" s="69"/>
      <c r="K920" s="69"/>
      <c r="L920" s="69"/>
      <c r="M920" s="6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</row>
    <row r="921" spans="1:32" s="67" customFormat="1" x14ac:dyDescent="0.2">
      <c r="A921" s="63"/>
      <c r="B921" s="19"/>
      <c r="C921" s="122"/>
      <c r="D921" s="123"/>
      <c r="E921" s="122"/>
      <c r="G921" s="68"/>
      <c r="H921" s="69"/>
      <c r="I921" s="69"/>
      <c r="J921" s="69"/>
      <c r="K921" s="69"/>
      <c r="L921" s="69"/>
      <c r="M921" s="6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</row>
    <row r="922" spans="1:32" s="67" customFormat="1" x14ac:dyDescent="0.2">
      <c r="A922" s="63"/>
      <c r="B922" s="19"/>
      <c r="C922" s="122"/>
      <c r="D922" s="123"/>
      <c r="E922" s="122"/>
      <c r="G922" s="68"/>
      <c r="H922" s="69"/>
      <c r="I922" s="69"/>
      <c r="J922" s="69"/>
      <c r="K922" s="69"/>
      <c r="L922" s="69"/>
      <c r="M922" s="6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</row>
    <row r="923" spans="1:32" s="67" customFormat="1" x14ac:dyDescent="0.2">
      <c r="A923" s="63"/>
      <c r="B923" s="19"/>
      <c r="C923" s="122"/>
      <c r="D923" s="123"/>
      <c r="E923" s="122"/>
      <c r="G923" s="68"/>
      <c r="H923" s="69"/>
      <c r="I923" s="69"/>
      <c r="J923" s="69"/>
      <c r="K923" s="69"/>
      <c r="L923" s="69"/>
      <c r="M923" s="6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</row>
    <row r="924" spans="1:32" s="67" customFormat="1" x14ac:dyDescent="0.2">
      <c r="A924" s="63"/>
      <c r="B924" s="19"/>
      <c r="C924" s="122"/>
      <c r="D924" s="123"/>
      <c r="E924" s="122"/>
      <c r="G924" s="68"/>
      <c r="H924" s="69"/>
      <c r="I924" s="69"/>
      <c r="J924" s="69"/>
      <c r="K924" s="69"/>
      <c r="L924" s="69"/>
      <c r="M924" s="6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</row>
    <row r="925" spans="1:32" s="67" customFormat="1" x14ac:dyDescent="0.2">
      <c r="A925" s="63"/>
      <c r="B925" s="19"/>
      <c r="C925" s="122"/>
      <c r="D925" s="123"/>
      <c r="E925" s="122"/>
      <c r="G925" s="68"/>
      <c r="H925" s="69"/>
      <c r="I925" s="69"/>
      <c r="J925" s="69"/>
      <c r="K925" s="69"/>
      <c r="L925" s="69"/>
      <c r="M925" s="6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</row>
    <row r="926" spans="1:32" s="67" customFormat="1" x14ac:dyDescent="0.2">
      <c r="A926" s="63"/>
      <c r="B926" s="19"/>
      <c r="C926" s="122"/>
      <c r="D926" s="123"/>
      <c r="E926" s="122"/>
      <c r="G926" s="68"/>
      <c r="H926" s="69"/>
      <c r="I926" s="69"/>
      <c r="J926" s="69"/>
      <c r="K926" s="69"/>
      <c r="L926" s="69"/>
      <c r="M926" s="6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</row>
    <row r="927" spans="1:32" s="67" customFormat="1" x14ac:dyDescent="0.2">
      <c r="A927" s="63"/>
      <c r="B927" s="19"/>
      <c r="C927" s="122"/>
      <c r="D927" s="123"/>
      <c r="E927" s="122"/>
      <c r="G927" s="68"/>
      <c r="H927" s="69"/>
      <c r="I927" s="69"/>
      <c r="J927" s="69"/>
      <c r="K927" s="69"/>
      <c r="L927" s="69"/>
      <c r="M927" s="6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</row>
    <row r="928" spans="1:32" s="67" customFormat="1" x14ac:dyDescent="0.2">
      <c r="A928" s="63"/>
      <c r="B928" s="19"/>
      <c r="C928" s="122"/>
      <c r="D928" s="123"/>
      <c r="E928" s="122"/>
      <c r="G928" s="68"/>
      <c r="H928" s="69"/>
      <c r="I928" s="69"/>
      <c r="J928" s="69"/>
      <c r="K928" s="69"/>
      <c r="L928" s="69"/>
      <c r="M928" s="6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</row>
    <row r="929" spans="1:32" s="67" customFormat="1" x14ac:dyDescent="0.2">
      <c r="A929" s="63"/>
      <c r="B929" s="19"/>
      <c r="C929" s="122"/>
      <c r="D929" s="123"/>
      <c r="E929" s="122"/>
      <c r="G929" s="68"/>
      <c r="H929" s="69"/>
      <c r="I929" s="69"/>
      <c r="J929" s="69"/>
      <c r="K929" s="69"/>
      <c r="L929" s="69"/>
      <c r="M929" s="6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</row>
    <row r="930" spans="1:32" s="67" customFormat="1" x14ac:dyDescent="0.2">
      <c r="A930" s="63"/>
      <c r="B930" s="19"/>
      <c r="C930" s="122"/>
      <c r="D930" s="123"/>
      <c r="E930" s="122"/>
      <c r="G930" s="68"/>
      <c r="H930" s="69"/>
      <c r="I930" s="69"/>
      <c r="J930" s="69"/>
      <c r="K930" s="69"/>
      <c r="L930" s="69"/>
      <c r="M930" s="6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</row>
    <row r="931" spans="1:32" s="67" customFormat="1" x14ac:dyDescent="0.2">
      <c r="A931" s="63"/>
      <c r="B931" s="19"/>
      <c r="C931" s="122"/>
      <c r="D931" s="123"/>
      <c r="E931" s="122"/>
      <c r="G931" s="68"/>
      <c r="H931" s="69"/>
      <c r="I931" s="69"/>
      <c r="J931" s="69"/>
      <c r="K931" s="69"/>
      <c r="L931" s="69"/>
      <c r="M931" s="6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</row>
    <row r="932" spans="1:32" s="67" customFormat="1" x14ac:dyDescent="0.2">
      <c r="A932" s="63"/>
      <c r="B932" s="19"/>
      <c r="C932" s="122"/>
      <c r="D932" s="123"/>
      <c r="E932" s="122"/>
      <c r="G932" s="68"/>
      <c r="H932" s="69"/>
      <c r="I932" s="69"/>
      <c r="J932" s="69"/>
      <c r="K932" s="69"/>
      <c r="L932" s="69"/>
      <c r="M932" s="6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</row>
    <row r="933" spans="1:32" s="67" customFormat="1" x14ac:dyDescent="0.2">
      <c r="A933" s="63"/>
      <c r="B933" s="19"/>
      <c r="C933" s="122"/>
      <c r="D933" s="123"/>
      <c r="E933" s="122"/>
      <c r="G933" s="68"/>
      <c r="H933" s="69"/>
      <c r="I933" s="69"/>
      <c r="J933" s="69"/>
      <c r="K933" s="69"/>
      <c r="L933" s="69"/>
      <c r="M933" s="6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</row>
    <row r="934" spans="1:32" s="67" customFormat="1" x14ac:dyDescent="0.2">
      <c r="A934" s="63"/>
      <c r="B934" s="19"/>
      <c r="C934" s="122"/>
      <c r="D934" s="123"/>
      <c r="E934" s="122"/>
      <c r="G934" s="68"/>
      <c r="H934" s="69"/>
      <c r="I934" s="69"/>
      <c r="J934" s="69"/>
      <c r="K934" s="69"/>
      <c r="L934" s="69"/>
      <c r="M934" s="6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</row>
    <row r="935" spans="1:32" s="67" customFormat="1" x14ac:dyDescent="0.2">
      <c r="A935" s="63"/>
      <c r="B935" s="19"/>
      <c r="C935" s="122"/>
      <c r="D935" s="123"/>
      <c r="E935" s="122"/>
      <c r="G935" s="68"/>
      <c r="H935" s="69"/>
      <c r="I935" s="69"/>
      <c r="J935" s="69"/>
      <c r="K935" s="69"/>
      <c r="L935" s="69"/>
      <c r="M935" s="6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</row>
    <row r="936" spans="1:32" s="67" customFormat="1" x14ac:dyDescent="0.2">
      <c r="A936" s="63"/>
      <c r="B936" s="19"/>
      <c r="C936" s="122"/>
      <c r="D936" s="123"/>
      <c r="E936" s="122"/>
      <c r="G936" s="68"/>
      <c r="H936" s="69"/>
      <c r="I936" s="69"/>
      <c r="J936" s="69"/>
      <c r="K936" s="69"/>
      <c r="L936" s="69"/>
      <c r="M936" s="6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</row>
    <row r="937" spans="1:32" s="67" customFormat="1" x14ac:dyDescent="0.2">
      <c r="A937" s="63"/>
      <c r="B937" s="19"/>
      <c r="C937" s="122"/>
      <c r="D937" s="123"/>
      <c r="E937" s="122"/>
      <c r="G937" s="68"/>
      <c r="H937" s="69"/>
      <c r="I937" s="69"/>
      <c r="J937" s="69"/>
      <c r="K937" s="69"/>
      <c r="L937" s="69"/>
      <c r="M937" s="6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</row>
    <row r="938" spans="1:32" s="67" customFormat="1" x14ac:dyDescent="0.2">
      <c r="A938" s="63"/>
      <c r="B938" s="19"/>
      <c r="C938" s="122"/>
      <c r="D938" s="123"/>
      <c r="E938" s="122"/>
      <c r="G938" s="68"/>
      <c r="H938" s="69"/>
      <c r="I938" s="69"/>
      <c r="J938" s="69"/>
      <c r="K938" s="69"/>
      <c r="L938" s="69"/>
      <c r="M938" s="6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</row>
    <row r="939" spans="1:32" s="67" customFormat="1" x14ac:dyDescent="0.2">
      <c r="A939" s="63"/>
      <c r="B939" s="19"/>
      <c r="C939" s="122"/>
      <c r="D939" s="123"/>
      <c r="E939" s="122"/>
      <c r="G939" s="68"/>
      <c r="H939" s="69"/>
      <c r="I939" s="69"/>
      <c r="J939" s="69"/>
      <c r="K939" s="69"/>
      <c r="L939" s="69"/>
      <c r="M939" s="6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</row>
    <row r="940" spans="1:32" s="67" customFormat="1" x14ac:dyDescent="0.2">
      <c r="A940" s="63"/>
      <c r="B940" s="19"/>
      <c r="C940" s="122"/>
      <c r="D940" s="123"/>
      <c r="E940" s="122"/>
      <c r="G940" s="68"/>
      <c r="H940" s="69"/>
      <c r="I940" s="69"/>
      <c r="J940" s="69"/>
      <c r="K940" s="69"/>
      <c r="L940" s="69"/>
      <c r="M940" s="6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</row>
    <row r="941" spans="1:32" s="67" customFormat="1" x14ac:dyDescent="0.2">
      <c r="A941" s="63"/>
      <c r="B941" s="19"/>
      <c r="C941" s="122"/>
      <c r="D941" s="123"/>
      <c r="E941" s="122"/>
      <c r="G941" s="68"/>
      <c r="H941" s="69"/>
      <c r="I941" s="69"/>
      <c r="J941" s="69"/>
      <c r="K941" s="69"/>
      <c r="L941" s="69"/>
      <c r="M941" s="6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</row>
    <row r="942" spans="1:32" s="67" customFormat="1" x14ac:dyDescent="0.2">
      <c r="A942" s="63"/>
      <c r="B942" s="19"/>
      <c r="C942" s="122"/>
      <c r="D942" s="123"/>
      <c r="E942" s="122"/>
      <c r="G942" s="68"/>
      <c r="H942" s="69"/>
      <c r="I942" s="69"/>
      <c r="J942" s="69"/>
      <c r="K942" s="69"/>
      <c r="L942" s="69"/>
      <c r="M942" s="6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</row>
    <row r="943" spans="1:32" s="67" customFormat="1" x14ac:dyDescent="0.2">
      <c r="A943" s="63"/>
      <c r="B943" s="19"/>
      <c r="C943" s="122"/>
      <c r="D943" s="123"/>
      <c r="E943" s="122"/>
      <c r="G943" s="68"/>
      <c r="H943" s="69"/>
      <c r="I943" s="69"/>
      <c r="J943" s="69"/>
      <c r="K943" s="69"/>
      <c r="L943" s="69"/>
      <c r="M943" s="6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</row>
    <row r="944" spans="1:32" s="67" customFormat="1" x14ac:dyDescent="0.2">
      <c r="A944" s="63"/>
      <c r="B944" s="19"/>
      <c r="C944" s="122"/>
      <c r="D944" s="123"/>
      <c r="E944" s="122"/>
      <c r="G944" s="68"/>
      <c r="H944" s="69"/>
      <c r="I944" s="69"/>
      <c r="J944" s="69"/>
      <c r="K944" s="69"/>
      <c r="L944" s="69"/>
      <c r="M944" s="6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</row>
    <row r="945" spans="1:32" s="67" customFormat="1" x14ac:dyDescent="0.2">
      <c r="A945" s="63"/>
      <c r="B945" s="19"/>
      <c r="C945" s="122"/>
      <c r="D945" s="123"/>
      <c r="E945" s="122"/>
      <c r="G945" s="68"/>
      <c r="H945" s="69"/>
      <c r="I945" s="69"/>
      <c r="J945" s="69"/>
      <c r="K945" s="69"/>
      <c r="L945" s="69"/>
      <c r="M945" s="6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</row>
    <row r="946" spans="1:32" s="67" customFormat="1" x14ac:dyDescent="0.2">
      <c r="A946" s="63"/>
      <c r="B946" s="19"/>
      <c r="C946" s="122"/>
      <c r="D946" s="123"/>
      <c r="E946" s="122"/>
      <c r="G946" s="68"/>
      <c r="H946" s="69"/>
      <c r="I946" s="69"/>
      <c r="J946" s="69"/>
      <c r="K946" s="69"/>
      <c r="L946" s="69"/>
      <c r="M946" s="6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</row>
    <row r="947" spans="1:32" s="67" customFormat="1" x14ac:dyDescent="0.2">
      <c r="A947" s="63"/>
      <c r="B947" s="19"/>
      <c r="C947" s="122"/>
      <c r="D947" s="123"/>
      <c r="E947" s="122"/>
      <c r="G947" s="68"/>
      <c r="H947" s="69"/>
      <c r="I947" s="69"/>
      <c r="J947" s="69"/>
      <c r="K947" s="69"/>
      <c r="L947" s="69"/>
      <c r="M947" s="6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</row>
    <row r="948" spans="1:32" s="67" customFormat="1" x14ac:dyDescent="0.2">
      <c r="A948" s="63"/>
      <c r="B948" s="19"/>
      <c r="C948" s="122"/>
      <c r="D948" s="123"/>
      <c r="E948" s="122"/>
      <c r="G948" s="68"/>
      <c r="H948" s="69"/>
      <c r="I948" s="69"/>
      <c r="J948" s="69"/>
      <c r="K948" s="69"/>
      <c r="L948" s="69"/>
      <c r="M948" s="6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</row>
    <row r="949" spans="1:32" s="67" customFormat="1" x14ac:dyDescent="0.2">
      <c r="A949" s="63"/>
      <c r="B949" s="19"/>
      <c r="C949" s="122"/>
      <c r="D949" s="123"/>
      <c r="E949" s="122"/>
      <c r="G949" s="68"/>
      <c r="H949" s="69"/>
      <c r="I949" s="69"/>
      <c r="J949" s="69"/>
      <c r="K949" s="69"/>
      <c r="L949" s="69"/>
      <c r="M949" s="6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</row>
    <row r="950" spans="1:32" s="67" customFormat="1" x14ac:dyDescent="0.2">
      <c r="A950" s="63"/>
      <c r="B950" s="19"/>
      <c r="C950" s="122"/>
      <c r="D950" s="123"/>
      <c r="E950" s="122"/>
      <c r="G950" s="68"/>
      <c r="H950" s="69"/>
      <c r="I950" s="69"/>
      <c r="J950" s="69"/>
      <c r="K950" s="69"/>
      <c r="L950" s="69"/>
      <c r="M950" s="6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</row>
    <row r="951" spans="1:32" s="67" customFormat="1" x14ac:dyDescent="0.2">
      <c r="A951" s="63"/>
      <c r="B951" s="19"/>
      <c r="C951" s="122"/>
      <c r="D951" s="123"/>
      <c r="E951" s="122"/>
      <c r="G951" s="68"/>
      <c r="H951" s="69"/>
      <c r="I951" s="69"/>
      <c r="J951" s="69"/>
      <c r="K951" s="69"/>
      <c r="L951" s="69"/>
      <c r="M951" s="6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</row>
    <row r="952" spans="1:32" s="67" customFormat="1" x14ac:dyDescent="0.2">
      <c r="A952" s="63"/>
      <c r="B952" s="19"/>
      <c r="C952" s="122"/>
      <c r="D952" s="123"/>
      <c r="E952" s="122"/>
      <c r="G952" s="68"/>
      <c r="H952" s="69"/>
      <c r="I952" s="69"/>
      <c r="J952" s="69"/>
      <c r="K952" s="69"/>
      <c r="L952" s="69"/>
      <c r="M952" s="6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</row>
    <row r="953" spans="1:32" s="67" customFormat="1" x14ac:dyDescent="0.2">
      <c r="A953" s="63"/>
      <c r="B953" s="19"/>
      <c r="C953" s="122"/>
      <c r="D953" s="123"/>
      <c r="E953" s="122"/>
      <c r="G953" s="68"/>
      <c r="H953" s="69"/>
      <c r="I953" s="69"/>
      <c r="J953" s="69"/>
      <c r="K953" s="69"/>
      <c r="L953" s="69"/>
      <c r="M953" s="6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</row>
    <row r="954" spans="1:32" s="67" customFormat="1" x14ac:dyDescent="0.2">
      <c r="A954" s="63"/>
      <c r="B954" s="19"/>
      <c r="C954" s="122"/>
      <c r="D954" s="123"/>
      <c r="E954" s="122"/>
      <c r="G954" s="68"/>
      <c r="H954" s="69"/>
      <c r="I954" s="69"/>
      <c r="J954" s="69"/>
      <c r="K954" s="69"/>
      <c r="L954" s="69"/>
      <c r="M954" s="6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</row>
    <row r="955" spans="1:32" s="67" customFormat="1" x14ac:dyDescent="0.2">
      <c r="A955" s="63"/>
      <c r="B955" s="19"/>
      <c r="C955" s="122"/>
      <c r="D955" s="123"/>
      <c r="E955" s="122"/>
      <c r="G955" s="68"/>
      <c r="H955" s="69"/>
      <c r="I955" s="69"/>
      <c r="J955" s="69"/>
      <c r="K955" s="69"/>
      <c r="L955" s="69"/>
      <c r="M955" s="6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</row>
    <row r="956" spans="1:32" s="67" customFormat="1" x14ac:dyDescent="0.2">
      <c r="A956" s="63"/>
      <c r="B956" s="19"/>
      <c r="C956" s="122"/>
      <c r="D956" s="123"/>
      <c r="E956" s="122"/>
      <c r="G956" s="68"/>
      <c r="H956" s="69"/>
      <c r="I956" s="69"/>
      <c r="J956" s="69"/>
      <c r="K956" s="69"/>
      <c r="L956" s="69"/>
      <c r="M956" s="6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</row>
    <row r="957" spans="1:32" s="67" customFormat="1" x14ac:dyDescent="0.2">
      <c r="A957" s="63"/>
      <c r="B957" s="19"/>
      <c r="C957" s="122"/>
      <c r="D957" s="123"/>
      <c r="E957" s="122"/>
      <c r="G957" s="68"/>
      <c r="H957" s="69"/>
      <c r="I957" s="69"/>
      <c r="J957" s="69"/>
      <c r="K957" s="69"/>
      <c r="L957" s="69"/>
      <c r="M957" s="6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</row>
    <row r="958" spans="1:32" s="67" customFormat="1" x14ac:dyDescent="0.2">
      <c r="A958" s="63"/>
      <c r="B958" s="19"/>
      <c r="C958" s="122"/>
      <c r="D958" s="123"/>
      <c r="E958" s="122"/>
      <c r="G958" s="68"/>
      <c r="H958" s="69"/>
      <c r="I958" s="69"/>
      <c r="J958" s="69"/>
      <c r="K958" s="69"/>
      <c r="L958" s="69"/>
      <c r="M958" s="6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</row>
    <row r="959" spans="1:32" s="67" customFormat="1" x14ac:dyDescent="0.2">
      <c r="A959" s="63"/>
      <c r="B959" s="19"/>
      <c r="C959" s="122"/>
      <c r="D959" s="123"/>
      <c r="E959" s="122"/>
      <c r="G959" s="68"/>
      <c r="H959" s="69"/>
      <c r="I959" s="69"/>
      <c r="J959" s="69"/>
      <c r="K959" s="69"/>
      <c r="L959" s="69"/>
      <c r="M959" s="6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</row>
    <row r="960" spans="1:32" s="67" customFormat="1" x14ac:dyDescent="0.2">
      <c r="A960" s="63"/>
      <c r="B960" s="19"/>
      <c r="C960" s="122"/>
      <c r="D960" s="123"/>
      <c r="E960" s="122"/>
      <c r="G960" s="68"/>
      <c r="H960" s="69"/>
      <c r="I960" s="69"/>
      <c r="J960" s="69"/>
      <c r="K960" s="69"/>
      <c r="L960" s="69"/>
      <c r="M960" s="6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</row>
    <row r="961" spans="1:32" s="67" customFormat="1" x14ac:dyDescent="0.2">
      <c r="A961" s="63"/>
      <c r="B961" s="19"/>
      <c r="C961" s="122"/>
      <c r="D961" s="123"/>
      <c r="E961" s="122"/>
      <c r="G961" s="68"/>
      <c r="H961" s="69"/>
      <c r="I961" s="69"/>
      <c r="J961" s="69"/>
      <c r="K961" s="69"/>
      <c r="L961" s="69"/>
      <c r="M961" s="6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</row>
    <row r="962" spans="1:32" s="67" customFormat="1" x14ac:dyDescent="0.2">
      <c r="A962" s="63"/>
      <c r="B962" s="19"/>
      <c r="C962" s="122"/>
      <c r="D962" s="123"/>
      <c r="E962" s="122"/>
      <c r="G962" s="68"/>
      <c r="H962" s="69"/>
      <c r="I962" s="69"/>
      <c r="J962" s="69"/>
      <c r="K962" s="69"/>
      <c r="L962" s="69"/>
      <c r="M962" s="6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</row>
    <row r="963" spans="1:32" s="67" customFormat="1" x14ac:dyDescent="0.2">
      <c r="A963" s="63"/>
      <c r="B963" s="19"/>
      <c r="C963" s="122"/>
      <c r="D963" s="123"/>
      <c r="E963" s="122"/>
      <c r="G963" s="68"/>
      <c r="H963" s="69"/>
      <c r="I963" s="69"/>
      <c r="J963" s="69"/>
      <c r="K963" s="69"/>
      <c r="L963" s="69"/>
      <c r="M963" s="6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</row>
    <row r="964" spans="1:32" s="67" customFormat="1" x14ac:dyDescent="0.2">
      <c r="A964" s="63"/>
      <c r="B964" s="19"/>
      <c r="C964" s="122"/>
      <c r="D964" s="123"/>
      <c r="E964" s="122"/>
      <c r="G964" s="68"/>
      <c r="H964" s="69"/>
      <c r="I964" s="69"/>
      <c r="J964" s="69"/>
      <c r="K964" s="69"/>
      <c r="L964" s="69"/>
      <c r="M964" s="6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</row>
    <row r="965" spans="1:32" s="67" customFormat="1" x14ac:dyDescent="0.2">
      <c r="A965" s="63"/>
      <c r="B965" s="19"/>
      <c r="C965" s="122"/>
      <c r="D965" s="123"/>
      <c r="E965" s="122"/>
      <c r="G965" s="68"/>
      <c r="H965" s="69"/>
      <c r="I965" s="69"/>
      <c r="J965" s="69"/>
      <c r="K965" s="69"/>
      <c r="L965" s="69"/>
      <c r="M965" s="6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</row>
    <row r="966" spans="1:32" s="67" customFormat="1" x14ac:dyDescent="0.2">
      <c r="A966" s="63"/>
      <c r="B966" s="19"/>
      <c r="C966" s="122"/>
      <c r="D966" s="123"/>
      <c r="E966" s="122"/>
      <c r="G966" s="68"/>
      <c r="H966" s="69"/>
      <c r="I966" s="69"/>
      <c r="J966" s="69"/>
      <c r="K966" s="69"/>
      <c r="L966" s="69"/>
      <c r="M966" s="6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</row>
    <row r="967" spans="1:32" s="67" customFormat="1" x14ac:dyDescent="0.2">
      <c r="A967" s="63"/>
      <c r="B967" s="19"/>
      <c r="C967" s="122"/>
      <c r="D967" s="123"/>
      <c r="E967" s="122"/>
      <c r="G967" s="68"/>
      <c r="H967" s="69"/>
      <c r="I967" s="69"/>
      <c r="J967" s="69"/>
      <c r="K967" s="69"/>
      <c r="L967" s="69"/>
      <c r="M967" s="6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</row>
    <row r="968" spans="1:32" s="67" customFormat="1" x14ac:dyDescent="0.2">
      <c r="A968" s="63"/>
      <c r="B968" s="19"/>
      <c r="C968" s="122"/>
      <c r="D968" s="123"/>
      <c r="E968" s="122"/>
      <c r="G968" s="68"/>
      <c r="H968" s="69"/>
      <c r="I968" s="69"/>
      <c r="J968" s="69"/>
      <c r="K968" s="69"/>
      <c r="L968" s="69"/>
      <c r="M968" s="6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</row>
    <row r="969" spans="1:32" s="67" customFormat="1" x14ac:dyDescent="0.2">
      <c r="A969" s="63"/>
      <c r="B969" s="19"/>
      <c r="C969" s="122"/>
      <c r="D969" s="123"/>
      <c r="E969" s="122"/>
      <c r="G969" s="68"/>
      <c r="H969" s="69"/>
      <c r="I969" s="69"/>
      <c r="J969" s="69"/>
      <c r="K969" s="69"/>
      <c r="L969" s="69"/>
      <c r="M969" s="6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</row>
    <row r="970" spans="1:32" s="67" customFormat="1" x14ac:dyDescent="0.2">
      <c r="A970" s="63"/>
      <c r="B970" s="19"/>
      <c r="C970" s="122"/>
      <c r="D970" s="123"/>
      <c r="E970" s="122"/>
      <c r="G970" s="68"/>
      <c r="H970" s="69"/>
      <c r="I970" s="69"/>
      <c r="J970" s="69"/>
      <c r="K970" s="69"/>
      <c r="L970" s="69"/>
      <c r="M970" s="6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</row>
    <row r="971" spans="1:32" s="67" customFormat="1" x14ac:dyDescent="0.2">
      <c r="A971" s="63"/>
      <c r="B971" s="19"/>
      <c r="C971" s="122"/>
      <c r="D971" s="123"/>
      <c r="E971" s="122"/>
      <c r="G971" s="68"/>
      <c r="H971" s="69"/>
      <c r="I971" s="69"/>
      <c r="J971" s="69"/>
      <c r="K971" s="69"/>
      <c r="L971" s="69"/>
      <c r="M971" s="6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</row>
    <row r="972" spans="1:32" s="67" customFormat="1" x14ac:dyDescent="0.2">
      <c r="A972" s="63"/>
      <c r="B972" s="19"/>
      <c r="C972" s="122"/>
      <c r="D972" s="123"/>
      <c r="E972" s="122"/>
      <c r="G972" s="68"/>
      <c r="H972" s="69"/>
      <c r="I972" s="69"/>
      <c r="J972" s="69"/>
      <c r="K972" s="69"/>
      <c r="L972" s="69"/>
      <c r="M972" s="6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</row>
    <row r="973" spans="1:32" s="67" customFormat="1" x14ac:dyDescent="0.2">
      <c r="A973" s="63"/>
      <c r="B973" s="19"/>
      <c r="C973" s="122"/>
      <c r="D973" s="123"/>
      <c r="E973" s="122"/>
      <c r="G973" s="68"/>
      <c r="H973" s="69"/>
      <c r="I973" s="69"/>
      <c r="J973" s="69"/>
      <c r="K973" s="69"/>
      <c r="L973" s="69"/>
      <c r="M973" s="6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</row>
    <row r="974" spans="1:32" s="67" customFormat="1" x14ac:dyDescent="0.2">
      <c r="A974" s="63"/>
      <c r="B974" s="19"/>
      <c r="C974" s="122"/>
      <c r="D974" s="123"/>
      <c r="E974" s="122"/>
      <c r="G974" s="68"/>
      <c r="H974" s="69"/>
      <c r="I974" s="69"/>
      <c r="J974" s="69"/>
      <c r="K974" s="69"/>
      <c r="L974" s="69"/>
      <c r="M974" s="6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</row>
    <row r="975" spans="1:32" s="67" customFormat="1" x14ac:dyDescent="0.2">
      <c r="A975" s="63"/>
      <c r="B975" s="19"/>
      <c r="C975" s="122"/>
      <c r="D975" s="123"/>
      <c r="E975" s="122"/>
      <c r="G975" s="68"/>
      <c r="H975" s="69"/>
      <c r="I975" s="69"/>
      <c r="J975" s="69"/>
      <c r="K975" s="69"/>
      <c r="L975" s="69"/>
      <c r="M975" s="6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</row>
    <row r="976" spans="1:32" s="67" customFormat="1" x14ac:dyDescent="0.2">
      <c r="A976" s="63"/>
      <c r="B976" s="19"/>
      <c r="C976" s="122"/>
      <c r="D976" s="123"/>
      <c r="E976" s="122"/>
      <c r="G976" s="68"/>
      <c r="H976" s="69"/>
      <c r="I976" s="69"/>
      <c r="J976" s="69"/>
      <c r="K976" s="69"/>
      <c r="L976" s="69"/>
      <c r="M976" s="6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</row>
    <row r="977" spans="1:32" s="67" customFormat="1" x14ac:dyDescent="0.2">
      <c r="A977" s="63"/>
      <c r="B977" s="19"/>
      <c r="C977" s="122"/>
      <c r="D977" s="123"/>
      <c r="E977" s="122"/>
      <c r="G977" s="68"/>
      <c r="H977" s="69"/>
      <c r="I977" s="69"/>
      <c r="J977" s="69"/>
      <c r="K977" s="69"/>
      <c r="L977" s="69"/>
      <c r="M977" s="6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</row>
    <row r="978" spans="1:32" s="67" customFormat="1" x14ac:dyDescent="0.2">
      <c r="A978" s="63"/>
      <c r="B978" s="19"/>
      <c r="C978" s="122"/>
      <c r="D978" s="123"/>
      <c r="E978" s="122"/>
      <c r="G978" s="68"/>
      <c r="H978" s="69"/>
      <c r="I978" s="69"/>
      <c r="J978" s="69"/>
      <c r="K978" s="69"/>
      <c r="L978" s="69"/>
      <c r="M978" s="6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</row>
    <row r="979" spans="1:32" s="67" customFormat="1" x14ac:dyDescent="0.2">
      <c r="A979" s="63"/>
      <c r="B979" s="19"/>
      <c r="C979" s="122"/>
      <c r="D979" s="123"/>
      <c r="E979" s="122"/>
      <c r="G979" s="68"/>
      <c r="H979" s="69"/>
      <c r="I979" s="69"/>
      <c r="J979" s="69"/>
      <c r="K979" s="69"/>
      <c r="L979" s="69"/>
      <c r="M979" s="6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</row>
    <row r="980" spans="1:32" s="67" customFormat="1" x14ac:dyDescent="0.2">
      <c r="A980" s="63"/>
      <c r="B980" s="19"/>
      <c r="C980" s="122"/>
      <c r="D980" s="123"/>
      <c r="E980" s="122"/>
      <c r="G980" s="68"/>
      <c r="H980" s="69"/>
      <c r="I980" s="69"/>
      <c r="J980" s="69"/>
      <c r="K980" s="69"/>
      <c r="L980" s="69"/>
      <c r="M980" s="6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</row>
    <row r="981" spans="1:32" s="67" customFormat="1" x14ac:dyDescent="0.2">
      <c r="A981" s="63"/>
      <c r="B981" s="19"/>
      <c r="C981" s="122"/>
      <c r="D981" s="123"/>
      <c r="E981" s="122"/>
      <c r="G981" s="68"/>
      <c r="H981" s="69"/>
      <c r="I981" s="69"/>
      <c r="J981" s="69"/>
      <c r="K981" s="69"/>
      <c r="L981" s="69"/>
      <c r="M981" s="6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</row>
    <row r="982" spans="1:32" s="67" customFormat="1" x14ac:dyDescent="0.2">
      <c r="A982" s="63"/>
      <c r="B982" s="19"/>
      <c r="C982" s="122"/>
      <c r="D982" s="123"/>
      <c r="E982" s="122"/>
      <c r="G982" s="68"/>
      <c r="H982" s="69"/>
      <c r="I982" s="69"/>
      <c r="J982" s="69"/>
      <c r="K982" s="69"/>
      <c r="L982" s="69"/>
      <c r="M982" s="6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</row>
    <row r="983" spans="1:32" s="67" customFormat="1" x14ac:dyDescent="0.2">
      <c r="A983" s="63"/>
      <c r="B983" s="19"/>
      <c r="C983" s="122"/>
      <c r="D983" s="123"/>
      <c r="E983" s="122"/>
      <c r="G983" s="68"/>
      <c r="H983" s="69"/>
      <c r="I983" s="69"/>
      <c r="J983" s="69"/>
      <c r="K983" s="69"/>
      <c r="L983" s="69"/>
      <c r="M983" s="6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</row>
    <row r="984" spans="1:32" s="67" customFormat="1" x14ac:dyDescent="0.2">
      <c r="A984" s="63"/>
      <c r="B984" s="19"/>
      <c r="C984" s="122"/>
      <c r="D984" s="123"/>
      <c r="E984" s="122"/>
      <c r="G984" s="68"/>
      <c r="H984" s="69"/>
      <c r="I984" s="69"/>
      <c r="J984" s="69"/>
      <c r="K984" s="69"/>
      <c r="L984" s="69"/>
      <c r="M984" s="6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</row>
    <row r="985" spans="1:32" s="67" customFormat="1" x14ac:dyDescent="0.2">
      <c r="A985" s="63"/>
      <c r="B985" s="19"/>
      <c r="C985" s="122"/>
      <c r="D985" s="123"/>
      <c r="E985" s="122"/>
      <c r="G985" s="68"/>
      <c r="H985" s="69"/>
      <c r="I985" s="69"/>
      <c r="J985" s="69"/>
      <c r="K985" s="69"/>
      <c r="L985" s="69"/>
      <c r="M985" s="6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</row>
    <row r="986" spans="1:32" s="67" customFormat="1" x14ac:dyDescent="0.2">
      <c r="A986" s="63"/>
      <c r="B986" s="19"/>
      <c r="C986" s="122"/>
      <c r="D986" s="123"/>
      <c r="E986" s="122"/>
      <c r="G986" s="68"/>
      <c r="H986" s="69"/>
      <c r="I986" s="69"/>
      <c r="J986" s="69"/>
      <c r="K986" s="69"/>
      <c r="L986" s="69"/>
      <c r="M986" s="6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</row>
    <row r="987" spans="1:32" s="67" customFormat="1" x14ac:dyDescent="0.2">
      <c r="A987" s="63"/>
      <c r="B987" s="19"/>
      <c r="C987" s="122"/>
      <c r="D987" s="123"/>
      <c r="E987" s="122"/>
      <c r="G987" s="68"/>
      <c r="H987" s="69"/>
      <c r="I987" s="69"/>
      <c r="J987" s="69"/>
      <c r="K987" s="69"/>
      <c r="L987" s="69"/>
      <c r="M987" s="6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</row>
    <row r="988" spans="1:32" s="67" customFormat="1" x14ac:dyDescent="0.2">
      <c r="A988" s="63"/>
      <c r="B988" s="19"/>
      <c r="C988" s="122"/>
      <c r="D988" s="123"/>
      <c r="E988" s="122"/>
      <c r="G988" s="68"/>
      <c r="H988" s="69"/>
      <c r="I988" s="69"/>
      <c r="J988" s="69"/>
      <c r="K988" s="69"/>
      <c r="L988" s="69"/>
      <c r="M988" s="6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</row>
    <row r="989" spans="1:32" s="67" customFormat="1" x14ac:dyDescent="0.2">
      <c r="A989" s="63"/>
      <c r="B989" s="19"/>
      <c r="C989" s="122"/>
      <c r="D989" s="123"/>
      <c r="E989" s="122"/>
      <c r="G989" s="68"/>
      <c r="H989" s="69"/>
      <c r="I989" s="69"/>
      <c r="J989" s="69"/>
      <c r="K989" s="69"/>
      <c r="L989" s="69"/>
      <c r="M989" s="6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</row>
    <row r="990" spans="1:32" s="67" customFormat="1" x14ac:dyDescent="0.2">
      <c r="A990" s="63"/>
      <c r="B990" s="19"/>
      <c r="C990" s="122"/>
      <c r="D990" s="123"/>
      <c r="E990" s="122"/>
      <c r="G990" s="68"/>
      <c r="H990" s="69"/>
      <c r="I990" s="69"/>
      <c r="J990" s="69"/>
      <c r="K990" s="69"/>
      <c r="L990" s="69"/>
      <c r="M990" s="6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</row>
    <row r="991" spans="1:32" s="67" customFormat="1" x14ac:dyDescent="0.2">
      <c r="A991" s="63"/>
      <c r="B991" s="19"/>
      <c r="C991" s="122"/>
      <c r="D991" s="123"/>
      <c r="E991" s="122"/>
      <c r="G991" s="68"/>
      <c r="H991" s="69"/>
      <c r="I991" s="69"/>
      <c r="J991" s="69"/>
      <c r="K991" s="69"/>
      <c r="L991" s="69"/>
      <c r="M991" s="6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</row>
    <row r="992" spans="1:32" s="67" customFormat="1" x14ac:dyDescent="0.2">
      <c r="A992" s="63"/>
      <c r="B992" s="19"/>
      <c r="C992" s="122"/>
      <c r="D992" s="123"/>
      <c r="E992" s="122"/>
      <c r="G992" s="68"/>
      <c r="H992" s="69"/>
      <c r="I992" s="69"/>
      <c r="J992" s="69"/>
      <c r="K992" s="69"/>
      <c r="L992" s="69"/>
      <c r="M992" s="6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</row>
    <row r="993" spans="1:32" s="67" customFormat="1" x14ac:dyDescent="0.2">
      <c r="A993" s="63"/>
      <c r="B993" s="19"/>
      <c r="C993" s="122"/>
      <c r="D993" s="123"/>
      <c r="E993" s="122"/>
      <c r="G993" s="68"/>
      <c r="H993" s="69"/>
      <c r="I993" s="69"/>
      <c r="J993" s="69"/>
      <c r="K993" s="69"/>
      <c r="L993" s="69"/>
      <c r="M993" s="6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</row>
    <row r="994" spans="1:32" s="67" customFormat="1" x14ac:dyDescent="0.2">
      <c r="A994" s="63"/>
      <c r="B994" s="19"/>
      <c r="C994" s="122"/>
      <c r="D994" s="123"/>
      <c r="E994" s="122"/>
      <c r="G994" s="68"/>
      <c r="H994" s="69"/>
      <c r="I994" s="69"/>
      <c r="J994" s="69"/>
      <c r="K994" s="69"/>
      <c r="L994" s="69"/>
      <c r="M994" s="6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</row>
    <row r="995" spans="1:32" s="67" customFormat="1" x14ac:dyDescent="0.2">
      <c r="A995" s="63"/>
      <c r="B995" s="19"/>
      <c r="C995" s="122"/>
      <c r="D995" s="123"/>
      <c r="E995" s="122"/>
      <c r="G995" s="68"/>
      <c r="H995" s="69"/>
      <c r="I995" s="69"/>
      <c r="J995" s="69"/>
      <c r="K995" s="69"/>
      <c r="L995" s="69"/>
      <c r="M995" s="6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</row>
    <row r="996" spans="1:32" s="67" customFormat="1" x14ac:dyDescent="0.2">
      <c r="A996" s="63"/>
      <c r="B996" s="19"/>
      <c r="C996" s="122"/>
      <c r="D996" s="123"/>
      <c r="E996" s="122"/>
      <c r="G996" s="68"/>
      <c r="H996" s="69"/>
      <c r="I996" s="69"/>
      <c r="J996" s="69"/>
      <c r="K996" s="69"/>
      <c r="L996" s="69"/>
      <c r="M996" s="6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</row>
    <row r="997" spans="1:32" s="67" customFormat="1" x14ac:dyDescent="0.2">
      <c r="A997" s="63"/>
      <c r="B997" s="19"/>
      <c r="C997" s="122"/>
      <c r="D997" s="123"/>
      <c r="E997" s="122"/>
      <c r="G997" s="68"/>
      <c r="H997" s="69"/>
      <c r="I997" s="69"/>
      <c r="J997" s="69"/>
      <c r="K997" s="69"/>
      <c r="L997" s="69"/>
      <c r="M997" s="6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</row>
    <row r="998" spans="1:32" s="67" customFormat="1" x14ac:dyDescent="0.2">
      <c r="A998" s="63"/>
      <c r="B998" s="19"/>
      <c r="C998" s="122"/>
      <c r="D998" s="123"/>
      <c r="E998" s="122"/>
      <c r="G998" s="68"/>
      <c r="H998" s="69"/>
      <c r="I998" s="69"/>
      <c r="J998" s="69"/>
      <c r="K998" s="69"/>
      <c r="L998" s="69"/>
      <c r="M998" s="6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</row>
    <row r="999" spans="1:32" s="67" customFormat="1" x14ac:dyDescent="0.2">
      <c r="A999" s="63"/>
      <c r="B999" s="19"/>
      <c r="C999" s="122"/>
      <c r="D999" s="123"/>
      <c r="E999" s="122"/>
      <c r="G999" s="68"/>
      <c r="H999" s="69"/>
      <c r="I999" s="69"/>
      <c r="J999" s="69"/>
      <c r="K999" s="69"/>
      <c r="L999" s="69"/>
      <c r="M999" s="6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</row>
    <row r="1000" spans="1:32" s="67" customFormat="1" x14ac:dyDescent="0.2">
      <c r="A1000" s="63"/>
      <c r="B1000" s="19"/>
      <c r="C1000" s="122"/>
      <c r="D1000" s="123"/>
      <c r="E1000" s="122"/>
      <c r="G1000" s="68"/>
      <c r="H1000" s="69"/>
      <c r="I1000" s="69"/>
      <c r="J1000" s="69"/>
      <c r="K1000" s="69"/>
      <c r="L1000" s="69"/>
      <c r="M1000" s="6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</row>
    <row r="1001" spans="1:32" s="67" customFormat="1" x14ac:dyDescent="0.2">
      <c r="A1001" s="63"/>
      <c r="B1001" s="19"/>
      <c r="C1001" s="122"/>
      <c r="D1001" s="123"/>
      <c r="E1001" s="122"/>
      <c r="G1001" s="68"/>
      <c r="H1001" s="69"/>
      <c r="I1001" s="69"/>
      <c r="J1001" s="69"/>
      <c r="K1001" s="69"/>
      <c r="L1001" s="69"/>
      <c r="M1001" s="6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</row>
    <row r="1002" spans="1:32" s="67" customFormat="1" x14ac:dyDescent="0.2">
      <c r="A1002" s="63"/>
      <c r="B1002" s="19"/>
      <c r="C1002" s="122"/>
      <c r="D1002" s="123"/>
      <c r="E1002" s="122"/>
      <c r="G1002" s="68"/>
      <c r="H1002" s="69"/>
      <c r="I1002" s="69"/>
      <c r="J1002" s="69"/>
      <c r="K1002" s="69"/>
      <c r="L1002" s="69"/>
      <c r="M1002" s="6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</row>
    <row r="1003" spans="1:32" s="67" customFormat="1" x14ac:dyDescent="0.2">
      <c r="A1003" s="63"/>
      <c r="B1003" s="19"/>
      <c r="C1003" s="122"/>
      <c r="D1003" s="123"/>
      <c r="E1003" s="122"/>
      <c r="G1003" s="68"/>
      <c r="H1003" s="69"/>
      <c r="I1003" s="69"/>
      <c r="J1003" s="69"/>
      <c r="K1003" s="69"/>
      <c r="L1003" s="69"/>
      <c r="M1003" s="6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</row>
    <row r="1004" spans="1:32" s="67" customFormat="1" x14ac:dyDescent="0.2">
      <c r="A1004" s="63"/>
      <c r="B1004" s="19"/>
      <c r="C1004" s="122"/>
      <c r="D1004" s="123"/>
      <c r="E1004" s="122"/>
      <c r="G1004" s="68"/>
      <c r="H1004" s="69"/>
      <c r="I1004" s="69"/>
      <c r="J1004" s="69"/>
      <c r="K1004" s="69"/>
      <c r="L1004" s="69"/>
      <c r="M1004" s="6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</row>
    <row r="1005" spans="1:32" s="67" customFormat="1" x14ac:dyDescent="0.2">
      <c r="A1005" s="63"/>
      <c r="B1005" s="19"/>
      <c r="C1005" s="122"/>
      <c r="D1005" s="123"/>
      <c r="E1005" s="122"/>
      <c r="G1005" s="68"/>
      <c r="H1005" s="69"/>
      <c r="I1005" s="69"/>
      <c r="J1005" s="69"/>
      <c r="K1005" s="69"/>
      <c r="L1005" s="69"/>
      <c r="M1005" s="6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</row>
    <row r="1006" spans="1:32" s="67" customFormat="1" x14ac:dyDescent="0.2">
      <c r="A1006" s="63"/>
      <c r="B1006" s="19"/>
      <c r="C1006" s="122"/>
      <c r="D1006" s="123"/>
      <c r="E1006" s="122"/>
      <c r="G1006" s="68"/>
      <c r="H1006" s="69"/>
      <c r="I1006" s="69"/>
      <c r="J1006" s="69"/>
      <c r="K1006" s="69"/>
      <c r="L1006" s="69"/>
      <c r="M1006" s="6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</row>
    <row r="1007" spans="1:32" s="67" customFormat="1" x14ac:dyDescent="0.2">
      <c r="A1007" s="63"/>
      <c r="B1007" s="19"/>
      <c r="C1007" s="122"/>
      <c r="D1007" s="123"/>
      <c r="E1007" s="122"/>
      <c r="G1007" s="68"/>
      <c r="H1007" s="69"/>
      <c r="I1007" s="69"/>
      <c r="J1007" s="69"/>
      <c r="K1007" s="69"/>
      <c r="L1007" s="69"/>
      <c r="M1007" s="6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</row>
    <row r="1008" spans="1:32" s="67" customFormat="1" x14ac:dyDescent="0.2">
      <c r="A1008" s="63"/>
      <c r="B1008" s="19"/>
      <c r="C1008" s="122"/>
      <c r="D1008" s="123"/>
      <c r="E1008" s="122"/>
      <c r="G1008" s="68"/>
      <c r="H1008" s="69"/>
      <c r="I1008" s="69"/>
      <c r="J1008" s="69"/>
      <c r="K1008" s="69"/>
      <c r="L1008" s="69"/>
      <c r="M1008" s="6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</row>
    <row r="1009" spans="1:32" s="67" customFormat="1" x14ac:dyDescent="0.2">
      <c r="A1009" s="63"/>
      <c r="B1009" s="19"/>
      <c r="C1009" s="122"/>
      <c r="D1009" s="123"/>
      <c r="E1009" s="122"/>
      <c r="G1009" s="68"/>
      <c r="H1009" s="69"/>
      <c r="I1009" s="69"/>
      <c r="J1009" s="69"/>
      <c r="K1009" s="69"/>
      <c r="L1009" s="69"/>
      <c r="M1009" s="6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</row>
    <row r="1010" spans="1:32" s="67" customFormat="1" x14ac:dyDescent="0.2">
      <c r="A1010" s="63"/>
      <c r="B1010" s="19"/>
      <c r="C1010" s="122"/>
      <c r="D1010" s="123"/>
      <c r="E1010" s="122"/>
      <c r="G1010" s="68"/>
      <c r="H1010" s="69"/>
      <c r="I1010" s="69"/>
      <c r="J1010" s="69"/>
      <c r="K1010" s="69"/>
      <c r="L1010" s="69"/>
      <c r="M1010" s="6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</row>
    <row r="1011" spans="1:32" s="67" customFormat="1" x14ac:dyDescent="0.2">
      <c r="A1011" s="63"/>
      <c r="B1011" s="19"/>
      <c r="C1011" s="122"/>
      <c r="D1011" s="123"/>
      <c r="E1011" s="122"/>
      <c r="G1011" s="68"/>
      <c r="H1011" s="69"/>
      <c r="I1011" s="69"/>
      <c r="J1011" s="69"/>
      <c r="K1011" s="69"/>
      <c r="L1011" s="69"/>
      <c r="M1011" s="6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</row>
    <row r="1012" spans="1:32" s="67" customFormat="1" x14ac:dyDescent="0.2">
      <c r="A1012" s="63"/>
      <c r="B1012" s="19"/>
      <c r="C1012" s="122"/>
      <c r="D1012" s="123"/>
      <c r="E1012" s="122"/>
      <c r="G1012" s="68"/>
      <c r="H1012" s="69"/>
      <c r="I1012" s="69"/>
      <c r="J1012" s="69"/>
      <c r="K1012" s="69"/>
      <c r="L1012" s="69"/>
      <c r="M1012" s="6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</row>
    <row r="1013" spans="1:32" s="67" customFormat="1" x14ac:dyDescent="0.2">
      <c r="A1013" s="63"/>
      <c r="B1013" s="19"/>
      <c r="C1013" s="122"/>
      <c r="D1013" s="123"/>
      <c r="E1013" s="122"/>
      <c r="G1013" s="68"/>
      <c r="H1013" s="69"/>
      <c r="I1013" s="69"/>
      <c r="J1013" s="69"/>
      <c r="K1013" s="69"/>
      <c r="L1013" s="69"/>
      <c r="M1013" s="6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</row>
    <row r="1014" spans="1:32" s="67" customFormat="1" x14ac:dyDescent="0.2">
      <c r="A1014" s="63"/>
      <c r="B1014" s="19"/>
      <c r="C1014" s="122"/>
      <c r="D1014" s="123"/>
      <c r="E1014" s="122"/>
      <c r="G1014" s="68"/>
      <c r="H1014" s="69"/>
      <c r="I1014" s="69"/>
      <c r="J1014" s="69"/>
      <c r="K1014" s="69"/>
      <c r="L1014" s="69"/>
      <c r="M1014" s="6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</row>
    <row r="1015" spans="1:32" s="67" customFormat="1" x14ac:dyDescent="0.2">
      <c r="A1015" s="63"/>
      <c r="B1015" s="19"/>
      <c r="C1015" s="122"/>
      <c r="D1015" s="123"/>
      <c r="E1015" s="122"/>
      <c r="G1015" s="68"/>
      <c r="H1015" s="69"/>
      <c r="I1015" s="69"/>
      <c r="J1015" s="69"/>
      <c r="K1015" s="69"/>
      <c r="L1015" s="69"/>
      <c r="M1015" s="6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</row>
    <row r="1016" spans="1:32" s="67" customFormat="1" x14ac:dyDescent="0.2">
      <c r="A1016" s="63"/>
      <c r="B1016" s="19"/>
      <c r="C1016" s="122"/>
      <c r="D1016" s="123"/>
      <c r="E1016" s="122"/>
      <c r="G1016" s="68"/>
      <c r="H1016" s="69"/>
      <c r="I1016" s="69"/>
      <c r="J1016" s="69"/>
      <c r="K1016" s="69"/>
      <c r="L1016" s="69"/>
      <c r="M1016" s="6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</row>
    <row r="1017" spans="1:32" s="67" customFormat="1" x14ac:dyDescent="0.2">
      <c r="A1017" s="63"/>
      <c r="B1017" s="19"/>
      <c r="C1017" s="122"/>
      <c r="D1017" s="123"/>
      <c r="E1017" s="122"/>
      <c r="G1017" s="68"/>
      <c r="H1017" s="69"/>
      <c r="I1017" s="69"/>
      <c r="J1017" s="69"/>
      <c r="K1017" s="69"/>
      <c r="L1017" s="69"/>
      <c r="M1017" s="6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</row>
    <row r="1018" spans="1:32" s="67" customFormat="1" x14ac:dyDescent="0.2">
      <c r="A1018" s="63"/>
      <c r="B1018" s="19"/>
      <c r="C1018" s="122"/>
      <c r="D1018" s="123"/>
      <c r="E1018" s="122"/>
      <c r="G1018" s="68"/>
      <c r="H1018" s="69"/>
      <c r="I1018" s="69"/>
      <c r="J1018" s="69"/>
      <c r="K1018" s="69"/>
      <c r="L1018" s="69"/>
      <c r="M1018" s="6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</row>
    <row r="1019" spans="1:32" s="67" customFormat="1" x14ac:dyDescent="0.2">
      <c r="A1019" s="63"/>
      <c r="B1019" s="19"/>
      <c r="C1019" s="122"/>
      <c r="D1019" s="123"/>
      <c r="E1019" s="122"/>
      <c r="G1019" s="68"/>
      <c r="H1019" s="69"/>
      <c r="I1019" s="69"/>
      <c r="J1019" s="69"/>
      <c r="K1019" s="69"/>
      <c r="L1019" s="69"/>
      <c r="M1019" s="6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</row>
    <row r="1020" spans="1:32" s="67" customFormat="1" x14ac:dyDescent="0.2">
      <c r="A1020" s="63"/>
      <c r="B1020" s="19"/>
      <c r="C1020" s="122"/>
      <c r="D1020" s="123"/>
      <c r="E1020" s="122"/>
      <c r="G1020" s="68"/>
      <c r="H1020" s="69"/>
      <c r="I1020" s="69"/>
      <c r="J1020" s="69"/>
      <c r="K1020" s="69"/>
      <c r="L1020" s="69"/>
      <c r="M1020" s="6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</row>
    <row r="1021" spans="1:32" s="67" customFormat="1" x14ac:dyDescent="0.2">
      <c r="A1021" s="63"/>
      <c r="B1021" s="19"/>
      <c r="C1021" s="122"/>
      <c r="D1021" s="123"/>
      <c r="E1021" s="122"/>
      <c r="G1021" s="68"/>
      <c r="H1021" s="69"/>
      <c r="I1021" s="69"/>
      <c r="J1021" s="69"/>
      <c r="K1021" s="69"/>
      <c r="L1021" s="69"/>
      <c r="M1021" s="6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</row>
    <row r="1022" spans="1:32" s="67" customFormat="1" x14ac:dyDescent="0.2">
      <c r="A1022" s="63"/>
      <c r="B1022" s="19"/>
      <c r="C1022" s="122"/>
      <c r="D1022" s="123"/>
      <c r="E1022" s="122"/>
      <c r="G1022" s="68"/>
      <c r="H1022" s="69"/>
      <c r="I1022" s="69"/>
      <c r="J1022" s="69"/>
      <c r="K1022" s="69"/>
      <c r="L1022" s="69"/>
      <c r="M1022" s="6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</row>
    <row r="1023" spans="1:32" s="67" customFormat="1" x14ac:dyDescent="0.2">
      <c r="A1023" s="63"/>
      <c r="B1023" s="19"/>
      <c r="C1023" s="122"/>
      <c r="D1023" s="123"/>
      <c r="E1023" s="122"/>
      <c r="G1023" s="68"/>
      <c r="H1023" s="69"/>
      <c r="I1023" s="69"/>
      <c r="J1023" s="69"/>
      <c r="K1023" s="69"/>
      <c r="L1023" s="69"/>
      <c r="M1023" s="6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</row>
    <row r="1024" spans="1:32" s="67" customFormat="1" x14ac:dyDescent="0.2">
      <c r="A1024" s="63"/>
      <c r="B1024" s="19"/>
      <c r="C1024" s="122"/>
      <c r="D1024" s="123"/>
      <c r="E1024" s="122"/>
      <c r="G1024" s="68"/>
      <c r="H1024" s="69"/>
      <c r="I1024" s="69"/>
      <c r="J1024" s="69"/>
      <c r="K1024" s="69"/>
      <c r="L1024" s="69"/>
      <c r="M1024" s="6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</row>
    <row r="1025" spans="1:32" s="67" customFormat="1" x14ac:dyDescent="0.2">
      <c r="A1025" s="63"/>
      <c r="B1025" s="19"/>
      <c r="C1025" s="122"/>
      <c r="D1025" s="123"/>
      <c r="E1025" s="122"/>
      <c r="G1025" s="68"/>
      <c r="H1025" s="69"/>
      <c r="I1025" s="69"/>
      <c r="J1025" s="69"/>
      <c r="K1025" s="69"/>
      <c r="L1025" s="69"/>
      <c r="M1025" s="6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</row>
    <row r="1026" spans="1:32" s="67" customFormat="1" x14ac:dyDescent="0.2">
      <c r="A1026" s="63"/>
      <c r="B1026" s="19"/>
      <c r="C1026" s="122"/>
      <c r="D1026" s="123"/>
      <c r="E1026" s="122"/>
      <c r="G1026" s="68"/>
      <c r="H1026" s="69"/>
      <c r="I1026" s="69"/>
      <c r="J1026" s="69"/>
      <c r="K1026" s="69"/>
      <c r="L1026" s="69"/>
      <c r="M1026" s="6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</row>
    <row r="1027" spans="1:32" s="67" customFormat="1" x14ac:dyDescent="0.2">
      <c r="A1027" s="63"/>
      <c r="B1027" s="19"/>
      <c r="C1027" s="122"/>
      <c r="D1027" s="123"/>
      <c r="E1027" s="122"/>
      <c r="G1027" s="68"/>
      <c r="H1027" s="69"/>
      <c r="I1027" s="69"/>
      <c r="J1027" s="69"/>
      <c r="K1027" s="69"/>
      <c r="L1027" s="69"/>
      <c r="M1027" s="6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</row>
    <row r="1028" spans="1:32" s="67" customFormat="1" x14ac:dyDescent="0.2">
      <c r="A1028" s="63"/>
      <c r="B1028" s="19"/>
      <c r="C1028" s="122"/>
      <c r="D1028" s="123"/>
      <c r="E1028" s="122"/>
      <c r="G1028" s="68"/>
      <c r="H1028" s="69"/>
      <c r="I1028" s="69"/>
      <c r="J1028" s="69"/>
      <c r="K1028" s="69"/>
      <c r="L1028" s="69"/>
      <c r="M1028" s="6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</row>
    <row r="1029" spans="1:32" s="67" customFormat="1" x14ac:dyDescent="0.2">
      <c r="A1029" s="63"/>
      <c r="B1029" s="19"/>
      <c r="C1029" s="122"/>
      <c r="D1029" s="123"/>
      <c r="E1029" s="122"/>
      <c r="G1029" s="68"/>
      <c r="H1029" s="69"/>
      <c r="I1029" s="69"/>
      <c r="J1029" s="69"/>
      <c r="K1029" s="69"/>
      <c r="L1029" s="69"/>
      <c r="M1029" s="6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</row>
    <row r="1030" spans="1:32" s="67" customFormat="1" x14ac:dyDescent="0.2">
      <c r="A1030" s="63"/>
      <c r="B1030" s="19"/>
      <c r="C1030" s="122"/>
      <c r="D1030" s="123"/>
      <c r="E1030" s="122"/>
      <c r="G1030" s="68"/>
      <c r="H1030" s="69"/>
      <c r="I1030" s="69"/>
      <c r="J1030" s="69"/>
      <c r="K1030" s="69"/>
      <c r="L1030" s="69"/>
      <c r="M1030" s="6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</row>
    <row r="1031" spans="1:32" s="67" customFormat="1" x14ac:dyDescent="0.2">
      <c r="A1031" s="63"/>
      <c r="B1031" s="19"/>
      <c r="C1031" s="122"/>
      <c r="D1031" s="123"/>
      <c r="E1031" s="122"/>
      <c r="G1031" s="68"/>
      <c r="H1031" s="69"/>
      <c r="I1031" s="69"/>
      <c r="J1031" s="69"/>
      <c r="K1031" s="69"/>
      <c r="L1031" s="69"/>
      <c r="M1031" s="6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</row>
    <row r="1032" spans="1:32" s="67" customFormat="1" x14ac:dyDescent="0.2">
      <c r="A1032" s="63"/>
      <c r="B1032" s="19"/>
      <c r="C1032" s="122"/>
      <c r="D1032" s="123"/>
      <c r="E1032" s="122"/>
      <c r="G1032" s="68"/>
      <c r="H1032" s="69"/>
      <c r="I1032" s="69"/>
      <c r="J1032" s="69"/>
      <c r="K1032" s="69"/>
      <c r="L1032" s="69"/>
      <c r="M1032" s="6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</row>
    <row r="1033" spans="1:32" s="67" customFormat="1" x14ac:dyDescent="0.2">
      <c r="A1033" s="63"/>
      <c r="B1033" s="19"/>
      <c r="C1033" s="122"/>
      <c r="D1033" s="123"/>
      <c r="E1033" s="122"/>
      <c r="G1033" s="68"/>
      <c r="H1033" s="69"/>
      <c r="I1033" s="69"/>
      <c r="J1033" s="69"/>
      <c r="K1033" s="69"/>
      <c r="L1033" s="69"/>
      <c r="M1033" s="6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</row>
    <row r="1034" spans="1:32" s="67" customFormat="1" x14ac:dyDescent="0.2">
      <c r="A1034" s="63"/>
      <c r="B1034" s="19"/>
      <c r="C1034" s="122"/>
      <c r="D1034" s="123"/>
      <c r="E1034" s="122"/>
      <c r="G1034" s="68"/>
      <c r="H1034" s="69"/>
      <c r="I1034" s="69"/>
      <c r="J1034" s="69"/>
      <c r="K1034" s="69"/>
      <c r="L1034" s="69"/>
      <c r="M1034" s="6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</row>
    <row r="1035" spans="1:32" s="67" customFormat="1" x14ac:dyDescent="0.2">
      <c r="A1035" s="63"/>
      <c r="B1035" s="19"/>
      <c r="C1035" s="122"/>
      <c r="D1035" s="123"/>
      <c r="E1035" s="122"/>
      <c r="G1035" s="68"/>
      <c r="H1035" s="69"/>
      <c r="I1035" s="69"/>
      <c r="J1035" s="69"/>
      <c r="K1035" s="69"/>
      <c r="L1035" s="69"/>
      <c r="M1035" s="6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</row>
    <row r="1036" spans="1:32" s="67" customFormat="1" x14ac:dyDescent="0.2">
      <c r="A1036" s="63"/>
      <c r="B1036" s="19"/>
      <c r="C1036" s="122"/>
      <c r="D1036" s="123"/>
      <c r="E1036" s="122"/>
      <c r="G1036" s="68"/>
      <c r="H1036" s="69"/>
      <c r="I1036" s="69"/>
      <c r="J1036" s="69"/>
      <c r="K1036" s="69"/>
      <c r="L1036" s="69"/>
      <c r="M1036" s="6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</row>
    <row r="1037" spans="1:32" s="67" customFormat="1" x14ac:dyDescent="0.2">
      <c r="A1037" s="63"/>
      <c r="B1037" s="19"/>
      <c r="C1037" s="122"/>
      <c r="D1037" s="123"/>
      <c r="E1037" s="122"/>
      <c r="G1037" s="68"/>
      <c r="H1037" s="69"/>
      <c r="I1037" s="69"/>
      <c r="J1037" s="69"/>
      <c r="K1037" s="69"/>
      <c r="L1037" s="69"/>
      <c r="M1037" s="6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</row>
    <row r="1038" spans="1:32" s="67" customFormat="1" x14ac:dyDescent="0.2">
      <c r="A1038" s="63"/>
      <c r="B1038" s="19"/>
      <c r="C1038" s="122"/>
      <c r="D1038" s="123"/>
      <c r="E1038" s="122"/>
      <c r="G1038" s="68"/>
      <c r="H1038" s="69"/>
      <c r="I1038" s="69"/>
      <c r="J1038" s="69"/>
      <c r="K1038" s="69"/>
      <c r="L1038" s="69"/>
      <c r="M1038" s="6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</row>
    <row r="1039" spans="1:32" s="67" customFormat="1" x14ac:dyDescent="0.2">
      <c r="A1039" s="63"/>
      <c r="B1039" s="19"/>
      <c r="C1039" s="122"/>
      <c r="D1039" s="123"/>
      <c r="E1039" s="122"/>
      <c r="G1039" s="68"/>
      <c r="H1039" s="69"/>
      <c r="I1039" s="69"/>
      <c r="J1039" s="69"/>
      <c r="K1039" s="69"/>
      <c r="L1039" s="69"/>
      <c r="M1039" s="6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</row>
    <row r="1040" spans="1:32" s="67" customFormat="1" x14ac:dyDescent="0.2">
      <c r="A1040" s="63"/>
      <c r="B1040" s="19"/>
      <c r="C1040" s="122"/>
      <c r="D1040" s="123"/>
      <c r="E1040" s="122"/>
      <c r="G1040" s="68"/>
      <c r="H1040" s="69"/>
      <c r="I1040" s="69"/>
      <c r="J1040" s="69"/>
      <c r="K1040" s="69"/>
      <c r="L1040" s="69"/>
      <c r="M1040" s="6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</row>
    <row r="1041" spans="1:32" s="67" customFormat="1" x14ac:dyDescent="0.2">
      <c r="A1041" s="63"/>
      <c r="B1041" s="19"/>
      <c r="C1041" s="122"/>
      <c r="D1041" s="123"/>
      <c r="E1041" s="122"/>
      <c r="G1041" s="68"/>
      <c r="H1041" s="69"/>
      <c r="I1041" s="69"/>
      <c r="J1041" s="69"/>
      <c r="K1041" s="69"/>
      <c r="L1041" s="69"/>
      <c r="M1041" s="6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</row>
    <row r="1042" spans="1:32" s="67" customFormat="1" x14ac:dyDescent="0.2">
      <c r="A1042" s="63"/>
      <c r="B1042" s="19"/>
      <c r="C1042" s="122"/>
      <c r="D1042" s="123"/>
      <c r="E1042" s="122"/>
      <c r="G1042" s="68"/>
      <c r="H1042" s="69"/>
      <c r="I1042" s="69"/>
      <c r="J1042" s="69"/>
      <c r="K1042" s="69"/>
      <c r="L1042" s="69"/>
      <c r="M1042" s="6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</row>
    <row r="1043" spans="1:32" s="67" customFormat="1" x14ac:dyDescent="0.2">
      <c r="A1043" s="63"/>
      <c r="B1043" s="19"/>
      <c r="C1043" s="122"/>
      <c r="D1043" s="123"/>
      <c r="E1043" s="122"/>
      <c r="G1043" s="68"/>
      <c r="H1043" s="69"/>
      <c r="I1043" s="69"/>
      <c r="J1043" s="69"/>
      <c r="K1043" s="69"/>
      <c r="L1043" s="69"/>
      <c r="M1043" s="6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</row>
    <row r="1044" spans="1:32" s="67" customFormat="1" x14ac:dyDescent="0.2">
      <c r="A1044" s="63"/>
      <c r="B1044" s="19"/>
      <c r="C1044" s="122"/>
      <c r="D1044" s="123"/>
      <c r="E1044" s="122"/>
      <c r="G1044" s="68"/>
      <c r="H1044" s="69"/>
      <c r="I1044" s="69"/>
      <c r="J1044" s="69"/>
      <c r="K1044" s="69"/>
      <c r="L1044" s="69"/>
      <c r="M1044" s="6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</row>
    <row r="1045" spans="1:32" s="67" customFormat="1" x14ac:dyDescent="0.2">
      <c r="A1045" s="63"/>
      <c r="B1045" s="19"/>
      <c r="C1045" s="122"/>
      <c r="D1045" s="123"/>
      <c r="E1045" s="122"/>
      <c r="G1045" s="68"/>
      <c r="H1045" s="69"/>
      <c r="I1045" s="69"/>
      <c r="J1045" s="69"/>
      <c r="K1045" s="69"/>
      <c r="L1045" s="69"/>
      <c r="M1045" s="6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</row>
    <row r="1046" spans="1:32" s="67" customFormat="1" x14ac:dyDescent="0.2">
      <c r="A1046" s="63"/>
      <c r="B1046" s="19"/>
      <c r="C1046" s="122"/>
      <c r="D1046" s="123"/>
      <c r="E1046" s="122"/>
      <c r="G1046" s="68"/>
      <c r="H1046" s="69"/>
      <c r="I1046" s="69"/>
      <c r="J1046" s="69"/>
      <c r="K1046" s="69"/>
      <c r="L1046" s="69"/>
      <c r="M1046" s="6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</row>
    <row r="1047" spans="1:32" s="67" customFormat="1" x14ac:dyDescent="0.2">
      <c r="A1047" s="63"/>
      <c r="B1047" s="19"/>
      <c r="C1047" s="122"/>
      <c r="D1047" s="123"/>
      <c r="E1047" s="122"/>
      <c r="G1047" s="68"/>
      <c r="H1047" s="69"/>
      <c r="I1047" s="69"/>
      <c r="J1047" s="69"/>
      <c r="K1047" s="69"/>
      <c r="L1047" s="69"/>
      <c r="M1047" s="6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</row>
    <row r="1048" spans="1:32" s="67" customFormat="1" x14ac:dyDescent="0.2">
      <c r="A1048" s="63"/>
      <c r="B1048" s="19"/>
      <c r="C1048" s="122"/>
      <c r="D1048" s="123"/>
      <c r="E1048" s="122"/>
      <c r="G1048" s="68"/>
      <c r="H1048" s="69"/>
      <c r="I1048" s="69"/>
      <c r="J1048" s="69"/>
      <c r="K1048" s="69"/>
      <c r="L1048" s="69"/>
      <c r="M1048" s="6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</row>
    <row r="1049" spans="1:32" s="67" customFormat="1" x14ac:dyDescent="0.2">
      <c r="A1049" s="63"/>
      <c r="B1049" s="19"/>
      <c r="C1049" s="122"/>
      <c r="D1049" s="123"/>
      <c r="E1049" s="122"/>
      <c r="G1049" s="68"/>
      <c r="H1049" s="69"/>
      <c r="I1049" s="69"/>
      <c r="J1049" s="69"/>
      <c r="K1049" s="69"/>
      <c r="L1049" s="69"/>
      <c r="M1049" s="6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</row>
    <row r="1050" spans="1:32" s="67" customFormat="1" x14ac:dyDescent="0.2">
      <c r="A1050" s="63"/>
      <c r="B1050" s="19"/>
      <c r="C1050" s="122"/>
      <c r="D1050" s="123"/>
      <c r="E1050" s="122"/>
      <c r="G1050" s="68"/>
      <c r="H1050" s="69"/>
      <c r="I1050" s="69"/>
      <c r="J1050" s="69"/>
      <c r="K1050" s="69"/>
      <c r="L1050" s="69"/>
      <c r="M1050" s="6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</row>
    <row r="1051" spans="1:32" s="67" customFormat="1" x14ac:dyDescent="0.2">
      <c r="A1051" s="63"/>
      <c r="B1051" s="19"/>
      <c r="C1051" s="122"/>
      <c r="D1051" s="123"/>
      <c r="E1051" s="122"/>
      <c r="G1051" s="68"/>
      <c r="H1051" s="69"/>
      <c r="I1051" s="69"/>
      <c r="J1051" s="69"/>
      <c r="K1051" s="69"/>
      <c r="L1051" s="69"/>
      <c r="M1051" s="6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</row>
    <row r="1052" spans="1:32" s="67" customFormat="1" x14ac:dyDescent="0.2">
      <c r="A1052" s="63"/>
      <c r="B1052" s="19"/>
      <c r="C1052" s="122"/>
      <c r="D1052" s="123"/>
      <c r="E1052" s="122"/>
      <c r="G1052" s="68"/>
      <c r="H1052" s="69"/>
      <c r="I1052" s="69"/>
      <c r="J1052" s="69"/>
      <c r="K1052" s="69"/>
      <c r="L1052" s="69"/>
      <c r="M1052" s="6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</row>
    <row r="1053" spans="1:32" s="67" customFormat="1" x14ac:dyDescent="0.2">
      <c r="A1053" s="63"/>
      <c r="B1053" s="19"/>
      <c r="C1053" s="122"/>
      <c r="D1053" s="123"/>
      <c r="E1053" s="122"/>
      <c r="G1053" s="68"/>
      <c r="H1053" s="69"/>
      <c r="I1053" s="69"/>
      <c r="J1053" s="69"/>
      <c r="K1053" s="69"/>
      <c r="L1053" s="69"/>
      <c r="M1053" s="6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</row>
    <row r="1054" spans="1:32" s="67" customFormat="1" x14ac:dyDescent="0.2">
      <c r="A1054" s="63"/>
      <c r="B1054" s="19"/>
      <c r="C1054" s="122"/>
      <c r="D1054" s="123"/>
      <c r="E1054" s="122"/>
      <c r="G1054" s="68"/>
      <c r="H1054" s="69"/>
      <c r="I1054" s="69"/>
      <c r="J1054" s="69"/>
      <c r="K1054" s="69"/>
      <c r="L1054" s="69"/>
      <c r="M1054" s="6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</row>
    <row r="1055" spans="1:32" s="67" customFormat="1" x14ac:dyDescent="0.2">
      <c r="A1055" s="63"/>
      <c r="B1055" s="19"/>
      <c r="C1055" s="122"/>
      <c r="D1055" s="123"/>
      <c r="E1055" s="122"/>
      <c r="G1055" s="68"/>
      <c r="H1055" s="69"/>
      <c r="I1055" s="69"/>
      <c r="J1055" s="69"/>
      <c r="K1055" s="69"/>
      <c r="L1055" s="69"/>
      <c r="M1055" s="6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</row>
    <row r="1056" spans="1:32" s="67" customFormat="1" x14ac:dyDescent="0.2">
      <c r="A1056" s="63"/>
      <c r="B1056" s="19"/>
      <c r="C1056" s="122"/>
      <c r="D1056" s="123"/>
      <c r="E1056" s="122"/>
      <c r="G1056" s="68"/>
      <c r="H1056" s="69"/>
      <c r="I1056" s="69"/>
      <c r="J1056" s="69"/>
      <c r="K1056" s="69"/>
      <c r="L1056" s="69"/>
      <c r="M1056" s="6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</row>
    <row r="1057" spans="1:32" s="67" customFormat="1" x14ac:dyDescent="0.2">
      <c r="A1057" s="63"/>
      <c r="B1057" s="19"/>
      <c r="C1057" s="122"/>
      <c r="D1057" s="123"/>
      <c r="E1057" s="122"/>
      <c r="G1057" s="68"/>
      <c r="H1057" s="69"/>
      <c r="I1057" s="69"/>
      <c r="J1057" s="69"/>
      <c r="K1057" s="69"/>
      <c r="L1057" s="69"/>
      <c r="M1057" s="6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</row>
    <row r="1058" spans="1:32" s="67" customFormat="1" x14ac:dyDescent="0.2">
      <c r="A1058" s="63"/>
      <c r="B1058" s="19"/>
      <c r="C1058" s="122"/>
      <c r="D1058" s="123"/>
      <c r="E1058" s="122"/>
      <c r="G1058" s="68"/>
      <c r="H1058" s="69"/>
      <c r="I1058" s="69"/>
      <c r="J1058" s="69"/>
      <c r="K1058" s="69"/>
      <c r="L1058" s="69"/>
      <c r="M1058" s="6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</row>
    <row r="1059" spans="1:32" s="67" customFormat="1" x14ac:dyDescent="0.2">
      <c r="A1059" s="63"/>
      <c r="B1059" s="19"/>
      <c r="C1059" s="122"/>
      <c r="D1059" s="123"/>
      <c r="E1059" s="122"/>
      <c r="G1059" s="68"/>
      <c r="H1059" s="69"/>
      <c r="I1059" s="69"/>
      <c r="J1059" s="69"/>
      <c r="K1059" s="69"/>
      <c r="L1059" s="69"/>
      <c r="M1059" s="6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</row>
    <row r="1060" spans="1:32" s="67" customFormat="1" x14ac:dyDescent="0.2">
      <c r="A1060" s="63"/>
      <c r="B1060" s="19"/>
      <c r="C1060" s="122"/>
      <c r="D1060" s="123"/>
      <c r="E1060" s="122"/>
      <c r="G1060" s="68"/>
      <c r="H1060" s="69"/>
      <c r="I1060" s="69"/>
      <c r="J1060" s="69"/>
      <c r="K1060" s="69"/>
      <c r="L1060" s="69"/>
      <c r="M1060" s="6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</row>
    <row r="1061" spans="1:32" s="67" customFormat="1" x14ac:dyDescent="0.2">
      <c r="A1061" s="63"/>
      <c r="B1061" s="19"/>
      <c r="C1061" s="122"/>
      <c r="D1061" s="123"/>
      <c r="E1061" s="122"/>
      <c r="G1061" s="68"/>
      <c r="H1061" s="69"/>
      <c r="I1061" s="69"/>
      <c r="J1061" s="69"/>
      <c r="K1061" s="69"/>
      <c r="L1061" s="69"/>
      <c r="M1061" s="6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</row>
    <row r="1062" spans="1:32" s="67" customFormat="1" x14ac:dyDescent="0.2">
      <c r="A1062" s="63"/>
      <c r="B1062" s="19"/>
      <c r="C1062" s="122"/>
      <c r="D1062" s="123"/>
      <c r="E1062" s="122"/>
      <c r="G1062" s="68"/>
      <c r="H1062" s="69"/>
      <c r="I1062" s="69"/>
      <c r="J1062" s="69"/>
      <c r="K1062" s="69"/>
      <c r="L1062" s="69"/>
      <c r="M1062" s="6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</row>
    <row r="1063" spans="1:32" s="67" customFormat="1" x14ac:dyDescent="0.2">
      <c r="A1063" s="63"/>
      <c r="B1063" s="19"/>
      <c r="C1063" s="122"/>
      <c r="D1063" s="123"/>
      <c r="E1063" s="122"/>
      <c r="G1063" s="68"/>
      <c r="H1063" s="69"/>
      <c r="I1063" s="69"/>
      <c r="J1063" s="69"/>
      <c r="K1063" s="69"/>
      <c r="L1063" s="69"/>
      <c r="M1063" s="6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</row>
    <row r="1064" spans="1:32" s="67" customFormat="1" x14ac:dyDescent="0.2">
      <c r="A1064" s="63"/>
      <c r="B1064" s="19"/>
      <c r="C1064" s="122"/>
      <c r="D1064" s="123"/>
      <c r="E1064" s="122"/>
      <c r="G1064" s="68"/>
      <c r="H1064" s="69"/>
      <c r="I1064" s="69"/>
      <c r="J1064" s="69"/>
      <c r="K1064" s="69"/>
      <c r="L1064" s="69"/>
      <c r="M1064" s="6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</row>
    <row r="1065" spans="1:32" s="67" customFormat="1" x14ac:dyDescent="0.2">
      <c r="A1065" s="63"/>
      <c r="B1065" s="19"/>
      <c r="C1065" s="122"/>
      <c r="D1065" s="123"/>
      <c r="E1065" s="122"/>
      <c r="G1065" s="68"/>
      <c r="H1065" s="69"/>
      <c r="I1065" s="69"/>
      <c r="J1065" s="69"/>
      <c r="K1065" s="69"/>
      <c r="L1065" s="69"/>
      <c r="M1065" s="6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</row>
    <row r="1066" spans="1:32" s="67" customFormat="1" x14ac:dyDescent="0.2">
      <c r="A1066" s="63"/>
      <c r="B1066" s="19"/>
      <c r="C1066" s="122"/>
      <c r="D1066" s="123"/>
      <c r="E1066" s="122"/>
      <c r="G1066" s="68"/>
      <c r="H1066" s="69"/>
      <c r="I1066" s="69"/>
      <c r="J1066" s="69"/>
      <c r="K1066" s="69"/>
      <c r="L1066" s="69"/>
      <c r="M1066" s="6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</row>
    <row r="1067" spans="1:32" s="67" customFormat="1" x14ac:dyDescent="0.2">
      <c r="A1067" s="63"/>
      <c r="B1067" s="19"/>
      <c r="C1067" s="122"/>
      <c r="D1067" s="123"/>
      <c r="E1067" s="122"/>
      <c r="G1067" s="68"/>
      <c r="H1067" s="69"/>
      <c r="I1067" s="69"/>
      <c r="J1067" s="69"/>
      <c r="K1067" s="69"/>
      <c r="L1067" s="69"/>
      <c r="M1067" s="6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</row>
    <row r="1068" spans="1:32" s="67" customFormat="1" x14ac:dyDescent="0.2">
      <c r="A1068" s="63"/>
      <c r="B1068" s="19"/>
      <c r="C1068" s="122"/>
      <c r="D1068" s="123"/>
      <c r="E1068" s="122"/>
      <c r="G1068" s="68"/>
      <c r="H1068" s="69"/>
      <c r="I1068" s="69"/>
      <c r="J1068" s="69"/>
      <c r="K1068" s="69"/>
      <c r="L1068" s="69"/>
      <c r="M1068" s="6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</row>
    <row r="1069" spans="1:32" s="67" customFormat="1" x14ac:dyDescent="0.2">
      <c r="A1069" s="63"/>
      <c r="B1069" s="19"/>
      <c r="C1069" s="122"/>
      <c r="D1069" s="123"/>
      <c r="E1069" s="122"/>
      <c r="G1069" s="68"/>
      <c r="H1069" s="69"/>
      <c r="I1069" s="69"/>
      <c r="J1069" s="69"/>
      <c r="K1069" s="69"/>
      <c r="L1069" s="69"/>
      <c r="M1069" s="6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</row>
    <row r="1070" spans="1:32" s="67" customFormat="1" x14ac:dyDescent="0.2">
      <c r="A1070" s="63"/>
      <c r="B1070" s="19"/>
      <c r="C1070" s="122"/>
      <c r="D1070" s="123"/>
      <c r="E1070" s="122"/>
      <c r="G1070" s="68"/>
      <c r="H1070" s="69"/>
      <c r="I1070" s="69"/>
      <c r="J1070" s="69"/>
      <c r="K1070" s="69"/>
      <c r="L1070" s="69"/>
      <c r="M1070" s="6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</row>
    <row r="1071" spans="1:32" s="67" customFormat="1" x14ac:dyDescent="0.2">
      <c r="A1071" s="63"/>
      <c r="B1071" s="19"/>
      <c r="C1071" s="122"/>
      <c r="D1071" s="123"/>
      <c r="E1071" s="122"/>
      <c r="G1071" s="68"/>
      <c r="H1071" s="69"/>
      <c r="I1071" s="69"/>
      <c r="J1071" s="69"/>
      <c r="K1071" s="69"/>
      <c r="L1071" s="69"/>
      <c r="M1071" s="6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</row>
    <row r="1072" spans="1:32" s="67" customFormat="1" x14ac:dyDescent="0.2">
      <c r="A1072" s="63"/>
      <c r="B1072" s="19"/>
      <c r="C1072" s="122"/>
      <c r="D1072" s="123"/>
      <c r="E1072" s="122"/>
      <c r="G1072" s="68"/>
      <c r="H1072" s="69"/>
      <c r="I1072" s="69"/>
      <c r="J1072" s="69"/>
      <c r="K1072" s="69"/>
      <c r="L1072" s="69"/>
      <c r="M1072" s="6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</row>
    <row r="1073" spans="1:32" s="67" customFormat="1" x14ac:dyDescent="0.2">
      <c r="A1073" s="63"/>
      <c r="B1073" s="19"/>
      <c r="C1073" s="122"/>
      <c r="D1073" s="123"/>
      <c r="E1073" s="122"/>
      <c r="G1073" s="68"/>
      <c r="H1073" s="69"/>
      <c r="I1073" s="69"/>
      <c r="J1073" s="69"/>
      <c r="K1073" s="69"/>
      <c r="L1073" s="69"/>
      <c r="M1073" s="6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</row>
    <row r="1074" spans="1:32" s="67" customFormat="1" x14ac:dyDescent="0.2">
      <c r="A1074" s="63"/>
      <c r="B1074" s="19"/>
      <c r="C1074" s="122"/>
      <c r="D1074" s="123"/>
      <c r="E1074" s="122"/>
      <c r="G1074" s="68"/>
      <c r="H1074" s="69"/>
      <c r="I1074" s="69"/>
      <c r="J1074" s="69"/>
      <c r="K1074" s="69"/>
      <c r="L1074" s="69"/>
      <c r="M1074" s="6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</row>
    <row r="1075" spans="1:32" s="67" customFormat="1" x14ac:dyDescent="0.2">
      <c r="A1075" s="63"/>
      <c r="B1075" s="19"/>
      <c r="C1075" s="122"/>
      <c r="D1075" s="123"/>
      <c r="E1075" s="122"/>
      <c r="G1075" s="68"/>
      <c r="H1075" s="69"/>
      <c r="I1075" s="69"/>
      <c r="J1075" s="69"/>
      <c r="K1075" s="69"/>
      <c r="L1075" s="69"/>
      <c r="M1075" s="6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</row>
    <row r="1076" spans="1:32" s="67" customFormat="1" x14ac:dyDescent="0.2">
      <c r="A1076" s="63"/>
      <c r="B1076" s="19"/>
      <c r="C1076" s="122"/>
      <c r="D1076" s="123"/>
      <c r="E1076" s="122"/>
      <c r="G1076" s="68"/>
      <c r="H1076" s="69"/>
      <c r="I1076" s="69"/>
      <c r="J1076" s="69"/>
      <c r="K1076" s="69"/>
      <c r="L1076" s="69"/>
      <c r="M1076" s="6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</row>
    <row r="1077" spans="1:32" s="67" customFormat="1" x14ac:dyDescent="0.2">
      <c r="A1077" s="63"/>
      <c r="B1077" s="19"/>
      <c r="C1077" s="122"/>
      <c r="D1077" s="123"/>
      <c r="E1077" s="122"/>
      <c r="G1077" s="68"/>
      <c r="H1077" s="69"/>
      <c r="I1077" s="69"/>
      <c r="J1077" s="69"/>
      <c r="K1077" s="69"/>
      <c r="L1077" s="69"/>
      <c r="M1077" s="6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</row>
    <row r="1078" spans="1:32" s="67" customFormat="1" x14ac:dyDescent="0.2">
      <c r="A1078" s="63"/>
      <c r="B1078" s="19"/>
      <c r="C1078" s="122"/>
      <c r="D1078" s="123"/>
      <c r="E1078" s="122"/>
      <c r="G1078" s="68"/>
      <c r="H1078" s="69"/>
      <c r="I1078" s="69"/>
      <c r="J1078" s="69"/>
      <c r="K1078" s="69"/>
      <c r="L1078" s="69"/>
      <c r="M1078" s="6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</row>
    <row r="1079" spans="1:32" s="67" customFormat="1" x14ac:dyDescent="0.2">
      <c r="A1079" s="63"/>
      <c r="B1079" s="19"/>
      <c r="C1079" s="122"/>
      <c r="D1079" s="123"/>
      <c r="E1079" s="122"/>
      <c r="G1079" s="68"/>
      <c r="H1079" s="69"/>
      <c r="I1079" s="69"/>
      <c r="J1079" s="69"/>
      <c r="K1079" s="69"/>
      <c r="L1079" s="69"/>
      <c r="M1079" s="6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</row>
    <row r="1080" spans="1:32" s="67" customFormat="1" x14ac:dyDescent="0.2">
      <c r="A1080" s="63"/>
      <c r="B1080" s="19"/>
      <c r="C1080" s="122"/>
      <c r="D1080" s="123"/>
      <c r="E1080" s="122"/>
      <c r="G1080" s="68"/>
      <c r="H1080" s="69"/>
      <c r="I1080" s="69"/>
      <c r="J1080" s="69"/>
      <c r="K1080" s="69"/>
      <c r="L1080" s="69"/>
      <c r="M1080" s="6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</row>
    <row r="1081" spans="1:32" s="67" customFormat="1" x14ac:dyDescent="0.2">
      <c r="A1081" s="63"/>
      <c r="B1081" s="19"/>
      <c r="C1081" s="122"/>
      <c r="D1081" s="123"/>
      <c r="E1081" s="122"/>
      <c r="G1081" s="68"/>
      <c r="H1081" s="69"/>
      <c r="I1081" s="69"/>
      <c r="J1081" s="69"/>
      <c r="K1081" s="69"/>
      <c r="L1081" s="69"/>
      <c r="M1081" s="6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</row>
    <row r="1082" spans="1:32" s="67" customFormat="1" x14ac:dyDescent="0.2">
      <c r="A1082" s="63"/>
      <c r="B1082" s="19"/>
      <c r="C1082" s="122"/>
      <c r="D1082" s="123"/>
      <c r="E1082" s="122"/>
      <c r="G1082" s="68"/>
      <c r="H1082" s="69"/>
      <c r="I1082" s="69"/>
      <c r="J1082" s="69"/>
      <c r="K1082" s="69"/>
      <c r="L1082" s="69"/>
      <c r="M1082" s="6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</row>
    <row r="1083" spans="1:32" s="67" customFormat="1" x14ac:dyDescent="0.2">
      <c r="A1083" s="63"/>
      <c r="B1083" s="19"/>
      <c r="C1083" s="122"/>
      <c r="D1083" s="123"/>
      <c r="E1083" s="122"/>
      <c r="G1083" s="68"/>
      <c r="H1083" s="69"/>
      <c r="I1083" s="69"/>
      <c r="J1083" s="69"/>
      <c r="K1083" s="69"/>
      <c r="L1083" s="69"/>
      <c r="M1083" s="6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</row>
    <row r="1084" spans="1:32" s="67" customFormat="1" x14ac:dyDescent="0.2">
      <c r="A1084" s="63"/>
      <c r="B1084" s="19"/>
      <c r="C1084" s="122"/>
      <c r="D1084" s="123"/>
      <c r="E1084" s="122"/>
      <c r="G1084" s="68"/>
      <c r="H1084" s="69"/>
      <c r="I1084" s="69"/>
      <c r="J1084" s="69"/>
      <c r="K1084" s="69"/>
      <c r="L1084" s="69"/>
      <c r="M1084" s="6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</row>
    <row r="1085" spans="1:32" s="67" customFormat="1" x14ac:dyDescent="0.2">
      <c r="A1085" s="63"/>
      <c r="B1085" s="19"/>
      <c r="C1085" s="122"/>
      <c r="D1085" s="123"/>
      <c r="E1085" s="122"/>
      <c r="G1085" s="68"/>
      <c r="H1085" s="69"/>
      <c r="I1085" s="69"/>
      <c r="J1085" s="69"/>
      <c r="K1085" s="69"/>
      <c r="L1085" s="69"/>
      <c r="M1085" s="6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</row>
    <row r="1086" spans="1:32" s="67" customFormat="1" x14ac:dyDescent="0.2">
      <c r="A1086" s="63"/>
      <c r="B1086" s="19"/>
      <c r="C1086" s="122"/>
      <c r="D1086" s="123"/>
      <c r="E1086" s="122"/>
      <c r="G1086" s="68"/>
      <c r="H1086" s="69"/>
      <c r="I1086" s="69"/>
      <c r="J1086" s="69"/>
      <c r="K1086" s="69"/>
      <c r="L1086" s="69"/>
      <c r="M1086" s="6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</row>
    <row r="1087" spans="1:32" s="67" customFormat="1" x14ac:dyDescent="0.2">
      <c r="A1087" s="63"/>
      <c r="B1087" s="19"/>
      <c r="C1087" s="122"/>
      <c r="D1087" s="123"/>
      <c r="E1087" s="122"/>
      <c r="G1087" s="68"/>
      <c r="H1087" s="69"/>
      <c r="I1087" s="69"/>
      <c r="J1087" s="69"/>
      <c r="K1087" s="69"/>
      <c r="L1087" s="69"/>
      <c r="M1087" s="6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</row>
    <row r="1088" spans="1:32" s="67" customFormat="1" x14ac:dyDescent="0.2">
      <c r="A1088" s="63"/>
      <c r="B1088" s="19"/>
      <c r="C1088" s="122"/>
      <c r="D1088" s="123"/>
      <c r="E1088" s="122"/>
      <c r="G1088" s="68"/>
      <c r="H1088" s="69"/>
      <c r="I1088" s="69"/>
      <c r="J1088" s="69"/>
      <c r="K1088" s="69"/>
      <c r="L1088" s="69"/>
      <c r="M1088" s="6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</row>
    <row r="1089" spans="1:32" s="67" customFormat="1" x14ac:dyDescent="0.2">
      <c r="A1089" s="63"/>
      <c r="B1089" s="19"/>
      <c r="C1089" s="122"/>
      <c r="D1089" s="123"/>
      <c r="E1089" s="122"/>
      <c r="G1089" s="68"/>
      <c r="H1089" s="69"/>
      <c r="I1089" s="69"/>
      <c r="J1089" s="69"/>
      <c r="K1089" s="69"/>
      <c r="L1089" s="69"/>
      <c r="M1089" s="6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</row>
    <row r="1090" spans="1:32" s="67" customFormat="1" x14ac:dyDescent="0.2">
      <c r="A1090" s="63"/>
      <c r="B1090" s="19"/>
      <c r="C1090" s="122"/>
      <c r="D1090" s="123"/>
      <c r="E1090" s="122"/>
      <c r="G1090" s="68"/>
      <c r="H1090" s="69"/>
      <c r="I1090" s="69"/>
      <c r="J1090" s="69"/>
      <c r="K1090" s="69"/>
      <c r="L1090" s="69"/>
      <c r="M1090" s="6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</row>
    <row r="1091" spans="1:32" s="67" customFormat="1" x14ac:dyDescent="0.2">
      <c r="A1091" s="63"/>
      <c r="B1091" s="19"/>
      <c r="C1091" s="122"/>
      <c r="D1091" s="123"/>
      <c r="E1091" s="122"/>
      <c r="G1091" s="68"/>
      <c r="H1091" s="69"/>
      <c r="I1091" s="69"/>
      <c r="J1091" s="69"/>
      <c r="K1091" s="69"/>
      <c r="L1091" s="69"/>
      <c r="M1091" s="6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</row>
    <row r="1092" spans="1:32" s="67" customFormat="1" x14ac:dyDescent="0.2">
      <c r="A1092" s="63"/>
      <c r="B1092" s="19"/>
      <c r="C1092" s="122"/>
      <c r="D1092" s="123"/>
      <c r="E1092" s="122"/>
      <c r="G1092" s="68"/>
      <c r="H1092" s="69"/>
      <c r="I1092" s="69"/>
      <c r="J1092" s="69"/>
      <c r="K1092" s="69"/>
      <c r="L1092" s="69"/>
      <c r="M1092" s="6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</row>
    <row r="1093" spans="1:32" s="67" customFormat="1" x14ac:dyDescent="0.2">
      <c r="A1093" s="63"/>
      <c r="B1093" s="19"/>
      <c r="C1093" s="122"/>
      <c r="D1093" s="123"/>
      <c r="E1093" s="122"/>
      <c r="G1093" s="68"/>
      <c r="H1093" s="69"/>
      <c r="I1093" s="69"/>
      <c r="J1093" s="69"/>
      <c r="K1093" s="69"/>
      <c r="L1093" s="69"/>
      <c r="M1093" s="6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</row>
    <row r="1094" spans="1:32" s="67" customFormat="1" x14ac:dyDescent="0.2">
      <c r="A1094" s="63"/>
      <c r="B1094" s="19"/>
      <c r="C1094" s="122"/>
      <c r="D1094" s="123"/>
      <c r="E1094" s="122"/>
      <c r="G1094" s="68"/>
      <c r="H1094" s="69"/>
      <c r="I1094" s="69"/>
      <c r="J1094" s="69"/>
      <c r="K1094" s="69"/>
      <c r="L1094" s="69"/>
      <c r="M1094" s="6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</row>
    <row r="1095" spans="1:32" s="67" customFormat="1" x14ac:dyDescent="0.2">
      <c r="A1095" s="63"/>
      <c r="B1095" s="19"/>
      <c r="C1095" s="122"/>
      <c r="D1095" s="123"/>
      <c r="E1095" s="122"/>
      <c r="G1095" s="68"/>
      <c r="H1095" s="69"/>
      <c r="I1095" s="69"/>
      <c r="J1095" s="69"/>
      <c r="K1095" s="69"/>
      <c r="L1095" s="69"/>
      <c r="M1095" s="6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</row>
    <row r="1096" spans="1:32" s="67" customFormat="1" x14ac:dyDescent="0.2">
      <c r="A1096" s="63"/>
      <c r="B1096" s="19"/>
      <c r="C1096" s="122"/>
      <c r="D1096" s="123"/>
      <c r="E1096" s="122"/>
      <c r="G1096" s="68"/>
      <c r="H1096" s="69"/>
      <c r="I1096" s="69"/>
      <c r="J1096" s="69"/>
      <c r="K1096" s="69"/>
      <c r="L1096" s="69"/>
      <c r="M1096" s="6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</row>
    <row r="1097" spans="1:32" s="67" customFormat="1" x14ac:dyDescent="0.2">
      <c r="A1097" s="63"/>
      <c r="B1097" s="19"/>
      <c r="C1097" s="122"/>
      <c r="D1097" s="123"/>
      <c r="E1097" s="122"/>
      <c r="G1097" s="68"/>
      <c r="H1097" s="69"/>
      <c r="I1097" s="69"/>
      <c r="J1097" s="69"/>
      <c r="K1097" s="69"/>
      <c r="L1097" s="69"/>
      <c r="M1097" s="6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</row>
    <row r="1098" spans="1:32" s="67" customFormat="1" x14ac:dyDescent="0.2">
      <c r="A1098" s="63"/>
      <c r="B1098" s="19"/>
      <c r="C1098" s="122"/>
      <c r="D1098" s="123"/>
      <c r="E1098" s="122"/>
      <c r="G1098" s="68"/>
      <c r="H1098" s="69"/>
      <c r="I1098" s="69"/>
      <c r="J1098" s="69"/>
      <c r="K1098" s="69"/>
      <c r="L1098" s="69"/>
      <c r="M1098" s="6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</row>
    <row r="1099" spans="1:32" s="67" customFormat="1" x14ac:dyDescent="0.2">
      <c r="A1099" s="63"/>
      <c r="B1099" s="19"/>
      <c r="C1099" s="122"/>
      <c r="D1099" s="123"/>
      <c r="E1099" s="122"/>
      <c r="G1099" s="68"/>
      <c r="H1099" s="69"/>
      <c r="I1099" s="69"/>
      <c r="J1099" s="69"/>
      <c r="K1099" s="69"/>
      <c r="L1099" s="69"/>
      <c r="M1099" s="6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</row>
    <row r="1100" spans="1:32" s="67" customFormat="1" x14ac:dyDescent="0.2">
      <c r="A1100" s="63"/>
      <c r="B1100" s="19"/>
      <c r="C1100" s="122"/>
      <c r="D1100" s="123"/>
      <c r="E1100" s="122"/>
      <c r="G1100" s="68"/>
      <c r="H1100" s="69"/>
      <c r="I1100" s="69"/>
      <c r="J1100" s="69"/>
      <c r="K1100" s="69"/>
      <c r="L1100" s="69"/>
      <c r="M1100" s="6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</row>
    <row r="1101" spans="1:32" s="67" customFormat="1" x14ac:dyDescent="0.2">
      <c r="A1101" s="63"/>
      <c r="B1101" s="19"/>
      <c r="C1101" s="122"/>
      <c r="D1101" s="123"/>
      <c r="E1101" s="122"/>
      <c r="G1101" s="68"/>
      <c r="H1101" s="69"/>
      <c r="I1101" s="69"/>
      <c r="J1101" s="69"/>
      <c r="K1101" s="69"/>
      <c r="L1101" s="69"/>
      <c r="M1101" s="6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</row>
    <row r="1102" spans="1:32" s="67" customFormat="1" x14ac:dyDescent="0.2">
      <c r="A1102" s="63"/>
      <c r="B1102" s="19"/>
      <c r="C1102" s="122"/>
      <c r="D1102" s="123"/>
      <c r="E1102" s="122"/>
      <c r="G1102" s="68"/>
      <c r="H1102" s="69"/>
      <c r="I1102" s="69"/>
      <c r="J1102" s="69"/>
      <c r="K1102" s="69"/>
      <c r="L1102" s="69"/>
      <c r="M1102" s="6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</row>
    <row r="1103" spans="1:32" s="67" customFormat="1" x14ac:dyDescent="0.2">
      <c r="A1103" s="63"/>
      <c r="B1103" s="19"/>
      <c r="C1103" s="122"/>
      <c r="D1103" s="123"/>
      <c r="E1103" s="122"/>
      <c r="G1103" s="68"/>
      <c r="H1103" s="69"/>
      <c r="I1103" s="69"/>
      <c r="J1103" s="69"/>
      <c r="K1103" s="69"/>
      <c r="L1103" s="69"/>
      <c r="M1103" s="6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</row>
    <row r="1104" spans="1:32" s="67" customFormat="1" x14ac:dyDescent="0.2">
      <c r="A1104" s="63"/>
      <c r="B1104" s="19"/>
      <c r="C1104" s="122"/>
      <c r="D1104" s="123"/>
      <c r="E1104" s="122"/>
      <c r="G1104" s="68"/>
      <c r="H1104" s="69"/>
      <c r="I1104" s="69"/>
      <c r="J1104" s="69"/>
      <c r="K1104" s="69"/>
      <c r="L1104" s="69"/>
      <c r="M1104" s="6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</row>
    <row r="1105" spans="1:32" s="67" customFormat="1" x14ac:dyDescent="0.2">
      <c r="A1105" s="63"/>
      <c r="B1105" s="19"/>
      <c r="C1105" s="122"/>
      <c r="D1105" s="123"/>
      <c r="E1105" s="122"/>
      <c r="G1105" s="68"/>
      <c r="H1105" s="69"/>
      <c r="I1105" s="69"/>
      <c r="J1105" s="69"/>
      <c r="K1105" s="69"/>
      <c r="L1105" s="69"/>
      <c r="M1105" s="6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</row>
    <row r="1106" spans="1:32" s="67" customFormat="1" x14ac:dyDescent="0.2">
      <c r="A1106" s="63"/>
      <c r="B1106" s="19"/>
      <c r="C1106" s="122"/>
      <c r="D1106" s="123"/>
      <c r="E1106" s="122"/>
      <c r="G1106" s="68"/>
      <c r="H1106" s="69"/>
      <c r="I1106" s="69"/>
      <c r="J1106" s="69"/>
      <c r="K1106" s="69"/>
      <c r="L1106" s="69"/>
      <c r="M1106" s="6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</row>
    <row r="1107" spans="1:32" s="67" customFormat="1" x14ac:dyDescent="0.2">
      <c r="A1107" s="63"/>
      <c r="B1107" s="19"/>
      <c r="C1107" s="122"/>
      <c r="D1107" s="123"/>
      <c r="E1107" s="122"/>
      <c r="G1107" s="68"/>
      <c r="H1107" s="69"/>
      <c r="I1107" s="69"/>
      <c r="J1107" s="69"/>
      <c r="K1107" s="69"/>
      <c r="L1107" s="69"/>
      <c r="M1107" s="6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</row>
    <row r="1108" spans="1:32" s="67" customFormat="1" x14ac:dyDescent="0.2">
      <c r="A1108" s="63"/>
      <c r="B1108" s="19"/>
      <c r="C1108" s="122"/>
      <c r="D1108" s="123"/>
      <c r="E1108" s="122"/>
      <c r="G1108" s="68"/>
      <c r="H1108" s="69"/>
      <c r="I1108" s="69"/>
      <c r="J1108" s="69"/>
      <c r="K1108" s="69"/>
      <c r="L1108" s="69"/>
      <c r="M1108" s="6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</row>
    <row r="1109" spans="1:32" s="67" customFormat="1" x14ac:dyDescent="0.2">
      <c r="A1109" s="63"/>
      <c r="B1109" s="19"/>
      <c r="C1109" s="122"/>
      <c r="D1109" s="123"/>
      <c r="E1109" s="122"/>
      <c r="G1109" s="68"/>
      <c r="H1109" s="69"/>
      <c r="I1109" s="69"/>
      <c r="J1109" s="69"/>
      <c r="K1109" s="69"/>
      <c r="L1109" s="69"/>
      <c r="M1109" s="6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</row>
    <row r="1110" spans="1:32" s="67" customFormat="1" x14ac:dyDescent="0.2">
      <c r="A1110" s="63"/>
      <c r="B1110" s="19"/>
      <c r="C1110" s="122"/>
      <c r="D1110" s="123"/>
      <c r="E1110" s="122"/>
      <c r="G1110" s="68"/>
      <c r="H1110" s="69"/>
      <c r="I1110" s="69"/>
      <c r="J1110" s="69"/>
      <c r="K1110" s="69"/>
      <c r="L1110" s="69"/>
      <c r="M1110" s="6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</row>
    <row r="1111" spans="1:32" s="67" customFormat="1" x14ac:dyDescent="0.2">
      <c r="A1111" s="63"/>
      <c r="B1111" s="19"/>
      <c r="C1111" s="122"/>
      <c r="D1111" s="123"/>
      <c r="E1111" s="122"/>
      <c r="G1111" s="68"/>
      <c r="H1111" s="69"/>
      <c r="I1111" s="69"/>
      <c r="J1111" s="69"/>
      <c r="K1111" s="69"/>
      <c r="L1111" s="69"/>
      <c r="M1111" s="6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</row>
    <row r="1112" spans="1:32" s="67" customFormat="1" x14ac:dyDescent="0.2">
      <c r="A1112" s="63"/>
      <c r="B1112" s="19"/>
      <c r="C1112" s="122"/>
      <c r="D1112" s="123"/>
      <c r="E1112" s="122"/>
      <c r="G1112" s="68"/>
      <c r="H1112" s="69"/>
      <c r="I1112" s="69"/>
      <c r="J1112" s="69"/>
      <c r="K1112" s="69"/>
      <c r="L1112" s="69"/>
      <c r="M1112" s="6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</row>
    <row r="1113" spans="1:32" s="67" customFormat="1" x14ac:dyDescent="0.2">
      <c r="A1113" s="63"/>
      <c r="B1113" s="19"/>
      <c r="C1113" s="122"/>
      <c r="D1113" s="123"/>
      <c r="E1113" s="122"/>
      <c r="G1113" s="68"/>
      <c r="H1113" s="69"/>
      <c r="I1113" s="69"/>
      <c r="J1113" s="69"/>
      <c r="K1113" s="69"/>
      <c r="L1113" s="69"/>
      <c r="M1113" s="6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</row>
    <row r="1114" spans="1:32" s="67" customFormat="1" x14ac:dyDescent="0.2">
      <c r="A1114" s="63"/>
      <c r="B1114" s="19"/>
      <c r="C1114" s="122"/>
      <c r="D1114" s="123"/>
      <c r="E1114" s="122"/>
      <c r="G1114" s="68"/>
      <c r="H1114" s="69"/>
      <c r="I1114" s="69"/>
      <c r="J1114" s="69"/>
      <c r="K1114" s="69"/>
      <c r="L1114" s="69"/>
      <c r="M1114" s="6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</row>
    <row r="1115" spans="1:32" s="67" customFormat="1" x14ac:dyDescent="0.2">
      <c r="A1115" s="63"/>
      <c r="B1115" s="19"/>
      <c r="C1115" s="122"/>
      <c r="D1115" s="123"/>
      <c r="E1115" s="122"/>
      <c r="G1115" s="68"/>
      <c r="H1115" s="69"/>
      <c r="I1115" s="69"/>
      <c r="J1115" s="69"/>
      <c r="K1115" s="69"/>
      <c r="L1115" s="69"/>
      <c r="M1115" s="6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</row>
    <row r="1116" spans="1:32" s="67" customFormat="1" x14ac:dyDescent="0.2">
      <c r="A1116" s="63"/>
      <c r="B1116" s="19"/>
      <c r="C1116" s="122"/>
      <c r="D1116" s="123"/>
      <c r="E1116" s="122"/>
      <c r="G1116" s="68"/>
      <c r="H1116" s="69"/>
      <c r="I1116" s="69"/>
      <c r="J1116" s="69"/>
      <c r="K1116" s="69"/>
      <c r="L1116" s="69"/>
      <c r="M1116" s="6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</row>
    <row r="1117" spans="1:32" s="67" customFormat="1" x14ac:dyDescent="0.2">
      <c r="A1117" s="63"/>
      <c r="B1117" s="19"/>
      <c r="C1117" s="122"/>
      <c r="D1117" s="123"/>
      <c r="E1117" s="122"/>
      <c r="G1117" s="68"/>
      <c r="H1117" s="69"/>
      <c r="I1117" s="69"/>
      <c r="J1117" s="69"/>
      <c r="K1117" s="69"/>
      <c r="L1117" s="69"/>
      <c r="M1117" s="6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</row>
    <row r="1118" spans="1:32" s="67" customFormat="1" x14ac:dyDescent="0.2">
      <c r="A1118" s="63"/>
      <c r="B1118" s="19"/>
      <c r="C1118" s="122"/>
      <c r="D1118" s="123"/>
      <c r="E1118" s="122"/>
      <c r="G1118" s="68"/>
      <c r="H1118" s="69"/>
      <c r="I1118" s="69"/>
      <c r="J1118" s="69"/>
      <c r="K1118" s="69"/>
      <c r="L1118" s="69"/>
      <c r="M1118" s="6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</row>
    <row r="1119" spans="1:32" s="67" customFormat="1" x14ac:dyDescent="0.2">
      <c r="A1119" s="63"/>
      <c r="B1119" s="19"/>
      <c r="C1119" s="122"/>
      <c r="D1119" s="123"/>
      <c r="E1119" s="122"/>
      <c r="G1119" s="68"/>
      <c r="H1119" s="69"/>
      <c r="I1119" s="69"/>
      <c r="J1119" s="69"/>
      <c r="K1119" s="69"/>
      <c r="L1119" s="69"/>
      <c r="M1119" s="6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</row>
    <row r="1120" spans="1:32" s="67" customFormat="1" x14ac:dyDescent="0.2">
      <c r="A1120" s="63"/>
      <c r="B1120" s="19"/>
      <c r="C1120" s="122"/>
      <c r="D1120" s="123"/>
      <c r="E1120" s="122"/>
      <c r="G1120" s="68"/>
      <c r="H1120" s="69"/>
      <c r="I1120" s="69"/>
      <c r="J1120" s="69"/>
      <c r="K1120" s="69"/>
      <c r="L1120" s="69"/>
      <c r="M1120" s="6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</row>
    <row r="1121" spans="1:32" s="67" customFormat="1" x14ac:dyDescent="0.2">
      <c r="A1121" s="63"/>
      <c r="B1121" s="19"/>
      <c r="C1121" s="122"/>
      <c r="D1121" s="123"/>
      <c r="E1121" s="122"/>
      <c r="G1121" s="68"/>
      <c r="H1121" s="69"/>
      <c r="I1121" s="69"/>
      <c r="J1121" s="69"/>
      <c r="K1121" s="69"/>
      <c r="L1121" s="69"/>
      <c r="M1121" s="6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</row>
    <row r="1122" spans="1:32" s="67" customFormat="1" x14ac:dyDescent="0.2">
      <c r="A1122" s="63"/>
      <c r="B1122" s="19"/>
      <c r="C1122" s="122"/>
      <c r="D1122" s="123"/>
      <c r="E1122" s="122"/>
      <c r="G1122" s="68"/>
      <c r="H1122" s="69"/>
      <c r="I1122" s="69"/>
      <c r="J1122" s="69"/>
      <c r="K1122" s="69"/>
      <c r="L1122" s="69"/>
      <c r="M1122" s="6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</row>
    <row r="1123" spans="1:32" s="67" customFormat="1" x14ac:dyDescent="0.2">
      <c r="A1123" s="63"/>
      <c r="B1123" s="19"/>
      <c r="C1123" s="122"/>
      <c r="D1123" s="123"/>
      <c r="E1123" s="122"/>
      <c r="G1123" s="68"/>
      <c r="H1123" s="69"/>
      <c r="I1123" s="69"/>
      <c r="J1123" s="69"/>
      <c r="K1123" s="69"/>
      <c r="L1123" s="69"/>
      <c r="M1123" s="6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</row>
    <row r="1124" spans="1:32" s="67" customFormat="1" x14ac:dyDescent="0.2">
      <c r="A1124" s="63"/>
      <c r="B1124" s="19"/>
      <c r="C1124" s="122"/>
      <c r="D1124" s="123"/>
      <c r="E1124" s="122"/>
      <c r="G1124" s="68"/>
      <c r="H1124" s="69"/>
      <c r="I1124" s="69"/>
      <c r="J1124" s="69"/>
      <c r="K1124" s="69"/>
      <c r="L1124" s="69"/>
      <c r="M1124" s="6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</row>
    <row r="1125" spans="1:32" s="67" customFormat="1" x14ac:dyDescent="0.2">
      <c r="A1125" s="63"/>
      <c r="B1125" s="19"/>
      <c r="C1125" s="122"/>
      <c r="D1125" s="123"/>
      <c r="E1125" s="122"/>
      <c r="G1125" s="68"/>
      <c r="H1125" s="69"/>
      <c r="I1125" s="69"/>
      <c r="J1125" s="69"/>
      <c r="K1125" s="69"/>
      <c r="L1125" s="69"/>
      <c r="M1125" s="6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</row>
    <row r="1126" spans="1:32" s="67" customFormat="1" x14ac:dyDescent="0.2">
      <c r="A1126" s="63"/>
      <c r="B1126" s="19"/>
      <c r="C1126" s="122"/>
      <c r="D1126" s="123"/>
      <c r="E1126" s="122"/>
      <c r="G1126" s="68"/>
      <c r="H1126" s="69"/>
      <c r="I1126" s="69"/>
      <c r="J1126" s="69"/>
      <c r="K1126" s="69"/>
      <c r="L1126" s="69"/>
      <c r="M1126" s="6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</row>
    <row r="1127" spans="1:32" s="67" customFormat="1" x14ac:dyDescent="0.2">
      <c r="A1127" s="63"/>
      <c r="B1127" s="19"/>
      <c r="C1127" s="122"/>
      <c r="D1127" s="123"/>
      <c r="E1127" s="122"/>
      <c r="G1127" s="68"/>
      <c r="H1127" s="69"/>
      <c r="I1127" s="69"/>
      <c r="J1127" s="69"/>
      <c r="K1127" s="69"/>
      <c r="L1127" s="69"/>
      <c r="M1127" s="6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</row>
    <row r="1128" spans="1:32" s="67" customFormat="1" x14ac:dyDescent="0.2">
      <c r="A1128" s="63"/>
      <c r="B1128" s="19"/>
      <c r="C1128" s="122"/>
      <c r="D1128" s="123"/>
      <c r="E1128" s="122"/>
      <c r="G1128" s="68"/>
      <c r="H1128" s="69"/>
      <c r="I1128" s="69"/>
      <c r="J1128" s="69"/>
      <c r="K1128" s="69"/>
      <c r="L1128" s="69"/>
      <c r="M1128" s="6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</row>
    <row r="1129" spans="1:32" s="67" customFormat="1" x14ac:dyDescent="0.2">
      <c r="A1129" s="63"/>
      <c r="B1129" s="19"/>
      <c r="C1129" s="122"/>
      <c r="D1129" s="123"/>
      <c r="E1129" s="122"/>
      <c r="G1129" s="68"/>
      <c r="H1129" s="69"/>
      <c r="I1129" s="69"/>
      <c r="J1129" s="69"/>
      <c r="K1129" s="69"/>
      <c r="L1129" s="69"/>
      <c r="M1129" s="6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</row>
    <row r="1130" spans="1:32" s="67" customFormat="1" x14ac:dyDescent="0.2">
      <c r="A1130" s="63"/>
      <c r="B1130" s="19"/>
      <c r="C1130" s="122"/>
      <c r="D1130" s="123"/>
      <c r="E1130" s="122"/>
      <c r="G1130" s="68"/>
      <c r="H1130" s="69"/>
      <c r="I1130" s="69"/>
      <c r="J1130" s="69"/>
      <c r="K1130" s="69"/>
      <c r="L1130" s="69"/>
      <c r="M1130" s="6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</row>
    <row r="1131" spans="1:32" s="67" customFormat="1" x14ac:dyDescent="0.2">
      <c r="A1131" s="63"/>
      <c r="B1131" s="19"/>
      <c r="C1131" s="122"/>
      <c r="D1131" s="123"/>
      <c r="E1131" s="122"/>
      <c r="G1131" s="68"/>
      <c r="H1131" s="69"/>
      <c r="I1131" s="69"/>
      <c r="J1131" s="69"/>
      <c r="K1131" s="69"/>
      <c r="L1131" s="69"/>
      <c r="M1131" s="6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</row>
    <row r="1132" spans="1:32" s="67" customFormat="1" x14ac:dyDescent="0.2">
      <c r="A1132" s="63"/>
      <c r="B1132" s="19"/>
      <c r="C1132" s="122"/>
      <c r="D1132" s="123"/>
      <c r="E1132" s="122"/>
      <c r="G1132" s="68"/>
      <c r="H1132" s="69"/>
      <c r="I1132" s="69"/>
      <c r="J1132" s="69"/>
      <c r="K1132" s="69"/>
      <c r="L1132" s="69"/>
      <c r="M1132" s="6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</row>
    <row r="1133" spans="1:32" s="67" customFormat="1" x14ac:dyDescent="0.2">
      <c r="A1133" s="63"/>
      <c r="B1133" s="19"/>
      <c r="C1133" s="122"/>
      <c r="D1133" s="123"/>
      <c r="E1133" s="122"/>
      <c r="G1133" s="68"/>
      <c r="H1133" s="69"/>
      <c r="I1133" s="69"/>
      <c r="J1133" s="69"/>
      <c r="K1133" s="69"/>
      <c r="L1133" s="69"/>
      <c r="M1133" s="6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</row>
    <row r="1134" spans="1:32" s="67" customFormat="1" x14ac:dyDescent="0.2">
      <c r="A1134" s="63"/>
      <c r="B1134" s="19"/>
      <c r="C1134" s="122"/>
      <c r="D1134" s="123"/>
      <c r="E1134" s="122"/>
      <c r="G1134" s="68"/>
      <c r="H1134" s="69"/>
      <c r="I1134" s="69"/>
      <c r="J1134" s="69"/>
      <c r="K1134" s="69"/>
      <c r="L1134" s="69"/>
      <c r="M1134" s="6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</row>
    <row r="1135" spans="1:32" s="67" customFormat="1" x14ac:dyDescent="0.2">
      <c r="A1135" s="63"/>
      <c r="B1135" s="19"/>
      <c r="C1135" s="122"/>
      <c r="D1135" s="123"/>
      <c r="E1135" s="122"/>
      <c r="G1135" s="68"/>
      <c r="H1135" s="69"/>
      <c r="I1135" s="69"/>
      <c r="J1135" s="69"/>
      <c r="K1135" s="69"/>
      <c r="L1135" s="69"/>
      <c r="M1135" s="6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</row>
    <row r="1136" spans="1:32" s="67" customFormat="1" x14ac:dyDescent="0.2">
      <c r="A1136" s="63"/>
      <c r="B1136" s="19"/>
      <c r="C1136" s="122"/>
      <c r="D1136" s="123"/>
      <c r="E1136" s="122"/>
      <c r="G1136" s="68"/>
      <c r="H1136" s="69"/>
      <c r="I1136" s="69"/>
      <c r="J1136" s="69"/>
      <c r="K1136" s="69"/>
      <c r="L1136" s="69"/>
      <c r="M1136" s="6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</row>
    <row r="1137" spans="1:32" s="67" customFormat="1" x14ac:dyDescent="0.2">
      <c r="A1137" s="63"/>
      <c r="B1137" s="19"/>
      <c r="C1137" s="122"/>
      <c r="D1137" s="123"/>
      <c r="E1137" s="122"/>
      <c r="G1137" s="68"/>
      <c r="H1137" s="69"/>
      <c r="I1137" s="69"/>
      <c r="J1137" s="69"/>
      <c r="K1137" s="69"/>
      <c r="L1137" s="69"/>
      <c r="M1137" s="6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</row>
    <row r="1138" spans="1:32" s="67" customFormat="1" x14ac:dyDescent="0.2">
      <c r="A1138" s="63"/>
      <c r="B1138" s="19"/>
      <c r="C1138" s="122"/>
      <c r="D1138" s="123"/>
      <c r="E1138" s="122"/>
      <c r="G1138" s="68"/>
      <c r="H1138" s="69"/>
      <c r="I1138" s="69"/>
      <c r="J1138" s="69"/>
      <c r="K1138" s="69"/>
      <c r="L1138" s="69"/>
      <c r="M1138" s="6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</row>
    <row r="1139" spans="1:32" s="67" customFormat="1" x14ac:dyDescent="0.2">
      <c r="A1139" s="63"/>
      <c r="B1139" s="19"/>
      <c r="C1139" s="122"/>
      <c r="D1139" s="123"/>
      <c r="E1139" s="122"/>
      <c r="G1139" s="68"/>
      <c r="H1139" s="69"/>
      <c r="I1139" s="69"/>
      <c r="J1139" s="69"/>
      <c r="K1139" s="69"/>
      <c r="L1139" s="69"/>
      <c r="M1139" s="6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</row>
    <row r="1140" spans="1:32" s="67" customFormat="1" x14ac:dyDescent="0.2">
      <c r="A1140" s="63"/>
      <c r="B1140" s="19"/>
      <c r="C1140" s="122"/>
      <c r="D1140" s="123"/>
      <c r="E1140" s="122"/>
      <c r="G1140" s="68"/>
      <c r="H1140" s="69"/>
      <c r="I1140" s="69"/>
      <c r="J1140" s="69"/>
      <c r="K1140" s="69"/>
      <c r="L1140" s="69"/>
      <c r="M1140" s="6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</row>
    <row r="1141" spans="1:32" s="67" customFormat="1" x14ac:dyDescent="0.2">
      <c r="A1141" s="63"/>
      <c r="B1141" s="19"/>
      <c r="C1141" s="122"/>
      <c r="D1141" s="123"/>
      <c r="E1141" s="122"/>
      <c r="G1141" s="68"/>
      <c r="H1141" s="69"/>
      <c r="I1141" s="69"/>
      <c r="J1141" s="69"/>
      <c r="K1141" s="69"/>
      <c r="L1141" s="69"/>
      <c r="M1141" s="6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</row>
    <row r="1142" spans="1:32" s="67" customFormat="1" x14ac:dyDescent="0.2">
      <c r="A1142" s="63"/>
      <c r="B1142" s="19"/>
      <c r="C1142" s="122"/>
      <c r="D1142" s="123"/>
      <c r="E1142" s="122"/>
      <c r="G1142" s="68"/>
      <c r="H1142" s="69"/>
      <c r="I1142" s="69"/>
      <c r="J1142" s="69"/>
      <c r="K1142" s="69"/>
      <c r="L1142" s="69"/>
      <c r="M1142" s="6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</row>
    <row r="1143" spans="1:32" s="67" customFormat="1" x14ac:dyDescent="0.2">
      <c r="A1143" s="63"/>
      <c r="B1143" s="19"/>
      <c r="C1143" s="122"/>
      <c r="D1143" s="123"/>
      <c r="E1143" s="122"/>
      <c r="G1143" s="68"/>
      <c r="H1143" s="69"/>
      <c r="I1143" s="69"/>
      <c r="J1143" s="69"/>
      <c r="K1143" s="69"/>
      <c r="L1143" s="69"/>
      <c r="M1143" s="6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</row>
    <row r="1144" spans="1:32" s="67" customFormat="1" x14ac:dyDescent="0.2">
      <c r="A1144" s="63"/>
      <c r="B1144" s="19"/>
      <c r="C1144" s="122"/>
      <c r="D1144" s="123"/>
      <c r="E1144" s="122"/>
      <c r="G1144" s="68"/>
      <c r="H1144" s="69"/>
      <c r="I1144" s="69"/>
      <c r="J1144" s="69"/>
      <c r="K1144" s="69"/>
      <c r="L1144" s="69"/>
      <c r="M1144" s="6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</row>
    <row r="1145" spans="1:32" s="67" customFormat="1" x14ac:dyDescent="0.2">
      <c r="A1145" s="63"/>
      <c r="B1145" s="19"/>
      <c r="C1145" s="122"/>
      <c r="D1145" s="123"/>
      <c r="E1145" s="122"/>
      <c r="G1145" s="68"/>
      <c r="H1145" s="69"/>
      <c r="I1145" s="69"/>
      <c r="J1145" s="69"/>
      <c r="K1145" s="69"/>
      <c r="L1145" s="69"/>
      <c r="M1145" s="6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</row>
    <row r="1146" spans="1:32" s="67" customFormat="1" x14ac:dyDescent="0.2">
      <c r="A1146" s="63"/>
      <c r="B1146" s="19"/>
      <c r="C1146" s="122"/>
      <c r="D1146" s="123"/>
      <c r="E1146" s="122"/>
      <c r="G1146" s="68"/>
      <c r="H1146" s="69"/>
      <c r="I1146" s="69"/>
      <c r="J1146" s="69"/>
      <c r="K1146" s="69"/>
      <c r="L1146" s="69"/>
      <c r="M1146" s="6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</row>
    <row r="1147" spans="1:32" s="67" customFormat="1" x14ac:dyDescent="0.2">
      <c r="A1147" s="63"/>
      <c r="B1147" s="19"/>
      <c r="C1147" s="122"/>
      <c r="D1147" s="123"/>
      <c r="E1147" s="122"/>
      <c r="G1147" s="68"/>
      <c r="H1147" s="69"/>
      <c r="I1147" s="69"/>
      <c r="J1147" s="69"/>
      <c r="K1147" s="69"/>
      <c r="L1147" s="69"/>
      <c r="M1147" s="6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</row>
    <row r="1148" spans="1:32" s="67" customFormat="1" x14ac:dyDescent="0.2">
      <c r="A1148" s="63"/>
      <c r="B1148" s="19"/>
      <c r="C1148" s="122"/>
      <c r="D1148" s="123"/>
      <c r="E1148" s="122"/>
      <c r="G1148" s="68"/>
      <c r="H1148" s="69"/>
      <c r="I1148" s="69"/>
      <c r="J1148" s="69"/>
      <c r="K1148" s="69"/>
      <c r="L1148" s="69"/>
      <c r="M1148" s="6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</row>
    <row r="1149" spans="1:32" s="67" customFormat="1" x14ac:dyDescent="0.2">
      <c r="A1149" s="63"/>
      <c r="B1149" s="19"/>
      <c r="C1149" s="122"/>
      <c r="D1149" s="123"/>
      <c r="E1149" s="122"/>
      <c r="G1149" s="68"/>
      <c r="H1149" s="69"/>
      <c r="I1149" s="69"/>
      <c r="J1149" s="69"/>
      <c r="K1149" s="69"/>
      <c r="L1149" s="69"/>
      <c r="M1149" s="6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</row>
    <row r="1150" spans="1:32" s="67" customFormat="1" x14ac:dyDescent="0.2">
      <c r="A1150" s="63"/>
      <c r="B1150" s="19"/>
      <c r="C1150" s="122"/>
      <c r="D1150" s="123"/>
      <c r="E1150" s="122"/>
      <c r="G1150" s="68"/>
      <c r="H1150" s="69"/>
      <c r="I1150" s="69"/>
      <c r="J1150" s="69"/>
      <c r="K1150" s="69"/>
      <c r="L1150" s="69"/>
      <c r="M1150" s="6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</row>
    <row r="1151" spans="1:32" s="67" customFormat="1" x14ac:dyDescent="0.2">
      <c r="A1151" s="63"/>
      <c r="B1151" s="19"/>
      <c r="C1151" s="122"/>
      <c r="D1151" s="123"/>
      <c r="E1151" s="122"/>
      <c r="G1151" s="68"/>
      <c r="H1151" s="69"/>
      <c r="I1151" s="69"/>
      <c r="J1151" s="69"/>
      <c r="K1151" s="69"/>
      <c r="L1151" s="69"/>
      <c r="M1151" s="6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</row>
    <row r="1152" spans="1:32" s="67" customFormat="1" x14ac:dyDescent="0.2">
      <c r="A1152" s="63"/>
      <c r="B1152" s="19"/>
      <c r="C1152" s="122"/>
      <c r="D1152" s="123"/>
      <c r="E1152" s="122"/>
      <c r="G1152" s="68"/>
      <c r="H1152" s="69"/>
      <c r="I1152" s="69"/>
      <c r="J1152" s="69"/>
      <c r="K1152" s="69"/>
      <c r="L1152" s="69"/>
      <c r="M1152" s="6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</row>
    <row r="1153" spans="1:32" s="67" customFormat="1" x14ac:dyDescent="0.2">
      <c r="A1153" s="63"/>
      <c r="B1153" s="19"/>
      <c r="C1153" s="122"/>
      <c r="D1153" s="123"/>
      <c r="E1153" s="122"/>
      <c r="G1153" s="68"/>
      <c r="H1153" s="69"/>
      <c r="I1153" s="69"/>
      <c r="J1153" s="69"/>
      <c r="K1153" s="69"/>
      <c r="L1153" s="69"/>
      <c r="M1153" s="6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</row>
    <row r="1154" spans="1:32" s="67" customFormat="1" x14ac:dyDescent="0.2">
      <c r="A1154" s="63"/>
      <c r="B1154" s="19"/>
      <c r="C1154" s="122"/>
      <c r="D1154" s="123"/>
      <c r="E1154" s="122"/>
      <c r="G1154" s="68"/>
      <c r="H1154" s="69"/>
      <c r="I1154" s="69"/>
      <c r="J1154" s="69"/>
      <c r="K1154" s="69"/>
      <c r="L1154" s="69"/>
      <c r="M1154" s="6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</row>
    <row r="1155" spans="1:32" s="67" customFormat="1" x14ac:dyDescent="0.2">
      <c r="A1155" s="63"/>
      <c r="B1155" s="19"/>
      <c r="C1155" s="122"/>
      <c r="D1155" s="123"/>
      <c r="E1155" s="122"/>
      <c r="G1155" s="68"/>
      <c r="H1155" s="69"/>
      <c r="I1155" s="69"/>
      <c r="J1155" s="69"/>
      <c r="K1155" s="69"/>
      <c r="L1155" s="69"/>
      <c r="M1155" s="6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</row>
    <row r="1156" spans="1:32" s="67" customFormat="1" x14ac:dyDescent="0.2">
      <c r="A1156" s="63"/>
      <c r="B1156" s="19"/>
      <c r="C1156" s="122"/>
      <c r="D1156" s="123"/>
      <c r="E1156" s="122"/>
      <c r="G1156" s="68"/>
      <c r="H1156" s="69"/>
      <c r="I1156" s="69"/>
      <c r="J1156" s="69"/>
      <c r="K1156" s="69"/>
      <c r="L1156" s="69"/>
      <c r="M1156" s="6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</row>
    <row r="1157" spans="1:32" s="67" customFormat="1" x14ac:dyDescent="0.2">
      <c r="A1157" s="63"/>
      <c r="B1157" s="19"/>
      <c r="C1157" s="122"/>
      <c r="D1157" s="123"/>
      <c r="E1157" s="122"/>
      <c r="G1157" s="68"/>
      <c r="H1157" s="69"/>
      <c r="I1157" s="69"/>
      <c r="J1157" s="69"/>
      <c r="K1157" s="69"/>
      <c r="L1157" s="69"/>
      <c r="M1157" s="6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</row>
    <row r="1158" spans="1:32" s="67" customFormat="1" x14ac:dyDescent="0.2">
      <c r="A1158" s="63"/>
      <c r="B1158" s="19"/>
      <c r="C1158" s="122"/>
      <c r="D1158" s="123"/>
      <c r="E1158" s="122"/>
      <c r="G1158" s="68"/>
      <c r="H1158" s="69"/>
      <c r="I1158" s="69"/>
      <c r="J1158" s="69"/>
      <c r="K1158" s="69"/>
      <c r="L1158" s="69"/>
      <c r="M1158" s="6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</row>
    <row r="1159" spans="1:32" s="67" customFormat="1" x14ac:dyDescent="0.2">
      <c r="A1159" s="63"/>
      <c r="B1159" s="19"/>
      <c r="C1159" s="122"/>
      <c r="D1159" s="123"/>
      <c r="E1159" s="122"/>
      <c r="G1159" s="68"/>
      <c r="H1159" s="69"/>
      <c r="I1159" s="69"/>
      <c r="J1159" s="69"/>
      <c r="K1159" s="69"/>
      <c r="L1159" s="69"/>
      <c r="M1159" s="6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</row>
    <row r="1160" spans="1:32" s="67" customFormat="1" x14ac:dyDescent="0.2">
      <c r="A1160" s="63"/>
      <c r="B1160" s="19"/>
      <c r="C1160" s="122"/>
      <c r="D1160" s="123"/>
      <c r="E1160" s="122"/>
      <c r="G1160" s="68"/>
      <c r="H1160" s="69"/>
      <c r="I1160" s="69"/>
      <c r="J1160" s="69"/>
      <c r="K1160" s="69"/>
      <c r="L1160" s="69"/>
      <c r="M1160" s="6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</row>
    <row r="1161" spans="1:32" s="67" customFormat="1" x14ac:dyDescent="0.2">
      <c r="A1161" s="63"/>
      <c r="B1161" s="19"/>
      <c r="C1161" s="122"/>
      <c r="D1161" s="123"/>
      <c r="E1161" s="122"/>
      <c r="G1161" s="68"/>
      <c r="H1161" s="69"/>
      <c r="I1161" s="69"/>
      <c r="J1161" s="69"/>
      <c r="K1161" s="69"/>
      <c r="L1161" s="69"/>
      <c r="M1161" s="6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</row>
    <row r="1162" spans="1:32" s="67" customFormat="1" x14ac:dyDescent="0.2">
      <c r="A1162" s="63"/>
      <c r="B1162" s="19"/>
      <c r="C1162" s="122"/>
      <c r="D1162" s="123"/>
      <c r="E1162" s="122"/>
      <c r="G1162" s="68"/>
      <c r="H1162" s="69"/>
      <c r="I1162" s="69"/>
      <c r="J1162" s="69"/>
      <c r="K1162" s="69"/>
      <c r="L1162" s="69"/>
      <c r="M1162" s="6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</row>
    <row r="1163" spans="1:32" s="67" customFormat="1" x14ac:dyDescent="0.2">
      <c r="A1163" s="63"/>
      <c r="B1163" s="19"/>
      <c r="C1163" s="122"/>
      <c r="D1163" s="123"/>
      <c r="E1163" s="122"/>
      <c r="G1163" s="68"/>
      <c r="H1163" s="69"/>
      <c r="I1163" s="69"/>
      <c r="J1163" s="69"/>
      <c r="K1163" s="69"/>
      <c r="L1163" s="69"/>
      <c r="M1163" s="6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</row>
    <row r="1164" spans="1:32" s="67" customFormat="1" x14ac:dyDescent="0.2">
      <c r="A1164" s="63"/>
      <c r="B1164" s="19"/>
      <c r="C1164" s="122"/>
      <c r="D1164" s="123"/>
      <c r="E1164" s="122"/>
      <c r="G1164" s="68"/>
      <c r="H1164" s="69"/>
      <c r="I1164" s="69"/>
      <c r="J1164" s="69"/>
      <c r="K1164" s="69"/>
      <c r="L1164" s="69"/>
      <c r="M1164" s="6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</row>
    <row r="1165" spans="1:32" s="67" customFormat="1" x14ac:dyDescent="0.2">
      <c r="A1165" s="63"/>
      <c r="B1165" s="19"/>
      <c r="C1165" s="122"/>
      <c r="D1165" s="123"/>
      <c r="E1165" s="122"/>
      <c r="G1165" s="68"/>
      <c r="H1165" s="69"/>
      <c r="I1165" s="69"/>
      <c r="J1165" s="69"/>
      <c r="K1165" s="69"/>
      <c r="L1165" s="69"/>
      <c r="M1165" s="6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</row>
    <row r="1166" spans="1:32" s="67" customFormat="1" x14ac:dyDescent="0.2">
      <c r="A1166" s="63"/>
      <c r="B1166" s="19"/>
      <c r="C1166" s="122"/>
      <c r="D1166" s="123"/>
      <c r="E1166" s="122"/>
      <c r="G1166" s="68"/>
      <c r="H1166" s="69"/>
      <c r="I1166" s="69"/>
      <c r="J1166" s="69"/>
      <c r="K1166" s="69"/>
      <c r="L1166" s="69"/>
      <c r="M1166" s="6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</row>
    <row r="1167" spans="1:32" s="67" customFormat="1" x14ac:dyDescent="0.2">
      <c r="A1167" s="63"/>
      <c r="B1167" s="19"/>
      <c r="C1167" s="122"/>
      <c r="D1167" s="123"/>
      <c r="E1167" s="122"/>
      <c r="G1167" s="68"/>
      <c r="H1167" s="69"/>
      <c r="I1167" s="69"/>
      <c r="J1167" s="69"/>
      <c r="K1167" s="69"/>
      <c r="L1167" s="69"/>
      <c r="M1167" s="6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</row>
    <row r="1168" spans="1:32" s="67" customFormat="1" x14ac:dyDescent="0.2">
      <c r="A1168" s="63"/>
      <c r="B1168" s="19"/>
      <c r="C1168" s="122"/>
      <c r="D1168" s="123"/>
      <c r="E1168" s="122"/>
      <c r="G1168" s="68"/>
      <c r="H1168" s="69"/>
      <c r="I1168" s="69"/>
      <c r="J1168" s="69"/>
      <c r="K1168" s="69"/>
      <c r="L1168" s="69"/>
      <c r="M1168" s="6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</row>
    <row r="1169" spans="1:32" s="67" customFormat="1" x14ac:dyDescent="0.2">
      <c r="A1169" s="63"/>
      <c r="B1169" s="19"/>
      <c r="C1169" s="122"/>
      <c r="D1169" s="123"/>
      <c r="E1169" s="122"/>
      <c r="G1169" s="68"/>
      <c r="H1169" s="69"/>
      <c r="I1169" s="69"/>
      <c r="J1169" s="69"/>
      <c r="K1169" s="69"/>
      <c r="L1169" s="69"/>
      <c r="M1169" s="6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</row>
    <row r="1170" spans="1:32" s="67" customFormat="1" x14ac:dyDescent="0.2">
      <c r="A1170" s="63"/>
      <c r="B1170" s="19"/>
      <c r="C1170" s="122"/>
      <c r="D1170" s="123"/>
      <c r="E1170" s="122"/>
      <c r="G1170" s="68"/>
      <c r="H1170" s="69"/>
      <c r="I1170" s="69"/>
      <c r="J1170" s="69"/>
      <c r="K1170" s="69"/>
      <c r="L1170" s="69"/>
      <c r="M1170" s="6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</row>
    <row r="1171" spans="1:32" s="67" customFormat="1" x14ac:dyDescent="0.2">
      <c r="A1171" s="63"/>
      <c r="B1171" s="19"/>
      <c r="C1171" s="122"/>
      <c r="D1171" s="123"/>
      <c r="E1171" s="122"/>
      <c r="G1171" s="68"/>
      <c r="H1171" s="69"/>
      <c r="I1171" s="69"/>
      <c r="J1171" s="69"/>
      <c r="K1171" s="69"/>
      <c r="L1171" s="69"/>
      <c r="M1171" s="6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</row>
    <row r="1172" spans="1:32" s="67" customFormat="1" x14ac:dyDescent="0.2">
      <c r="A1172" s="63"/>
      <c r="B1172" s="19"/>
      <c r="C1172" s="122"/>
      <c r="D1172" s="123"/>
      <c r="E1172" s="122"/>
      <c r="G1172" s="68"/>
      <c r="H1172" s="69"/>
      <c r="I1172" s="69"/>
      <c r="J1172" s="69"/>
      <c r="K1172" s="69"/>
      <c r="L1172" s="69"/>
      <c r="M1172" s="6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</row>
    <row r="1173" spans="1:32" s="67" customFormat="1" x14ac:dyDescent="0.2">
      <c r="A1173" s="63"/>
      <c r="B1173" s="19"/>
      <c r="C1173" s="122"/>
      <c r="D1173" s="123"/>
      <c r="E1173" s="122"/>
      <c r="G1173" s="68"/>
      <c r="H1173" s="69"/>
      <c r="I1173" s="69"/>
      <c r="J1173" s="69"/>
      <c r="K1173" s="69"/>
      <c r="L1173" s="69"/>
      <c r="M1173" s="6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</row>
    <row r="1174" spans="1:32" s="67" customFormat="1" x14ac:dyDescent="0.2">
      <c r="A1174" s="63"/>
      <c r="B1174" s="19"/>
      <c r="C1174" s="122"/>
      <c r="D1174" s="123"/>
      <c r="E1174" s="122"/>
      <c r="G1174" s="68"/>
      <c r="H1174" s="69"/>
      <c r="I1174" s="69"/>
      <c r="J1174" s="69"/>
      <c r="K1174" s="69"/>
      <c r="L1174" s="69"/>
      <c r="M1174" s="6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</row>
    <row r="1175" spans="1:32" s="67" customFormat="1" x14ac:dyDescent="0.2">
      <c r="A1175" s="63"/>
      <c r="B1175" s="19"/>
      <c r="C1175" s="122"/>
      <c r="D1175" s="123"/>
      <c r="E1175" s="122"/>
      <c r="G1175" s="68"/>
      <c r="H1175" s="69"/>
      <c r="I1175" s="69"/>
      <c r="J1175" s="69"/>
      <c r="K1175" s="69"/>
      <c r="L1175" s="69"/>
      <c r="M1175" s="6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</row>
    <row r="1176" spans="1:32" s="67" customFormat="1" x14ac:dyDescent="0.2">
      <c r="A1176" s="63"/>
      <c r="B1176" s="19"/>
      <c r="C1176" s="122"/>
      <c r="D1176" s="123"/>
      <c r="E1176" s="122"/>
      <c r="G1176" s="68"/>
      <c r="H1176" s="69"/>
      <c r="I1176" s="69"/>
      <c r="J1176" s="69"/>
      <c r="K1176" s="69"/>
      <c r="L1176" s="69"/>
      <c r="M1176" s="6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</row>
    <row r="1177" spans="1:32" s="67" customFormat="1" x14ac:dyDescent="0.2">
      <c r="A1177" s="63"/>
      <c r="B1177" s="19"/>
      <c r="C1177" s="122"/>
      <c r="D1177" s="123"/>
      <c r="E1177" s="122"/>
      <c r="G1177" s="68"/>
      <c r="H1177" s="69"/>
      <c r="I1177" s="69"/>
      <c r="J1177" s="69"/>
      <c r="K1177" s="69"/>
      <c r="L1177" s="69"/>
      <c r="M1177" s="6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</row>
    <row r="1178" spans="1:32" s="67" customFormat="1" x14ac:dyDescent="0.2">
      <c r="A1178" s="63"/>
      <c r="B1178" s="19"/>
      <c r="C1178" s="122"/>
      <c r="D1178" s="123"/>
      <c r="E1178" s="122"/>
      <c r="G1178" s="68"/>
      <c r="H1178" s="69"/>
      <c r="I1178" s="69"/>
      <c r="J1178" s="69"/>
      <c r="K1178" s="69"/>
      <c r="L1178" s="69"/>
      <c r="M1178" s="6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</row>
    <row r="1179" spans="1:32" s="67" customFormat="1" x14ac:dyDescent="0.2">
      <c r="A1179" s="63"/>
      <c r="B1179" s="19"/>
      <c r="C1179" s="122"/>
      <c r="D1179" s="123"/>
      <c r="E1179" s="122"/>
      <c r="G1179" s="68"/>
      <c r="H1179" s="69"/>
      <c r="I1179" s="69"/>
      <c r="J1179" s="69"/>
      <c r="K1179" s="69"/>
      <c r="L1179" s="69"/>
      <c r="M1179" s="6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</row>
    <row r="1180" spans="1:32" s="67" customFormat="1" x14ac:dyDescent="0.2">
      <c r="A1180" s="63"/>
      <c r="B1180" s="19"/>
      <c r="C1180" s="122"/>
      <c r="D1180" s="123"/>
      <c r="E1180" s="122"/>
      <c r="G1180" s="68"/>
      <c r="H1180" s="69"/>
      <c r="I1180" s="69"/>
      <c r="J1180" s="69"/>
      <c r="K1180" s="69"/>
      <c r="L1180" s="69"/>
      <c r="M1180" s="6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</row>
    <row r="1181" spans="1:32" s="67" customFormat="1" x14ac:dyDescent="0.2">
      <c r="A1181" s="63"/>
      <c r="B1181" s="19"/>
      <c r="C1181" s="122"/>
      <c r="D1181" s="123"/>
      <c r="E1181" s="122"/>
      <c r="G1181" s="68"/>
      <c r="H1181" s="69"/>
      <c r="I1181" s="69"/>
      <c r="J1181" s="69"/>
      <c r="K1181" s="69"/>
      <c r="L1181" s="69"/>
      <c r="M1181" s="6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</row>
    <row r="1182" spans="1:32" s="67" customFormat="1" x14ac:dyDescent="0.2">
      <c r="A1182" s="63"/>
      <c r="B1182" s="19"/>
      <c r="C1182" s="122"/>
      <c r="D1182" s="123"/>
      <c r="E1182" s="122"/>
      <c r="G1182" s="68"/>
      <c r="H1182" s="69"/>
      <c r="I1182" s="69"/>
      <c r="J1182" s="69"/>
      <c r="K1182" s="69"/>
      <c r="L1182" s="69"/>
      <c r="M1182" s="6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</row>
    <row r="1183" spans="1:32" s="67" customFormat="1" x14ac:dyDescent="0.2">
      <c r="A1183" s="63"/>
      <c r="B1183" s="19"/>
      <c r="C1183" s="122"/>
      <c r="D1183" s="123"/>
      <c r="E1183" s="122"/>
      <c r="G1183" s="68"/>
      <c r="H1183" s="69"/>
      <c r="I1183" s="69"/>
      <c r="J1183" s="69"/>
      <c r="K1183" s="69"/>
      <c r="L1183" s="69"/>
      <c r="M1183" s="6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</row>
    <row r="1184" spans="1:32" s="67" customFormat="1" x14ac:dyDescent="0.2">
      <c r="A1184" s="63"/>
      <c r="B1184" s="19"/>
      <c r="C1184" s="122"/>
      <c r="D1184" s="123"/>
      <c r="E1184" s="122"/>
      <c r="G1184" s="68"/>
      <c r="H1184" s="69"/>
      <c r="I1184" s="69"/>
      <c r="J1184" s="69"/>
      <c r="K1184" s="69"/>
      <c r="L1184" s="69"/>
      <c r="M1184" s="6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</row>
    <row r="1185" spans="1:32" s="67" customFormat="1" x14ac:dyDescent="0.2">
      <c r="A1185" s="63"/>
      <c r="B1185" s="19"/>
      <c r="C1185" s="122"/>
      <c r="D1185" s="123"/>
      <c r="E1185" s="122"/>
      <c r="G1185" s="68"/>
      <c r="H1185" s="69"/>
      <c r="I1185" s="69"/>
      <c r="J1185" s="69"/>
      <c r="K1185" s="69"/>
      <c r="L1185" s="69"/>
      <c r="M1185" s="6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</row>
    <row r="1186" spans="1:32" s="67" customFormat="1" x14ac:dyDescent="0.2">
      <c r="A1186" s="63"/>
      <c r="B1186" s="19"/>
      <c r="C1186" s="122"/>
      <c r="D1186" s="123"/>
      <c r="E1186" s="122"/>
      <c r="G1186" s="68"/>
      <c r="H1186" s="69"/>
      <c r="I1186" s="69"/>
      <c r="J1186" s="69"/>
      <c r="K1186" s="69"/>
      <c r="L1186" s="69"/>
      <c r="M1186" s="6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</row>
    <row r="1187" spans="1:32" s="67" customFormat="1" x14ac:dyDescent="0.2">
      <c r="A1187" s="63"/>
      <c r="B1187" s="19"/>
      <c r="C1187" s="122"/>
      <c r="D1187" s="123"/>
      <c r="E1187" s="122"/>
      <c r="G1187" s="68"/>
      <c r="H1187" s="69"/>
      <c r="I1187" s="69"/>
      <c r="J1187" s="69"/>
      <c r="K1187" s="69"/>
      <c r="L1187" s="69"/>
      <c r="M1187" s="6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</row>
    <row r="1188" spans="1:32" s="67" customFormat="1" x14ac:dyDescent="0.2">
      <c r="A1188" s="63"/>
      <c r="B1188" s="19"/>
      <c r="C1188" s="122"/>
      <c r="D1188" s="123"/>
      <c r="E1188" s="122"/>
      <c r="G1188" s="68"/>
      <c r="H1188" s="69"/>
      <c r="I1188" s="69"/>
      <c r="J1188" s="69"/>
      <c r="K1188" s="69"/>
      <c r="L1188" s="69"/>
      <c r="M1188" s="6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</row>
    <row r="1189" spans="1:32" s="67" customFormat="1" x14ac:dyDescent="0.2">
      <c r="A1189" s="63"/>
      <c r="B1189" s="19"/>
      <c r="C1189" s="122"/>
      <c r="D1189" s="123"/>
      <c r="E1189" s="122"/>
      <c r="G1189" s="68"/>
      <c r="H1189" s="69"/>
      <c r="I1189" s="69"/>
      <c r="J1189" s="69"/>
      <c r="K1189" s="69"/>
      <c r="L1189" s="69"/>
      <c r="M1189" s="6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</row>
    <row r="1190" spans="1:32" s="67" customFormat="1" x14ac:dyDescent="0.2">
      <c r="A1190" s="63"/>
      <c r="B1190" s="19"/>
      <c r="C1190" s="122"/>
      <c r="D1190" s="123"/>
      <c r="E1190" s="122"/>
      <c r="G1190" s="68"/>
      <c r="H1190" s="69"/>
      <c r="I1190" s="69"/>
      <c r="J1190" s="69"/>
      <c r="K1190" s="69"/>
      <c r="L1190" s="69"/>
      <c r="M1190" s="6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</row>
    <row r="1191" spans="1:32" s="67" customFormat="1" x14ac:dyDescent="0.2">
      <c r="A1191" s="63"/>
      <c r="B1191" s="19"/>
      <c r="C1191" s="122"/>
      <c r="D1191" s="123"/>
      <c r="E1191" s="122"/>
      <c r="G1191" s="68"/>
      <c r="H1191" s="69"/>
      <c r="I1191" s="69"/>
      <c r="J1191" s="69"/>
      <c r="K1191" s="69"/>
      <c r="L1191" s="69"/>
      <c r="M1191" s="6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</row>
    <row r="1192" spans="1:32" s="67" customFormat="1" x14ac:dyDescent="0.2">
      <c r="A1192" s="63"/>
      <c r="B1192" s="19"/>
      <c r="C1192" s="122"/>
      <c r="D1192" s="123"/>
      <c r="E1192" s="122"/>
      <c r="G1192" s="68"/>
      <c r="H1192" s="69"/>
      <c r="I1192" s="69"/>
      <c r="J1192" s="69"/>
      <c r="K1192" s="69"/>
      <c r="L1192" s="69"/>
      <c r="M1192" s="6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</row>
    <row r="1193" spans="1:32" s="67" customFormat="1" x14ac:dyDescent="0.2">
      <c r="A1193" s="63"/>
      <c r="B1193" s="19"/>
      <c r="C1193" s="122"/>
      <c r="D1193" s="123"/>
      <c r="E1193" s="122"/>
      <c r="G1193" s="68"/>
      <c r="H1193" s="69"/>
      <c r="I1193" s="69"/>
      <c r="J1193" s="69"/>
      <c r="K1193" s="69"/>
      <c r="L1193" s="69"/>
      <c r="M1193" s="6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</row>
    <row r="1194" spans="1:32" s="67" customFormat="1" x14ac:dyDescent="0.2">
      <c r="A1194" s="63"/>
      <c r="B1194" s="19"/>
      <c r="C1194" s="122"/>
      <c r="D1194" s="123"/>
      <c r="E1194" s="122"/>
      <c r="G1194" s="68"/>
      <c r="H1194" s="69"/>
      <c r="I1194" s="69"/>
      <c r="J1194" s="69"/>
      <c r="K1194" s="69"/>
      <c r="L1194" s="69"/>
      <c r="M1194" s="6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</row>
    <row r="1195" spans="1:32" s="67" customFormat="1" x14ac:dyDescent="0.2">
      <c r="A1195" s="63"/>
      <c r="B1195" s="19"/>
      <c r="C1195" s="122"/>
      <c r="D1195" s="123"/>
      <c r="E1195" s="122"/>
      <c r="G1195" s="68"/>
      <c r="H1195" s="69"/>
      <c r="I1195" s="69"/>
      <c r="J1195" s="69"/>
      <c r="K1195" s="69"/>
      <c r="L1195" s="69"/>
      <c r="M1195" s="6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</row>
    <row r="1196" spans="1:32" s="67" customFormat="1" x14ac:dyDescent="0.2">
      <c r="A1196" s="63"/>
      <c r="B1196" s="19"/>
      <c r="C1196" s="122"/>
      <c r="D1196" s="123"/>
      <c r="E1196" s="122"/>
      <c r="G1196" s="68"/>
      <c r="H1196" s="69"/>
      <c r="I1196" s="69"/>
      <c r="J1196" s="69"/>
      <c r="K1196" s="69"/>
      <c r="L1196" s="69"/>
      <c r="M1196" s="6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</row>
    <row r="1197" spans="1:32" s="67" customFormat="1" x14ac:dyDescent="0.2">
      <c r="A1197" s="63"/>
      <c r="B1197" s="19"/>
      <c r="C1197" s="122"/>
      <c r="D1197" s="123"/>
      <c r="E1197" s="122"/>
      <c r="G1197" s="68"/>
      <c r="H1197" s="69"/>
      <c r="I1197" s="69"/>
      <c r="J1197" s="69"/>
      <c r="K1197" s="69"/>
      <c r="L1197" s="69"/>
      <c r="M1197" s="6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</row>
    <row r="1198" spans="1:32" s="67" customFormat="1" x14ac:dyDescent="0.2">
      <c r="A1198" s="63"/>
      <c r="B1198" s="19"/>
      <c r="C1198" s="122"/>
      <c r="D1198" s="123"/>
      <c r="E1198" s="122"/>
      <c r="G1198" s="68"/>
      <c r="H1198" s="69"/>
      <c r="I1198" s="69"/>
      <c r="J1198" s="69"/>
      <c r="K1198" s="69"/>
      <c r="L1198" s="69"/>
      <c r="M1198" s="6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</row>
    <row r="1199" spans="1:32" s="67" customFormat="1" x14ac:dyDescent="0.2">
      <c r="A1199" s="63"/>
      <c r="B1199" s="19"/>
      <c r="C1199" s="122"/>
      <c r="D1199" s="123"/>
      <c r="E1199" s="122"/>
      <c r="G1199" s="68"/>
      <c r="H1199" s="69"/>
      <c r="I1199" s="69"/>
      <c r="J1199" s="69"/>
      <c r="K1199" s="69"/>
      <c r="L1199" s="69"/>
      <c r="M1199" s="6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</row>
    <row r="1200" spans="1:32" s="67" customFormat="1" x14ac:dyDescent="0.2">
      <c r="A1200" s="63"/>
      <c r="B1200" s="19"/>
      <c r="C1200" s="122"/>
      <c r="D1200" s="123"/>
      <c r="E1200" s="122"/>
      <c r="G1200" s="68"/>
      <c r="H1200" s="69"/>
      <c r="I1200" s="69"/>
      <c r="J1200" s="69"/>
      <c r="K1200" s="69"/>
      <c r="L1200" s="69"/>
      <c r="M1200" s="6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</row>
    <row r="1201" spans="1:32" s="67" customFormat="1" x14ac:dyDescent="0.2">
      <c r="A1201" s="63"/>
      <c r="B1201" s="19"/>
      <c r="C1201" s="122"/>
      <c r="D1201" s="123"/>
      <c r="E1201" s="122"/>
      <c r="G1201" s="68"/>
      <c r="H1201" s="69"/>
      <c r="I1201" s="69"/>
      <c r="J1201" s="69"/>
      <c r="K1201" s="69"/>
      <c r="L1201" s="69"/>
      <c r="M1201" s="6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</row>
    <row r="1202" spans="1:32" s="67" customFormat="1" x14ac:dyDescent="0.2">
      <c r="A1202" s="63"/>
      <c r="B1202" s="19"/>
      <c r="C1202" s="122"/>
      <c r="D1202" s="123"/>
      <c r="E1202" s="122"/>
      <c r="G1202" s="68"/>
      <c r="H1202" s="69"/>
      <c r="I1202" s="69"/>
      <c r="J1202" s="69"/>
      <c r="K1202" s="69"/>
      <c r="L1202" s="69"/>
      <c r="M1202" s="6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</row>
    <row r="1203" spans="1:32" s="67" customFormat="1" x14ac:dyDescent="0.2">
      <c r="A1203" s="63"/>
      <c r="B1203" s="19"/>
      <c r="C1203" s="122"/>
      <c r="D1203" s="123"/>
      <c r="E1203" s="122"/>
      <c r="G1203" s="68"/>
      <c r="H1203" s="69"/>
      <c r="I1203" s="69"/>
      <c r="J1203" s="69"/>
      <c r="K1203" s="69"/>
      <c r="L1203" s="69"/>
      <c r="M1203" s="6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</row>
    <row r="1204" spans="1:32" s="67" customFormat="1" x14ac:dyDescent="0.2">
      <c r="A1204" s="63"/>
      <c r="B1204" s="19"/>
      <c r="C1204" s="122"/>
      <c r="D1204" s="123"/>
      <c r="E1204" s="122"/>
      <c r="G1204" s="68"/>
      <c r="H1204" s="69"/>
      <c r="I1204" s="69"/>
      <c r="J1204" s="69"/>
      <c r="K1204" s="69"/>
      <c r="L1204" s="69"/>
      <c r="M1204" s="6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</row>
    <row r="1205" spans="1:32" s="67" customFormat="1" x14ac:dyDescent="0.2">
      <c r="A1205" s="63"/>
      <c r="B1205" s="19"/>
      <c r="C1205" s="122"/>
      <c r="D1205" s="123"/>
      <c r="E1205" s="122"/>
      <c r="G1205" s="68"/>
      <c r="H1205" s="69"/>
      <c r="I1205" s="69"/>
      <c r="J1205" s="69"/>
      <c r="K1205" s="69"/>
      <c r="L1205" s="69"/>
      <c r="M1205" s="6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</row>
    <row r="1206" spans="1:32" s="67" customFormat="1" x14ac:dyDescent="0.2">
      <c r="A1206" s="63"/>
      <c r="B1206" s="19"/>
      <c r="C1206" s="122"/>
      <c r="D1206" s="123"/>
      <c r="E1206" s="122"/>
      <c r="G1206" s="68"/>
      <c r="H1206" s="69"/>
      <c r="I1206" s="69"/>
      <c r="J1206" s="69"/>
      <c r="K1206" s="69"/>
      <c r="L1206" s="69"/>
      <c r="M1206" s="6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</row>
    <row r="1207" spans="1:32" s="67" customFormat="1" x14ac:dyDescent="0.2">
      <c r="A1207" s="63"/>
      <c r="B1207" s="19"/>
      <c r="C1207" s="122"/>
      <c r="D1207" s="123"/>
      <c r="E1207" s="122"/>
      <c r="G1207" s="68"/>
      <c r="H1207" s="69"/>
      <c r="I1207" s="69"/>
      <c r="J1207" s="69"/>
      <c r="K1207" s="69"/>
      <c r="L1207" s="69"/>
      <c r="M1207" s="6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</row>
    <row r="1208" spans="1:32" s="67" customFormat="1" x14ac:dyDescent="0.2">
      <c r="A1208" s="63"/>
      <c r="B1208" s="19"/>
      <c r="C1208" s="122"/>
      <c r="D1208" s="123"/>
      <c r="E1208" s="122"/>
      <c r="G1208" s="68"/>
      <c r="H1208" s="69"/>
      <c r="I1208" s="69"/>
      <c r="J1208" s="69"/>
      <c r="K1208" s="69"/>
      <c r="L1208" s="69"/>
      <c r="M1208" s="6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</row>
    <row r="1209" spans="1:32" s="67" customFormat="1" x14ac:dyDescent="0.2">
      <c r="A1209" s="63"/>
      <c r="B1209" s="19"/>
      <c r="C1209" s="122"/>
      <c r="D1209" s="123"/>
      <c r="E1209" s="122"/>
      <c r="G1209" s="68"/>
      <c r="H1209" s="69"/>
      <c r="I1209" s="69"/>
      <c r="J1209" s="69"/>
      <c r="K1209" s="69"/>
      <c r="L1209" s="69"/>
      <c r="M1209" s="6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</row>
    <row r="1210" spans="1:32" s="67" customFormat="1" x14ac:dyDescent="0.2">
      <c r="A1210" s="63"/>
      <c r="B1210" s="19"/>
      <c r="C1210" s="122"/>
      <c r="D1210" s="123"/>
      <c r="E1210" s="122"/>
      <c r="G1210" s="68"/>
      <c r="H1210" s="69"/>
      <c r="I1210" s="69"/>
      <c r="J1210" s="69"/>
      <c r="K1210" s="69"/>
      <c r="L1210" s="69"/>
      <c r="M1210" s="6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</row>
    <row r="1211" spans="1:32" s="67" customFormat="1" x14ac:dyDescent="0.2">
      <c r="A1211" s="63"/>
      <c r="B1211" s="19"/>
      <c r="C1211" s="122"/>
      <c r="D1211" s="123"/>
      <c r="E1211" s="122"/>
      <c r="G1211" s="68"/>
      <c r="H1211" s="69"/>
      <c r="I1211" s="69"/>
      <c r="J1211" s="69"/>
      <c r="K1211" s="69"/>
      <c r="L1211" s="69"/>
      <c r="M1211" s="6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</row>
    <row r="1212" spans="1:32" s="67" customFormat="1" x14ac:dyDescent="0.2">
      <c r="A1212" s="63"/>
      <c r="B1212" s="19"/>
      <c r="C1212" s="122"/>
      <c r="D1212" s="123"/>
      <c r="E1212" s="122"/>
      <c r="G1212" s="68"/>
      <c r="H1212" s="69"/>
      <c r="I1212" s="69"/>
      <c r="J1212" s="69"/>
      <c r="K1212" s="69"/>
      <c r="L1212" s="69"/>
      <c r="M1212" s="6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</row>
    <row r="1213" spans="1:32" s="67" customFormat="1" x14ac:dyDescent="0.2">
      <c r="A1213" s="63"/>
      <c r="B1213" s="19"/>
      <c r="C1213" s="122"/>
      <c r="D1213" s="123"/>
      <c r="E1213" s="122"/>
      <c r="G1213" s="68"/>
      <c r="H1213" s="69"/>
      <c r="I1213" s="69"/>
      <c r="J1213" s="69"/>
      <c r="K1213" s="69"/>
      <c r="L1213" s="69"/>
      <c r="M1213" s="6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</row>
    <row r="1214" spans="1:32" s="67" customFormat="1" x14ac:dyDescent="0.2">
      <c r="A1214" s="63"/>
      <c r="B1214" s="19"/>
      <c r="C1214" s="122"/>
      <c r="D1214" s="123"/>
      <c r="E1214" s="122"/>
      <c r="G1214" s="68"/>
      <c r="H1214" s="69"/>
      <c r="I1214" s="69"/>
      <c r="J1214" s="69"/>
      <c r="K1214" s="69"/>
      <c r="L1214" s="69"/>
      <c r="M1214" s="6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</row>
    <row r="1215" spans="1:32" s="67" customFormat="1" x14ac:dyDescent="0.2">
      <c r="A1215" s="63"/>
      <c r="B1215" s="19"/>
      <c r="C1215" s="122"/>
      <c r="D1215" s="123"/>
      <c r="E1215" s="122"/>
      <c r="G1215" s="68"/>
      <c r="H1215" s="69"/>
      <c r="I1215" s="69"/>
      <c r="J1215" s="69"/>
      <c r="K1215" s="69"/>
      <c r="L1215" s="69"/>
      <c r="M1215" s="6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</row>
    <row r="1216" spans="1:32" s="67" customFormat="1" x14ac:dyDescent="0.2">
      <c r="A1216" s="63"/>
      <c r="B1216" s="19"/>
      <c r="C1216" s="122"/>
      <c r="D1216" s="123"/>
      <c r="E1216" s="122"/>
      <c r="G1216" s="68"/>
      <c r="H1216" s="69"/>
      <c r="I1216" s="69"/>
      <c r="J1216" s="69"/>
      <c r="K1216" s="69"/>
      <c r="L1216" s="69"/>
      <c r="M1216" s="6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</row>
    <row r="1217" spans="1:32" s="67" customFormat="1" x14ac:dyDescent="0.2">
      <c r="A1217" s="63"/>
      <c r="B1217" s="19"/>
      <c r="C1217" s="122"/>
      <c r="D1217" s="123"/>
      <c r="E1217" s="122"/>
      <c r="G1217" s="68"/>
      <c r="H1217" s="69"/>
      <c r="I1217" s="69"/>
      <c r="J1217" s="69"/>
      <c r="K1217" s="69"/>
      <c r="L1217" s="69"/>
      <c r="M1217" s="6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</row>
    <row r="1218" spans="1:32" s="67" customFormat="1" x14ac:dyDescent="0.2">
      <c r="A1218" s="63"/>
      <c r="B1218" s="19"/>
      <c r="C1218" s="122"/>
      <c r="D1218" s="123"/>
      <c r="E1218" s="122"/>
      <c r="G1218" s="68"/>
      <c r="H1218" s="69"/>
      <c r="I1218" s="69"/>
      <c r="J1218" s="69"/>
      <c r="K1218" s="69"/>
      <c r="L1218" s="69"/>
      <c r="M1218" s="6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</row>
    <row r="1219" spans="1:32" s="67" customFormat="1" x14ac:dyDescent="0.2">
      <c r="A1219" s="63"/>
      <c r="B1219" s="19"/>
      <c r="C1219" s="122"/>
      <c r="D1219" s="123"/>
      <c r="E1219" s="122"/>
      <c r="G1219" s="68"/>
      <c r="H1219" s="69"/>
      <c r="I1219" s="69"/>
      <c r="J1219" s="69"/>
      <c r="K1219" s="69"/>
      <c r="L1219" s="69"/>
      <c r="M1219" s="6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</row>
    <row r="1220" spans="1:32" s="67" customFormat="1" x14ac:dyDescent="0.2">
      <c r="A1220" s="63"/>
      <c r="B1220" s="19"/>
      <c r="C1220" s="122"/>
      <c r="D1220" s="123"/>
      <c r="E1220" s="122"/>
      <c r="G1220" s="68"/>
      <c r="H1220" s="69"/>
      <c r="I1220" s="69"/>
      <c r="J1220" s="69"/>
      <c r="K1220" s="69"/>
      <c r="L1220" s="69"/>
      <c r="M1220" s="6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</row>
    <row r="1221" spans="1:32" s="67" customFormat="1" x14ac:dyDescent="0.2">
      <c r="A1221" s="63"/>
      <c r="B1221" s="19"/>
      <c r="C1221" s="122"/>
      <c r="D1221" s="123"/>
      <c r="E1221" s="122"/>
      <c r="G1221" s="68"/>
      <c r="H1221" s="69"/>
      <c r="I1221" s="69"/>
      <c r="J1221" s="69"/>
      <c r="K1221" s="69"/>
      <c r="L1221" s="69"/>
      <c r="M1221" s="6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</row>
    <row r="1222" spans="1:32" s="67" customFormat="1" x14ac:dyDescent="0.2">
      <c r="A1222" s="63"/>
      <c r="B1222" s="19"/>
      <c r="C1222" s="122"/>
      <c r="D1222" s="123"/>
      <c r="E1222" s="122"/>
      <c r="G1222" s="68"/>
      <c r="H1222" s="69"/>
      <c r="I1222" s="69"/>
      <c r="J1222" s="69"/>
      <c r="K1222" s="69"/>
      <c r="L1222" s="69"/>
      <c r="M1222" s="6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</row>
    <row r="1223" spans="1:32" s="67" customFormat="1" x14ac:dyDescent="0.2">
      <c r="A1223" s="63"/>
      <c r="B1223" s="19"/>
      <c r="C1223" s="122"/>
      <c r="D1223" s="123"/>
      <c r="E1223" s="122"/>
      <c r="G1223" s="68"/>
      <c r="H1223" s="69"/>
      <c r="I1223" s="69"/>
      <c r="J1223" s="69"/>
      <c r="K1223" s="69"/>
      <c r="L1223" s="69"/>
      <c r="M1223" s="6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</row>
    <row r="1224" spans="1:32" s="67" customFormat="1" x14ac:dyDescent="0.2">
      <c r="A1224" s="63"/>
      <c r="B1224" s="19"/>
      <c r="C1224" s="122"/>
      <c r="D1224" s="123"/>
      <c r="E1224" s="122"/>
      <c r="G1224" s="68"/>
      <c r="H1224" s="69"/>
      <c r="I1224" s="69"/>
      <c r="J1224" s="69"/>
      <c r="K1224" s="69"/>
      <c r="L1224" s="69"/>
      <c r="M1224" s="6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</row>
    <row r="1225" spans="1:32" s="67" customFormat="1" x14ac:dyDescent="0.2">
      <c r="A1225" s="63"/>
      <c r="B1225" s="19"/>
      <c r="C1225" s="122"/>
      <c r="D1225" s="123"/>
      <c r="E1225" s="122"/>
      <c r="G1225" s="68"/>
      <c r="H1225" s="69"/>
      <c r="I1225" s="69"/>
      <c r="J1225" s="69"/>
      <c r="K1225" s="69"/>
      <c r="L1225" s="69"/>
      <c r="M1225" s="6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</row>
    <row r="1226" spans="1:32" s="67" customFormat="1" x14ac:dyDescent="0.2">
      <c r="A1226" s="63"/>
      <c r="B1226" s="19"/>
      <c r="C1226" s="122"/>
      <c r="D1226" s="123"/>
      <c r="E1226" s="122"/>
      <c r="G1226" s="68"/>
      <c r="H1226" s="69"/>
      <c r="I1226" s="69"/>
      <c r="J1226" s="69"/>
      <c r="K1226" s="69"/>
      <c r="L1226" s="69"/>
      <c r="M1226" s="6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</row>
    <row r="1227" spans="1:32" s="67" customFormat="1" x14ac:dyDescent="0.2">
      <c r="A1227" s="63"/>
      <c r="B1227" s="19"/>
      <c r="C1227" s="122"/>
      <c r="D1227" s="123"/>
      <c r="E1227" s="122"/>
      <c r="G1227" s="68"/>
      <c r="H1227" s="69"/>
      <c r="I1227" s="69"/>
      <c r="J1227" s="69"/>
      <c r="K1227" s="69"/>
      <c r="L1227" s="69"/>
      <c r="M1227" s="6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</row>
    <row r="1228" spans="1:32" s="67" customFormat="1" x14ac:dyDescent="0.2">
      <c r="A1228" s="63"/>
      <c r="B1228" s="19"/>
      <c r="C1228" s="122"/>
      <c r="D1228" s="123"/>
      <c r="E1228" s="122"/>
      <c r="G1228" s="68"/>
      <c r="H1228" s="69"/>
      <c r="I1228" s="69"/>
      <c r="J1228" s="69"/>
      <c r="K1228" s="69"/>
      <c r="L1228" s="69"/>
      <c r="M1228" s="6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</row>
    <row r="1229" spans="1:32" s="67" customFormat="1" x14ac:dyDescent="0.2">
      <c r="A1229" s="63"/>
      <c r="B1229" s="19"/>
      <c r="C1229" s="122"/>
      <c r="D1229" s="123"/>
      <c r="E1229" s="122"/>
      <c r="G1229" s="68"/>
      <c r="H1229" s="69"/>
      <c r="I1229" s="69"/>
      <c r="J1229" s="69"/>
      <c r="K1229" s="69"/>
      <c r="L1229" s="69"/>
      <c r="M1229" s="6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</row>
    <row r="1230" spans="1:32" s="67" customFormat="1" x14ac:dyDescent="0.2">
      <c r="A1230" s="63"/>
      <c r="B1230" s="19"/>
      <c r="C1230" s="122"/>
      <c r="D1230" s="123"/>
      <c r="E1230" s="122"/>
      <c r="G1230" s="68"/>
      <c r="H1230" s="69"/>
      <c r="I1230" s="69"/>
      <c r="J1230" s="69"/>
      <c r="K1230" s="69"/>
      <c r="L1230" s="69"/>
      <c r="M1230" s="6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</row>
    <row r="1231" spans="1:32" s="67" customFormat="1" x14ac:dyDescent="0.2">
      <c r="A1231" s="63"/>
      <c r="B1231" s="19"/>
      <c r="C1231" s="122"/>
      <c r="D1231" s="123"/>
      <c r="E1231" s="122"/>
      <c r="G1231" s="68"/>
      <c r="H1231" s="69"/>
      <c r="I1231" s="69"/>
      <c r="J1231" s="69"/>
      <c r="K1231" s="69"/>
      <c r="L1231" s="69"/>
      <c r="M1231" s="6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</row>
    <row r="1232" spans="1:32" s="67" customFormat="1" x14ac:dyDescent="0.2">
      <c r="A1232" s="63"/>
      <c r="B1232" s="19"/>
      <c r="C1232" s="122"/>
      <c r="D1232" s="123"/>
      <c r="E1232" s="122"/>
      <c r="G1232" s="68"/>
      <c r="H1232" s="69"/>
      <c r="I1232" s="69"/>
      <c r="J1232" s="69"/>
      <c r="K1232" s="69"/>
      <c r="L1232" s="69"/>
      <c r="M1232" s="6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</row>
    <row r="1233" spans="1:32" s="67" customFormat="1" x14ac:dyDescent="0.2">
      <c r="A1233" s="63"/>
      <c r="B1233" s="19"/>
      <c r="C1233" s="122"/>
      <c r="D1233" s="123"/>
      <c r="E1233" s="122"/>
      <c r="G1233" s="68"/>
      <c r="H1233" s="69"/>
      <c r="I1233" s="69"/>
      <c r="J1233" s="69"/>
      <c r="K1233" s="69"/>
      <c r="L1233" s="69"/>
      <c r="M1233" s="6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</row>
    <row r="1234" spans="1:32" s="67" customFormat="1" x14ac:dyDescent="0.2">
      <c r="A1234" s="63"/>
      <c r="B1234" s="19"/>
      <c r="C1234" s="122"/>
      <c r="D1234" s="123"/>
      <c r="E1234" s="122"/>
      <c r="G1234" s="68"/>
      <c r="H1234" s="69"/>
      <c r="I1234" s="69"/>
      <c r="J1234" s="69"/>
      <c r="K1234" s="69"/>
      <c r="L1234" s="69"/>
      <c r="M1234" s="6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</row>
    <row r="1235" spans="1:32" s="67" customFormat="1" x14ac:dyDescent="0.2">
      <c r="A1235" s="63"/>
      <c r="B1235" s="19"/>
      <c r="C1235" s="122"/>
      <c r="D1235" s="123"/>
      <c r="E1235" s="122"/>
      <c r="G1235" s="68"/>
      <c r="H1235" s="69"/>
      <c r="I1235" s="69"/>
      <c r="J1235" s="69"/>
      <c r="K1235" s="69"/>
      <c r="L1235" s="69"/>
      <c r="M1235" s="6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</row>
    <row r="1236" spans="1:32" s="67" customFormat="1" x14ac:dyDescent="0.2">
      <c r="A1236" s="63"/>
      <c r="B1236" s="19"/>
      <c r="C1236" s="122"/>
      <c r="D1236" s="123"/>
      <c r="E1236" s="122"/>
      <c r="G1236" s="68"/>
      <c r="H1236" s="69"/>
      <c r="I1236" s="69"/>
      <c r="J1236" s="69"/>
      <c r="K1236" s="69"/>
      <c r="L1236" s="69"/>
      <c r="M1236" s="6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</row>
    <row r="1237" spans="1:32" s="67" customFormat="1" x14ac:dyDescent="0.2">
      <c r="A1237" s="63"/>
      <c r="B1237" s="19"/>
      <c r="C1237" s="122"/>
      <c r="D1237" s="123"/>
      <c r="E1237" s="122"/>
      <c r="G1237" s="68"/>
      <c r="H1237" s="69"/>
      <c r="I1237" s="69"/>
      <c r="J1237" s="69"/>
      <c r="K1237" s="69"/>
      <c r="L1237" s="69"/>
      <c r="M1237" s="6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</row>
    <row r="1238" spans="1:32" s="67" customFormat="1" x14ac:dyDescent="0.2">
      <c r="A1238" s="63"/>
      <c r="B1238" s="19"/>
      <c r="C1238" s="122"/>
      <c r="D1238" s="123"/>
      <c r="E1238" s="122"/>
      <c r="G1238" s="68"/>
      <c r="H1238" s="69"/>
      <c r="I1238" s="69"/>
      <c r="J1238" s="69"/>
      <c r="K1238" s="69"/>
      <c r="L1238" s="69"/>
      <c r="M1238" s="6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</row>
    <row r="1239" spans="1:32" s="67" customFormat="1" x14ac:dyDescent="0.2">
      <c r="A1239" s="63"/>
      <c r="B1239" s="19"/>
      <c r="C1239" s="122"/>
      <c r="D1239" s="123"/>
      <c r="E1239" s="122"/>
      <c r="G1239" s="68"/>
      <c r="H1239" s="69"/>
      <c r="I1239" s="69"/>
      <c r="J1239" s="69"/>
      <c r="K1239" s="69"/>
      <c r="L1239" s="69"/>
      <c r="M1239" s="6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</row>
    <row r="1240" spans="1:32" s="67" customFormat="1" x14ac:dyDescent="0.2">
      <c r="A1240" s="63"/>
      <c r="B1240" s="19"/>
      <c r="C1240" s="122"/>
      <c r="D1240" s="123"/>
      <c r="E1240" s="122"/>
      <c r="G1240" s="68"/>
      <c r="H1240" s="69"/>
      <c r="I1240" s="69"/>
      <c r="J1240" s="69"/>
      <c r="K1240" s="69"/>
      <c r="L1240" s="69"/>
      <c r="M1240" s="6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</row>
    <row r="1241" spans="1:32" s="67" customFormat="1" x14ac:dyDescent="0.2">
      <c r="A1241" s="63"/>
      <c r="B1241" s="19"/>
      <c r="C1241" s="122"/>
      <c r="D1241" s="123"/>
      <c r="E1241" s="122"/>
      <c r="G1241" s="68"/>
      <c r="H1241" s="69"/>
      <c r="I1241" s="69"/>
      <c r="J1241" s="69"/>
      <c r="K1241" s="69"/>
      <c r="L1241" s="69"/>
      <c r="M1241" s="6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</row>
    <row r="1242" spans="1:32" s="67" customFormat="1" x14ac:dyDescent="0.2">
      <c r="A1242" s="63"/>
      <c r="B1242" s="19"/>
      <c r="C1242" s="122"/>
      <c r="D1242" s="123"/>
      <c r="E1242" s="122"/>
      <c r="G1242" s="68"/>
      <c r="H1242" s="69"/>
      <c r="I1242" s="69"/>
      <c r="J1242" s="69"/>
      <c r="K1242" s="69"/>
      <c r="L1242" s="69"/>
      <c r="M1242" s="6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</row>
    <row r="1243" spans="1:32" s="67" customFormat="1" x14ac:dyDescent="0.2">
      <c r="A1243" s="63"/>
      <c r="B1243" s="19"/>
      <c r="C1243" s="122"/>
      <c r="D1243" s="123"/>
      <c r="E1243" s="122"/>
      <c r="G1243" s="68"/>
      <c r="H1243" s="69"/>
      <c r="I1243" s="69"/>
      <c r="J1243" s="69"/>
      <c r="K1243" s="69"/>
      <c r="L1243" s="69"/>
      <c r="M1243" s="6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</row>
    <row r="1244" spans="1:32" s="67" customFormat="1" x14ac:dyDescent="0.2">
      <c r="A1244" s="63"/>
      <c r="B1244" s="19"/>
      <c r="C1244" s="122"/>
      <c r="D1244" s="123"/>
      <c r="E1244" s="122"/>
      <c r="G1244" s="68"/>
      <c r="H1244" s="69"/>
      <c r="I1244" s="69"/>
      <c r="J1244" s="69"/>
      <c r="K1244" s="69"/>
      <c r="L1244" s="69"/>
      <c r="M1244" s="6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</row>
    <row r="1245" spans="1:32" s="67" customFormat="1" x14ac:dyDescent="0.2">
      <c r="A1245" s="63"/>
      <c r="B1245" s="19"/>
      <c r="C1245" s="122"/>
      <c r="D1245" s="123"/>
      <c r="E1245" s="122"/>
      <c r="G1245" s="68"/>
      <c r="H1245" s="69"/>
      <c r="I1245" s="69"/>
      <c r="J1245" s="69"/>
      <c r="K1245" s="69"/>
      <c r="L1245" s="69"/>
      <c r="M1245" s="6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</row>
    <row r="1246" spans="1:32" s="67" customFormat="1" x14ac:dyDescent="0.2">
      <c r="A1246" s="63"/>
      <c r="B1246" s="19"/>
      <c r="C1246" s="122"/>
      <c r="D1246" s="123"/>
      <c r="E1246" s="122"/>
      <c r="G1246" s="68"/>
      <c r="H1246" s="69"/>
      <c r="I1246" s="69"/>
      <c r="J1246" s="69"/>
      <c r="K1246" s="69"/>
      <c r="L1246" s="69"/>
      <c r="M1246" s="6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</row>
    <row r="1247" spans="1:32" s="67" customFormat="1" x14ac:dyDescent="0.2">
      <c r="A1247" s="63"/>
      <c r="B1247" s="19"/>
      <c r="C1247" s="122"/>
      <c r="D1247" s="123"/>
      <c r="E1247" s="122"/>
      <c r="G1247" s="68"/>
      <c r="H1247" s="69"/>
      <c r="I1247" s="69"/>
      <c r="J1247" s="69"/>
      <c r="K1247" s="69"/>
      <c r="L1247" s="69"/>
      <c r="M1247" s="6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</row>
    <row r="1248" spans="1:32" s="67" customFormat="1" x14ac:dyDescent="0.2">
      <c r="A1248" s="63"/>
      <c r="B1248" s="19"/>
      <c r="C1248" s="122"/>
      <c r="D1248" s="123"/>
      <c r="E1248" s="122"/>
      <c r="G1248" s="68"/>
      <c r="H1248" s="69"/>
      <c r="I1248" s="69"/>
      <c r="J1248" s="69"/>
      <c r="K1248" s="69"/>
      <c r="L1248" s="69"/>
      <c r="M1248" s="6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</row>
    <row r="1249" spans="1:32" s="67" customFormat="1" x14ac:dyDescent="0.2">
      <c r="A1249" s="63"/>
      <c r="B1249" s="19"/>
      <c r="C1249" s="122"/>
      <c r="D1249" s="123"/>
      <c r="E1249" s="122"/>
      <c r="G1249" s="68"/>
      <c r="H1249" s="69"/>
      <c r="I1249" s="69"/>
      <c r="J1249" s="69"/>
      <c r="K1249" s="69"/>
      <c r="L1249" s="69"/>
      <c r="M1249" s="6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</row>
    <row r="1250" spans="1:32" s="67" customFormat="1" x14ac:dyDescent="0.2">
      <c r="A1250" s="63"/>
      <c r="B1250" s="19"/>
      <c r="C1250" s="122"/>
      <c r="D1250" s="123"/>
      <c r="E1250" s="122"/>
      <c r="G1250" s="68"/>
      <c r="H1250" s="69"/>
      <c r="I1250" s="69"/>
      <c r="J1250" s="69"/>
      <c r="K1250" s="69"/>
      <c r="L1250" s="69"/>
      <c r="M1250" s="6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</row>
    <row r="1251" spans="1:32" s="67" customFormat="1" x14ac:dyDescent="0.2">
      <c r="A1251" s="63"/>
      <c r="B1251" s="19"/>
      <c r="C1251" s="122"/>
      <c r="D1251" s="123"/>
      <c r="E1251" s="122"/>
      <c r="G1251" s="68"/>
      <c r="H1251" s="69"/>
      <c r="I1251" s="69"/>
      <c r="J1251" s="69"/>
      <c r="K1251" s="69"/>
      <c r="L1251" s="69"/>
      <c r="M1251" s="6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</row>
    <row r="1252" spans="1:32" s="67" customFormat="1" x14ac:dyDescent="0.2">
      <c r="A1252" s="63"/>
      <c r="B1252" s="19"/>
      <c r="C1252" s="122"/>
      <c r="D1252" s="123"/>
      <c r="E1252" s="122"/>
      <c r="G1252" s="68"/>
      <c r="H1252" s="69"/>
      <c r="I1252" s="69"/>
      <c r="J1252" s="69"/>
      <c r="K1252" s="69"/>
      <c r="L1252" s="69"/>
      <c r="M1252" s="6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</row>
    <row r="1253" spans="1:32" s="67" customFormat="1" x14ac:dyDescent="0.2">
      <c r="A1253" s="63"/>
      <c r="B1253" s="19"/>
      <c r="C1253" s="122"/>
      <c r="D1253" s="123"/>
      <c r="E1253" s="122"/>
      <c r="G1253" s="68"/>
      <c r="H1253" s="69"/>
      <c r="I1253" s="69"/>
      <c r="J1253" s="69"/>
      <c r="K1253" s="69"/>
      <c r="L1253" s="69"/>
      <c r="M1253" s="6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</row>
    <row r="1254" spans="1:32" s="67" customFormat="1" x14ac:dyDescent="0.2">
      <c r="A1254" s="63"/>
      <c r="B1254" s="19"/>
      <c r="C1254" s="122"/>
      <c r="D1254" s="123"/>
      <c r="E1254" s="122"/>
      <c r="G1254" s="68"/>
      <c r="H1254" s="69"/>
      <c r="I1254" s="69"/>
      <c r="J1254" s="69"/>
      <c r="K1254" s="69"/>
      <c r="L1254" s="69"/>
      <c r="M1254" s="6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</row>
    <row r="1255" spans="1:32" s="67" customFormat="1" x14ac:dyDescent="0.2">
      <c r="A1255" s="63"/>
      <c r="B1255" s="19"/>
      <c r="C1255" s="122"/>
      <c r="D1255" s="123"/>
      <c r="E1255" s="122"/>
      <c r="G1255" s="68"/>
      <c r="H1255" s="69"/>
      <c r="I1255" s="69"/>
      <c r="J1255" s="69"/>
      <c r="K1255" s="69"/>
      <c r="L1255" s="69"/>
      <c r="M1255" s="6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</row>
    <row r="1256" spans="1:32" s="67" customFormat="1" x14ac:dyDescent="0.2">
      <c r="A1256" s="63"/>
      <c r="B1256" s="19"/>
      <c r="C1256" s="122"/>
      <c r="D1256" s="123"/>
      <c r="E1256" s="122"/>
      <c r="G1256" s="68"/>
      <c r="H1256" s="69"/>
      <c r="I1256" s="69"/>
      <c r="J1256" s="69"/>
      <c r="K1256" s="69"/>
      <c r="L1256" s="69"/>
      <c r="M1256" s="6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</row>
    <row r="1257" spans="1:32" s="67" customFormat="1" x14ac:dyDescent="0.2">
      <c r="A1257" s="63"/>
      <c r="B1257" s="19"/>
      <c r="C1257" s="122"/>
      <c r="D1257" s="123"/>
      <c r="E1257" s="122"/>
      <c r="G1257" s="68"/>
      <c r="H1257" s="69"/>
      <c r="I1257" s="69"/>
      <c r="J1257" s="69"/>
      <c r="K1257" s="69"/>
      <c r="L1257" s="69"/>
      <c r="M1257" s="6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</row>
    <row r="1258" spans="1:32" s="67" customFormat="1" x14ac:dyDescent="0.2">
      <c r="A1258" s="63"/>
      <c r="B1258" s="19"/>
      <c r="C1258" s="122"/>
      <c r="D1258" s="123"/>
      <c r="E1258" s="122"/>
      <c r="G1258" s="68"/>
      <c r="H1258" s="69"/>
      <c r="I1258" s="69"/>
      <c r="J1258" s="69"/>
      <c r="K1258" s="69"/>
      <c r="L1258" s="69"/>
      <c r="M1258" s="6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</row>
    <row r="1259" spans="1:32" s="67" customFormat="1" x14ac:dyDescent="0.2">
      <c r="A1259" s="63"/>
      <c r="B1259" s="19"/>
      <c r="C1259" s="122"/>
      <c r="D1259" s="123"/>
      <c r="E1259" s="122"/>
      <c r="G1259" s="68"/>
      <c r="H1259" s="69"/>
      <c r="I1259" s="69"/>
      <c r="J1259" s="69"/>
      <c r="K1259" s="69"/>
      <c r="L1259" s="69"/>
      <c r="M1259" s="6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</row>
    <row r="1260" spans="1:32" s="67" customFormat="1" x14ac:dyDescent="0.2">
      <c r="A1260" s="63"/>
      <c r="B1260" s="19"/>
      <c r="C1260" s="122"/>
      <c r="D1260" s="123"/>
      <c r="E1260" s="122"/>
      <c r="G1260" s="68"/>
      <c r="H1260" s="69"/>
      <c r="I1260" s="69"/>
      <c r="J1260" s="69"/>
      <c r="K1260" s="69"/>
      <c r="L1260" s="69"/>
      <c r="M1260" s="6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</row>
    <row r="1261" spans="1:32" s="67" customFormat="1" x14ac:dyDescent="0.2">
      <c r="A1261" s="63"/>
      <c r="B1261" s="19"/>
      <c r="C1261" s="122"/>
      <c r="D1261" s="123"/>
      <c r="E1261" s="122"/>
      <c r="G1261" s="68"/>
      <c r="H1261" s="69"/>
      <c r="I1261" s="69"/>
      <c r="J1261" s="69"/>
      <c r="K1261" s="69"/>
      <c r="L1261" s="69"/>
      <c r="M1261" s="6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</row>
    <row r="1262" spans="1:32" s="67" customFormat="1" x14ac:dyDescent="0.2">
      <c r="A1262" s="63"/>
      <c r="B1262" s="19"/>
      <c r="C1262" s="122"/>
      <c r="D1262" s="123"/>
      <c r="E1262" s="122"/>
      <c r="G1262" s="68"/>
      <c r="H1262" s="69"/>
      <c r="I1262" s="69"/>
      <c r="J1262" s="69"/>
      <c r="K1262" s="69"/>
      <c r="L1262" s="69"/>
      <c r="M1262" s="6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</row>
    <row r="1263" spans="1:32" s="67" customFormat="1" x14ac:dyDescent="0.2">
      <c r="A1263" s="63"/>
      <c r="B1263" s="19"/>
      <c r="C1263" s="122"/>
      <c r="D1263" s="123"/>
      <c r="E1263" s="122"/>
      <c r="G1263" s="68"/>
      <c r="H1263" s="69"/>
      <c r="I1263" s="69"/>
      <c r="J1263" s="69"/>
      <c r="K1263" s="69"/>
      <c r="L1263" s="69"/>
      <c r="M1263" s="6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</row>
    <row r="1264" spans="1:32" s="67" customFormat="1" x14ac:dyDescent="0.2">
      <c r="A1264" s="63"/>
      <c r="B1264" s="19"/>
      <c r="C1264" s="122"/>
      <c r="D1264" s="123"/>
      <c r="E1264" s="122"/>
      <c r="G1264" s="68"/>
      <c r="H1264" s="69"/>
      <c r="I1264" s="69"/>
      <c r="J1264" s="69"/>
      <c r="K1264" s="69"/>
      <c r="L1264" s="69"/>
      <c r="M1264" s="6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</row>
    <row r="1265" spans="1:32" s="67" customFormat="1" x14ac:dyDescent="0.2">
      <c r="A1265" s="63"/>
      <c r="B1265" s="19"/>
      <c r="C1265" s="122"/>
      <c r="D1265" s="123"/>
      <c r="E1265" s="122"/>
      <c r="G1265" s="68"/>
      <c r="H1265" s="69"/>
      <c r="I1265" s="69"/>
      <c r="J1265" s="69"/>
      <c r="K1265" s="69"/>
      <c r="L1265" s="69"/>
      <c r="M1265" s="6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</row>
    <row r="1266" spans="1:32" s="67" customFormat="1" x14ac:dyDescent="0.2">
      <c r="A1266" s="63"/>
      <c r="B1266" s="19"/>
      <c r="C1266" s="122"/>
      <c r="D1266" s="123"/>
      <c r="E1266" s="122"/>
      <c r="G1266" s="68"/>
      <c r="H1266" s="69"/>
      <c r="I1266" s="69"/>
      <c r="J1266" s="69"/>
      <c r="K1266" s="69"/>
      <c r="L1266" s="69"/>
      <c r="M1266" s="6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</row>
    <row r="1267" spans="1:32" s="67" customFormat="1" x14ac:dyDescent="0.2">
      <c r="A1267" s="63"/>
      <c r="B1267" s="19"/>
      <c r="C1267" s="122"/>
      <c r="D1267" s="123"/>
      <c r="E1267" s="122"/>
      <c r="G1267" s="68"/>
      <c r="H1267" s="69"/>
      <c r="I1267" s="69"/>
      <c r="J1267" s="69"/>
      <c r="K1267" s="69"/>
      <c r="L1267" s="69"/>
      <c r="M1267" s="6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</row>
    <row r="1268" spans="1:32" s="67" customFormat="1" x14ac:dyDescent="0.2">
      <c r="A1268" s="63"/>
      <c r="B1268" s="19"/>
      <c r="C1268" s="122"/>
      <c r="D1268" s="123"/>
      <c r="E1268" s="122"/>
      <c r="G1268" s="68"/>
      <c r="H1268" s="69"/>
      <c r="I1268" s="69"/>
      <c r="J1268" s="69"/>
      <c r="K1268" s="69"/>
      <c r="L1268" s="69"/>
      <c r="M1268" s="6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</row>
    <row r="1269" spans="1:32" s="67" customFormat="1" x14ac:dyDescent="0.2">
      <c r="A1269" s="63"/>
      <c r="B1269" s="19"/>
      <c r="C1269" s="122"/>
      <c r="D1269" s="123"/>
      <c r="E1269" s="122"/>
      <c r="G1269" s="68"/>
      <c r="H1269" s="69"/>
      <c r="I1269" s="69"/>
      <c r="J1269" s="69"/>
      <c r="K1269" s="69"/>
      <c r="L1269" s="69"/>
      <c r="M1269" s="6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</row>
    <row r="1270" spans="1:32" s="67" customFormat="1" x14ac:dyDescent="0.2">
      <c r="A1270" s="63"/>
      <c r="B1270" s="19"/>
      <c r="C1270" s="122"/>
      <c r="D1270" s="123"/>
      <c r="E1270" s="122"/>
      <c r="G1270" s="68"/>
      <c r="H1270" s="69"/>
      <c r="I1270" s="69"/>
      <c r="J1270" s="69"/>
      <c r="K1270" s="69"/>
      <c r="L1270" s="69"/>
      <c r="M1270" s="6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</row>
    <row r="1271" spans="1:32" s="67" customFormat="1" x14ac:dyDescent="0.2">
      <c r="A1271" s="63"/>
      <c r="B1271" s="19"/>
      <c r="C1271" s="122"/>
      <c r="D1271" s="123"/>
      <c r="E1271" s="122"/>
      <c r="G1271" s="68"/>
      <c r="H1271" s="69"/>
      <c r="I1271" s="69"/>
      <c r="J1271" s="69"/>
      <c r="K1271" s="69"/>
      <c r="L1271" s="69"/>
      <c r="M1271" s="6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</row>
    <row r="1272" spans="1:32" s="67" customFormat="1" x14ac:dyDescent="0.2">
      <c r="A1272" s="63"/>
      <c r="B1272" s="19"/>
      <c r="C1272" s="122"/>
      <c r="D1272" s="123"/>
      <c r="E1272" s="122"/>
      <c r="G1272" s="68"/>
      <c r="H1272" s="69"/>
      <c r="I1272" s="69"/>
      <c r="J1272" s="69"/>
      <c r="K1272" s="69"/>
      <c r="L1272" s="69"/>
      <c r="M1272" s="6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</row>
    <row r="1273" spans="1:32" s="67" customFormat="1" x14ac:dyDescent="0.2">
      <c r="A1273" s="63"/>
      <c r="B1273" s="19"/>
      <c r="C1273" s="122"/>
      <c r="D1273" s="123"/>
      <c r="E1273" s="122"/>
      <c r="G1273" s="68"/>
      <c r="H1273" s="69"/>
      <c r="I1273" s="69"/>
      <c r="J1273" s="69"/>
      <c r="K1273" s="69"/>
      <c r="L1273" s="69"/>
      <c r="M1273" s="6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</row>
    <row r="1274" spans="1:32" s="67" customFormat="1" x14ac:dyDescent="0.2">
      <c r="A1274" s="63"/>
      <c r="B1274" s="19"/>
      <c r="C1274" s="122"/>
      <c r="D1274" s="123"/>
      <c r="E1274" s="122"/>
      <c r="G1274" s="68"/>
      <c r="H1274" s="69"/>
      <c r="I1274" s="69"/>
      <c r="J1274" s="69"/>
      <c r="K1274" s="69"/>
      <c r="L1274" s="69"/>
      <c r="M1274" s="6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</row>
    <row r="1275" spans="1:32" s="67" customFormat="1" x14ac:dyDescent="0.2">
      <c r="A1275" s="63"/>
      <c r="B1275" s="19"/>
      <c r="C1275" s="122"/>
      <c r="D1275" s="123"/>
      <c r="E1275" s="122"/>
      <c r="G1275" s="68"/>
      <c r="H1275" s="69"/>
      <c r="I1275" s="69"/>
      <c r="J1275" s="69"/>
      <c r="K1275" s="69"/>
      <c r="L1275" s="69"/>
      <c r="M1275" s="6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</row>
    <row r="1276" spans="1:32" s="67" customFormat="1" x14ac:dyDescent="0.2">
      <c r="A1276" s="63"/>
      <c r="B1276" s="19"/>
      <c r="C1276" s="122"/>
      <c r="D1276" s="123"/>
      <c r="E1276" s="122"/>
      <c r="G1276" s="68"/>
      <c r="H1276" s="69"/>
      <c r="I1276" s="69"/>
      <c r="J1276" s="69"/>
      <c r="K1276" s="69"/>
      <c r="L1276" s="69"/>
      <c r="M1276" s="6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</row>
    <row r="1277" spans="1:32" s="67" customFormat="1" x14ac:dyDescent="0.2">
      <c r="A1277" s="63"/>
      <c r="B1277" s="19"/>
      <c r="C1277" s="122"/>
      <c r="D1277" s="123"/>
      <c r="E1277" s="122"/>
      <c r="G1277" s="68"/>
      <c r="H1277" s="69"/>
      <c r="I1277" s="69"/>
      <c r="J1277" s="69"/>
      <c r="K1277" s="69"/>
      <c r="L1277" s="69"/>
      <c r="M1277" s="6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</row>
    <row r="1278" spans="1:32" s="67" customFormat="1" x14ac:dyDescent="0.2">
      <c r="A1278" s="63"/>
      <c r="B1278" s="19"/>
      <c r="C1278" s="122"/>
      <c r="D1278" s="123"/>
      <c r="E1278" s="122"/>
      <c r="G1278" s="68"/>
      <c r="H1278" s="69"/>
      <c r="I1278" s="69"/>
      <c r="J1278" s="69"/>
      <c r="K1278" s="69"/>
      <c r="L1278" s="69"/>
      <c r="M1278" s="6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</row>
    <row r="1279" spans="1:32" s="67" customFormat="1" x14ac:dyDescent="0.2">
      <c r="A1279" s="63"/>
      <c r="B1279" s="19"/>
      <c r="C1279" s="122"/>
      <c r="D1279" s="123"/>
      <c r="E1279" s="122"/>
      <c r="G1279" s="68"/>
      <c r="H1279" s="69"/>
      <c r="I1279" s="69"/>
      <c r="J1279" s="69"/>
      <c r="K1279" s="69"/>
      <c r="L1279" s="69"/>
      <c r="M1279" s="6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</row>
    <row r="1280" spans="1:32" s="67" customFormat="1" x14ac:dyDescent="0.2">
      <c r="A1280" s="63"/>
      <c r="B1280" s="19"/>
      <c r="C1280" s="122"/>
      <c r="D1280" s="123"/>
      <c r="E1280" s="122"/>
      <c r="G1280" s="68"/>
      <c r="H1280" s="69"/>
      <c r="I1280" s="69"/>
      <c r="J1280" s="69"/>
      <c r="K1280" s="69"/>
      <c r="L1280" s="69"/>
      <c r="M1280" s="6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</row>
    <row r="1281" spans="1:32" s="67" customFormat="1" x14ac:dyDescent="0.2">
      <c r="A1281" s="63"/>
      <c r="B1281" s="19"/>
      <c r="C1281" s="122"/>
      <c r="D1281" s="123"/>
      <c r="E1281" s="122"/>
      <c r="G1281" s="68"/>
      <c r="H1281" s="69"/>
      <c r="I1281" s="69"/>
      <c r="J1281" s="69"/>
      <c r="K1281" s="69"/>
      <c r="L1281" s="69"/>
      <c r="M1281" s="6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</row>
    <row r="1282" spans="1:32" s="67" customFormat="1" x14ac:dyDescent="0.2">
      <c r="A1282" s="63"/>
      <c r="B1282" s="19"/>
      <c r="C1282" s="122"/>
      <c r="D1282" s="123"/>
      <c r="E1282" s="122"/>
      <c r="G1282" s="68"/>
      <c r="H1282" s="69"/>
      <c r="I1282" s="69"/>
      <c r="J1282" s="69"/>
      <c r="K1282" s="69"/>
      <c r="L1282" s="69"/>
      <c r="M1282" s="6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</row>
    <row r="1283" spans="1:32" s="67" customFormat="1" x14ac:dyDescent="0.2">
      <c r="A1283" s="63"/>
      <c r="B1283" s="19"/>
      <c r="C1283" s="122"/>
      <c r="D1283" s="123"/>
      <c r="E1283" s="122"/>
      <c r="G1283" s="68"/>
      <c r="H1283" s="69"/>
      <c r="I1283" s="69"/>
      <c r="J1283" s="69"/>
      <c r="K1283" s="69"/>
      <c r="L1283" s="69"/>
      <c r="M1283" s="6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</row>
    <row r="1284" spans="1:32" s="67" customFormat="1" x14ac:dyDescent="0.2">
      <c r="A1284" s="63"/>
      <c r="B1284" s="19"/>
      <c r="C1284" s="122"/>
      <c r="D1284" s="123"/>
      <c r="E1284" s="122"/>
      <c r="G1284" s="68"/>
      <c r="H1284" s="69"/>
      <c r="I1284" s="69"/>
      <c r="J1284" s="69"/>
      <c r="K1284" s="69"/>
      <c r="L1284" s="69"/>
      <c r="M1284" s="6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</row>
    <row r="1285" spans="1:32" s="67" customFormat="1" x14ac:dyDescent="0.2">
      <c r="A1285" s="63"/>
      <c r="B1285" s="19"/>
      <c r="C1285" s="122"/>
      <c r="D1285" s="123"/>
      <c r="E1285" s="122"/>
      <c r="G1285" s="68"/>
      <c r="H1285" s="69"/>
      <c r="I1285" s="69"/>
      <c r="J1285" s="69"/>
      <c r="K1285" s="69"/>
      <c r="L1285" s="69"/>
      <c r="M1285" s="6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</row>
    <row r="1286" spans="1:32" s="67" customFormat="1" x14ac:dyDescent="0.2">
      <c r="A1286" s="63"/>
      <c r="B1286" s="19"/>
      <c r="C1286" s="122"/>
      <c r="D1286" s="123"/>
      <c r="E1286" s="122"/>
      <c r="G1286" s="68"/>
      <c r="H1286" s="69"/>
      <c r="I1286" s="69"/>
      <c r="J1286" s="69"/>
      <c r="K1286" s="69"/>
      <c r="L1286" s="69"/>
      <c r="M1286" s="6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</row>
    <row r="1287" spans="1:32" s="67" customFormat="1" x14ac:dyDescent="0.2">
      <c r="A1287" s="63"/>
      <c r="B1287" s="19"/>
      <c r="C1287" s="122"/>
      <c r="D1287" s="123"/>
      <c r="E1287" s="122"/>
      <c r="G1287" s="68"/>
      <c r="H1287" s="69"/>
      <c r="I1287" s="69"/>
      <c r="J1287" s="69"/>
      <c r="K1287" s="69"/>
      <c r="L1287" s="69"/>
      <c r="M1287" s="6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</row>
    <row r="1288" spans="1:32" s="67" customFormat="1" x14ac:dyDescent="0.2">
      <c r="A1288" s="63"/>
      <c r="B1288" s="19"/>
      <c r="C1288" s="122"/>
      <c r="D1288" s="123"/>
      <c r="E1288" s="122"/>
      <c r="G1288" s="68"/>
      <c r="H1288" s="69"/>
      <c r="I1288" s="69"/>
      <c r="J1288" s="69"/>
      <c r="K1288" s="69"/>
      <c r="L1288" s="69"/>
      <c r="M1288" s="6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</row>
    <row r="1289" spans="1:32" s="67" customFormat="1" x14ac:dyDescent="0.2">
      <c r="A1289" s="63"/>
      <c r="B1289" s="19"/>
      <c r="C1289" s="122"/>
      <c r="D1289" s="123"/>
      <c r="E1289" s="122"/>
      <c r="G1289" s="68"/>
      <c r="H1289" s="69"/>
      <c r="I1289" s="69"/>
      <c r="J1289" s="69"/>
      <c r="K1289" s="69"/>
      <c r="L1289" s="69"/>
      <c r="M1289" s="6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</row>
    <row r="1290" spans="1:32" s="67" customFormat="1" x14ac:dyDescent="0.2">
      <c r="A1290" s="63"/>
      <c r="B1290" s="19"/>
      <c r="C1290" s="122"/>
      <c r="D1290" s="123"/>
      <c r="E1290" s="122"/>
      <c r="G1290" s="68"/>
      <c r="H1290" s="69"/>
      <c r="I1290" s="69"/>
      <c r="J1290" s="69"/>
      <c r="K1290" s="69"/>
      <c r="L1290" s="69"/>
      <c r="M1290" s="6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</row>
    <row r="1291" spans="1:32" s="67" customFormat="1" x14ac:dyDescent="0.2">
      <c r="A1291" s="63"/>
      <c r="B1291" s="19"/>
      <c r="C1291" s="122"/>
      <c r="D1291" s="123"/>
      <c r="E1291" s="122"/>
      <c r="G1291" s="68"/>
      <c r="H1291" s="69"/>
      <c r="I1291" s="69"/>
      <c r="J1291" s="69"/>
      <c r="K1291" s="69"/>
      <c r="L1291" s="69"/>
      <c r="M1291" s="6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</row>
    <row r="1292" spans="1:32" s="67" customFormat="1" x14ac:dyDescent="0.2">
      <c r="A1292" s="63"/>
      <c r="B1292" s="19"/>
      <c r="C1292" s="122"/>
      <c r="D1292" s="123"/>
      <c r="E1292" s="122"/>
      <c r="G1292" s="68"/>
      <c r="H1292" s="69"/>
      <c r="I1292" s="69"/>
      <c r="J1292" s="69"/>
      <c r="K1292" s="69"/>
      <c r="L1292" s="69"/>
      <c r="M1292" s="6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</row>
    <row r="1293" spans="1:32" s="67" customFormat="1" x14ac:dyDescent="0.2">
      <c r="A1293" s="63"/>
      <c r="B1293" s="19"/>
      <c r="C1293" s="122"/>
      <c r="D1293" s="123"/>
      <c r="E1293" s="122"/>
      <c r="G1293" s="68"/>
      <c r="H1293" s="69"/>
      <c r="I1293" s="69"/>
      <c r="J1293" s="69"/>
      <c r="K1293" s="69"/>
      <c r="L1293" s="69"/>
      <c r="M1293" s="6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</row>
    <row r="1294" spans="1:32" s="67" customFormat="1" x14ac:dyDescent="0.2">
      <c r="A1294" s="63"/>
      <c r="B1294" s="19"/>
      <c r="C1294" s="122"/>
      <c r="D1294" s="123"/>
      <c r="E1294" s="122"/>
      <c r="G1294" s="68"/>
      <c r="H1294" s="69"/>
      <c r="I1294" s="69"/>
      <c r="J1294" s="69"/>
      <c r="K1294" s="69"/>
      <c r="L1294" s="69"/>
      <c r="M1294" s="6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</row>
    <row r="1295" spans="1:32" s="67" customFormat="1" x14ac:dyDescent="0.2">
      <c r="A1295" s="63"/>
      <c r="B1295" s="19"/>
      <c r="C1295" s="122"/>
      <c r="D1295" s="123"/>
      <c r="E1295" s="122"/>
      <c r="G1295" s="68"/>
      <c r="H1295" s="69"/>
      <c r="I1295" s="69"/>
      <c r="J1295" s="69"/>
      <c r="K1295" s="69"/>
      <c r="L1295" s="69"/>
      <c r="M1295" s="6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</row>
    <row r="1296" spans="1:32" s="67" customFormat="1" x14ac:dyDescent="0.2">
      <c r="A1296" s="63"/>
      <c r="B1296" s="19"/>
      <c r="C1296" s="122"/>
      <c r="D1296" s="123"/>
      <c r="E1296" s="122"/>
      <c r="G1296" s="68"/>
      <c r="H1296" s="69"/>
      <c r="I1296" s="69"/>
      <c r="J1296" s="69"/>
      <c r="K1296" s="69"/>
      <c r="L1296" s="69"/>
      <c r="M1296" s="6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</row>
    <row r="1297" spans="1:32" s="67" customFormat="1" x14ac:dyDescent="0.2">
      <c r="A1297" s="63"/>
      <c r="B1297" s="19"/>
      <c r="C1297" s="122"/>
      <c r="D1297" s="123"/>
      <c r="E1297" s="122"/>
      <c r="G1297" s="68"/>
      <c r="H1297" s="69"/>
      <c r="I1297" s="69"/>
      <c r="J1297" s="69"/>
      <c r="K1297" s="69"/>
      <c r="L1297" s="69"/>
      <c r="M1297" s="6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</row>
    <row r="1298" spans="1:32" s="67" customFormat="1" x14ac:dyDescent="0.2">
      <c r="A1298" s="63"/>
      <c r="B1298" s="19"/>
      <c r="C1298" s="122"/>
      <c r="D1298" s="123"/>
      <c r="E1298" s="122"/>
      <c r="G1298" s="68"/>
      <c r="H1298" s="69"/>
      <c r="I1298" s="69"/>
      <c r="J1298" s="69"/>
      <c r="K1298" s="69"/>
      <c r="L1298" s="69"/>
      <c r="M1298" s="6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</row>
    <row r="1299" spans="1:32" s="67" customFormat="1" x14ac:dyDescent="0.2">
      <c r="A1299" s="63"/>
      <c r="B1299" s="19"/>
      <c r="C1299" s="122"/>
      <c r="D1299" s="123"/>
      <c r="E1299" s="122"/>
      <c r="G1299" s="68"/>
      <c r="H1299" s="69"/>
      <c r="I1299" s="69"/>
      <c r="J1299" s="69"/>
      <c r="K1299" s="69"/>
      <c r="L1299" s="69"/>
      <c r="M1299" s="6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</row>
    <row r="1300" spans="1:32" s="67" customFormat="1" x14ac:dyDescent="0.2">
      <c r="A1300" s="63"/>
      <c r="B1300" s="19"/>
      <c r="C1300" s="122"/>
      <c r="D1300" s="123"/>
      <c r="E1300" s="122"/>
      <c r="G1300" s="68"/>
      <c r="H1300" s="69"/>
      <c r="I1300" s="69"/>
      <c r="J1300" s="69"/>
      <c r="K1300" s="69"/>
      <c r="L1300" s="69"/>
      <c r="M1300" s="6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</row>
    <row r="1301" spans="1:32" s="67" customFormat="1" x14ac:dyDescent="0.2">
      <c r="A1301" s="63"/>
      <c r="B1301" s="19"/>
      <c r="C1301" s="122"/>
      <c r="D1301" s="123"/>
      <c r="E1301" s="122"/>
      <c r="G1301" s="68"/>
      <c r="H1301" s="69"/>
      <c r="I1301" s="69"/>
      <c r="J1301" s="69"/>
      <c r="K1301" s="69"/>
      <c r="L1301" s="69"/>
      <c r="M1301" s="6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</row>
    <row r="1302" spans="1:32" s="67" customFormat="1" x14ac:dyDescent="0.2">
      <c r="A1302" s="63"/>
      <c r="B1302" s="19"/>
      <c r="C1302" s="122"/>
      <c r="D1302" s="123"/>
      <c r="E1302" s="122"/>
      <c r="G1302" s="68"/>
      <c r="H1302" s="69"/>
      <c r="I1302" s="69"/>
      <c r="J1302" s="69"/>
      <c r="K1302" s="69"/>
      <c r="L1302" s="69"/>
      <c r="M1302" s="6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</row>
    <row r="1303" spans="1:32" s="67" customFormat="1" x14ac:dyDescent="0.2">
      <c r="A1303" s="63"/>
      <c r="B1303" s="19"/>
      <c r="C1303" s="122"/>
      <c r="D1303" s="123"/>
      <c r="E1303" s="122"/>
      <c r="G1303" s="68"/>
      <c r="H1303" s="69"/>
      <c r="I1303" s="69"/>
      <c r="J1303" s="69"/>
      <c r="K1303" s="69"/>
      <c r="L1303" s="69"/>
      <c r="M1303" s="6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</row>
    <row r="1304" spans="1:32" s="67" customFormat="1" x14ac:dyDescent="0.2">
      <c r="A1304" s="63"/>
      <c r="B1304" s="19"/>
      <c r="C1304" s="122"/>
      <c r="D1304" s="123"/>
      <c r="E1304" s="122"/>
      <c r="G1304" s="68"/>
      <c r="H1304" s="69"/>
      <c r="I1304" s="69"/>
      <c r="J1304" s="69"/>
      <c r="K1304" s="69"/>
      <c r="L1304" s="69"/>
      <c r="M1304" s="6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</row>
    <row r="1305" spans="1:32" s="67" customFormat="1" x14ac:dyDescent="0.2">
      <c r="A1305" s="63"/>
      <c r="B1305" s="19"/>
      <c r="C1305" s="122"/>
      <c r="D1305" s="123"/>
      <c r="E1305" s="122"/>
      <c r="G1305" s="68"/>
      <c r="H1305" s="69"/>
      <c r="I1305" s="69"/>
      <c r="J1305" s="69"/>
      <c r="K1305" s="69"/>
      <c r="L1305" s="69"/>
      <c r="M1305" s="6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</row>
    <row r="1306" spans="1:32" s="67" customFormat="1" x14ac:dyDescent="0.2">
      <c r="A1306" s="63"/>
      <c r="B1306" s="19"/>
      <c r="C1306" s="122"/>
      <c r="D1306" s="123"/>
      <c r="E1306" s="122"/>
      <c r="G1306" s="68"/>
      <c r="H1306" s="69"/>
      <c r="I1306" s="69"/>
      <c r="J1306" s="69"/>
      <c r="K1306" s="69"/>
      <c r="L1306" s="69"/>
      <c r="M1306" s="6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</row>
    <row r="1307" spans="1:32" s="67" customFormat="1" x14ac:dyDescent="0.2">
      <c r="A1307" s="63"/>
      <c r="B1307" s="19"/>
      <c r="C1307" s="122"/>
      <c r="D1307" s="123"/>
      <c r="E1307" s="122"/>
      <c r="G1307" s="68"/>
      <c r="H1307" s="69"/>
      <c r="I1307" s="69"/>
      <c r="J1307" s="69"/>
      <c r="K1307" s="69"/>
      <c r="L1307" s="69"/>
      <c r="M1307" s="6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</row>
    <row r="1308" spans="1:32" s="67" customFormat="1" x14ac:dyDescent="0.2">
      <c r="A1308" s="63"/>
      <c r="B1308" s="19"/>
      <c r="C1308" s="122"/>
      <c r="D1308" s="123"/>
      <c r="E1308" s="122"/>
      <c r="G1308" s="68"/>
      <c r="H1308" s="69"/>
      <c r="I1308" s="69"/>
      <c r="J1308" s="69"/>
      <c r="K1308" s="69"/>
      <c r="L1308" s="69"/>
      <c r="M1308" s="6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</row>
    <row r="1309" spans="1:32" s="67" customFormat="1" x14ac:dyDescent="0.2">
      <c r="A1309" s="63"/>
      <c r="B1309" s="19"/>
      <c r="C1309" s="122"/>
      <c r="D1309" s="123"/>
      <c r="E1309" s="122"/>
      <c r="G1309" s="68"/>
      <c r="H1309" s="69"/>
      <c r="I1309" s="69"/>
      <c r="J1309" s="69"/>
      <c r="K1309" s="69"/>
      <c r="L1309" s="69"/>
      <c r="M1309" s="6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</row>
    <row r="1310" spans="1:32" s="67" customFormat="1" x14ac:dyDescent="0.2">
      <c r="A1310" s="63"/>
      <c r="B1310" s="19"/>
      <c r="C1310" s="122"/>
      <c r="D1310" s="123"/>
      <c r="E1310" s="122"/>
      <c r="G1310" s="68"/>
      <c r="H1310" s="69"/>
      <c r="I1310" s="69"/>
      <c r="J1310" s="69"/>
      <c r="K1310" s="69"/>
      <c r="L1310" s="69"/>
      <c r="M1310" s="6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</row>
    <row r="1311" spans="1:32" s="67" customFormat="1" x14ac:dyDescent="0.2">
      <c r="A1311" s="63"/>
      <c r="B1311" s="19"/>
      <c r="C1311" s="122"/>
      <c r="D1311" s="123"/>
      <c r="E1311" s="122"/>
      <c r="G1311" s="68"/>
      <c r="H1311" s="69"/>
      <c r="I1311" s="69"/>
      <c r="J1311" s="69"/>
      <c r="K1311" s="69"/>
      <c r="L1311" s="69"/>
      <c r="M1311" s="6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</row>
    <row r="1312" spans="1:32" s="67" customFormat="1" x14ac:dyDescent="0.2">
      <c r="A1312" s="63"/>
      <c r="B1312" s="19"/>
      <c r="C1312" s="122"/>
      <c r="D1312" s="123"/>
      <c r="E1312" s="122"/>
      <c r="G1312" s="68"/>
      <c r="H1312" s="69"/>
      <c r="I1312" s="69"/>
      <c r="J1312" s="69"/>
      <c r="K1312" s="69"/>
      <c r="L1312" s="69"/>
      <c r="M1312" s="6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</row>
    <row r="1313" spans="1:32" s="67" customFormat="1" x14ac:dyDescent="0.2">
      <c r="A1313" s="63"/>
      <c r="B1313" s="19"/>
      <c r="C1313" s="122"/>
      <c r="D1313" s="123"/>
      <c r="E1313" s="122"/>
      <c r="G1313" s="68"/>
      <c r="H1313" s="69"/>
      <c r="I1313" s="69"/>
      <c r="J1313" s="69"/>
      <c r="K1313" s="69"/>
      <c r="L1313" s="69"/>
      <c r="M1313" s="6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</row>
    <row r="1314" spans="1:32" s="67" customFormat="1" x14ac:dyDescent="0.2">
      <c r="A1314" s="63"/>
      <c r="B1314" s="19"/>
      <c r="C1314" s="122"/>
      <c r="D1314" s="123"/>
      <c r="E1314" s="122"/>
      <c r="G1314" s="68"/>
      <c r="H1314" s="69"/>
      <c r="I1314" s="69"/>
      <c r="J1314" s="69"/>
      <c r="K1314" s="69"/>
      <c r="L1314" s="69"/>
      <c r="M1314" s="6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</row>
    <row r="1315" spans="1:32" s="67" customFormat="1" x14ac:dyDescent="0.2">
      <c r="A1315" s="63"/>
      <c r="B1315" s="19"/>
      <c r="C1315" s="122"/>
      <c r="D1315" s="123"/>
      <c r="E1315" s="122"/>
      <c r="G1315" s="68"/>
      <c r="H1315" s="69"/>
      <c r="I1315" s="69"/>
      <c r="J1315" s="69"/>
      <c r="K1315" s="69"/>
      <c r="L1315" s="69"/>
      <c r="M1315" s="6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</row>
    <row r="1316" spans="1:32" s="67" customFormat="1" x14ac:dyDescent="0.2">
      <c r="A1316" s="63"/>
      <c r="B1316" s="19"/>
      <c r="C1316" s="122"/>
      <c r="D1316" s="123"/>
      <c r="E1316" s="122"/>
      <c r="G1316" s="68"/>
      <c r="H1316" s="69"/>
      <c r="I1316" s="69"/>
      <c r="J1316" s="69"/>
      <c r="K1316" s="69"/>
      <c r="L1316" s="69"/>
      <c r="M1316" s="6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</row>
    <row r="1317" spans="1:32" s="67" customFormat="1" x14ac:dyDescent="0.2">
      <c r="A1317" s="63"/>
      <c r="B1317" s="19"/>
      <c r="C1317" s="122"/>
      <c r="D1317" s="123"/>
      <c r="E1317" s="122"/>
      <c r="G1317" s="68"/>
      <c r="H1317" s="69"/>
      <c r="I1317" s="69"/>
      <c r="J1317" s="69"/>
      <c r="K1317" s="69"/>
      <c r="L1317" s="69"/>
      <c r="M1317" s="6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</row>
    <row r="1318" spans="1:32" s="67" customFormat="1" x14ac:dyDescent="0.2">
      <c r="A1318" s="63"/>
      <c r="B1318" s="19"/>
      <c r="C1318" s="122"/>
      <c r="D1318" s="123"/>
      <c r="E1318" s="122"/>
      <c r="G1318" s="68"/>
      <c r="H1318" s="69"/>
      <c r="I1318" s="69"/>
      <c r="J1318" s="69"/>
      <c r="K1318" s="69"/>
      <c r="L1318" s="69"/>
      <c r="M1318" s="6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</row>
    <row r="1319" spans="1:32" s="67" customFormat="1" x14ac:dyDescent="0.2">
      <c r="A1319" s="63"/>
      <c r="B1319" s="19"/>
      <c r="C1319" s="122"/>
      <c r="D1319" s="123"/>
      <c r="E1319" s="122"/>
      <c r="G1319" s="68"/>
      <c r="H1319" s="69"/>
      <c r="I1319" s="69"/>
      <c r="J1319" s="69"/>
      <c r="K1319" s="69"/>
      <c r="L1319" s="69"/>
      <c r="M1319" s="6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</row>
    <row r="1320" spans="1:32" s="67" customFormat="1" x14ac:dyDescent="0.2">
      <c r="A1320" s="63"/>
      <c r="B1320" s="19"/>
      <c r="C1320" s="122"/>
      <c r="D1320" s="123"/>
      <c r="E1320" s="122"/>
      <c r="G1320" s="68"/>
      <c r="H1320" s="69"/>
      <c r="I1320" s="69"/>
      <c r="J1320" s="69"/>
      <c r="K1320" s="69"/>
      <c r="L1320" s="69"/>
      <c r="M1320" s="6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</row>
    <row r="1321" spans="1:32" s="67" customFormat="1" x14ac:dyDescent="0.2">
      <c r="A1321" s="63"/>
      <c r="B1321" s="19"/>
      <c r="C1321" s="122"/>
      <c r="D1321" s="123"/>
      <c r="E1321" s="122"/>
      <c r="G1321" s="68"/>
      <c r="H1321" s="69"/>
      <c r="I1321" s="69"/>
      <c r="J1321" s="69"/>
      <c r="K1321" s="69"/>
      <c r="L1321" s="69"/>
      <c r="M1321" s="6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</row>
    <row r="1322" spans="1:32" s="67" customFormat="1" x14ac:dyDescent="0.2">
      <c r="A1322" s="63"/>
      <c r="B1322" s="19"/>
      <c r="C1322" s="122"/>
      <c r="D1322" s="123"/>
      <c r="E1322" s="122"/>
      <c r="G1322" s="68"/>
      <c r="H1322" s="69"/>
      <c r="I1322" s="69"/>
      <c r="J1322" s="69"/>
      <c r="K1322" s="69"/>
      <c r="L1322" s="69"/>
      <c r="M1322" s="6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</row>
    <row r="1323" spans="1:32" s="67" customFormat="1" x14ac:dyDescent="0.2">
      <c r="A1323" s="63"/>
      <c r="B1323" s="19"/>
      <c r="C1323" s="122"/>
      <c r="D1323" s="123"/>
      <c r="E1323" s="122"/>
      <c r="G1323" s="68"/>
      <c r="H1323" s="69"/>
      <c r="I1323" s="69"/>
      <c r="J1323" s="69"/>
      <c r="K1323" s="69"/>
      <c r="L1323" s="69"/>
      <c r="M1323" s="6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</row>
    <row r="1324" spans="1:32" s="67" customFormat="1" x14ac:dyDescent="0.2">
      <c r="A1324" s="63"/>
      <c r="B1324" s="19"/>
      <c r="C1324" s="122"/>
      <c r="D1324" s="123"/>
      <c r="E1324" s="122"/>
      <c r="G1324" s="68"/>
      <c r="H1324" s="69"/>
      <c r="I1324" s="69"/>
      <c r="J1324" s="69"/>
      <c r="K1324" s="69"/>
      <c r="L1324" s="69"/>
      <c r="M1324" s="6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</row>
    <row r="1325" spans="1:32" s="67" customFormat="1" x14ac:dyDescent="0.2">
      <c r="A1325" s="63"/>
      <c r="B1325" s="19"/>
      <c r="C1325" s="122"/>
      <c r="D1325" s="123"/>
      <c r="E1325" s="122"/>
      <c r="G1325" s="68"/>
      <c r="H1325" s="69"/>
      <c r="I1325" s="69"/>
      <c r="J1325" s="69"/>
      <c r="K1325" s="69"/>
      <c r="L1325" s="69"/>
      <c r="M1325" s="6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</row>
    <row r="1326" spans="1:32" s="67" customFormat="1" x14ac:dyDescent="0.2">
      <c r="A1326" s="63"/>
      <c r="B1326" s="19"/>
      <c r="C1326" s="122"/>
      <c r="D1326" s="123"/>
      <c r="E1326" s="122"/>
      <c r="G1326" s="68"/>
      <c r="H1326" s="69"/>
      <c r="I1326" s="69"/>
      <c r="J1326" s="69"/>
      <c r="K1326" s="69"/>
      <c r="L1326" s="69"/>
      <c r="M1326" s="6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</row>
    <row r="1327" spans="1:32" s="67" customFormat="1" x14ac:dyDescent="0.2">
      <c r="A1327" s="63"/>
      <c r="B1327" s="19"/>
      <c r="C1327" s="122"/>
      <c r="D1327" s="123"/>
      <c r="E1327" s="122"/>
      <c r="G1327" s="68"/>
      <c r="H1327" s="69"/>
      <c r="I1327" s="69"/>
      <c r="J1327" s="69"/>
      <c r="K1327" s="69"/>
      <c r="L1327" s="69"/>
      <c r="M1327" s="6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</row>
    <row r="1328" spans="1:32" s="67" customFormat="1" x14ac:dyDescent="0.2">
      <c r="A1328" s="63"/>
      <c r="B1328" s="19"/>
      <c r="C1328" s="122"/>
      <c r="D1328" s="123"/>
      <c r="E1328" s="122"/>
      <c r="G1328" s="68"/>
      <c r="H1328" s="69"/>
      <c r="I1328" s="69"/>
      <c r="J1328" s="69"/>
      <c r="K1328" s="69"/>
      <c r="L1328" s="69"/>
      <c r="M1328" s="6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</row>
    <row r="1329" spans="1:32" s="67" customFormat="1" x14ac:dyDescent="0.2">
      <c r="A1329" s="63"/>
      <c r="B1329" s="19"/>
      <c r="C1329" s="122"/>
      <c r="D1329" s="123"/>
      <c r="E1329" s="122"/>
      <c r="G1329" s="68"/>
      <c r="H1329" s="69"/>
      <c r="I1329" s="69"/>
      <c r="J1329" s="69"/>
      <c r="K1329" s="69"/>
      <c r="L1329" s="69"/>
      <c r="M1329" s="6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</row>
    <row r="1330" spans="1:32" s="67" customFormat="1" x14ac:dyDescent="0.2">
      <c r="A1330" s="63"/>
      <c r="B1330" s="19"/>
      <c r="C1330" s="122"/>
      <c r="D1330" s="123"/>
      <c r="E1330" s="122"/>
      <c r="G1330" s="68"/>
      <c r="H1330" s="69"/>
      <c r="I1330" s="69"/>
      <c r="J1330" s="69"/>
      <c r="K1330" s="69"/>
      <c r="L1330" s="69"/>
      <c r="M1330" s="6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</row>
    <row r="1331" spans="1:32" s="67" customFormat="1" x14ac:dyDescent="0.2">
      <c r="A1331" s="63"/>
      <c r="B1331" s="19"/>
      <c r="C1331" s="122"/>
      <c r="D1331" s="123"/>
      <c r="E1331" s="122"/>
      <c r="G1331" s="68"/>
      <c r="H1331" s="69"/>
      <c r="I1331" s="69"/>
      <c r="J1331" s="69"/>
      <c r="K1331" s="69"/>
      <c r="L1331" s="69"/>
      <c r="M1331" s="6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</row>
    <row r="1332" spans="1:32" s="67" customFormat="1" x14ac:dyDescent="0.2">
      <c r="A1332" s="63"/>
      <c r="B1332" s="19"/>
      <c r="C1332" s="122"/>
      <c r="D1332" s="123"/>
      <c r="E1332" s="122"/>
      <c r="G1332" s="68"/>
      <c r="H1332" s="69"/>
      <c r="I1332" s="69"/>
      <c r="J1332" s="69"/>
      <c r="K1332" s="69"/>
      <c r="L1332" s="69"/>
      <c r="M1332" s="6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</row>
    <row r="1333" spans="1:32" s="67" customFormat="1" x14ac:dyDescent="0.2">
      <c r="A1333" s="63"/>
      <c r="B1333" s="19"/>
      <c r="C1333" s="122"/>
      <c r="D1333" s="123"/>
      <c r="E1333" s="122"/>
      <c r="G1333" s="68"/>
      <c r="H1333" s="69"/>
      <c r="I1333" s="69"/>
      <c r="J1333" s="69"/>
      <c r="K1333" s="69"/>
      <c r="L1333" s="69"/>
      <c r="M1333" s="6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</row>
    <row r="1334" spans="1:32" s="67" customFormat="1" x14ac:dyDescent="0.2">
      <c r="A1334" s="63"/>
      <c r="B1334" s="19"/>
      <c r="C1334" s="122"/>
      <c r="D1334" s="123"/>
      <c r="E1334" s="122"/>
      <c r="G1334" s="68"/>
      <c r="H1334" s="69"/>
      <c r="I1334" s="69"/>
      <c r="J1334" s="69"/>
      <c r="K1334" s="69"/>
      <c r="L1334" s="69"/>
      <c r="M1334" s="6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</row>
    <row r="1335" spans="1:32" s="67" customFormat="1" x14ac:dyDescent="0.2">
      <c r="A1335" s="63"/>
      <c r="B1335" s="19"/>
      <c r="C1335" s="122"/>
      <c r="D1335" s="123"/>
      <c r="E1335" s="122"/>
      <c r="G1335" s="68"/>
      <c r="H1335" s="69"/>
      <c r="I1335" s="69"/>
      <c r="J1335" s="69"/>
      <c r="K1335" s="69"/>
      <c r="L1335" s="69"/>
      <c r="M1335" s="6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</row>
    <row r="1336" spans="1:32" s="67" customFormat="1" x14ac:dyDescent="0.2">
      <c r="A1336" s="63"/>
      <c r="B1336" s="19"/>
      <c r="C1336" s="122"/>
      <c r="D1336" s="123"/>
      <c r="E1336" s="122"/>
      <c r="G1336" s="68"/>
      <c r="H1336" s="69"/>
      <c r="I1336" s="69"/>
      <c r="J1336" s="69"/>
      <c r="K1336" s="69"/>
      <c r="L1336" s="69"/>
      <c r="M1336" s="6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</row>
    <row r="1337" spans="1:32" s="67" customFormat="1" x14ac:dyDescent="0.2">
      <c r="A1337" s="63"/>
      <c r="B1337" s="19"/>
      <c r="C1337" s="122"/>
      <c r="D1337" s="123"/>
      <c r="E1337" s="122"/>
      <c r="G1337" s="68"/>
      <c r="H1337" s="69"/>
      <c r="I1337" s="69"/>
      <c r="J1337" s="69"/>
      <c r="K1337" s="69"/>
      <c r="L1337" s="69"/>
      <c r="M1337" s="6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</row>
    <row r="1338" spans="1:32" s="67" customFormat="1" x14ac:dyDescent="0.2">
      <c r="A1338" s="63"/>
      <c r="B1338" s="19"/>
      <c r="C1338" s="122"/>
      <c r="D1338" s="123"/>
      <c r="E1338" s="122"/>
      <c r="G1338" s="68"/>
      <c r="H1338" s="69"/>
      <c r="I1338" s="69"/>
      <c r="J1338" s="69"/>
      <c r="K1338" s="69"/>
      <c r="L1338" s="69"/>
      <c r="M1338" s="6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</row>
    <row r="1339" spans="1:32" s="67" customFormat="1" x14ac:dyDescent="0.2">
      <c r="A1339" s="63"/>
      <c r="B1339" s="19"/>
      <c r="C1339" s="122"/>
      <c r="D1339" s="123"/>
      <c r="E1339" s="122"/>
      <c r="G1339" s="68"/>
      <c r="H1339" s="69"/>
      <c r="I1339" s="69"/>
      <c r="J1339" s="69"/>
      <c r="K1339" s="69"/>
      <c r="L1339" s="69"/>
      <c r="M1339" s="6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</row>
    <row r="1340" spans="1:32" s="67" customFormat="1" x14ac:dyDescent="0.2">
      <c r="A1340" s="63"/>
      <c r="B1340" s="19"/>
      <c r="C1340" s="122"/>
      <c r="D1340" s="123"/>
      <c r="E1340" s="122"/>
      <c r="G1340" s="68"/>
      <c r="H1340" s="69"/>
      <c r="I1340" s="69"/>
      <c r="J1340" s="69"/>
      <c r="K1340" s="69"/>
      <c r="L1340" s="69"/>
      <c r="M1340" s="6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</row>
    <row r="1341" spans="1:32" s="67" customFormat="1" x14ac:dyDescent="0.2">
      <c r="A1341" s="63"/>
      <c r="B1341" s="19"/>
      <c r="C1341" s="122"/>
      <c r="D1341" s="123"/>
      <c r="E1341" s="122"/>
      <c r="G1341" s="68"/>
      <c r="H1341" s="69"/>
      <c r="I1341" s="69"/>
      <c r="J1341" s="69"/>
      <c r="K1341" s="69"/>
      <c r="L1341" s="69"/>
      <c r="M1341" s="6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</row>
    <row r="1342" spans="1:32" s="67" customFormat="1" x14ac:dyDescent="0.2">
      <c r="A1342" s="63"/>
      <c r="B1342" s="19"/>
      <c r="C1342" s="122"/>
      <c r="D1342" s="123"/>
      <c r="E1342" s="122"/>
      <c r="G1342" s="68"/>
      <c r="H1342" s="69"/>
      <c r="I1342" s="69"/>
      <c r="J1342" s="69"/>
      <c r="K1342" s="69"/>
      <c r="L1342" s="69"/>
      <c r="M1342" s="6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</row>
    <row r="1343" spans="1:32" s="67" customFormat="1" x14ac:dyDescent="0.2">
      <c r="A1343" s="63"/>
      <c r="B1343" s="19"/>
      <c r="C1343" s="122"/>
      <c r="D1343" s="123"/>
      <c r="E1343" s="122"/>
      <c r="G1343" s="68"/>
      <c r="H1343" s="69"/>
      <c r="I1343" s="69"/>
      <c r="J1343" s="69"/>
      <c r="K1343" s="69"/>
      <c r="L1343" s="69"/>
      <c r="M1343" s="6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</row>
    <row r="1344" spans="1:32" s="67" customFormat="1" x14ac:dyDescent="0.2">
      <c r="A1344" s="63"/>
      <c r="B1344" s="19"/>
      <c r="C1344" s="122"/>
      <c r="D1344" s="123"/>
      <c r="E1344" s="122"/>
      <c r="G1344" s="68"/>
      <c r="H1344" s="69"/>
      <c r="I1344" s="69"/>
      <c r="J1344" s="69"/>
      <c r="K1344" s="69"/>
      <c r="L1344" s="69"/>
      <c r="M1344" s="6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</row>
    <row r="1345" spans="1:32" s="67" customFormat="1" x14ac:dyDescent="0.2">
      <c r="A1345" s="63"/>
      <c r="B1345" s="19"/>
      <c r="C1345" s="122"/>
      <c r="D1345" s="123"/>
      <c r="E1345" s="122"/>
      <c r="G1345" s="68"/>
      <c r="H1345" s="69"/>
      <c r="I1345" s="69"/>
      <c r="J1345" s="69"/>
      <c r="K1345" s="69"/>
      <c r="L1345" s="69"/>
      <c r="M1345" s="6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</row>
    <row r="1346" spans="1:32" s="67" customFormat="1" x14ac:dyDescent="0.2">
      <c r="A1346" s="63"/>
      <c r="B1346" s="19"/>
      <c r="C1346" s="122"/>
      <c r="D1346" s="123"/>
      <c r="E1346" s="122"/>
      <c r="G1346" s="68"/>
      <c r="H1346" s="69"/>
      <c r="I1346" s="69"/>
      <c r="J1346" s="69"/>
      <c r="K1346" s="69"/>
      <c r="L1346" s="69"/>
      <c r="M1346" s="6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</row>
    <row r="1347" spans="1:32" s="67" customFormat="1" x14ac:dyDescent="0.2">
      <c r="A1347" s="63"/>
      <c r="B1347" s="19"/>
      <c r="C1347" s="122"/>
      <c r="D1347" s="123"/>
      <c r="E1347" s="122"/>
      <c r="G1347" s="68"/>
      <c r="H1347" s="69"/>
      <c r="I1347" s="69"/>
      <c r="J1347" s="69"/>
      <c r="K1347" s="69"/>
      <c r="L1347" s="69"/>
      <c r="M1347" s="6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</row>
    <row r="1348" spans="1:32" s="67" customFormat="1" x14ac:dyDescent="0.2">
      <c r="A1348" s="63"/>
      <c r="B1348" s="19"/>
      <c r="C1348" s="122"/>
      <c r="D1348" s="123"/>
      <c r="E1348" s="122"/>
      <c r="G1348" s="68"/>
      <c r="H1348" s="69"/>
      <c r="I1348" s="69"/>
      <c r="J1348" s="69"/>
      <c r="K1348" s="69"/>
      <c r="L1348" s="69"/>
      <c r="M1348" s="6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</row>
    <row r="1349" spans="1:32" s="67" customFormat="1" x14ac:dyDescent="0.2">
      <c r="A1349" s="63"/>
      <c r="B1349" s="19"/>
      <c r="C1349" s="122"/>
      <c r="D1349" s="123"/>
      <c r="E1349" s="122"/>
      <c r="G1349" s="68"/>
      <c r="H1349" s="69"/>
      <c r="I1349" s="69"/>
      <c r="J1349" s="69"/>
      <c r="K1349" s="69"/>
      <c r="L1349" s="69"/>
      <c r="M1349" s="6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</row>
    <row r="1350" spans="1:32" s="67" customFormat="1" x14ac:dyDescent="0.2">
      <c r="A1350" s="63"/>
      <c r="B1350" s="19"/>
      <c r="C1350" s="122"/>
      <c r="D1350" s="123"/>
      <c r="E1350" s="122"/>
      <c r="G1350" s="68"/>
      <c r="H1350" s="69"/>
      <c r="I1350" s="69"/>
      <c r="J1350" s="69"/>
      <c r="K1350" s="69"/>
      <c r="L1350" s="69"/>
      <c r="M1350" s="6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</row>
    <row r="1351" spans="1:32" s="67" customFormat="1" x14ac:dyDescent="0.2">
      <c r="A1351" s="63"/>
      <c r="B1351" s="19"/>
      <c r="C1351" s="122"/>
      <c r="D1351" s="123"/>
      <c r="E1351" s="122"/>
      <c r="G1351" s="68"/>
      <c r="H1351" s="69"/>
      <c r="I1351" s="69"/>
      <c r="J1351" s="69"/>
      <c r="K1351" s="69"/>
      <c r="L1351" s="69"/>
      <c r="M1351" s="6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</row>
    <row r="1352" spans="1:32" s="67" customFormat="1" x14ac:dyDescent="0.2">
      <c r="A1352" s="63"/>
      <c r="B1352" s="19"/>
      <c r="C1352" s="122"/>
      <c r="D1352" s="123"/>
      <c r="E1352" s="122"/>
      <c r="G1352" s="68"/>
      <c r="H1352" s="69"/>
      <c r="I1352" s="69"/>
      <c r="J1352" s="69"/>
      <c r="K1352" s="69"/>
      <c r="L1352" s="69"/>
      <c r="M1352" s="6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</row>
    <row r="1353" spans="1:32" s="67" customFormat="1" x14ac:dyDescent="0.2">
      <c r="A1353" s="63"/>
      <c r="B1353" s="19"/>
      <c r="C1353" s="122"/>
      <c r="D1353" s="123"/>
      <c r="E1353" s="122"/>
      <c r="G1353" s="68"/>
      <c r="H1353" s="69"/>
      <c r="I1353" s="69"/>
      <c r="J1353" s="69"/>
      <c r="K1353" s="69"/>
      <c r="L1353" s="69"/>
      <c r="M1353" s="6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</row>
    <row r="1354" spans="1:32" s="67" customFormat="1" x14ac:dyDescent="0.2">
      <c r="A1354" s="63"/>
      <c r="B1354" s="19"/>
      <c r="C1354" s="122"/>
      <c r="D1354" s="123"/>
      <c r="E1354" s="122"/>
      <c r="G1354" s="68"/>
      <c r="H1354" s="69"/>
      <c r="I1354" s="69"/>
      <c r="J1354" s="69"/>
      <c r="K1354" s="69"/>
      <c r="L1354" s="69"/>
      <c r="M1354" s="6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</row>
    <row r="1355" spans="1:32" s="67" customFormat="1" x14ac:dyDescent="0.2">
      <c r="A1355" s="63"/>
      <c r="B1355" s="19"/>
      <c r="C1355" s="122"/>
      <c r="D1355" s="123"/>
      <c r="E1355" s="122"/>
      <c r="G1355" s="68"/>
      <c r="H1355" s="69"/>
      <c r="I1355" s="69"/>
      <c r="J1355" s="69"/>
      <c r="K1355" s="69"/>
      <c r="L1355" s="69"/>
      <c r="M1355" s="6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</row>
    <row r="1356" spans="1:32" s="67" customFormat="1" x14ac:dyDescent="0.2">
      <c r="A1356" s="63"/>
      <c r="B1356" s="19"/>
      <c r="C1356" s="122"/>
      <c r="D1356" s="123"/>
      <c r="E1356" s="122"/>
      <c r="G1356" s="68"/>
      <c r="H1356" s="69"/>
      <c r="I1356" s="69"/>
      <c r="J1356" s="69"/>
      <c r="K1356" s="69"/>
      <c r="L1356" s="69"/>
      <c r="M1356" s="6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</row>
    <row r="1357" spans="1:32" s="67" customFormat="1" x14ac:dyDescent="0.2">
      <c r="A1357" s="63"/>
      <c r="B1357" s="19"/>
      <c r="C1357" s="122"/>
      <c r="D1357" s="123"/>
      <c r="E1357" s="122"/>
      <c r="G1357" s="68"/>
      <c r="H1357" s="69"/>
      <c r="I1357" s="69"/>
      <c r="J1357" s="69"/>
      <c r="K1357" s="69"/>
      <c r="L1357" s="69"/>
      <c r="M1357" s="6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</row>
    <row r="1358" spans="1:32" s="67" customFormat="1" x14ac:dyDescent="0.2">
      <c r="A1358" s="63"/>
      <c r="B1358" s="19"/>
      <c r="C1358" s="122"/>
      <c r="D1358" s="123"/>
      <c r="E1358" s="122"/>
      <c r="G1358" s="68"/>
      <c r="H1358" s="69"/>
      <c r="I1358" s="69"/>
      <c r="J1358" s="69"/>
      <c r="K1358" s="69"/>
      <c r="L1358" s="69"/>
      <c r="M1358" s="6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</row>
    <row r="1359" spans="1:32" s="67" customFormat="1" x14ac:dyDescent="0.2">
      <c r="A1359" s="63"/>
      <c r="B1359" s="19"/>
      <c r="C1359" s="122"/>
      <c r="D1359" s="123"/>
      <c r="E1359" s="122"/>
      <c r="G1359" s="68"/>
      <c r="H1359" s="69"/>
      <c r="I1359" s="69"/>
      <c r="J1359" s="69"/>
      <c r="K1359" s="69"/>
      <c r="L1359" s="69"/>
      <c r="M1359" s="6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</row>
    <row r="1360" spans="1:32" s="67" customFormat="1" x14ac:dyDescent="0.2">
      <c r="A1360" s="63"/>
      <c r="B1360" s="19"/>
      <c r="C1360" s="122"/>
      <c r="D1360" s="123"/>
      <c r="E1360" s="122"/>
      <c r="G1360" s="68"/>
      <c r="H1360" s="69"/>
      <c r="I1360" s="69"/>
      <c r="J1360" s="69"/>
      <c r="K1360" s="69"/>
      <c r="L1360" s="69"/>
      <c r="M1360" s="6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</row>
    <row r="1361" spans="1:32" s="67" customFormat="1" x14ac:dyDescent="0.2">
      <c r="A1361" s="63"/>
      <c r="B1361" s="19"/>
      <c r="C1361" s="122"/>
      <c r="D1361" s="123"/>
      <c r="E1361" s="122"/>
      <c r="G1361" s="68"/>
      <c r="H1361" s="69"/>
      <c r="I1361" s="69"/>
      <c r="J1361" s="69"/>
      <c r="K1361" s="69"/>
      <c r="L1361" s="69"/>
      <c r="M1361" s="6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</row>
    <row r="1362" spans="1:32" s="67" customFormat="1" x14ac:dyDescent="0.2">
      <c r="A1362" s="63"/>
      <c r="B1362" s="19"/>
      <c r="C1362" s="122"/>
      <c r="D1362" s="123"/>
      <c r="E1362" s="122"/>
      <c r="G1362" s="68"/>
      <c r="H1362" s="69"/>
      <c r="I1362" s="69"/>
      <c r="J1362" s="69"/>
      <c r="K1362" s="69"/>
      <c r="L1362" s="69"/>
      <c r="M1362" s="6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</row>
    <row r="1363" spans="1:32" s="67" customFormat="1" x14ac:dyDescent="0.2">
      <c r="A1363" s="63"/>
      <c r="B1363" s="19"/>
      <c r="C1363" s="122"/>
      <c r="D1363" s="123"/>
      <c r="E1363" s="122"/>
      <c r="G1363" s="68"/>
      <c r="H1363" s="69"/>
      <c r="I1363" s="69"/>
      <c r="J1363" s="69"/>
      <c r="K1363" s="69"/>
      <c r="L1363" s="69"/>
      <c r="M1363" s="6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</row>
    <row r="1364" spans="1:32" s="67" customFormat="1" x14ac:dyDescent="0.2">
      <c r="A1364" s="63"/>
      <c r="B1364" s="19"/>
      <c r="C1364" s="122"/>
      <c r="D1364" s="123"/>
      <c r="E1364" s="122"/>
      <c r="G1364" s="68"/>
      <c r="H1364" s="69"/>
      <c r="I1364" s="69"/>
      <c r="J1364" s="69"/>
      <c r="K1364" s="69"/>
      <c r="L1364" s="69"/>
      <c r="M1364" s="6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</row>
    <row r="1365" spans="1:32" s="67" customFormat="1" x14ac:dyDescent="0.2">
      <c r="A1365" s="63"/>
      <c r="B1365" s="19"/>
      <c r="C1365" s="122"/>
      <c r="D1365" s="123"/>
      <c r="E1365" s="122"/>
      <c r="G1365" s="68"/>
      <c r="H1365" s="69"/>
      <c r="I1365" s="69"/>
      <c r="J1365" s="69"/>
      <c r="K1365" s="69"/>
      <c r="L1365" s="69"/>
      <c r="M1365" s="6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</row>
    <row r="1366" spans="1:32" s="67" customFormat="1" x14ac:dyDescent="0.2">
      <c r="A1366" s="63"/>
      <c r="B1366" s="19"/>
      <c r="C1366" s="122"/>
      <c r="D1366" s="123"/>
      <c r="E1366" s="122"/>
      <c r="G1366" s="68"/>
      <c r="H1366" s="69"/>
      <c r="I1366" s="69"/>
      <c r="J1366" s="69"/>
      <c r="K1366" s="69"/>
      <c r="L1366" s="69"/>
      <c r="M1366" s="6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</row>
    <row r="1367" spans="1:32" s="67" customFormat="1" x14ac:dyDescent="0.2">
      <c r="A1367" s="63"/>
      <c r="B1367" s="19"/>
      <c r="C1367" s="122"/>
      <c r="D1367" s="123"/>
      <c r="E1367" s="122"/>
      <c r="G1367" s="68"/>
      <c r="H1367" s="69"/>
      <c r="I1367" s="69"/>
      <c r="J1367" s="69"/>
      <c r="K1367" s="69"/>
      <c r="L1367" s="69"/>
      <c r="M1367" s="6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</row>
    <row r="1368" spans="1:32" s="67" customFormat="1" x14ac:dyDescent="0.2">
      <c r="A1368" s="63"/>
      <c r="B1368" s="19"/>
      <c r="C1368" s="122"/>
      <c r="D1368" s="123"/>
      <c r="E1368" s="122"/>
      <c r="G1368" s="68"/>
      <c r="H1368" s="69"/>
      <c r="I1368" s="69"/>
      <c r="J1368" s="69"/>
      <c r="K1368" s="69"/>
      <c r="L1368" s="69"/>
      <c r="M1368" s="6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</row>
    <row r="1369" spans="1:32" s="67" customFormat="1" x14ac:dyDescent="0.2">
      <c r="A1369" s="63"/>
      <c r="B1369" s="19"/>
      <c r="C1369" s="122"/>
      <c r="D1369" s="123"/>
      <c r="E1369" s="122"/>
      <c r="G1369" s="68"/>
      <c r="H1369" s="69"/>
      <c r="I1369" s="69"/>
      <c r="J1369" s="69"/>
      <c r="K1369" s="69"/>
      <c r="L1369" s="69"/>
      <c r="M1369" s="6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</row>
    <row r="1370" spans="1:32" s="67" customFormat="1" x14ac:dyDescent="0.2">
      <c r="A1370" s="63"/>
      <c r="B1370" s="19"/>
      <c r="C1370" s="122"/>
      <c r="D1370" s="123"/>
      <c r="E1370" s="122"/>
      <c r="G1370" s="68"/>
      <c r="H1370" s="69"/>
      <c r="I1370" s="69"/>
      <c r="J1370" s="69"/>
      <c r="K1370" s="69"/>
      <c r="L1370" s="69"/>
      <c r="M1370" s="6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</row>
    <row r="1371" spans="1:32" s="67" customFormat="1" x14ac:dyDescent="0.2">
      <c r="A1371" s="63"/>
      <c r="B1371" s="19"/>
      <c r="C1371" s="122"/>
      <c r="D1371" s="123"/>
      <c r="E1371" s="122"/>
      <c r="G1371" s="68"/>
      <c r="H1371" s="69"/>
      <c r="I1371" s="69"/>
      <c r="J1371" s="69"/>
      <c r="K1371" s="69"/>
      <c r="L1371" s="69"/>
      <c r="M1371" s="6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</row>
    <row r="1372" spans="1:32" s="67" customFormat="1" x14ac:dyDescent="0.2">
      <c r="A1372" s="63"/>
      <c r="B1372" s="19"/>
      <c r="C1372" s="122"/>
      <c r="D1372" s="123"/>
      <c r="E1372" s="122"/>
      <c r="G1372" s="68"/>
      <c r="H1372" s="69"/>
      <c r="I1372" s="69"/>
      <c r="J1372" s="69"/>
      <c r="K1372" s="69"/>
      <c r="L1372" s="69"/>
      <c r="M1372" s="6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</row>
    <row r="1373" spans="1:32" s="67" customFormat="1" x14ac:dyDescent="0.2">
      <c r="A1373" s="63"/>
      <c r="B1373" s="19"/>
      <c r="C1373" s="122"/>
      <c r="D1373" s="123"/>
      <c r="E1373" s="122"/>
      <c r="G1373" s="68"/>
      <c r="H1373" s="69"/>
      <c r="I1373" s="69"/>
      <c r="J1373" s="69"/>
      <c r="K1373" s="69"/>
      <c r="L1373" s="69"/>
      <c r="M1373" s="6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</row>
    <row r="1374" spans="1:32" s="67" customFormat="1" x14ac:dyDescent="0.2">
      <c r="A1374" s="63"/>
      <c r="B1374" s="19"/>
      <c r="C1374" s="122"/>
      <c r="D1374" s="123"/>
      <c r="E1374" s="122"/>
      <c r="G1374" s="68"/>
      <c r="H1374" s="69"/>
      <c r="I1374" s="69"/>
      <c r="J1374" s="69"/>
      <c r="K1374" s="69"/>
      <c r="L1374" s="69"/>
      <c r="M1374" s="6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</row>
    <row r="1375" spans="1:32" s="67" customFormat="1" x14ac:dyDescent="0.2">
      <c r="A1375" s="63"/>
      <c r="B1375" s="19"/>
      <c r="C1375" s="122"/>
      <c r="D1375" s="123"/>
      <c r="E1375" s="122"/>
      <c r="G1375" s="68"/>
      <c r="H1375" s="69"/>
      <c r="I1375" s="69"/>
      <c r="J1375" s="69"/>
      <c r="K1375" s="69"/>
      <c r="L1375" s="69"/>
      <c r="M1375" s="6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</row>
    <row r="1376" spans="1:32" s="67" customFormat="1" x14ac:dyDescent="0.2">
      <c r="A1376" s="63"/>
      <c r="B1376" s="19"/>
      <c r="C1376" s="122"/>
      <c r="D1376" s="123"/>
      <c r="E1376" s="122"/>
      <c r="G1376" s="68"/>
      <c r="H1376" s="69"/>
      <c r="I1376" s="69"/>
      <c r="J1376" s="69"/>
      <c r="K1376" s="69"/>
      <c r="L1376" s="69"/>
      <c r="M1376" s="6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</row>
    <row r="1377" spans="1:32" s="67" customFormat="1" x14ac:dyDescent="0.2">
      <c r="A1377" s="63"/>
      <c r="B1377" s="19"/>
      <c r="C1377" s="122"/>
      <c r="D1377" s="123"/>
      <c r="E1377" s="122"/>
      <c r="G1377" s="68"/>
      <c r="H1377" s="69"/>
      <c r="I1377" s="69"/>
      <c r="J1377" s="69"/>
      <c r="K1377" s="69"/>
      <c r="L1377" s="69"/>
      <c r="M1377" s="6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</row>
    <row r="1378" spans="1:32" s="67" customFormat="1" x14ac:dyDescent="0.2">
      <c r="A1378" s="63"/>
      <c r="B1378" s="19"/>
      <c r="C1378" s="122"/>
      <c r="D1378" s="123"/>
      <c r="E1378" s="122"/>
      <c r="G1378" s="68"/>
      <c r="H1378" s="69"/>
      <c r="I1378" s="69"/>
      <c r="J1378" s="69"/>
      <c r="K1378" s="69"/>
      <c r="L1378" s="69"/>
      <c r="M1378" s="6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</row>
    <row r="1379" spans="1:32" s="67" customFormat="1" x14ac:dyDescent="0.2">
      <c r="A1379" s="63"/>
      <c r="B1379" s="19"/>
      <c r="C1379" s="122"/>
      <c r="D1379" s="123"/>
      <c r="E1379" s="122"/>
      <c r="G1379" s="68"/>
      <c r="H1379" s="69"/>
      <c r="I1379" s="69"/>
      <c r="J1379" s="69"/>
      <c r="K1379" s="69"/>
      <c r="L1379" s="69"/>
      <c r="M1379" s="6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</row>
    <row r="1380" spans="1:32" s="67" customFormat="1" x14ac:dyDescent="0.2">
      <c r="A1380" s="63"/>
      <c r="B1380" s="19"/>
      <c r="C1380" s="122"/>
      <c r="D1380" s="123"/>
      <c r="E1380" s="122"/>
      <c r="G1380" s="68"/>
      <c r="H1380" s="69"/>
      <c r="I1380" s="69"/>
      <c r="J1380" s="69"/>
      <c r="K1380" s="69"/>
      <c r="L1380" s="69"/>
      <c r="M1380" s="6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</row>
    <row r="1381" spans="1:32" s="67" customFormat="1" x14ac:dyDescent="0.2">
      <c r="A1381" s="63"/>
      <c r="B1381" s="19"/>
      <c r="C1381" s="122"/>
      <c r="D1381" s="123"/>
      <c r="E1381" s="122"/>
      <c r="G1381" s="68"/>
      <c r="H1381" s="69"/>
      <c r="I1381" s="69"/>
      <c r="J1381" s="69"/>
      <c r="K1381" s="69"/>
      <c r="L1381" s="69"/>
      <c r="M1381" s="6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</row>
    <row r="1382" spans="1:32" s="67" customFormat="1" x14ac:dyDescent="0.2">
      <c r="A1382" s="63"/>
      <c r="B1382" s="19"/>
      <c r="C1382" s="122"/>
      <c r="D1382" s="123"/>
      <c r="E1382" s="122"/>
      <c r="G1382" s="68"/>
      <c r="H1382" s="69"/>
      <c r="I1382" s="69"/>
      <c r="J1382" s="69"/>
      <c r="K1382" s="69"/>
      <c r="L1382" s="69"/>
      <c r="M1382" s="6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</row>
    <row r="1383" spans="1:32" s="67" customFormat="1" x14ac:dyDescent="0.2">
      <c r="A1383" s="63"/>
      <c r="B1383" s="19"/>
      <c r="C1383" s="122"/>
      <c r="D1383" s="123"/>
      <c r="E1383" s="122"/>
      <c r="G1383" s="68"/>
      <c r="H1383" s="69"/>
      <c r="I1383" s="69"/>
      <c r="J1383" s="69"/>
      <c r="K1383" s="69"/>
      <c r="L1383" s="69"/>
      <c r="M1383" s="6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</row>
    <row r="1384" spans="1:32" s="67" customFormat="1" x14ac:dyDescent="0.2">
      <c r="A1384" s="63"/>
      <c r="B1384" s="19"/>
      <c r="C1384" s="122"/>
      <c r="D1384" s="123"/>
      <c r="E1384" s="122"/>
      <c r="G1384" s="68"/>
      <c r="H1384" s="69"/>
      <c r="I1384" s="69"/>
      <c r="J1384" s="69"/>
      <c r="K1384" s="69"/>
      <c r="L1384" s="69"/>
      <c r="M1384" s="6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</row>
    <row r="1385" spans="1:32" s="67" customFormat="1" x14ac:dyDescent="0.2">
      <c r="A1385" s="63"/>
      <c r="B1385" s="19"/>
      <c r="C1385" s="122"/>
      <c r="D1385" s="123"/>
      <c r="E1385" s="122"/>
      <c r="G1385" s="68"/>
      <c r="H1385" s="69"/>
      <c r="I1385" s="69"/>
      <c r="J1385" s="69"/>
      <c r="K1385" s="69"/>
      <c r="L1385" s="69"/>
      <c r="M1385" s="6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</row>
    <row r="1386" spans="1:32" s="67" customFormat="1" x14ac:dyDescent="0.2">
      <c r="A1386" s="63"/>
      <c r="B1386" s="19"/>
      <c r="C1386" s="122"/>
      <c r="D1386" s="123"/>
      <c r="E1386" s="122"/>
      <c r="G1386" s="68"/>
      <c r="H1386" s="69"/>
      <c r="I1386" s="69"/>
      <c r="J1386" s="69"/>
      <c r="K1386" s="69"/>
      <c r="L1386" s="69"/>
      <c r="M1386" s="6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</row>
    <row r="1387" spans="1:32" s="67" customFormat="1" x14ac:dyDescent="0.2">
      <c r="A1387" s="63"/>
      <c r="B1387" s="19"/>
      <c r="C1387" s="122"/>
      <c r="D1387" s="123"/>
      <c r="E1387" s="122"/>
      <c r="G1387" s="68"/>
      <c r="H1387" s="69"/>
      <c r="I1387" s="69"/>
      <c r="J1387" s="69"/>
      <c r="K1387" s="69"/>
      <c r="L1387" s="69"/>
      <c r="M1387" s="6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</row>
    <row r="1388" spans="1:32" s="67" customFormat="1" x14ac:dyDescent="0.2">
      <c r="A1388" s="63"/>
      <c r="B1388" s="19"/>
      <c r="C1388" s="122"/>
      <c r="D1388" s="123"/>
      <c r="E1388" s="122"/>
      <c r="G1388" s="68"/>
      <c r="H1388" s="69"/>
      <c r="I1388" s="69"/>
      <c r="J1388" s="69"/>
      <c r="K1388" s="69"/>
      <c r="L1388" s="69"/>
      <c r="M1388" s="6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</row>
    <row r="1389" spans="1:32" s="67" customFormat="1" x14ac:dyDescent="0.2">
      <c r="A1389" s="63"/>
      <c r="B1389" s="19"/>
      <c r="C1389" s="122"/>
      <c r="D1389" s="123"/>
      <c r="E1389" s="122"/>
      <c r="G1389" s="68"/>
      <c r="H1389" s="69"/>
      <c r="I1389" s="69"/>
      <c r="J1389" s="69"/>
      <c r="K1389" s="69"/>
      <c r="L1389" s="69"/>
      <c r="M1389" s="6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</row>
    <row r="1390" spans="1:32" s="67" customFormat="1" x14ac:dyDescent="0.2">
      <c r="A1390" s="63"/>
      <c r="B1390" s="19"/>
      <c r="C1390" s="122"/>
      <c r="D1390" s="123"/>
      <c r="E1390" s="122"/>
      <c r="G1390" s="68"/>
      <c r="H1390" s="69"/>
      <c r="I1390" s="69"/>
      <c r="J1390" s="69"/>
      <c r="K1390" s="69"/>
      <c r="L1390" s="69"/>
      <c r="M1390" s="6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</row>
    <row r="1391" spans="1:32" s="67" customFormat="1" x14ac:dyDescent="0.2">
      <c r="A1391" s="63"/>
      <c r="B1391" s="19"/>
      <c r="C1391" s="122"/>
      <c r="D1391" s="123"/>
      <c r="E1391" s="122"/>
      <c r="G1391" s="68"/>
      <c r="H1391" s="69"/>
      <c r="I1391" s="69"/>
      <c r="J1391" s="69"/>
      <c r="K1391" s="69"/>
      <c r="L1391" s="69"/>
      <c r="M1391" s="6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</row>
    <row r="1392" spans="1:32" s="67" customFormat="1" x14ac:dyDescent="0.2">
      <c r="A1392" s="63"/>
      <c r="B1392" s="19"/>
      <c r="C1392" s="122"/>
      <c r="D1392" s="123"/>
      <c r="E1392" s="122"/>
      <c r="G1392" s="68"/>
      <c r="H1392" s="69"/>
      <c r="I1392" s="69"/>
      <c r="J1392" s="69"/>
      <c r="K1392" s="69"/>
      <c r="L1392" s="69"/>
      <c r="M1392" s="6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</row>
    <row r="1393" spans="1:32" s="67" customFormat="1" x14ac:dyDescent="0.2">
      <c r="A1393" s="63"/>
      <c r="B1393" s="19"/>
      <c r="C1393" s="122"/>
      <c r="D1393" s="123"/>
      <c r="E1393" s="122"/>
      <c r="G1393" s="68"/>
      <c r="H1393" s="69"/>
      <c r="I1393" s="69"/>
      <c r="J1393" s="69"/>
      <c r="K1393" s="69"/>
      <c r="L1393" s="69"/>
      <c r="M1393" s="6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</row>
    <row r="1394" spans="1:32" s="67" customFormat="1" x14ac:dyDescent="0.2">
      <c r="A1394" s="63"/>
      <c r="B1394" s="19"/>
      <c r="C1394" s="122"/>
      <c r="D1394" s="123"/>
      <c r="E1394" s="122"/>
      <c r="G1394" s="68"/>
      <c r="H1394" s="69"/>
      <c r="I1394" s="69"/>
      <c r="J1394" s="69"/>
      <c r="K1394" s="69"/>
      <c r="L1394" s="69"/>
      <c r="M1394" s="6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</row>
    <row r="1395" spans="1:32" s="67" customFormat="1" x14ac:dyDescent="0.2">
      <c r="A1395" s="63"/>
      <c r="B1395" s="19"/>
      <c r="C1395" s="122"/>
      <c r="D1395" s="123"/>
      <c r="E1395" s="122"/>
      <c r="G1395" s="68"/>
      <c r="H1395" s="69"/>
      <c r="I1395" s="69"/>
      <c r="J1395" s="69"/>
      <c r="K1395" s="69"/>
      <c r="L1395" s="69"/>
      <c r="M1395" s="6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</row>
    <row r="1396" spans="1:32" s="67" customFormat="1" x14ac:dyDescent="0.2">
      <c r="A1396" s="63"/>
      <c r="B1396" s="19"/>
      <c r="C1396" s="122"/>
      <c r="D1396" s="123"/>
      <c r="E1396" s="122"/>
      <c r="G1396" s="68"/>
      <c r="H1396" s="69"/>
      <c r="I1396" s="69"/>
      <c r="J1396" s="69"/>
      <c r="K1396" s="69"/>
      <c r="L1396" s="69"/>
      <c r="M1396" s="6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</row>
    <row r="1397" spans="1:32" s="67" customFormat="1" x14ac:dyDescent="0.2">
      <c r="A1397" s="63"/>
      <c r="B1397" s="19"/>
      <c r="C1397" s="122"/>
      <c r="D1397" s="123"/>
      <c r="E1397" s="122"/>
      <c r="G1397" s="68"/>
      <c r="H1397" s="69"/>
      <c r="I1397" s="69"/>
      <c r="J1397" s="69"/>
      <c r="K1397" s="69"/>
      <c r="L1397" s="69"/>
      <c r="M1397" s="6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</row>
    <row r="1398" spans="1:32" s="67" customFormat="1" x14ac:dyDescent="0.2">
      <c r="A1398" s="63"/>
      <c r="B1398" s="19"/>
      <c r="C1398" s="122"/>
      <c r="D1398" s="123"/>
      <c r="E1398" s="122"/>
      <c r="G1398" s="68"/>
      <c r="H1398" s="69"/>
      <c r="I1398" s="69"/>
      <c r="J1398" s="69"/>
      <c r="K1398" s="69"/>
      <c r="L1398" s="69"/>
      <c r="M1398" s="6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</row>
    <row r="1399" spans="1:32" s="67" customFormat="1" x14ac:dyDescent="0.2">
      <c r="A1399" s="63"/>
      <c r="B1399" s="19"/>
      <c r="C1399" s="122"/>
      <c r="D1399" s="123"/>
      <c r="E1399" s="122"/>
      <c r="G1399" s="68"/>
      <c r="H1399" s="69"/>
      <c r="I1399" s="69"/>
      <c r="J1399" s="69"/>
      <c r="K1399" s="69"/>
      <c r="L1399" s="69"/>
      <c r="M1399" s="6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</row>
    <row r="1400" spans="1:32" s="67" customFormat="1" x14ac:dyDescent="0.2">
      <c r="A1400" s="63"/>
      <c r="B1400" s="19"/>
      <c r="C1400" s="122"/>
      <c r="D1400" s="123"/>
      <c r="E1400" s="122"/>
      <c r="G1400" s="68"/>
      <c r="H1400" s="69"/>
      <c r="I1400" s="69"/>
      <c r="J1400" s="69"/>
      <c r="K1400" s="69"/>
      <c r="L1400" s="69"/>
      <c r="M1400" s="6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</row>
    <row r="1401" spans="1:32" s="67" customFormat="1" x14ac:dyDescent="0.2">
      <c r="A1401" s="63"/>
      <c r="B1401" s="19"/>
      <c r="C1401" s="122"/>
      <c r="D1401" s="123"/>
      <c r="E1401" s="122"/>
      <c r="G1401" s="68"/>
      <c r="H1401" s="69"/>
      <c r="I1401" s="69"/>
      <c r="J1401" s="69"/>
      <c r="K1401" s="69"/>
      <c r="L1401" s="69"/>
      <c r="M1401" s="6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</row>
    <row r="1402" spans="1:32" s="67" customFormat="1" x14ac:dyDescent="0.2">
      <c r="A1402" s="63"/>
      <c r="B1402" s="19"/>
      <c r="C1402" s="122"/>
      <c r="D1402" s="123"/>
      <c r="E1402" s="122"/>
      <c r="G1402" s="68"/>
      <c r="H1402" s="69"/>
      <c r="I1402" s="69"/>
      <c r="J1402" s="69"/>
      <c r="K1402" s="69"/>
      <c r="L1402" s="69"/>
      <c r="M1402" s="6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</row>
    <row r="1403" spans="1:32" s="67" customFormat="1" x14ac:dyDescent="0.2">
      <c r="A1403" s="63"/>
      <c r="B1403" s="19"/>
      <c r="C1403" s="122"/>
      <c r="D1403" s="123"/>
      <c r="E1403" s="122"/>
      <c r="G1403" s="68"/>
      <c r="H1403" s="69"/>
      <c r="I1403" s="69"/>
      <c r="J1403" s="69"/>
      <c r="K1403" s="69"/>
      <c r="L1403" s="69"/>
      <c r="M1403" s="6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</row>
    <row r="1404" spans="1:32" s="67" customFormat="1" x14ac:dyDescent="0.2">
      <c r="A1404" s="63"/>
      <c r="B1404" s="19"/>
      <c r="C1404" s="122"/>
      <c r="D1404" s="123"/>
      <c r="E1404" s="122"/>
      <c r="G1404" s="68"/>
      <c r="H1404" s="69"/>
      <c r="I1404" s="69"/>
      <c r="J1404" s="69"/>
      <c r="K1404" s="69"/>
      <c r="L1404" s="69"/>
      <c r="M1404" s="6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</row>
    <row r="1405" spans="1:32" s="67" customFormat="1" x14ac:dyDescent="0.2">
      <c r="A1405" s="63"/>
      <c r="B1405" s="19"/>
      <c r="C1405" s="122"/>
      <c r="D1405" s="123"/>
      <c r="E1405" s="122"/>
      <c r="G1405" s="68"/>
      <c r="H1405" s="69"/>
      <c r="I1405" s="69"/>
      <c r="J1405" s="69"/>
      <c r="K1405" s="69"/>
      <c r="L1405" s="69"/>
      <c r="M1405" s="6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</row>
    <row r="1406" spans="1:32" s="67" customFormat="1" x14ac:dyDescent="0.2">
      <c r="A1406" s="63"/>
      <c r="B1406" s="19"/>
      <c r="C1406" s="122"/>
      <c r="D1406" s="123"/>
      <c r="E1406" s="122"/>
      <c r="G1406" s="68"/>
      <c r="H1406" s="69"/>
      <c r="I1406" s="69"/>
      <c r="J1406" s="69"/>
      <c r="K1406" s="69"/>
      <c r="L1406" s="69"/>
      <c r="M1406" s="6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</row>
    <row r="1407" spans="1:32" s="67" customFormat="1" x14ac:dyDescent="0.2">
      <c r="A1407" s="63"/>
      <c r="B1407" s="19"/>
      <c r="C1407" s="122"/>
      <c r="D1407" s="123"/>
      <c r="E1407" s="122"/>
      <c r="G1407" s="68"/>
      <c r="H1407" s="69"/>
      <c r="I1407" s="69"/>
      <c r="J1407" s="69"/>
      <c r="K1407" s="69"/>
      <c r="L1407" s="69"/>
      <c r="M1407" s="6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</row>
    <row r="1408" spans="1:32" s="67" customFormat="1" x14ac:dyDescent="0.2">
      <c r="A1408" s="63"/>
      <c r="B1408" s="19"/>
      <c r="C1408" s="122"/>
      <c r="D1408" s="123"/>
      <c r="E1408" s="122"/>
      <c r="G1408" s="68"/>
      <c r="H1408" s="69"/>
      <c r="I1408" s="69"/>
      <c r="J1408" s="69"/>
      <c r="K1408" s="69"/>
      <c r="L1408" s="69"/>
      <c r="M1408" s="6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</row>
    <row r="1409" spans="1:32" s="67" customFormat="1" x14ac:dyDescent="0.2">
      <c r="A1409" s="63"/>
      <c r="B1409" s="19"/>
      <c r="C1409" s="122"/>
      <c r="D1409" s="123"/>
      <c r="E1409" s="122"/>
      <c r="G1409" s="68"/>
      <c r="H1409" s="69"/>
      <c r="I1409" s="69"/>
      <c r="J1409" s="69"/>
      <c r="K1409" s="69"/>
      <c r="L1409" s="69"/>
      <c r="M1409" s="6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</row>
    <row r="1410" spans="1:32" s="67" customFormat="1" x14ac:dyDescent="0.2">
      <c r="A1410" s="63"/>
      <c r="B1410" s="19"/>
      <c r="C1410" s="122"/>
      <c r="D1410" s="123"/>
      <c r="E1410" s="122"/>
      <c r="G1410" s="68"/>
      <c r="H1410" s="69"/>
      <c r="I1410" s="69"/>
      <c r="J1410" s="69"/>
      <c r="K1410" s="69"/>
      <c r="L1410" s="69"/>
      <c r="M1410" s="6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</row>
    <row r="1411" spans="1:32" s="67" customFormat="1" x14ac:dyDescent="0.2">
      <c r="A1411" s="63"/>
      <c r="B1411" s="19"/>
      <c r="C1411" s="122"/>
      <c r="D1411" s="123"/>
      <c r="E1411" s="122"/>
      <c r="G1411" s="68"/>
      <c r="H1411" s="69"/>
      <c r="I1411" s="69"/>
      <c r="J1411" s="69"/>
      <c r="K1411" s="69"/>
      <c r="L1411" s="69"/>
      <c r="M1411" s="6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</row>
    <row r="1412" spans="1:32" s="67" customFormat="1" x14ac:dyDescent="0.2">
      <c r="A1412" s="63"/>
      <c r="B1412" s="19"/>
      <c r="C1412" s="122"/>
      <c r="D1412" s="123"/>
      <c r="E1412" s="122"/>
      <c r="G1412" s="68"/>
      <c r="H1412" s="69"/>
      <c r="I1412" s="69"/>
      <c r="J1412" s="69"/>
      <c r="K1412" s="69"/>
      <c r="L1412" s="69"/>
      <c r="M1412" s="6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</row>
    <row r="1413" spans="1:32" s="67" customFormat="1" x14ac:dyDescent="0.2">
      <c r="A1413" s="63"/>
      <c r="B1413" s="19"/>
      <c r="C1413" s="122"/>
      <c r="D1413" s="123"/>
      <c r="E1413" s="122"/>
      <c r="G1413" s="68"/>
      <c r="H1413" s="69"/>
      <c r="I1413" s="69"/>
      <c r="J1413" s="69"/>
      <c r="K1413" s="69"/>
      <c r="L1413" s="69"/>
      <c r="M1413" s="6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</row>
    <row r="1414" spans="1:32" s="67" customFormat="1" x14ac:dyDescent="0.2">
      <c r="A1414" s="63"/>
      <c r="B1414" s="19"/>
      <c r="C1414" s="122"/>
      <c r="D1414" s="123"/>
      <c r="E1414" s="122"/>
      <c r="G1414" s="68"/>
      <c r="H1414" s="69"/>
      <c r="I1414" s="69"/>
      <c r="J1414" s="69"/>
      <c r="K1414" s="69"/>
      <c r="L1414" s="69"/>
      <c r="M1414" s="6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</row>
    <row r="1415" spans="1:32" s="67" customFormat="1" x14ac:dyDescent="0.2">
      <c r="A1415" s="63"/>
      <c r="B1415" s="19"/>
      <c r="C1415" s="122"/>
      <c r="D1415" s="123"/>
      <c r="E1415" s="122"/>
      <c r="G1415" s="68"/>
      <c r="H1415" s="69"/>
      <c r="I1415" s="69"/>
      <c r="J1415" s="69"/>
      <c r="K1415" s="69"/>
      <c r="L1415" s="69"/>
      <c r="M1415" s="6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</row>
    <row r="1416" spans="1:32" s="67" customFormat="1" x14ac:dyDescent="0.2">
      <c r="A1416" s="63"/>
      <c r="B1416" s="19"/>
      <c r="C1416" s="122"/>
      <c r="D1416" s="123"/>
      <c r="E1416" s="122"/>
      <c r="G1416" s="68"/>
      <c r="H1416" s="69"/>
      <c r="I1416" s="69"/>
      <c r="J1416" s="69"/>
      <c r="K1416" s="69"/>
      <c r="L1416" s="69"/>
      <c r="M1416" s="6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</row>
    <row r="1417" spans="1:32" s="67" customFormat="1" x14ac:dyDescent="0.2">
      <c r="A1417" s="63"/>
      <c r="B1417" s="19"/>
      <c r="C1417" s="122"/>
      <c r="D1417" s="123"/>
      <c r="E1417" s="122"/>
      <c r="G1417" s="68"/>
      <c r="H1417" s="69"/>
      <c r="I1417" s="69"/>
      <c r="J1417" s="69"/>
      <c r="K1417" s="69"/>
      <c r="L1417" s="69"/>
      <c r="M1417" s="6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</row>
    <row r="1418" spans="1:32" s="67" customFormat="1" x14ac:dyDescent="0.2">
      <c r="A1418" s="63"/>
      <c r="B1418" s="19"/>
      <c r="C1418" s="122"/>
      <c r="D1418" s="123"/>
      <c r="E1418" s="122"/>
      <c r="G1418" s="68"/>
      <c r="H1418" s="69"/>
      <c r="I1418" s="69"/>
      <c r="J1418" s="69"/>
      <c r="K1418" s="69"/>
      <c r="L1418" s="69"/>
      <c r="M1418" s="6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</row>
    <row r="1419" spans="1:32" s="67" customFormat="1" x14ac:dyDescent="0.2">
      <c r="A1419" s="63"/>
      <c r="B1419" s="19"/>
      <c r="C1419" s="122"/>
      <c r="D1419" s="123"/>
      <c r="E1419" s="122"/>
      <c r="G1419" s="68"/>
      <c r="H1419" s="69"/>
      <c r="I1419" s="69"/>
      <c r="J1419" s="69"/>
      <c r="K1419" s="69"/>
      <c r="L1419" s="69"/>
      <c r="M1419" s="6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</row>
    <row r="1420" spans="1:32" s="67" customFormat="1" x14ac:dyDescent="0.2">
      <c r="A1420" s="63"/>
      <c r="B1420" s="19"/>
      <c r="C1420" s="122"/>
      <c r="D1420" s="123"/>
      <c r="E1420" s="122"/>
      <c r="G1420" s="68"/>
      <c r="H1420" s="69"/>
      <c r="I1420" s="69"/>
      <c r="J1420" s="69"/>
      <c r="K1420" s="69"/>
      <c r="L1420" s="69"/>
      <c r="M1420" s="6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</row>
    <row r="1421" spans="1:32" s="67" customFormat="1" x14ac:dyDescent="0.2">
      <c r="A1421" s="63"/>
      <c r="B1421" s="19"/>
      <c r="C1421" s="122"/>
      <c r="D1421" s="123"/>
      <c r="E1421" s="122"/>
      <c r="G1421" s="68"/>
      <c r="H1421" s="69"/>
      <c r="I1421" s="69"/>
      <c r="J1421" s="69"/>
      <c r="K1421" s="69"/>
      <c r="L1421" s="69"/>
      <c r="M1421" s="6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</row>
    <row r="1422" spans="1:32" s="67" customFormat="1" x14ac:dyDescent="0.2">
      <c r="A1422" s="63"/>
      <c r="B1422" s="19"/>
      <c r="C1422" s="122"/>
      <c r="D1422" s="123"/>
      <c r="E1422" s="122"/>
      <c r="G1422" s="68"/>
      <c r="H1422" s="69"/>
      <c r="I1422" s="69"/>
      <c r="J1422" s="69"/>
      <c r="K1422" s="69"/>
      <c r="L1422" s="69"/>
      <c r="M1422" s="6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</row>
    <row r="1423" spans="1:32" s="67" customFormat="1" x14ac:dyDescent="0.2">
      <c r="A1423" s="63"/>
      <c r="B1423" s="19"/>
      <c r="C1423" s="122"/>
      <c r="D1423" s="123"/>
      <c r="E1423" s="122"/>
      <c r="G1423" s="68"/>
      <c r="H1423" s="69"/>
      <c r="I1423" s="69"/>
      <c r="J1423" s="69"/>
      <c r="K1423" s="69"/>
      <c r="L1423" s="69"/>
      <c r="M1423" s="6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</row>
    <row r="1424" spans="1:32" s="67" customFormat="1" x14ac:dyDescent="0.2">
      <c r="A1424" s="63"/>
      <c r="B1424" s="19"/>
      <c r="C1424" s="122"/>
      <c r="D1424" s="123"/>
      <c r="E1424" s="122"/>
      <c r="G1424" s="68"/>
      <c r="H1424" s="69"/>
      <c r="I1424" s="69"/>
      <c r="J1424" s="69"/>
      <c r="K1424" s="69"/>
      <c r="L1424" s="69"/>
      <c r="M1424" s="6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</row>
    <row r="1425" spans="1:32" s="67" customFormat="1" x14ac:dyDescent="0.2">
      <c r="A1425" s="63"/>
      <c r="B1425" s="19"/>
      <c r="C1425" s="122"/>
      <c r="D1425" s="123"/>
      <c r="E1425" s="122"/>
      <c r="G1425" s="68"/>
      <c r="H1425" s="69"/>
      <c r="I1425" s="69"/>
      <c r="J1425" s="69"/>
      <c r="K1425" s="69"/>
      <c r="L1425" s="69"/>
      <c r="M1425" s="6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</row>
    <row r="1426" spans="1:32" s="67" customFormat="1" x14ac:dyDescent="0.2">
      <c r="A1426" s="63"/>
      <c r="B1426" s="19"/>
      <c r="C1426" s="122"/>
      <c r="D1426" s="123"/>
      <c r="E1426" s="122"/>
      <c r="G1426" s="68"/>
      <c r="H1426" s="69"/>
      <c r="I1426" s="69"/>
      <c r="J1426" s="69"/>
      <c r="K1426" s="69"/>
      <c r="L1426" s="69"/>
      <c r="M1426" s="6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</row>
    <row r="1427" spans="1:32" s="67" customFormat="1" x14ac:dyDescent="0.2">
      <c r="A1427" s="63"/>
      <c r="B1427" s="19"/>
      <c r="C1427" s="122"/>
      <c r="D1427" s="123"/>
      <c r="E1427" s="122"/>
      <c r="G1427" s="68"/>
      <c r="H1427" s="69"/>
      <c r="I1427" s="69"/>
      <c r="J1427" s="69"/>
      <c r="K1427" s="69"/>
      <c r="L1427" s="69"/>
      <c r="M1427" s="6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</row>
    <row r="1428" spans="1:32" s="67" customFormat="1" x14ac:dyDescent="0.2">
      <c r="A1428" s="63"/>
      <c r="B1428" s="19"/>
      <c r="C1428" s="122"/>
      <c r="D1428" s="123"/>
      <c r="E1428" s="122"/>
      <c r="G1428" s="68"/>
      <c r="H1428" s="69"/>
      <c r="I1428" s="69"/>
      <c r="J1428" s="69"/>
      <c r="K1428" s="69"/>
      <c r="L1428" s="69"/>
      <c r="M1428" s="6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</row>
    <row r="1429" spans="1:32" s="67" customFormat="1" x14ac:dyDescent="0.2">
      <c r="A1429" s="63"/>
      <c r="B1429" s="19"/>
      <c r="C1429" s="122"/>
      <c r="D1429" s="123"/>
      <c r="E1429" s="122"/>
      <c r="G1429" s="68"/>
      <c r="H1429" s="69"/>
      <c r="I1429" s="69"/>
      <c r="J1429" s="69"/>
      <c r="K1429" s="69"/>
      <c r="L1429" s="69"/>
      <c r="M1429" s="6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</row>
    <row r="1430" spans="1:32" s="67" customFormat="1" x14ac:dyDescent="0.2">
      <c r="A1430" s="63"/>
      <c r="B1430" s="19"/>
      <c r="C1430" s="122"/>
      <c r="D1430" s="123"/>
      <c r="E1430" s="122"/>
      <c r="G1430" s="68"/>
      <c r="H1430" s="69"/>
      <c r="I1430" s="69"/>
      <c r="J1430" s="69"/>
      <c r="K1430" s="69"/>
      <c r="L1430" s="69"/>
      <c r="M1430" s="6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</row>
    <row r="1431" spans="1:32" s="67" customFormat="1" x14ac:dyDescent="0.2">
      <c r="A1431" s="63"/>
      <c r="B1431" s="19"/>
      <c r="C1431" s="122"/>
      <c r="D1431" s="123"/>
      <c r="E1431" s="122"/>
      <c r="G1431" s="68"/>
      <c r="H1431" s="69"/>
      <c r="I1431" s="69"/>
      <c r="J1431" s="69"/>
      <c r="K1431" s="69"/>
      <c r="L1431" s="69"/>
      <c r="M1431" s="6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</row>
    <row r="1432" spans="1:32" s="67" customFormat="1" x14ac:dyDescent="0.2">
      <c r="A1432" s="63"/>
      <c r="B1432" s="19"/>
      <c r="C1432" s="122"/>
      <c r="D1432" s="123"/>
      <c r="E1432" s="122"/>
      <c r="G1432" s="68"/>
      <c r="H1432" s="69"/>
      <c r="I1432" s="69"/>
      <c r="J1432" s="69"/>
      <c r="K1432" s="69"/>
      <c r="L1432" s="69"/>
      <c r="M1432" s="6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</row>
    <row r="1433" spans="1:32" s="67" customFormat="1" x14ac:dyDescent="0.2">
      <c r="A1433" s="63"/>
      <c r="B1433" s="19"/>
      <c r="C1433" s="122"/>
      <c r="D1433" s="123"/>
      <c r="E1433" s="122"/>
      <c r="G1433" s="68"/>
      <c r="H1433" s="69"/>
      <c r="I1433" s="69"/>
      <c r="J1433" s="69"/>
      <c r="K1433" s="69"/>
      <c r="L1433" s="69"/>
      <c r="M1433" s="6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</row>
    <row r="1434" spans="1:32" s="67" customFormat="1" x14ac:dyDescent="0.2">
      <c r="A1434" s="63"/>
      <c r="B1434" s="19"/>
      <c r="C1434" s="122"/>
      <c r="D1434" s="123"/>
      <c r="E1434" s="122"/>
      <c r="G1434" s="68"/>
      <c r="H1434" s="69"/>
      <c r="I1434" s="69"/>
      <c r="J1434" s="69"/>
      <c r="K1434" s="69"/>
      <c r="L1434" s="69"/>
      <c r="M1434" s="6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</row>
    <row r="1435" spans="1:32" s="67" customFormat="1" x14ac:dyDescent="0.2">
      <c r="A1435" s="63"/>
      <c r="B1435" s="19"/>
      <c r="C1435" s="122"/>
      <c r="D1435" s="123"/>
      <c r="E1435" s="122"/>
      <c r="G1435" s="68"/>
      <c r="H1435" s="69"/>
      <c r="I1435" s="69"/>
      <c r="J1435" s="69"/>
      <c r="K1435" s="69"/>
      <c r="L1435" s="69"/>
      <c r="M1435" s="6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</row>
    <row r="1436" spans="1:32" s="67" customFormat="1" x14ac:dyDescent="0.2">
      <c r="A1436" s="63"/>
      <c r="B1436" s="19"/>
      <c r="C1436" s="122"/>
      <c r="D1436" s="123"/>
      <c r="E1436" s="122"/>
      <c r="G1436" s="68"/>
      <c r="H1436" s="69"/>
      <c r="I1436" s="69"/>
      <c r="J1436" s="69"/>
      <c r="K1436" s="69"/>
      <c r="L1436" s="69"/>
      <c r="M1436" s="6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</row>
    <row r="1437" spans="1:32" s="67" customFormat="1" x14ac:dyDescent="0.2">
      <c r="A1437" s="63"/>
      <c r="B1437" s="19"/>
      <c r="C1437" s="122"/>
      <c r="D1437" s="123"/>
      <c r="E1437" s="122"/>
      <c r="G1437" s="68"/>
      <c r="H1437" s="69"/>
      <c r="I1437" s="69"/>
      <c r="J1437" s="69"/>
      <c r="K1437" s="69"/>
      <c r="L1437" s="69"/>
      <c r="M1437" s="6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</row>
    <row r="1438" spans="1:32" s="67" customFormat="1" x14ac:dyDescent="0.2">
      <c r="A1438" s="63"/>
      <c r="B1438" s="19"/>
      <c r="C1438" s="122"/>
      <c r="D1438" s="123"/>
      <c r="E1438" s="122"/>
      <c r="G1438" s="68"/>
      <c r="H1438" s="69"/>
      <c r="I1438" s="69"/>
      <c r="J1438" s="69"/>
      <c r="K1438" s="69"/>
      <c r="L1438" s="69"/>
      <c r="M1438" s="6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</row>
    <row r="1439" spans="1:32" s="67" customFormat="1" x14ac:dyDescent="0.2">
      <c r="A1439" s="63"/>
      <c r="B1439" s="19"/>
      <c r="C1439" s="122"/>
      <c r="D1439" s="123"/>
      <c r="E1439" s="122"/>
      <c r="G1439" s="68"/>
      <c r="H1439" s="69"/>
      <c r="I1439" s="69"/>
      <c r="J1439" s="69"/>
      <c r="K1439" s="69"/>
      <c r="L1439" s="69"/>
      <c r="M1439" s="6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</row>
    <row r="1440" spans="1:32" s="67" customFormat="1" x14ac:dyDescent="0.2">
      <c r="A1440" s="63"/>
      <c r="B1440" s="19"/>
      <c r="C1440" s="122"/>
      <c r="D1440" s="123"/>
      <c r="E1440" s="122"/>
      <c r="G1440" s="68"/>
      <c r="H1440" s="69"/>
      <c r="I1440" s="69"/>
      <c r="J1440" s="69"/>
      <c r="K1440" s="69"/>
      <c r="L1440" s="69"/>
      <c r="M1440" s="6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</row>
    <row r="1441" spans="1:32" s="67" customFormat="1" x14ac:dyDescent="0.2">
      <c r="A1441" s="63"/>
      <c r="B1441" s="19"/>
      <c r="C1441" s="122"/>
      <c r="D1441" s="123"/>
      <c r="E1441" s="122"/>
      <c r="G1441" s="68"/>
      <c r="H1441" s="69"/>
      <c r="I1441" s="69"/>
      <c r="J1441" s="69"/>
      <c r="K1441" s="69"/>
      <c r="L1441" s="69"/>
      <c r="M1441" s="6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</row>
    <row r="1442" spans="1:32" s="67" customFormat="1" x14ac:dyDescent="0.2">
      <c r="A1442" s="63"/>
      <c r="B1442" s="19"/>
      <c r="C1442" s="122"/>
      <c r="D1442" s="123"/>
      <c r="E1442" s="122"/>
      <c r="G1442" s="68"/>
      <c r="H1442" s="69"/>
      <c r="I1442" s="69"/>
      <c r="J1442" s="69"/>
      <c r="K1442" s="69"/>
      <c r="L1442" s="69"/>
      <c r="M1442" s="6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</row>
    <row r="1443" spans="1:32" s="67" customFormat="1" x14ac:dyDescent="0.2">
      <c r="A1443" s="63"/>
      <c r="B1443" s="19"/>
      <c r="C1443" s="122"/>
      <c r="D1443" s="123"/>
      <c r="E1443" s="122"/>
      <c r="G1443" s="68"/>
      <c r="H1443" s="69"/>
      <c r="I1443" s="69"/>
      <c r="J1443" s="69"/>
      <c r="K1443" s="69"/>
      <c r="L1443" s="69"/>
      <c r="M1443" s="6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</row>
    <row r="1444" spans="1:32" s="67" customFormat="1" x14ac:dyDescent="0.2">
      <c r="A1444" s="63"/>
      <c r="B1444" s="19"/>
      <c r="C1444" s="122"/>
      <c r="D1444" s="123"/>
      <c r="E1444" s="122"/>
      <c r="G1444" s="68"/>
      <c r="H1444" s="69"/>
      <c r="I1444" s="69"/>
      <c r="J1444" s="69"/>
      <c r="K1444" s="69"/>
      <c r="L1444" s="69"/>
      <c r="M1444" s="6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</row>
    <row r="1445" spans="1:32" s="67" customFormat="1" x14ac:dyDescent="0.2">
      <c r="A1445" s="63"/>
      <c r="B1445" s="19"/>
      <c r="C1445" s="122"/>
      <c r="D1445" s="123"/>
      <c r="E1445" s="122"/>
      <c r="G1445" s="68"/>
      <c r="H1445" s="69"/>
      <c r="I1445" s="69"/>
      <c r="J1445" s="69"/>
      <c r="K1445" s="69"/>
      <c r="L1445" s="69"/>
      <c r="M1445" s="6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</row>
    <row r="1446" spans="1:32" s="67" customFormat="1" x14ac:dyDescent="0.2">
      <c r="A1446" s="63"/>
      <c r="B1446" s="19"/>
      <c r="C1446" s="122"/>
      <c r="D1446" s="123"/>
      <c r="E1446" s="122"/>
      <c r="G1446" s="68"/>
      <c r="H1446" s="69"/>
      <c r="I1446" s="69"/>
      <c r="J1446" s="69"/>
      <c r="K1446" s="69"/>
      <c r="L1446" s="69"/>
      <c r="M1446" s="6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</row>
    <row r="1447" spans="1:32" s="67" customFormat="1" x14ac:dyDescent="0.2">
      <c r="A1447" s="63"/>
      <c r="B1447" s="19"/>
      <c r="C1447" s="122"/>
      <c r="D1447" s="123"/>
      <c r="E1447" s="122"/>
      <c r="G1447" s="68"/>
      <c r="H1447" s="69"/>
      <c r="I1447" s="69"/>
      <c r="J1447" s="69"/>
      <c r="K1447" s="69"/>
      <c r="L1447" s="69"/>
      <c r="M1447" s="6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</row>
    <row r="1448" spans="1:32" s="67" customFormat="1" x14ac:dyDescent="0.2">
      <c r="A1448" s="63"/>
      <c r="B1448" s="19"/>
      <c r="C1448" s="122"/>
      <c r="D1448" s="123"/>
      <c r="E1448" s="122"/>
      <c r="G1448" s="68"/>
      <c r="H1448" s="69"/>
      <c r="I1448" s="69"/>
      <c r="J1448" s="69"/>
      <c r="K1448" s="69"/>
      <c r="L1448" s="69"/>
      <c r="M1448" s="6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</row>
    <row r="1449" spans="1:32" s="67" customFormat="1" x14ac:dyDescent="0.2">
      <c r="A1449" s="63"/>
      <c r="B1449" s="19"/>
      <c r="C1449" s="122"/>
      <c r="D1449" s="123"/>
      <c r="E1449" s="122"/>
      <c r="G1449" s="68"/>
      <c r="H1449" s="69"/>
      <c r="I1449" s="69"/>
      <c r="J1449" s="69"/>
      <c r="K1449" s="69"/>
      <c r="L1449" s="69"/>
      <c r="M1449" s="6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</row>
    <row r="1450" spans="1:32" s="67" customFormat="1" x14ac:dyDescent="0.2">
      <c r="A1450" s="63"/>
      <c r="B1450" s="19"/>
      <c r="C1450" s="122"/>
      <c r="D1450" s="123"/>
      <c r="E1450" s="122"/>
      <c r="G1450" s="68"/>
      <c r="H1450" s="69"/>
      <c r="I1450" s="69"/>
      <c r="J1450" s="69"/>
      <c r="K1450" s="69"/>
      <c r="L1450" s="69"/>
      <c r="M1450" s="6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</row>
    <row r="1451" spans="1:32" s="67" customFormat="1" x14ac:dyDescent="0.2">
      <c r="A1451" s="63"/>
      <c r="B1451" s="19"/>
      <c r="C1451" s="122"/>
      <c r="D1451" s="123"/>
      <c r="E1451" s="122"/>
      <c r="G1451" s="68"/>
      <c r="H1451" s="69"/>
      <c r="I1451" s="69"/>
      <c r="J1451" s="69"/>
      <c r="K1451" s="69"/>
      <c r="L1451" s="69"/>
      <c r="M1451" s="6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</row>
    <row r="1452" spans="1:32" s="67" customFormat="1" x14ac:dyDescent="0.2">
      <c r="A1452" s="63"/>
      <c r="B1452" s="19"/>
      <c r="C1452" s="122"/>
      <c r="D1452" s="123"/>
      <c r="E1452" s="122"/>
      <c r="G1452" s="68"/>
      <c r="H1452" s="69"/>
      <c r="I1452" s="69"/>
      <c r="J1452" s="69"/>
      <c r="K1452" s="69"/>
      <c r="L1452" s="69"/>
      <c r="M1452" s="6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</row>
    <row r="1453" spans="1:32" s="67" customFormat="1" x14ac:dyDescent="0.2">
      <c r="A1453" s="63"/>
      <c r="B1453" s="19"/>
      <c r="C1453" s="122"/>
      <c r="D1453" s="123"/>
      <c r="E1453" s="122"/>
      <c r="G1453" s="68"/>
      <c r="H1453" s="69"/>
      <c r="I1453" s="69"/>
      <c r="J1453" s="69"/>
      <c r="K1453" s="69"/>
      <c r="L1453" s="69"/>
      <c r="M1453" s="6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</row>
    <row r="1454" spans="1:32" s="67" customFormat="1" x14ac:dyDescent="0.2">
      <c r="A1454" s="63"/>
      <c r="B1454" s="19"/>
      <c r="C1454" s="122"/>
      <c r="D1454" s="123"/>
      <c r="E1454" s="122"/>
      <c r="G1454" s="68"/>
      <c r="H1454" s="69"/>
      <c r="I1454" s="69"/>
      <c r="J1454" s="69"/>
      <c r="K1454" s="69"/>
      <c r="L1454" s="69"/>
      <c r="M1454" s="6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</row>
    <row r="1455" spans="1:32" s="67" customFormat="1" x14ac:dyDescent="0.2">
      <c r="A1455" s="63"/>
      <c r="B1455" s="19"/>
      <c r="C1455" s="122"/>
      <c r="D1455" s="123"/>
      <c r="E1455" s="122"/>
      <c r="G1455" s="68"/>
      <c r="H1455" s="69"/>
      <c r="I1455" s="69"/>
      <c r="J1455" s="69"/>
      <c r="K1455" s="69"/>
      <c r="L1455" s="69"/>
      <c r="M1455" s="6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</row>
    <row r="1456" spans="1:32" s="67" customFormat="1" x14ac:dyDescent="0.2">
      <c r="A1456" s="63"/>
      <c r="B1456" s="19"/>
      <c r="C1456" s="122"/>
      <c r="D1456" s="123"/>
      <c r="E1456" s="122"/>
      <c r="G1456" s="68"/>
      <c r="H1456" s="69"/>
      <c r="I1456" s="69"/>
      <c r="J1456" s="69"/>
      <c r="K1456" s="69"/>
      <c r="L1456" s="69"/>
      <c r="M1456" s="6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</row>
    <row r="1457" spans="1:32" s="67" customFormat="1" x14ac:dyDescent="0.2">
      <c r="A1457" s="63"/>
      <c r="B1457" s="19"/>
      <c r="C1457" s="122"/>
      <c r="D1457" s="123"/>
      <c r="E1457" s="122"/>
      <c r="G1457" s="68"/>
      <c r="H1457" s="69"/>
      <c r="I1457" s="69"/>
      <c r="J1457" s="69"/>
      <c r="K1457" s="69"/>
      <c r="L1457" s="69"/>
      <c r="M1457" s="6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</row>
    <row r="1458" spans="1:32" s="67" customFormat="1" x14ac:dyDescent="0.2">
      <c r="A1458" s="63"/>
      <c r="B1458" s="19"/>
      <c r="C1458" s="122"/>
      <c r="D1458" s="123"/>
      <c r="E1458" s="122"/>
      <c r="G1458" s="68"/>
      <c r="H1458" s="69"/>
      <c r="I1458" s="69"/>
      <c r="J1458" s="69"/>
      <c r="K1458" s="69"/>
      <c r="L1458" s="69"/>
      <c r="M1458" s="6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</row>
    <row r="1459" spans="1:32" s="67" customFormat="1" x14ac:dyDescent="0.2">
      <c r="A1459" s="63"/>
      <c r="B1459" s="19"/>
      <c r="C1459" s="122"/>
      <c r="D1459" s="123"/>
      <c r="E1459" s="122"/>
      <c r="G1459" s="68"/>
      <c r="H1459" s="69"/>
      <c r="I1459" s="69"/>
      <c r="J1459" s="69"/>
      <c r="K1459" s="69"/>
      <c r="L1459" s="69"/>
      <c r="M1459" s="6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</row>
    <row r="1460" spans="1:32" s="67" customFormat="1" x14ac:dyDescent="0.2">
      <c r="A1460" s="63"/>
      <c r="B1460" s="19"/>
      <c r="C1460" s="122"/>
      <c r="D1460" s="123"/>
      <c r="E1460" s="122"/>
      <c r="G1460" s="68"/>
      <c r="H1460" s="69"/>
      <c r="I1460" s="69"/>
      <c r="J1460" s="69"/>
      <c r="K1460" s="69"/>
      <c r="L1460" s="69"/>
      <c r="M1460" s="6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</row>
    <row r="1461" spans="1:32" s="67" customFormat="1" x14ac:dyDescent="0.2">
      <c r="A1461" s="63"/>
      <c r="B1461" s="19"/>
      <c r="C1461" s="122"/>
      <c r="D1461" s="123"/>
      <c r="E1461" s="122"/>
      <c r="G1461" s="68"/>
      <c r="H1461" s="69"/>
      <c r="I1461" s="69"/>
      <c r="J1461" s="69"/>
      <c r="K1461" s="69"/>
      <c r="L1461" s="69"/>
      <c r="M1461" s="6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</row>
    <row r="1462" spans="1:32" s="67" customFormat="1" x14ac:dyDescent="0.2">
      <c r="A1462" s="63"/>
      <c r="B1462" s="19"/>
      <c r="C1462" s="122"/>
      <c r="D1462" s="123"/>
      <c r="E1462" s="122"/>
      <c r="G1462" s="68"/>
      <c r="H1462" s="69"/>
      <c r="I1462" s="69"/>
      <c r="J1462" s="69"/>
      <c r="K1462" s="69"/>
      <c r="L1462" s="69"/>
      <c r="M1462" s="6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</row>
    <row r="1463" spans="1:32" s="67" customFormat="1" x14ac:dyDescent="0.2">
      <c r="A1463" s="63"/>
      <c r="B1463" s="19"/>
      <c r="C1463" s="122"/>
      <c r="D1463" s="123"/>
      <c r="E1463" s="122"/>
      <c r="G1463" s="68"/>
      <c r="H1463" s="69"/>
      <c r="I1463" s="69"/>
      <c r="J1463" s="69"/>
      <c r="K1463" s="69"/>
      <c r="L1463" s="69"/>
      <c r="M1463" s="6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</row>
    <row r="1464" spans="1:32" s="67" customFormat="1" x14ac:dyDescent="0.2">
      <c r="A1464" s="63"/>
      <c r="B1464" s="19"/>
      <c r="C1464" s="122"/>
      <c r="D1464" s="123"/>
      <c r="E1464" s="122"/>
      <c r="G1464" s="68"/>
      <c r="H1464" s="69"/>
      <c r="I1464" s="69"/>
      <c r="J1464" s="69"/>
      <c r="K1464" s="69"/>
      <c r="L1464" s="69"/>
      <c r="M1464" s="6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</row>
    <row r="1465" spans="1:32" s="67" customFormat="1" x14ac:dyDescent="0.2">
      <c r="A1465" s="63"/>
      <c r="B1465" s="19"/>
      <c r="C1465" s="122"/>
      <c r="D1465" s="123"/>
      <c r="E1465" s="122"/>
      <c r="G1465" s="68"/>
      <c r="H1465" s="69"/>
      <c r="I1465" s="69"/>
      <c r="J1465" s="69"/>
      <c r="K1465" s="69"/>
      <c r="L1465" s="69"/>
      <c r="M1465" s="6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</row>
    <row r="1466" spans="1:32" s="67" customFormat="1" x14ac:dyDescent="0.2">
      <c r="A1466" s="63"/>
      <c r="B1466" s="19"/>
      <c r="C1466" s="122"/>
      <c r="D1466" s="123"/>
      <c r="E1466" s="122"/>
      <c r="G1466" s="68"/>
      <c r="H1466" s="69"/>
      <c r="I1466" s="69"/>
      <c r="J1466" s="69"/>
      <c r="K1466" s="69"/>
      <c r="L1466" s="69"/>
      <c r="M1466" s="6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</row>
    <row r="1467" spans="1:32" s="67" customFormat="1" x14ac:dyDescent="0.2">
      <c r="A1467" s="63"/>
      <c r="B1467" s="19"/>
      <c r="C1467" s="122"/>
      <c r="D1467" s="123"/>
      <c r="E1467" s="122"/>
      <c r="G1467" s="68"/>
      <c r="H1467" s="69"/>
      <c r="I1467" s="69"/>
      <c r="J1467" s="69"/>
      <c r="K1467" s="69"/>
      <c r="L1467" s="69"/>
      <c r="M1467" s="6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</row>
    <row r="1468" spans="1:32" s="67" customFormat="1" x14ac:dyDescent="0.2">
      <c r="A1468" s="63"/>
      <c r="B1468" s="19"/>
      <c r="C1468" s="122"/>
      <c r="D1468" s="123"/>
      <c r="E1468" s="122"/>
      <c r="G1468" s="68"/>
      <c r="H1468" s="69"/>
      <c r="I1468" s="69"/>
      <c r="J1468" s="69"/>
      <c r="K1468" s="69"/>
      <c r="L1468" s="69"/>
      <c r="M1468" s="6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</row>
    <row r="1469" spans="1:32" s="67" customFormat="1" x14ac:dyDescent="0.2">
      <c r="A1469" s="63"/>
      <c r="B1469" s="19"/>
      <c r="C1469" s="122"/>
      <c r="D1469" s="123"/>
      <c r="E1469" s="122"/>
      <c r="G1469" s="68"/>
      <c r="H1469" s="69"/>
      <c r="I1469" s="69"/>
      <c r="J1469" s="69"/>
      <c r="K1469" s="69"/>
      <c r="L1469" s="69"/>
      <c r="M1469" s="6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</row>
    <row r="1470" spans="1:32" s="67" customFormat="1" x14ac:dyDescent="0.2">
      <c r="A1470" s="63"/>
      <c r="B1470" s="19"/>
      <c r="C1470" s="122"/>
      <c r="D1470" s="123"/>
      <c r="E1470" s="122"/>
      <c r="G1470" s="68"/>
      <c r="H1470" s="69"/>
      <c r="I1470" s="69"/>
      <c r="J1470" s="69"/>
      <c r="K1470" s="69"/>
      <c r="L1470" s="69"/>
      <c r="M1470" s="6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</row>
    <row r="1471" spans="1:32" s="67" customFormat="1" x14ac:dyDescent="0.2">
      <c r="A1471" s="63"/>
      <c r="B1471" s="19"/>
      <c r="C1471" s="122"/>
      <c r="D1471" s="123"/>
      <c r="E1471" s="122"/>
      <c r="G1471" s="68"/>
      <c r="H1471" s="69"/>
      <c r="I1471" s="69"/>
      <c r="J1471" s="69"/>
      <c r="K1471" s="69"/>
      <c r="L1471" s="69"/>
      <c r="M1471" s="6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</row>
    <row r="1472" spans="1:32" s="67" customFormat="1" x14ac:dyDescent="0.2">
      <c r="A1472" s="63"/>
      <c r="B1472" s="19"/>
      <c r="C1472" s="122"/>
      <c r="D1472" s="123"/>
      <c r="E1472" s="122"/>
      <c r="G1472" s="68"/>
      <c r="H1472" s="69"/>
      <c r="I1472" s="69"/>
      <c r="J1472" s="69"/>
      <c r="K1472" s="69"/>
      <c r="L1472" s="69"/>
      <c r="M1472" s="6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</row>
    <row r="1473" spans="1:32" s="67" customFormat="1" x14ac:dyDescent="0.2">
      <c r="A1473" s="63"/>
      <c r="B1473" s="19"/>
      <c r="C1473" s="122"/>
      <c r="D1473" s="123"/>
      <c r="E1473" s="122"/>
      <c r="G1473" s="68"/>
      <c r="H1473" s="69"/>
      <c r="I1473" s="69"/>
      <c r="J1473" s="69"/>
      <c r="K1473" s="69"/>
      <c r="L1473" s="69"/>
      <c r="M1473" s="6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</row>
    <row r="1474" spans="1:32" s="67" customFormat="1" x14ac:dyDescent="0.2">
      <c r="A1474" s="63"/>
      <c r="B1474" s="19"/>
      <c r="C1474" s="122"/>
      <c r="D1474" s="123"/>
      <c r="E1474" s="122"/>
      <c r="G1474" s="68"/>
      <c r="H1474" s="69"/>
      <c r="I1474" s="69"/>
      <c r="J1474" s="69"/>
      <c r="K1474" s="69"/>
      <c r="L1474" s="69"/>
      <c r="M1474" s="6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</row>
    <row r="1475" spans="1:32" s="67" customFormat="1" x14ac:dyDescent="0.2">
      <c r="A1475" s="63"/>
      <c r="B1475" s="19"/>
      <c r="C1475" s="122"/>
      <c r="D1475" s="123"/>
      <c r="E1475" s="122"/>
      <c r="G1475" s="68"/>
      <c r="H1475" s="69"/>
      <c r="I1475" s="69"/>
      <c r="J1475" s="69"/>
      <c r="K1475" s="69"/>
      <c r="L1475" s="69"/>
      <c r="M1475" s="6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</row>
    <row r="1476" spans="1:32" s="67" customFormat="1" x14ac:dyDescent="0.2">
      <c r="A1476" s="63"/>
      <c r="B1476" s="19"/>
      <c r="C1476" s="122"/>
      <c r="D1476" s="123"/>
      <c r="E1476" s="122"/>
      <c r="G1476" s="68"/>
      <c r="H1476" s="69"/>
      <c r="I1476" s="69"/>
      <c r="J1476" s="69"/>
      <c r="K1476" s="69"/>
      <c r="L1476" s="69"/>
      <c r="M1476" s="6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</row>
    <row r="1477" spans="1:32" s="67" customFormat="1" x14ac:dyDescent="0.2">
      <c r="A1477" s="63"/>
      <c r="B1477" s="19"/>
      <c r="C1477" s="122"/>
      <c r="D1477" s="123"/>
      <c r="E1477" s="122"/>
      <c r="G1477" s="68"/>
      <c r="H1477" s="69"/>
      <c r="I1477" s="69"/>
      <c r="J1477" s="69"/>
      <c r="K1477" s="69"/>
      <c r="L1477" s="69"/>
      <c r="M1477" s="6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</row>
    <row r="1478" spans="1:32" s="67" customFormat="1" x14ac:dyDescent="0.2">
      <c r="A1478" s="63"/>
      <c r="B1478" s="19"/>
      <c r="C1478" s="122"/>
      <c r="D1478" s="123"/>
      <c r="E1478" s="122"/>
      <c r="G1478" s="68"/>
      <c r="H1478" s="69"/>
      <c r="I1478" s="69"/>
      <c r="J1478" s="69"/>
      <c r="K1478" s="69"/>
      <c r="L1478" s="69"/>
      <c r="M1478" s="6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</row>
    <row r="1479" spans="1:32" s="67" customFormat="1" x14ac:dyDescent="0.2">
      <c r="A1479" s="63"/>
      <c r="B1479" s="19"/>
      <c r="C1479" s="122"/>
      <c r="D1479" s="123"/>
      <c r="E1479" s="122"/>
      <c r="G1479" s="68"/>
      <c r="H1479" s="69"/>
      <c r="I1479" s="69"/>
      <c r="J1479" s="69"/>
      <c r="K1479" s="69"/>
      <c r="L1479" s="69"/>
      <c r="M1479" s="6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</row>
    <row r="1480" spans="1:32" s="67" customFormat="1" x14ac:dyDescent="0.2">
      <c r="A1480" s="63"/>
      <c r="B1480" s="19"/>
      <c r="C1480" s="122"/>
      <c r="D1480" s="123"/>
      <c r="E1480" s="122"/>
      <c r="G1480" s="68"/>
      <c r="H1480" s="69"/>
      <c r="I1480" s="69"/>
      <c r="J1480" s="69"/>
      <c r="K1480" s="69"/>
      <c r="L1480" s="69"/>
      <c r="M1480" s="6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</row>
    <row r="1481" spans="1:32" s="67" customFormat="1" x14ac:dyDescent="0.2">
      <c r="A1481" s="63"/>
      <c r="B1481" s="19"/>
      <c r="C1481" s="122"/>
      <c r="D1481" s="123"/>
      <c r="E1481" s="122"/>
      <c r="G1481" s="68"/>
      <c r="H1481" s="69"/>
      <c r="I1481" s="69"/>
      <c r="J1481" s="69"/>
      <c r="K1481" s="69"/>
      <c r="L1481" s="69"/>
      <c r="M1481" s="6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</row>
    <row r="1482" spans="1:32" s="67" customFormat="1" x14ac:dyDescent="0.2">
      <c r="A1482" s="63"/>
      <c r="B1482" s="19"/>
      <c r="C1482" s="122"/>
      <c r="D1482" s="123"/>
      <c r="E1482" s="122"/>
      <c r="G1482" s="68"/>
      <c r="H1482" s="69"/>
      <c r="I1482" s="69"/>
      <c r="J1482" s="69"/>
      <c r="K1482" s="69"/>
      <c r="L1482" s="69"/>
      <c r="M1482" s="6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</row>
    <row r="1483" spans="1:32" s="67" customFormat="1" x14ac:dyDescent="0.2">
      <c r="A1483" s="63"/>
      <c r="B1483" s="19"/>
      <c r="C1483" s="122"/>
      <c r="D1483" s="123"/>
      <c r="E1483" s="122"/>
      <c r="G1483" s="68"/>
      <c r="H1483" s="69"/>
      <c r="I1483" s="69"/>
      <c r="J1483" s="69"/>
      <c r="K1483" s="69"/>
      <c r="L1483" s="69"/>
      <c r="M1483" s="6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</row>
    <row r="1484" spans="1:32" s="67" customFormat="1" x14ac:dyDescent="0.2">
      <c r="A1484" s="63"/>
      <c r="B1484" s="19"/>
      <c r="C1484" s="122"/>
      <c r="D1484" s="123"/>
      <c r="E1484" s="122"/>
      <c r="G1484" s="68"/>
      <c r="H1484" s="69"/>
      <c r="I1484" s="69"/>
      <c r="J1484" s="69"/>
      <c r="K1484" s="69"/>
      <c r="L1484" s="69"/>
      <c r="M1484" s="6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</row>
    <row r="1485" spans="1:32" s="67" customFormat="1" x14ac:dyDescent="0.2">
      <c r="A1485" s="63"/>
      <c r="B1485" s="19"/>
      <c r="C1485" s="122"/>
      <c r="D1485" s="123"/>
      <c r="E1485" s="122"/>
      <c r="G1485" s="68"/>
      <c r="H1485" s="69"/>
      <c r="I1485" s="69"/>
      <c r="J1485" s="69"/>
      <c r="K1485" s="69"/>
      <c r="L1485" s="69"/>
      <c r="M1485" s="6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</row>
    <row r="1486" spans="1:32" s="67" customFormat="1" x14ac:dyDescent="0.2">
      <c r="A1486" s="63"/>
      <c r="B1486" s="19"/>
      <c r="C1486" s="122"/>
      <c r="D1486" s="123"/>
      <c r="E1486" s="122"/>
      <c r="G1486" s="68"/>
      <c r="H1486" s="69"/>
      <c r="I1486" s="69"/>
      <c r="J1486" s="69"/>
      <c r="K1486" s="69"/>
      <c r="L1486" s="69"/>
      <c r="M1486" s="6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</row>
    <row r="1487" spans="1:32" s="67" customFormat="1" x14ac:dyDescent="0.2">
      <c r="A1487" s="63"/>
      <c r="B1487" s="19"/>
      <c r="C1487" s="122"/>
      <c r="D1487" s="123"/>
      <c r="E1487" s="122"/>
      <c r="G1487" s="68"/>
      <c r="H1487" s="69"/>
      <c r="I1487" s="69"/>
      <c r="J1487" s="69"/>
      <c r="K1487" s="69"/>
      <c r="L1487" s="69"/>
      <c r="M1487" s="6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</row>
    <row r="1488" spans="1:32" s="67" customFormat="1" x14ac:dyDescent="0.2">
      <c r="A1488" s="63"/>
      <c r="B1488" s="19"/>
      <c r="C1488" s="122"/>
      <c r="D1488" s="123"/>
      <c r="E1488" s="122"/>
      <c r="G1488" s="68"/>
      <c r="H1488" s="69"/>
      <c r="I1488" s="69"/>
      <c r="J1488" s="69"/>
      <c r="K1488" s="69"/>
      <c r="L1488" s="69"/>
      <c r="M1488" s="6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</row>
    <row r="1489" spans="1:32" s="67" customFormat="1" x14ac:dyDescent="0.2">
      <c r="A1489" s="63"/>
      <c r="B1489" s="19"/>
      <c r="C1489" s="122"/>
      <c r="D1489" s="123"/>
      <c r="E1489" s="122"/>
      <c r="G1489" s="68"/>
      <c r="H1489" s="69"/>
      <c r="I1489" s="69"/>
      <c r="J1489" s="69"/>
      <c r="K1489" s="69"/>
      <c r="L1489" s="69"/>
      <c r="M1489" s="6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</row>
    <row r="1490" spans="1:32" s="67" customFormat="1" x14ac:dyDescent="0.2">
      <c r="A1490" s="63"/>
      <c r="B1490" s="19"/>
      <c r="C1490" s="122"/>
      <c r="D1490" s="123"/>
      <c r="E1490" s="122"/>
      <c r="G1490" s="68"/>
      <c r="H1490" s="69"/>
      <c r="I1490" s="69"/>
      <c r="J1490" s="69"/>
      <c r="K1490" s="69"/>
      <c r="L1490" s="69"/>
      <c r="M1490" s="6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</row>
    <row r="1491" spans="1:32" s="67" customFormat="1" x14ac:dyDescent="0.2">
      <c r="A1491" s="63"/>
      <c r="B1491" s="19"/>
      <c r="C1491" s="122"/>
      <c r="D1491" s="123"/>
      <c r="E1491" s="122"/>
      <c r="G1491" s="68"/>
      <c r="H1491" s="69"/>
      <c r="I1491" s="69"/>
      <c r="J1491" s="69"/>
      <c r="K1491" s="69"/>
      <c r="L1491" s="69"/>
      <c r="M1491" s="6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</row>
    <row r="1492" spans="1:32" s="67" customFormat="1" x14ac:dyDescent="0.2">
      <c r="A1492" s="63"/>
      <c r="B1492" s="19"/>
      <c r="C1492" s="122"/>
      <c r="D1492" s="123"/>
      <c r="E1492" s="122"/>
      <c r="G1492" s="68"/>
      <c r="H1492" s="69"/>
      <c r="I1492" s="69"/>
      <c r="J1492" s="69"/>
      <c r="K1492" s="69"/>
      <c r="L1492" s="69"/>
      <c r="M1492" s="6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</row>
    <row r="1493" spans="1:32" s="67" customFormat="1" x14ac:dyDescent="0.2">
      <c r="A1493" s="63"/>
      <c r="B1493" s="19"/>
      <c r="C1493" s="122"/>
      <c r="D1493" s="123"/>
      <c r="E1493" s="122"/>
      <c r="G1493" s="68"/>
      <c r="H1493" s="69"/>
      <c r="I1493" s="69"/>
      <c r="J1493" s="69"/>
      <c r="K1493" s="69"/>
      <c r="L1493" s="69"/>
      <c r="M1493" s="6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</row>
    <row r="64690" spans="1:32" s="69" customFormat="1" x14ac:dyDescent="0.2">
      <c r="A64690" s="63"/>
      <c r="B64690" s="19"/>
      <c r="C64690" s="68"/>
      <c r="D64690" s="104"/>
      <c r="E64690" s="68"/>
      <c r="F64690" s="67"/>
      <c r="G64690" s="68"/>
      <c r="N64690" s="19"/>
      <c r="O64690" s="19"/>
      <c r="P64690" s="19"/>
      <c r="Q64690" s="19"/>
      <c r="R64690" s="19"/>
      <c r="S64690" s="19"/>
      <c r="T64690" s="19"/>
      <c r="U64690" s="19"/>
      <c r="V64690" s="19"/>
      <c r="W64690" s="19"/>
      <c r="X64690" s="19"/>
      <c r="Y64690" s="19"/>
      <c r="Z64690" s="19"/>
      <c r="AA64690" s="19"/>
      <c r="AB64690" s="19"/>
      <c r="AC64690" s="19"/>
      <c r="AD64690" s="19"/>
      <c r="AE64690" s="19"/>
      <c r="AF64690" s="19"/>
    </row>
    <row r="64691" spans="1:32" x14ac:dyDescent="0.2">
      <c r="B64691" s="68"/>
    </row>
  </sheetData>
  <mergeCells count="18">
    <mergeCell ref="Q7:Q9"/>
    <mergeCell ref="S7:S9"/>
    <mergeCell ref="X7:X10"/>
    <mergeCell ref="R7:R9"/>
    <mergeCell ref="T7:T9"/>
    <mergeCell ref="V7:V9"/>
    <mergeCell ref="U7:U9"/>
    <mergeCell ref="W7:W9"/>
    <mergeCell ref="M6:N6"/>
    <mergeCell ref="O6:P6"/>
    <mergeCell ref="B7:B10"/>
    <mergeCell ref="J7:J10"/>
    <mergeCell ref="K7:K9"/>
    <mergeCell ref="L7:L9"/>
    <mergeCell ref="M7:M9"/>
    <mergeCell ref="N7:N9"/>
    <mergeCell ref="O7:O9"/>
    <mergeCell ref="P7:P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P23:P26 N23:N26 Q26 S26 U26 O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11</vt:i4>
      </vt:variant>
    </vt:vector>
  </HeadingPairs>
  <TitlesOfParts>
    <vt:vector size="21" baseType="lpstr">
      <vt:lpstr>Planilha Diária Base Indisponív</vt:lpstr>
      <vt:lpstr>Base RAP</vt:lpstr>
      <vt:lpstr>Base Zero</vt:lpstr>
      <vt:lpstr>Base Execução</vt:lpstr>
      <vt:lpstr>Destaque Liberado pela CPRM</vt:lpstr>
      <vt:lpstr>Execução Orçamentária</vt:lpstr>
      <vt:lpstr>Resumo Discricionária </vt:lpstr>
      <vt:lpstr>Resumo Obrigatórias</vt:lpstr>
      <vt:lpstr>Resumo Discricionária  (2)</vt:lpstr>
      <vt:lpstr>Resumo Obrigatórias (2)</vt:lpstr>
      <vt:lpstr>'Execução Orçamentária'!Area_de_extracao</vt:lpstr>
      <vt:lpstr>'Base Zero'!Area_de_impressao</vt:lpstr>
      <vt:lpstr>'Execução Orçamentária'!Area_de_impressao</vt:lpstr>
      <vt:lpstr>'Resumo Discricionária '!Area_de_impressao</vt:lpstr>
      <vt:lpstr>'Resumo Discricionária  (2)'!Area_de_impressao</vt:lpstr>
      <vt:lpstr>'Resumo Obrigatórias'!Area_de_impressao</vt:lpstr>
      <vt:lpstr>'Resumo Obrigatórias (2)'!Area_de_impressao</vt:lpstr>
      <vt:lpstr>'Base Zero'!Titulos_de_impressao</vt:lpstr>
      <vt:lpstr>'Execução Orçamentária'!Titulos_de_impressao</vt:lpstr>
      <vt:lpstr>'Resumo Obrigatórias'!Titulos_de_impressao</vt:lpstr>
      <vt:lpstr>'Resumo Obrigatórias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Marcelo Lobo Aguiar</cp:lastModifiedBy>
  <cp:lastPrinted>2020-11-30T11:37:56Z</cp:lastPrinted>
  <dcterms:created xsi:type="dcterms:W3CDTF">2016-03-15T20:07:38Z</dcterms:created>
  <dcterms:modified xsi:type="dcterms:W3CDTF">2022-07-04T19:34:33Z</dcterms:modified>
</cp:coreProperties>
</file>