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8 - AGO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Execução'!$A$4:$M$86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J86" i="3" s="1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H83" i="3" l="1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8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8" i="15" s="1"/>
  <c r="P17" i="28"/>
  <c r="Q17" i="28" s="1"/>
  <c r="O417" i="3"/>
  <c r="R17" i="28"/>
  <c r="V17" i="28"/>
  <c r="W17" i="28" s="1"/>
  <c r="T417" i="3"/>
  <c r="K88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<sst xmlns="http://schemas.openxmlformats.org/spreadsheetml/2006/main" count="1228" uniqueCount="360">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</sst>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vertical="center"/>
    </xf>
    <xf numFmtId="179" fontId="37" fillId="6" borderId="53" xfId="0" applyNumberFormat="1" applyFont="1" applyFill="1" applyBorder="1" applyAlignment="1">
      <alignment horizontal="right" vertical="top"/>
    </xf>
    <xf numFmtId="179" fontId="29" fillId="4" borderId="54" xfId="0" applyNumberFormat="1" applyFont="1" applyFill="1" applyBorder="1" applyAlignment="1">
      <alignment horizontal="right" wrapText="1"/>
    </xf>
    <xf numFmtId="179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44801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71" activePane="bottomRight" state="frozen"/>
      <selection activeCell="B3" sqref="B3:B4"/>
      <selection pane="topRight" activeCell="B3" sqref="B3:B4"/>
      <selection pane="bottomLeft" activeCell="B3" sqref="B3:B4"/>
      <selection pane="bottomRight" activeCell="S85" sqref="S85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346</v>
      </c>
      <c r="D3" s="494"/>
      <c r="E3" s="494" t="s">
        <v>347</v>
      </c>
      <c r="F3" s="496" t="s">
        <v>86</v>
      </c>
      <c r="G3" s="496" t="s">
        <v>348</v>
      </c>
      <c r="H3" s="496" t="s">
        <v>87</v>
      </c>
      <c r="I3" s="496" t="s">
        <v>349</v>
      </c>
      <c r="J3" s="496" t="s">
        <v>2</v>
      </c>
      <c r="K3" s="496" t="s">
        <v>350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1453624</v>
      </c>
      <c r="J5" s="484">
        <v>1953624</v>
      </c>
      <c r="K5" s="484">
        <v>0</v>
      </c>
      <c r="L5" s="484">
        <v>1953624</v>
      </c>
      <c r="M5" s="484">
        <v>1.18999999994412</v>
      </c>
      <c r="N5" s="484">
        <v>1.19</v>
      </c>
      <c r="O5" s="484"/>
      <c r="P5" s="447">
        <f>+L5-O5</f>
        <v>1953624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294098</v>
      </c>
      <c r="J6" s="485">
        <v>344098</v>
      </c>
      <c r="K6" s="485">
        <v>0</v>
      </c>
      <c r="L6" s="485">
        <v>344098</v>
      </c>
      <c r="M6" s="485">
        <v>777.98999999999103</v>
      </c>
      <c r="N6" s="485">
        <v>777.99</v>
      </c>
      <c r="O6" s="485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169544.77</v>
      </c>
      <c r="N7" s="484">
        <v>169544.77</v>
      </c>
      <c r="O7" s="48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-3280</v>
      </c>
      <c r="J8" s="485">
        <v>6720</v>
      </c>
      <c r="K8" s="485">
        <v>0</v>
      </c>
      <c r="L8" s="485">
        <v>6720</v>
      </c>
      <c r="M8" s="485">
        <v>6720</v>
      </c>
      <c r="N8" s="485">
        <v>6720</v>
      </c>
      <c r="O8" s="485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-153624</v>
      </c>
      <c r="J9" s="484">
        <v>846376</v>
      </c>
      <c r="K9" s="484">
        <v>0</v>
      </c>
      <c r="L9" s="484">
        <v>846376</v>
      </c>
      <c r="M9" s="484">
        <v>846376</v>
      </c>
      <c r="N9" s="484">
        <v>0</v>
      </c>
      <c r="O9" s="484">
        <v>846376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-50000</v>
      </c>
      <c r="J10" s="485">
        <v>0</v>
      </c>
      <c r="K10" s="485">
        <v>0</v>
      </c>
      <c r="L10" s="485">
        <v>0</v>
      </c>
      <c r="M10" s="485">
        <v>0</v>
      </c>
      <c r="N10" s="485">
        <v>0</v>
      </c>
      <c r="O10" s="485">
        <v>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30000</v>
      </c>
      <c r="J16" s="485">
        <v>352868</v>
      </c>
      <c r="K16" s="485">
        <v>0</v>
      </c>
      <c r="L16" s="485">
        <v>352868</v>
      </c>
      <c r="M16" s="485">
        <v>130898.91</v>
      </c>
      <c r="N16" s="485">
        <v>130898.91</v>
      </c>
      <c r="O16" s="48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3436635</v>
      </c>
      <c r="J17" s="484">
        <v>343663503</v>
      </c>
      <c r="K17" s="484">
        <v>0</v>
      </c>
      <c r="L17" s="484">
        <v>343663503</v>
      </c>
      <c r="M17" s="484">
        <v>88120678.560000002</v>
      </c>
      <c r="N17" s="484">
        <v>88120678.560000002</v>
      </c>
      <c r="O17" s="48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-25591140</v>
      </c>
      <c r="J18" s="485">
        <v>0</v>
      </c>
      <c r="K18" s="485">
        <v>0</v>
      </c>
      <c r="L18" s="485">
        <v>0</v>
      </c>
      <c r="M18" s="485">
        <v>-1972353.32</v>
      </c>
      <c r="N18" s="485"/>
      <c r="O18" s="485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4"/>
      <c r="G19" s="484">
        <v>0</v>
      </c>
      <c r="H19" s="484">
        <v>0</v>
      </c>
      <c r="I19" s="484">
        <v>25591140</v>
      </c>
      <c r="J19" s="484">
        <v>25591140</v>
      </c>
      <c r="K19" s="484">
        <v>0</v>
      </c>
      <c r="L19" s="484">
        <v>25591140</v>
      </c>
      <c r="M19" s="484">
        <v>4392416.0999999996</v>
      </c>
      <c r="N19" s="484">
        <v>4392416.0999999996</v>
      </c>
      <c r="O19" s="484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5">
        <v>997967</v>
      </c>
      <c r="G20" s="485">
        <v>0</v>
      </c>
      <c r="H20" s="485">
        <v>997967</v>
      </c>
      <c r="I20" s="485">
        <v>-997967</v>
      </c>
      <c r="J20" s="485">
        <v>0</v>
      </c>
      <c r="K20" s="485">
        <v>0</v>
      </c>
      <c r="L20" s="485">
        <v>0</v>
      </c>
      <c r="M20" s="485">
        <v>-48670</v>
      </c>
      <c r="N20" s="485">
        <v>0</v>
      </c>
      <c r="O20" s="48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4"/>
      <c r="G21" s="484">
        <v>0</v>
      </c>
      <c r="H21" s="484">
        <v>0</v>
      </c>
      <c r="I21" s="484">
        <v>997967</v>
      </c>
      <c r="J21" s="484">
        <v>997967</v>
      </c>
      <c r="K21" s="484">
        <v>0</v>
      </c>
      <c r="L21" s="484">
        <v>997967</v>
      </c>
      <c r="M21" s="484">
        <v>485635.08</v>
      </c>
      <c r="N21" s="484">
        <v>485635.08</v>
      </c>
      <c r="O21" s="484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5">
        <v>400000</v>
      </c>
      <c r="G22" s="485">
        <v>0</v>
      </c>
      <c r="H22" s="485">
        <v>400000</v>
      </c>
      <c r="I22" s="485">
        <v>-400000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-400000</v>
      </c>
      <c r="J23" s="484">
        <v>0</v>
      </c>
      <c r="K23" s="484">
        <v>0</v>
      </c>
      <c r="L23" s="484">
        <v>0</v>
      </c>
      <c r="M23" s="484">
        <v>0</v>
      </c>
      <c r="N23" s="484">
        <v>0</v>
      </c>
      <c r="O23" s="484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5">
        <v>300000</v>
      </c>
      <c r="G24" s="485">
        <v>0</v>
      </c>
      <c r="H24" s="485">
        <v>300000</v>
      </c>
      <c r="I24" s="485">
        <v>100000</v>
      </c>
      <c r="J24" s="485">
        <v>400000</v>
      </c>
      <c r="K24" s="485">
        <v>0</v>
      </c>
      <c r="L24" s="485">
        <v>400000</v>
      </c>
      <c r="M24" s="485">
        <v>128671.55</v>
      </c>
      <c r="N24" s="485">
        <v>128671.55</v>
      </c>
      <c r="O24" s="485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4">
        <v>400000</v>
      </c>
      <c r="G25" s="484">
        <v>0</v>
      </c>
      <c r="H25" s="484">
        <v>400000</v>
      </c>
      <c r="I25" s="484">
        <v>100000</v>
      </c>
      <c r="J25" s="484">
        <v>500000</v>
      </c>
      <c r="K25" s="484">
        <v>0</v>
      </c>
      <c r="L25" s="484">
        <v>500000</v>
      </c>
      <c r="M25" s="484">
        <v>37239.910000000003</v>
      </c>
      <c r="N25" s="484">
        <v>37239.910000000003</v>
      </c>
      <c r="O25" s="484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5">
        <v>200000</v>
      </c>
      <c r="G26" s="485">
        <v>0</v>
      </c>
      <c r="H26" s="485">
        <v>200000</v>
      </c>
      <c r="I26" s="485">
        <v>81211</v>
      </c>
      <c r="J26" s="485">
        <v>281211</v>
      </c>
      <c r="K26" s="485">
        <v>0</v>
      </c>
      <c r="L26" s="485">
        <v>281211</v>
      </c>
      <c r="M26" s="485">
        <v>0.94000000000232797</v>
      </c>
      <c r="N26" s="485">
        <v>0.94</v>
      </c>
      <c r="O26" s="485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4"/>
      <c r="G27" s="484">
        <v>4950000</v>
      </c>
      <c r="H27" s="484">
        <v>4950000</v>
      </c>
      <c r="I27" s="484">
        <v>0</v>
      </c>
      <c r="J27" s="484">
        <v>4950000</v>
      </c>
      <c r="K27" s="484">
        <v>0</v>
      </c>
      <c r="L27" s="484">
        <v>4950000</v>
      </c>
      <c r="M27" s="484">
        <v>0</v>
      </c>
      <c r="N27" s="484">
        <v>0</v>
      </c>
      <c r="O27" s="484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5">
        <v>33000000</v>
      </c>
      <c r="G28" s="485">
        <v>-4950000</v>
      </c>
      <c r="H28" s="485">
        <v>28050000</v>
      </c>
      <c r="I28" s="485">
        <v>1200000</v>
      </c>
      <c r="J28" s="485">
        <v>29250000</v>
      </c>
      <c r="K28" s="485">
        <v>0</v>
      </c>
      <c r="L28" s="485">
        <v>29250000</v>
      </c>
      <c r="M28" s="485">
        <v>807645.30000000098</v>
      </c>
      <c r="N28" s="485">
        <v>474723.35</v>
      </c>
      <c r="O28" s="485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4">
        <v>2000000</v>
      </c>
      <c r="G29" s="484">
        <v>0</v>
      </c>
      <c r="H29" s="484">
        <v>2000000</v>
      </c>
      <c r="I29" s="484">
        <v>-1200000</v>
      </c>
      <c r="J29" s="484">
        <v>800000</v>
      </c>
      <c r="K29" s="484">
        <v>0</v>
      </c>
      <c r="L29" s="484">
        <v>800000</v>
      </c>
      <c r="M29" s="484">
        <v>7807.2299999999796</v>
      </c>
      <c r="N29" s="484">
        <v>7807.23</v>
      </c>
      <c r="O29" s="484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5">
        <v>200000</v>
      </c>
      <c r="G30" s="485">
        <v>0</v>
      </c>
      <c r="H30" s="485">
        <v>200000</v>
      </c>
      <c r="I30" s="485">
        <v>0</v>
      </c>
      <c r="J30" s="485">
        <v>200000</v>
      </c>
      <c r="K30" s="485">
        <v>0</v>
      </c>
      <c r="L30" s="485">
        <v>200000</v>
      </c>
      <c r="M30" s="485">
        <v>0</v>
      </c>
      <c r="N30" s="485">
        <v>0</v>
      </c>
      <c r="O30" s="485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4">
        <v>150000</v>
      </c>
      <c r="G31" s="484">
        <v>0</v>
      </c>
      <c r="H31" s="484">
        <v>150000</v>
      </c>
      <c r="I31" s="484">
        <v>0</v>
      </c>
      <c r="J31" s="484">
        <v>150000</v>
      </c>
      <c r="K31" s="484">
        <v>0</v>
      </c>
      <c r="L31" s="484">
        <v>150000</v>
      </c>
      <c r="M31" s="484">
        <v>1689.84</v>
      </c>
      <c r="N31" s="484">
        <v>1689.84</v>
      </c>
      <c r="O31" s="484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5">
        <v>1000000</v>
      </c>
      <c r="G32" s="485">
        <v>0</v>
      </c>
      <c r="H32" s="485">
        <v>1000000</v>
      </c>
      <c r="I32" s="485">
        <v>0</v>
      </c>
      <c r="J32" s="485">
        <v>1000000</v>
      </c>
      <c r="K32" s="485">
        <v>0</v>
      </c>
      <c r="L32" s="485">
        <v>1000000</v>
      </c>
      <c r="M32" s="485">
        <v>0</v>
      </c>
      <c r="N32" s="485">
        <v>0</v>
      </c>
      <c r="O32" s="485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4">
        <v>300000</v>
      </c>
      <c r="G33" s="484">
        <v>0</v>
      </c>
      <c r="H33" s="484">
        <v>300000</v>
      </c>
      <c r="I33" s="484">
        <v>700000</v>
      </c>
      <c r="J33" s="484">
        <v>1000000</v>
      </c>
      <c r="K33" s="484">
        <v>0</v>
      </c>
      <c r="L33" s="484">
        <v>1000000</v>
      </c>
      <c r="M33" s="484">
        <v>16685.38</v>
      </c>
      <c r="N33" s="484">
        <v>16685.38</v>
      </c>
      <c r="O33" s="484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5">
        <v>200000</v>
      </c>
      <c r="G34" s="485">
        <v>0</v>
      </c>
      <c r="H34" s="485">
        <v>200000</v>
      </c>
      <c r="I34" s="485">
        <v>0</v>
      </c>
      <c r="J34" s="485">
        <v>200000</v>
      </c>
      <c r="K34" s="485">
        <v>0</v>
      </c>
      <c r="L34" s="485">
        <v>200000</v>
      </c>
      <c r="M34" s="485">
        <v>63053.279999999999</v>
      </c>
      <c r="N34" s="485">
        <v>63053.279999999999</v>
      </c>
      <c r="O34" s="485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4">
        <v>200000</v>
      </c>
      <c r="G35" s="484">
        <v>0</v>
      </c>
      <c r="H35" s="484">
        <v>200000</v>
      </c>
      <c r="I35" s="484">
        <v>-50000</v>
      </c>
      <c r="J35" s="484">
        <v>150000</v>
      </c>
      <c r="K35" s="484">
        <v>0</v>
      </c>
      <c r="L35" s="484">
        <v>150000</v>
      </c>
      <c r="M35" s="484">
        <v>2565.9200000000101</v>
      </c>
      <c r="N35" s="484">
        <v>2565.92</v>
      </c>
      <c r="O35" s="484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5">
        <v>25000</v>
      </c>
      <c r="G36" s="485">
        <v>0</v>
      </c>
      <c r="H36" s="485">
        <v>25000</v>
      </c>
      <c r="I36" s="485">
        <v>-23614</v>
      </c>
      <c r="J36" s="485">
        <v>1386</v>
      </c>
      <c r="K36" s="485">
        <v>0</v>
      </c>
      <c r="L36" s="485">
        <v>1386</v>
      </c>
      <c r="M36" s="485">
        <v>0</v>
      </c>
      <c r="N36" s="485">
        <v>0</v>
      </c>
      <c r="O36" s="485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4">
        <v>1305000</v>
      </c>
      <c r="G37" s="484">
        <v>0</v>
      </c>
      <c r="H37" s="484">
        <v>1305000</v>
      </c>
      <c r="I37" s="484">
        <v>-170832</v>
      </c>
      <c r="J37" s="484">
        <v>1134168</v>
      </c>
      <c r="K37" s="484">
        <v>0</v>
      </c>
      <c r="L37" s="484">
        <v>1134168</v>
      </c>
      <c r="M37" s="484">
        <v>314634.75</v>
      </c>
      <c r="N37" s="484">
        <v>40934.75</v>
      </c>
      <c r="O37" s="484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5">
        <v>145000</v>
      </c>
      <c r="G38" s="485">
        <v>0</v>
      </c>
      <c r="H38" s="485">
        <v>145000</v>
      </c>
      <c r="I38" s="485">
        <v>0</v>
      </c>
      <c r="J38" s="485">
        <v>145000</v>
      </c>
      <c r="K38" s="485">
        <v>0</v>
      </c>
      <c r="L38" s="485">
        <v>145000</v>
      </c>
      <c r="M38" s="485">
        <v>0</v>
      </c>
      <c r="N38" s="485">
        <v>0</v>
      </c>
      <c r="O38" s="485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4">
        <v>200000</v>
      </c>
      <c r="G39" s="484">
        <v>0</v>
      </c>
      <c r="H39" s="484">
        <v>200000</v>
      </c>
      <c r="I39" s="484">
        <v>0</v>
      </c>
      <c r="J39" s="484">
        <v>200000</v>
      </c>
      <c r="K39" s="484">
        <v>0</v>
      </c>
      <c r="L39" s="484">
        <v>200000</v>
      </c>
      <c r="M39" s="484">
        <v>33720.269999999997</v>
      </c>
      <c r="N39" s="484">
        <v>33720.269999999997</v>
      </c>
      <c r="O39" s="484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5">
        <v>5692518</v>
      </c>
      <c r="G40" s="485">
        <v>0</v>
      </c>
      <c r="H40" s="485">
        <v>5692518</v>
      </c>
      <c r="I40" s="485">
        <v>0</v>
      </c>
      <c r="J40" s="485">
        <v>5692518</v>
      </c>
      <c r="K40" s="485">
        <v>0</v>
      </c>
      <c r="L40" s="485">
        <v>5692518</v>
      </c>
      <c r="M40" s="485">
        <v>161315.51999999999</v>
      </c>
      <c r="N40" s="485">
        <v>161315.51999999999</v>
      </c>
      <c r="O40" s="485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4">
        <v>1000000</v>
      </c>
      <c r="G41" s="484">
        <v>0</v>
      </c>
      <c r="H41" s="484">
        <v>1000000</v>
      </c>
      <c r="I41" s="484">
        <v>0</v>
      </c>
      <c r="J41" s="484">
        <v>1000000</v>
      </c>
      <c r="K41" s="484">
        <v>0</v>
      </c>
      <c r="L41" s="484">
        <v>1000000</v>
      </c>
      <c r="M41" s="484">
        <v>72311.45</v>
      </c>
      <c r="N41" s="484">
        <v>72311.45</v>
      </c>
      <c r="O41" s="484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5">
        <v>1807482</v>
      </c>
      <c r="G42" s="485">
        <v>0</v>
      </c>
      <c r="H42" s="485">
        <v>1807482</v>
      </c>
      <c r="I42" s="485">
        <v>0</v>
      </c>
      <c r="J42" s="485">
        <v>1807482</v>
      </c>
      <c r="K42" s="485">
        <v>0</v>
      </c>
      <c r="L42" s="485">
        <v>1807482</v>
      </c>
      <c r="M42" s="485">
        <v>55001.379999999903</v>
      </c>
      <c r="N42" s="485">
        <v>55001.38</v>
      </c>
      <c r="O42" s="485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4">
        <v>1408632</v>
      </c>
      <c r="G43" s="484">
        <v>0</v>
      </c>
      <c r="H43" s="484">
        <v>1408632</v>
      </c>
      <c r="I43" s="484">
        <v>-976723</v>
      </c>
      <c r="J43" s="484">
        <v>431909</v>
      </c>
      <c r="K43" s="484">
        <v>0</v>
      </c>
      <c r="L43" s="484">
        <v>431909</v>
      </c>
      <c r="M43" s="484">
        <v>102457.66</v>
      </c>
      <c r="N43" s="484">
        <v>102457.66</v>
      </c>
      <c r="O43" s="484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5">
        <v>91368</v>
      </c>
      <c r="G44" s="485">
        <v>0</v>
      </c>
      <c r="H44" s="485">
        <v>91368</v>
      </c>
      <c r="I44" s="485">
        <v>800000</v>
      </c>
      <c r="J44" s="485">
        <v>891368</v>
      </c>
      <c r="K44" s="485">
        <v>0</v>
      </c>
      <c r="L44" s="485">
        <v>891368</v>
      </c>
      <c r="M44" s="485">
        <v>497</v>
      </c>
      <c r="N44" s="485">
        <v>497</v>
      </c>
      <c r="O44" s="485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4">
        <v>1999999</v>
      </c>
      <c r="G45" s="484">
        <v>0</v>
      </c>
      <c r="H45" s="484">
        <v>1999999</v>
      </c>
      <c r="I45" s="484">
        <v>239000</v>
      </c>
      <c r="J45" s="484">
        <v>2238999</v>
      </c>
      <c r="K45" s="484">
        <v>0</v>
      </c>
      <c r="L45" s="484">
        <v>2238999</v>
      </c>
      <c r="M45" s="484">
        <v>9174.2999999998101</v>
      </c>
      <c r="N45" s="484">
        <v>9174.2999999999993</v>
      </c>
      <c r="O45" s="484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5">
        <v>1000000</v>
      </c>
      <c r="G46" s="485">
        <v>0</v>
      </c>
      <c r="H46" s="485">
        <v>1000000</v>
      </c>
      <c r="I46" s="485">
        <v>0</v>
      </c>
      <c r="J46" s="485">
        <v>1000000</v>
      </c>
      <c r="K46" s="485">
        <v>0</v>
      </c>
      <c r="L46" s="485">
        <v>1000000</v>
      </c>
      <c r="M46" s="485">
        <v>44656.5600000001</v>
      </c>
      <c r="N46" s="485">
        <v>44656.56</v>
      </c>
      <c r="O46" s="485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4">
        <v>1490000</v>
      </c>
      <c r="G47" s="484">
        <v>0</v>
      </c>
      <c r="H47" s="484">
        <v>1490000</v>
      </c>
      <c r="I47" s="484">
        <v>2050000</v>
      </c>
      <c r="J47" s="484">
        <v>3540000</v>
      </c>
      <c r="K47" s="484">
        <v>0</v>
      </c>
      <c r="L47" s="484">
        <v>3540000</v>
      </c>
      <c r="M47" s="484">
        <v>170496.17</v>
      </c>
      <c r="N47" s="484">
        <v>170496.17</v>
      </c>
      <c r="O47" s="484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5">
        <v>1700000</v>
      </c>
      <c r="G48" s="485">
        <v>0</v>
      </c>
      <c r="H48" s="485">
        <v>1700000</v>
      </c>
      <c r="I48" s="485">
        <v>0</v>
      </c>
      <c r="J48" s="485">
        <v>1700000</v>
      </c>
      <c r="K48" s="485">
        <v>0</v>
      </c>
      <c r="L48" s="485">
        <v>1700000</v>
      </c>
      <c r="M48" s="485">
        <v>8561.75</v>
      </c>
      <c r="N48" s="485">
        <v>8561.75</v>
      </c>
      <c r="O48" s="485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4">
        <v>200000</v>
      </c>
      <c r="G49" s="484">
        <v>0</v>
      </c>
      <c r="H49" s="484">
        <v>200000</v>
      </c>
      <c r="I49" s="484">
        <v>0</v>
      </c>
      <c r="J49" s="484">
        <v>200000</v>
      </c>
      <c r="K49" s="484">
        <v>0</v>
      </c>
      <c r="L49" s="484">
        <v>200000</v>
      </c>
      <c r="M49" s="484">
        <v>36226.160000000003</v>
      </c>
      <c r="N49" s="484">
        <v>36226.160000000003</v>
      </c>
      <c r="O49" s="484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5">
        <v>200000</v>
      </c>
      <c r="G50" s="485">
        <v>0</v>
      </c>
      <c r="H50" s="485">
        <v>200000</v>
      </c>
      <c r="I50" s="485">
        <v>0</v>
      </c>
      <c r="J50" s="485">
        <v>200000</v>
      </c>
      <c r="K50" s="485">
        <v>0</v>
      </c>
      <c r="L50" s="485">
        <v>200000</v>
      </c>
      <c r="M50" s="485">
        <v>4988.5199999999904</v>
      </c>
      <c r="N50" s="485">
        <v>4988.5200000000004</v>
      </c>
      <c r="O50" s="485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4">
        <v>3539578</v>
      </c>
      <c r="G51" s="484">
        <v>0</v>
      </c>
      <c r="H51" s="484">
        <v>3539578</v>
      </c>
      <c r="I51" s="484">
        <v>0</v>
      </c>
      <c r="J51" s="484">
        <v>3539578</v>
      </c>
      <c r="K51" s="484">
        <v>0</v>
      </c>
      <c r="L51" s="484">
        <v>3539578</v>
      </c>
      <c r="M51" s="484">
        <v>218846.04</v>
      </c>
      <c r="N51" s="484">
        <v>218846.04</v>
      </c>
      <c r="O51" s="484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5">
        <v>2460422</v>
      </c>
      <c r="G52" s="485">
        <v>0</v>
      </c>
      <c r="H52" s="485">
        <v>2460422</v>
      </c>
      <c r="I52" s="485">
        <v>0</v>
      </c>
      <c r="J52" s="485">
        <v>2460422</v>
      </c>
      <c r="K52" s="485">
        <v>0</v>
      </c>
      <c r="L52" s="485">
        <v>2460422</v>
      </c>
      <c r="M52" s="485">
        <v>17590.339999999898</v>
      </c>
      <c r="N52" s="485">
        <v>17590.34</v>
      </c>
      <c r="O52" s="485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4">
        <v>300000</v>
      </c>
      <c r="G53" s="484">
        <v>0</v>
      </c>
      <c r="H53" s="484">
        <v>300000</v>
      </c>
      <c r="I53" s="484">
        <v>-50000</v>
      </c>
      <c r="J53" s="484">
        <v>250000</v>
      </c>
      <c r="K53" s="484">
        <v>0</v>
      </c>
      <c r="L53" s="484">
        <v>250000</v>
      </c>
      <c r="M53" s="484">
        <v>4670.0199999999904</v>
      </c>
      <c r="N53" s="484">
        <v>4670.0200000000004</v>
      </c>
      <c r="O53" s="484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5">
        <v>275000</v>
      </c>
      <c r="G54" s="485">
        <v>0</v>
      </c>
      <c r="H54" s="485">
        <v>275000</v>
      </c>
      <c r="I54" s="485">
        <v>-35000</v>
      </c>
      <c r="J54" s="485">
        <v>240000</v>
      </c>
      <c r="K54" s="485">
        <v>0</v>
      </c>
      <c r="L54" s="485">
        <v>240000</v>
      </c>
      <c r="M54" s="485">
        <v>67502.95</v>
      </c>
      <c r="N54" s="485">
        <v>67502.95</v>
      </c>
      <c r="O54" s="485">
        <v>0</v>
      </c>
      <c r="P54" s="448">
        <f t="shared" si="1"/>
        <v>240000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4">
        <v>2365000</v>
      </c>
      <c r="G55" s="484">
        <v>0</v>
      </c>
      <c r="H55" s="484">
        <v>2365000</v>
      </c>
      <c r="I55" s="484">
        <v>0</v>
      </c>
      <c r="J55" s="484">
        <v>2365000</v>
      </c>
      <c r="K55" s="484">
        <v>0</v>
      </c>
      <c r="L55" s="484">
        <v>2365000</v>
      </c>
      <c r="M55" s="484">
        <v>2365000</v>
      </c>
      <c r="N55" s="484">
        <v>2365000</v>
      </c>
      <c r="O55" s="484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5">
        <v>900000</v>
      </c>
      <c r="G56" s="485">
        <v>0</v>
      </c>
      <c r="H56" s="485">
        <v>900000</v>
      </c>
      <c r="I56" s="485">
        <v>-400000</v>
      </c>
      <c r="J56" s="485">
        <v>500000</v>
      </c>
      <c r="K56" s="485">
        <v>0</v>
      </c>
      <c r="L56" s="485">
        <v>500000</v>
      </c>
      <c r="M56" s="485">
        <v>45914.66</v>
      </c>
      <c r="N56" s="485">
        <v>45914.66</v>
      </c>
      <c r="O56" s="485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4">
        <v>300000</v>
      </c>
      <c r="G57" s="484">
        <v>0</v>
      </c>
      <c r="H57" s="484">
        <v>300000</v>
      </c>
      <c r="I57" s="484">
        <v>0</v>
      </c>
      <c r="J57" s="484">
        <v>300000</v>
      </c>
      <c r="K57" s="484">
        <v>0</v>
      </c>
      <c r="L57" s="484">
        <v>300000</v>
      </c>
      <c r="M57" s="484">
        <v>280</v>
      </c>
      <c r="N57" s="484">
        <v>280</v>
      </c>
      <c r="O57" s="484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5">
        <v>1579000</v>
      </c>
      <c r="G58" s="485">
        <v>0</v>
      </c>
      <c r="H58" s="485">
        <v>1579000</v>
      </c>
      <c r="I58" s="485">
        <v>0</v>
      </c>
      <c r="J58" s="485">
        <v>1579000</v>
      </c>
      <c r="K58" s="485">
        <v>0</v>
      </c>
      <c r="L58" s="485">
        <v>1579000</v>
      </c>
      <c r="M58" s="485">
        <v>0</v>
      </c>
      <c r="N58" s="485">
        <v>0</v>
      </c>
      <c r="O58" s="485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4">
        <v>800000</v>
      </c>
      <c r="G59" s="484">
        <v>0</v>
      </c>
      <c r="H59" s="484">
        <v>800000</v>
      </c>
      <c r="I59" s="484">
        <v>-353445</v>
      </c>
      <c r="J59" s="484">
        <v>446555</v>
      </c>
      <c r="K59" s="484">
        <v>0</v>
      </c>
      <c r="L59" s="484">
        <v>446555</v>
      </c>
      <c r="M59" s="484">
        <v>233839</v>
      </c>
      <c r="N59" s="484">
        <v>233839</v>
      </c>
      <c r="O59" s="484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5">
        <v>200000</v>
      </c>
      <c r="G60" s="485">
        <v>0</v>
      </c>
      <c r="H60" s="485">
        <v>200000</v>
      </c>
      <c r="I60" s="485">
        <v>-200000</v>
      </c>
      <c r="J60" s="485">
        <v>0</v>
      </c>
      <c r="K60" s="485">
        <v>0</v>
      </c>
      <c r="L60" s="485">
        <v>0</v>
      </c>
      <c r="M60" s="485">
        <v>0</v>
      </c>
      <c r="N60" s="485">
        <v>0</v>
      </c>
      <c r="O60" s="485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4">
        <v>3400000</v>
      </c>
      <c r="G61" s="484">
        <v>0</v>
      </c>
      <c r="H61" s="484">
        <v>3400000</v>
      </c>
      <c r="I61" s="484">
        <v>-1250000</v>
      </c>
      <c r="J61" s="484">
        <v>2150000</v>
      </c>
      <c r="K61" s="484">
        <v>0</v>
      </c>
      <c r="L61" s="484">
        <v>2150000</v>
      </c>
      <c r="M61" s="484">
        <v>700</v>
      </c>
      <c r="N61" s="484">
        <v>700</v>
      </c>
      <c r="O61" s="484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5">
        <v>350000</v>
      </c>
      <c r="G62" s="485">
        <v>0</v>
      </c>
      <c r="H62" s="485">
        <v>350000</v>
      </c>
      <c r="I62" s="485">
        <v>-29037</v>
      </c>
      <c r="J62" s="485">
        <v>320963</v>
      </c>
      <c r="K62" s="485">
        <v>0</v>
      </c>
      <c r="L62" s="485">
        <v>320963</v>
      </c>
      <c r="M62" s="485">
        <v>85146.85</v>
      </c>
      <c r="N62" s="485">
        <v>85146.85</v>
      </c>
      <c r="O62" s="485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4">
        <v>980000</v>
      </c>
      <c r="G63" s="484">
        <v>0</v>
      </c>
      <c r="H63" s="484">
        <v>980000</v>
      </c>
      <c r="I63" s="484">
        <v>-153000</v>
      </c>
      <c r="J63" s="484">
        <v>827000</v>
      </c>
      <c r="K63" s="484">
        <v>0</v>
      </c>
      <c r="L63" s="484">
        <v>827000</v>
      </c>
      <c r="M63" s="484">
        <v>112665.79</v>
      </c>
      <c r="N63" s="484">
        <v>112665.79</v>
      </c>
      <c r="O63" s="484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5">
        <v>421000</v>
      </c>
      <c r="G64" s="485">
        <v>0</v>
      </c>
      <c r="H64" s="485">
        <v>421000</v>
      </c>
      <c r="I64" s="485">
        <v>0</v>
      </c>
      <c r="J64" s="485">
        <v>421000</v>
      </c>
      <c r="K64" s="485">
        <v>0</v>
      </c>
      <c r="L64" s="485">
        <v>421000</v>
      </c>
      <c r="M64" s="485">
        <v>0</v>
      </c>
      <c r="N64" s="485">
        <v>0</v>
      </c>
      <c r="O64" s="485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4">
        <v>300000</v>
      </c>
      <c r="G65" s="484">
        <v>0</v>
      </c>
      <c r="H65" s="484">
        <v>300000</v>
      </c>
      <c r="I65" s="484">
        <v>0</v>
      </c>
      <c r="J65" s="484">
        <v>300000</v>
      </c>
      <c r="K65" s="484">
        <v>0</v>
      </c>
      <c r="L65" s="484">
        <v>300000</v>
      </c>
      <c r="M65" s="484">
        <v>1953.01000000001</v>
      </c>
      <c r="N65" s="484">
        <v>1953.01</v>
      </c>
      <c r="O65" s="484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5">
        <v>3913610</v>
      </c>
      <c r="G66" s="485">
        <v>0</v>
      </c>
      <c r="H66" s="485">
        <v>3913610</v>
      </c>
      <c r="I66" s="485">
        <v>0</v>
      </c>
      <c r="J66" s="485">
        <v>3913610</v>
      </c>
      <c r="K66" s="485">
        <v>0</v>
      </c>
      <c r="L66" s="485">
        <v>3913610</v>
      </c>
      <c r="M66" s="485">
        <v>0</v>
      </c>
      <c r="N66" s="485">
        <v>0</v>
      </c>
      <c r="O66" s="485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4">
        <v>197500</v>
      </c>
      <c r="G67" s="484">
        <v>0</v>
      </c>
      <c r="H67" s="484">
        <v>197500</v>
      </c>
      <c r="I67" s="484">
        <v>0</v>
      </c>
      <c r="J67" s="484">
        <v>197500</v>
      </c>
      <c r="K67" s="484">
        <v>0</v>
      </c>
      <c r="L67" s="484">
        <v>197500</v>
      </c>
      <c r="M67" s="484">
        <v>7500</v>
      </c>
      <c r="N67" s="484">
        <v>7500</v>
      </c>
      <c r="O67" s="484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5">
        <v>1800000</v>
      </c>
      <c r="G68" s="485">
        <v>0</v>
      </c>
      <c r="H68" s="485">
        <v>1800000</v>
      </c>
      <c r="I68" s="485">
        <v>-305000</v>
      </c>
      <c r="J68" s="485">
        <v>1495000</v>
      </c>
      <c r="K68" s="485">
        <v>0</v>
      </c>
      <c r="L68" s="485">
        <v>1495000</v>
      </c>
      <c r="M68" s="485">
        <v>681.31000000005599</v>
      </c>
      <c r="N68" s="485">
        <v>681.31</v>
      </c>
      <c r="O68" s="485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4">
        <v>1400000</v>
      </c>
      <c r="G69" s="484">
        <v>0</v>
      </c>
      <c r="H69" s="484">
        <v>1400000</v>
      </c>
      <c r="I69" s="484">
        <v>-639075</v>
      </c>
      <c r="J69" s="484">
        <v>760925</v>
      </c>
      <c r="K69" s="484">
        <v>0</v>
      </c>
      <c r="L69" s="484">
        <v>760925</v>
      </c>
      <c r="M69" s="484">
        <v>58533.1899999999</v>
      </c>
      <c r="N69" s="484">
        <v>58533.19</v>
      </c>
      <c r="O69" s="484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5">
        <v>150000</v>
      </c>
      <c r="G70" s="485">
        <v>0</v>
      </c>
      <c r="H70" s="485">
        <v>150000</v>
      </c>
      <c r="I70" s="485">
        <v>35000</v>
      </c>
      <c r="J70" s="485">
        <v>185000</v>
      </c>
      <c r="K70" s="485">
        <v>0</v>
      </c>
      <c r="L70" s="485">
        <v>185000</v>
      </c>
      <c r="M70" s="485">
        <v>34875.42</v>
      </c>
      <c r="N70" s="485">
        <v>34875.42</v>
      </c>
      <c r="O70" s="485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4">
        <v>1685000</v>
      </c>
      <c r="G71" s="484">
        <v>0</v>
      </c>
      <c r="H71" s="484">
        <v>1685000</v>
      </c>
      <c r="I71" s="484">
        <v>-107000</v>
      </c>
      <c r="J71" s="484">
        <v>1578000</v>
      </c>
      <c r="K71" s="484">
        <v>0</v>
      </c>
      <c r="L71" s="484">
        <v>1578000</v>
      </c>
      <c r="M71" s="484">
        <v>3825</v>
      </c>
      <c r="N71" s="484">
        <v>3825</v>
      </c>
      <c r="O71" s="484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5">
        <v>16000000</v>
      </c>
      <c r="G72" s="485">
        <v>0</v>
      </c>
      <c r="H72" s="485">
        <v>16000000</v>
      </c>
      <c r="I72" s="485">
        <v>-1100000</v>
      </c>
      <c r="J72" s="485">
        <v>14900000</v>
      </c>
      <c r="K72" s="485">
        <v>0</v>
      </c>
      <c r="L72" s="485">
        <v>14900000</v>
      </c>
      <c r="M72" s="485">
        <v>0.31000000052154097</v>
      </c>
      <c r="N72" s="485">
        <v>0.31</v>
      </c>
      <c r="O72" s="485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4">
        <v>2126000</v>
      </c>
      <c r="G73" s="484">
        <v>0</v>
      </c>
      <c r="H73" s="484">
        <v>2126000</v>
      </c>
      <c r="I73" s="484">
        <v>0</v>
      </c>
      <c r="J73" s="484">
        <v>2126000</v>
      </c>
      <c r="K73" s="484">
        <v>0</v>
      </c>
      <c r="L73" s="484">
        <v>2126000</v>
      </c>
      <c r="M73" s="484">
        <v>114327.56</v>
      </c>
      <c r="N73" s="484">
        <v>114327.56</v>
      </c>
      <c r="O73" s="484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5">
        <v>495000</v>
      </c>
      <c r="G74" s="485">
        <v>0</v>
      </c>
      <c r="H74" s="485">
        <v>495000</v>
      </c>
      <c r="I74" s="485">
        <v>0</v>
      </c>
      <c r="J74" s="485">
        <v>495000</v>
      </c>
      <c r="K74" s="485">
        <v>0</v>
      </c>
      <c r="L74" s="485">
        <v>495000</v>
      </c>
      <c r="M74" s="485">
        <v>5711.2000000000098</v>
      </c>
      <c r="N74" s="485">
        <v>5711.2</v>
      </c>
      <c r="O74" s="485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4">
        <v>700000</v>
      </c>
      <c r="G75" s="484">
        <v>0</v>
      </c>
      <c r="H75" s="484">
        <v>700000</v>
      </c>
      <c r="I75" s="484">
        <v>-45000</v>
      </c>
      <c r="J75" s="484">
        <v>655000</v>
      </c>
      <c r="K75" s="484">
        <v>0</v>
      </c>
      <c r="L75" s="484">
        <v>655000</v>
      </c>
      <c r="M75" s="484">
        <v>12042.67</v>
      </c>
      <c r="N75" s="484">
        <v>12042.67</v>
      </c>
      <c r="O75" s="484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5">
        <v>100000</v>
      </c>
      <c r="G76" s="485">
        <v>0</v>
      </c>
      <c r="H76" s="485">
        <v>100000</v>
      </c>
      <c r="I76" s="485">
        <v>400000</v>
      </c>
      <c r="J76" s="485">
        <v>500000</v>
      </c>
      <c r="K76" s="485">
        <v>0</v>
      </c>
      <c r="L76" s="485">
        <v>500000</v>
      </c>
      <c r="M76" s="485">
        <v>73594</v>
      </c>
      <c r="N76" s="485">
        <v>73594</v>
      </c>
      <c r="O76" s="485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4">
        <v>3500000</v>
      </c>
      <c r="G77" s="484">
        <v>0</v>
      </c>
      <c r="H77" s="484">
        <v>3500000</v>
      </c>
      <c r="I77" s="484">
        <v>-200000</v>
      </c>
      <c r="J77" s="484">
        <v>3300000</v>
      </c>
      <c r="K77" s="484">
        <v>0</v>
      </c>
      <c r="L77" s="484">
        <v>3300000</v>
      </c>
      <c r="M77" s="484">
        <v>0</v>
      </c>
      <c r="N77" s="484">
        <v>0</v>
      </c>
      <c r="O77" s="484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5">
        <v>1400000</v>
      </c>
      <c r="G78" s="485">
        <v>0</v>
      </c>
      <c r="H78" s="485">
        <v>1400000</v>
      </c>
      <c r="I78" s="485">
        <v>-483611</v>
      </c>
      <c r="J78" s="485">
        <v>916389</v>
      </c>
      <c r="K78" s="485">
        <v>0</v>
      </c>
      <c r="L78" s="485">
        <v>916389</v>
      </c>
      <c r="M78" s="485">
        <v>668606.75</v>
      </c>
      <c r="N78" s="485">
        <v>668606.75</v>
      </c>
      <c r="O78" s="485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4">
        <v>695000</v>
      </c>
      <c r="G79" s="484">
        <v>0</v>
      </c>
      <c r="H79" s="484">
        <v>695000</v>
      </c>
      <c r="I79" s="484">
        <v>-292000</v>
      </c>
      <c r="J79" s="484">
        <v>403000</v>
      </c>
      <c r="K79" s="484">
        <v>0</v>
      </c>
      <c r="L79" s="484">
        <v>403000</v>
      </c>
      <c r="M79" s="484">
        <v>48975.21</v>
      </c>
      <c r="N79" s="484">
        <v>48975.21</v>
      </c>
      <c r="O79" s="484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5">
        <v>400000</v>
      </c>
      <c r="G80" s="485">
        <v>0</v>
      </c>
      <c r="H80" s="485">
        <v>400000</v>
      </c>
      <c r="I80" s="485">
        <v>-400000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4">
        <v>2007890</v>
      </c>
      <c r="G81" s="484">
        <v>0</v>
      </c>
      <c r="H81" s="484">
        <v>2007890</v>
      </c>
      <c r="I81" s="484">
        <v>-465725</v>
      </c>
      <c r="J81" s="484">
        <v>1542165</v>
      </c>
      <c r="K81" s="484">
        <v>0</v>
      </c>
      <c r="L81" s="484">
        <v>1542165</v>
      </c>
      <c r="M81" s="484">
        <v>150781.43</v>
      </c>
      <c r="N81" s="484">
        <v>150781.43</v>
      </c>
      <c r="O81" s="484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5">
        <v>110000</v>
      </c>
      <c r="G82" s="485">
        <v>0</v>
      </c>
      <c r="H82" s="485">
        <v>110000</v>
      </c>
      <c r="I82" s="485">
        <v>0</v>
      </c>
      <c r="J82" s="485">
        <v>110000</v>
      </c>
      <c r="K82" s="485">
        <v>0</v>
      </c>
      <c r="L82" s="485">
        <v>110000</v>
      </c>
      <c r="M82" s="485">
        <v>0</v>
      </c>
      <c r="N82" s="485">
        <v>0</v>
      </c>
      <c r="O82" s="485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4">
        <v>800000</v>
      </c>
      <c r="G83" s="484">
        <v>0</v>
      </c>
      <c r="H83" s="484">
        <v>800000</v>
      </c>
      <c r="I83" s="484">
        <v>-100000</v>
      </c>
      <c r="J83" s="484">
        <v>700000</v>
      </c>
      <c r="K83" s="484">
        <v>0</v>
      </c>
      <c r="L83" s="484">
        <v>700000</v>
      </c>
      <c r="M83" s="484">
        <v>4.47999999998137</v>
      </c>
      <c r="N83" s="484">
        <v>4.4800000000000004</v>
      </c>
      <c r="O83" s="484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5">
        <v>100000</v>
      </c>
      <c r="G84" s="485">
        <v>0</v>
      </c>
      <c r="H84" s="485">
        <v>100000</v>
      </c>
      <c r="I84" s="485">
        <v>0</v>
      </c>
      <c r="J84" s="485">
        <v>100000</v>
      </c>
      <c r="K84" s="485">
        <v>0</v>
      </c>
      <c r="L84" s="485">
        <v>100000</v>
      </c>
      <c r="M84" s="485">
        <v>84185.1</v>
      </c>
      <c r="N84" s="485">
        <v>84185.1</v>
      </c>
      <c r="O84" s="485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4">
        <v>5000000</v>
      </c>
      <c r="G85" s="484">
        <v>0</v>
      </c>
      <c r="H85" s="484">
        <v>5000000</v>
      </c>
      <c r="I85" s="484">
        <v>-828074</v>
      </c>
      <c r="J85" s="484">
        <v>4171926</v>
      </c>
      <c r="K85" s="484">
        <v>0</v>
      </c>
      <c r="L85" s="484">
        <v>4171926</v>
      </c>
      <c r="M85" s="484">
        <v>9122.9399999999405</v>
      </c>
      <c r="N85" s="484">
        <v>9122.94</v>
      </c>
      <c r="O85" s="484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5">
        <v>2950000</v>
      </c>
      <c r="G86" s="485">
        <v>0</v>
      </c>
      <c r="H86" s="485">
        <v>2950000</v>
      </c>
      <c r="I86" s="485">
        <v>-309000</v>
      </c>
      <c r="J86" s="485">
        <v>2641000</v>
      </c>
      <c r="K86" s="485">
        <v>0</v>
      </c>
      <c r="L86" s="485">
        <v>2641000</v>
      </c>
      <c r="M86" s="485">
        <v>49421.1899999999</v>
      </c>
      <c r="N86" s="485">
        <v>49421.19</v>
      </c>
      <c r="O86" s="485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4">
        <v>700000</v>
      </c>
      <c r="G87" s="484">
        <v>0</v>
      </c>
      <c r="H87" s="484">
        <v>700000</v>
      </c>
      <c r="I87" s="484">
        <v>-100000</v>
      </c>
      <c r="J87" s="484">
        <v>600000</v>
      </c>
      <c r="K87" s="484">
        <v>0</v>
      </c>
      <c r="L87" s="484">
        <v>600000</v>
      </c>
      <c r="M87" s="484">
        <v>179045.31</v>
      </c>
      <c r="N87" s="484">
        <v>179045.31</v>
      </c>
      <c r="O87" s="484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5">
        <v>100000</v>
      </c>
      <c r="G88" s="485">
        <v>0</v>
      </c>
      <c r="H88" s="485">
        <v>100000</v>
      </c>
      <c r="I88" s="485">
        <v>0</v>
      </c>
      <c r="J88" s="485">
        <v>100000</v>
      </c>
      <c r="K88" s="485">
        <v>0</v>
      </c>
      <c r="L88" s="485">
        <v>100000</v>
      </c>
      <c r="M88" s="485">
        <v>0</v>
      </c>
      <c r="N88" s="485">
        <v>0</v>
      </c>
      <c r="O88" s="485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4">
        <v>1000000</v>
      </c>
      <c r="G89" s="484">
        <v>0</v>
      </c>
      <c r="H89" s="484">
        <v>1000000</v>
      </c>
      <c r="I89" s="484">
        <v>-589075</v>
      </c>
      <c r="J89" s="484">
        <v>410925</v>
      </c>
      <c r="K89" s="484">
        <v>0</v>
      </c>
      <c r="L89" s="484">
        <v>410925</v>
      </c>
      <c r="M89" s="484">
        <v>12998.31</v>
      </c>
      <c r="N89" s="484">
        <v>12998.31</v>
      </c>
      <c r="O89" s="484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5">
        <v>1000000</v>
      </c>
      <c r="G90" s="485">
        <v>0</v>
      </c>
      <c r="H90" s="485">
        <v>1000000</v>
      </c>
      <c r="I90" s="485">
        <v>0</v>
      </c>
      <c r="J90" s="485">
        <v>1000000</v>
      </c>
      <c r="K90" s="485">
        <v>0</v>
      </c>
      <c r="L90" s="485">
        <v>1000000</v>
      </c>
      <c r="M90" s="485">
        <v>0</v>
      </c>
      <c r="N90" s="485">
        <v>0</v>
      </c>
      <c r="O90" s="485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4">
        <v>1949502</v>
      </c>
      <c r="G91" s="484">
        <v>0</v>
      </c>
      <c r="H91" s="484">
        <v>1949502</v>
      </c>
      <c r="I91" s="484">
        <v>0</v>
      </c>
      <c r="J91" s="484">
        <v>1949502</v>
      </c>
      <c r="K91" s="484">
        <v>0</v>
      </c>
      <c r="L91" s="484">
        <v>1949502</v>
      </c>
      <c r="M91" s="484">
        <v>1043298.28</v>
      </c>
      <c r="N91" s="484">
        <v>1058507.68</v>
      </c>
      <c r="O91" s="484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5">
        <v>233177</v>
      </c>
      <c r="G92" s="485">
        <v>0</v>
      </c>
      <c r="H92" s="485">
        <v>233177</v>
      </c>
      <c r="I92" s="485">
        <v>0</v>
      </c>
      <c r="J92" s="485">
        <v>233177</v>
      </c>
      <c r="K92" s="485">
        <v>0</v>
      </c>
      <c r="L92" s="485">
        <v>233177</v>
      </c>
      <c r="M92" s="485">
        <v>128521.41</v>
      </c>
      <c r="N92" s="485">
        <v>128521.41</v>
      </c>
      <c r="O92" s="485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4">
        <v>17628738</v>
      </c>
      <c r="G93" s="484">
        <v>0</v>
      </c>
      <c r="H93" s="484">
        <v>17628738</v>
      </c>
      <c r="I93" s="484">
        <v>0</v>
      </c>
      <c r="J93" s="484">
        <v>17628738</v>
      </c>
      <c r="K93" s="484">
        <v>0</v>
      </c>
      <c r="L93" s="484">
        <v>17628738</v>
      </c>
      <c r="M93" s="484">
        <v>8983331.6799999997</v>
      </c>
      <c r="N93" s="484">
        <v>8983331.6799999997</v>
      </c>
      <c r="O93" s="484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5">
        <v>800000</v>
      </c>
      <c r="G94" s="485">
        <v>0</v>
      </c>
      <c r="H94" s="485">
        <v>800000</v>
      </c>
      <c r="I94" s="485">
        <v>0</v>
      </c>
      <c r="J94" s="485">
        <v>800000</v>
      </c>
      <c r="K94" s="485">
        <v>0</v>
      </c>
      <c r="L94" s="485">
        <v>800000</v>
      </c>
      <c r="M94" s="485">
        <v>364697.03</v>
      </c>
      <c r="N94" s="485">
        <v>364697.03</v>
      </c>
      <c r="O94" s="485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4">
        <v>700000</v>
      </c>
      <c r="G95" s="484">
        <v>0</v>
      </c>
      <c r="H95" s="484">
        <v>700000</v>
      </c>
      <c r="I95" s="484">
        <v>0</v>
      </c>
      <c r="J95" s="484">
        <v>700000</v>
      </c>
      <c r="K95" s="484">
        <v>0</v>
      </c>
      <c r="L95" s="484">
        <v>700000</v>
      </c>
      <c r="M95" s="484">
        <v>507965.07</v>
      </c>
      <c r="N95" s="484">
        <v>507965.07</v>
      </c>
      <c r="O95" s="484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5">
        <v>1</v>
      </c>
      <c r="G96" s="485">
        <v>0</v>
      </c>
      <c r="H96" s="485">
        <v>1</v>
      </c>
      <c r="I96" s="485">
        <v>0</v>
      </c>
      <c r="J96" s="485">
        <v>1</v>
      </c>
      <c r="K96" s="485">
        <v>0</v>
      </c>
      <c r="L96" s="485">
        <v>1</v>
      </c>
      <c r="M96" s="485">
        <v>1</v>
      </c>
      <c r="N96" s="485">
        <v>1</v>
      </c>
      <c r="O96" s="485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4"/>
      <c r="G97" s="484">
        <v>0</v>
      </c>
      <c r="H97" s="484">
        <v>0</v>
      </c>
      <c r="I97" s="484">
        <v>200000</v>
      </c>
      <c r="J97" s="484">
        <v>200000</v>
      </c>
      <c r="K97" s="484">
        <v>0</v>
      </c>
      <c r="L97" s="484">
        <v>200000</v>
      </c>
      <c r="M97" s="484">
        <v>200000</v>
      </c>
      <c r="N97" s="484">
        <v>29522</v>
      </c>
      <c r="O97" s="484">
        <v>170478</v>
      </c>
      <c r="P97" s="452">
        <f>+L97-O97</f>
        <v>29522</v>
      </c>
    </row>
    <row r="98" spans="1:16" ht="16.5" customHeight="1" x14ac:dyDescent="0.2">
      <c r="A98" s="446"/>
      <c r="B98" s="486" t="s">
        <v>9</v>
      </c>
      <c r="C98" s="493"/>
      <c r="D98" s="493"/>
      <c r="E98" s="486"/>
      <c r="F98" s="483">
        <v>517546895</v>
      </c>
      <c r="G98" s="483">
        <v>-3436635</v>
      </c>
      <c r="H98" s="483">
        <v>514110260</v>
      </c>
      <c r="I98" s="483">
        <v>-742547</v>
      </c>
      <c r="J98" s="483">
        <v>513367713</v>
      </c>
      <c r="K98" s="483">
        <v>0</v>
      </c>
      <c r="L98" s="483">
        <v>513367713</v>
      </c>
      <c r="M98" s="483">
        <v>110220015.87</v>
      </c>
      <c r="N98" s="483">
        <v>110632772.64</v>
      </c>
      <c r="O98" s="483">
        <v>1016854</v>
      </c>
      <c r="P98" s="453">
        <f>+L98-O98</f>
        <v>512350859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8:D98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1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S77" sqref="S7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347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1953622.81</v>
      </c>
      <c r="G5" s="478">
        <v>1953622.81</v>
      </c>
      <c r="H5" s="478">
        <v>0</v>
      </c>
      <c r="I5" s="478">
        <v>1953622.81</v>
      </c>
      <c r="J5" s="478">
        <v>0</v>
      </c>
      <c r="K5" s="478">
        <v>1953622.81</v>
      </c>
      <c r="L5" s="478">
        <v>0</v>
      </c>
      <c r="M5" s="478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343320.01</v>
      </c>
      <c r="G6" s="482">
        <v>343320.01</v>
      </c>
      <c r="H6" s="482">
        <v>0</v>
      </c>
      <c r="I6" s="482">
        <v>343320.01</v>
      </c>
      <c r="J6" s="482">
        <v>0</v>
      </c>
      <c r="K6" s="482">
        <v>343320.01</v>
      </c>
      <c r="L6" s="482">
        <v>0</v>
      </c>
      <c r="M6" s="482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130455.23</v>
      </c>
      <c r="G7" s="478">
        <v>130455.23</v>
      </c>
      <c r="H7" s="478">
        <v>0</v>
      </c>
      <c r="I7" s="478">
        <v>130455.23</v>
      </c>
      <c r="J7" s="478">
        <v>0</v>
      </c>
      <c r="K7" s="478">
        <v>130455.23</v>
      </c>
      <c r="L7" s="478">
        <v>0</v>
      </c>
      <c r="M7" s="478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82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78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82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221969.09</v>
      </c>
      <c r="G11" s="478">
        <v>221969.09</v>
      </c>
      <c r="H11" s="478">
        <v>8486.52</v>
      </c>
      <c r="I11" s="478">
        <v>213482.57</v>
      </c>
      <c r="J11" s="478">
        <v>26204.07</v>
      </c>
      <c r="K11" s="478">
        <v>187278.5</v>
      </c>
      <c r="L11" s="478">
        <v>0</v>
      </c>
      <c r="M11" s="478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255542824.44</v>
      </c>
      <c r="G12" s="482">
        <v>250635840.44</v>
      </c>
      <c r="H12" s="482">
        <v>40036604.130000003</v>
      </c>
      <c r="I12" s="482">
        <v>210599236.31</v>
      </c>
      <c r="J12" s="482">
        <v>4979559</v>
      </c>
      <c r="K12" s="482">
        <v>205619677.31</v>
      </c>
      <c r="L12" s="482">
        <v>4906984</v>
      </c>
      <c r="M12" s="482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605927.12</v>
      </c>
      <c r="G13" s="478">
        <v>605927.12</v>
      </c>
      <c r="H13" s="478">
        <v>38498.559999999998</v>
      </c>
      <c r="I13" s="478">
        <v>567428.56000000006</v>
      </c>
      <c r="J13" s="478">
        <v>0</v>
      </c>
      <c r="K13" s="478">
        <v>567428.56000000006</v>
      </c>
      <c r="L13" s="478">
        <v>0</v>
      </c>
      <c r="M13" s="478"/>
    </row>
    <row r="14" spans="1:13" ht="20.100000000000001" customHeight="1" x14ac:dyDescent="0.2">
      <c r="A14" s="410" t="str">
        <f t="shared" si="0"/>
        <v>174224-3-188</v>
      </c>
      <c r="B14" s="479">
        <v>174224</v>
      </c>
      <c r="C14" s="480">
        <v>3</v>
      </c>
      <c r="D14" s="481" t="s">
        <v>8</v>
      </c>
      <c r="E14" s="480">
        <v>188</v>
      </c>
      <c r="F14" s="482">
        <v>21198723.899999999</v>
      </c>
      <c r="G14" s="482">
        <v>21194172.309999999</v>
      </c>
      <c r="H14" s="482">
        <v>8394130.8399999999</v>
      </c>
      <c r="I14" s="482">
        <v>12800041.470000001</v>
      </c>
      <c r="J14" s="482">
        <v>254180.26</v>
      </c>
      <c r="K14" s="482">
        <v>12545861.210000001</v>
      </c>
      <c r="L14" s="482">
        <v>4551.59</v>
      </c>
      <c r="M14" s="482"/>
    </row>
    <row r="15" spans="1:13" ht="20.100000000000001" customHeight="1" x14ac:dyDescent="0.2">
      <c r="A15" s="410" t="str">
        <f t="shared" si="0"/>
        <v>174225-3-151</v>
      </c>
      <c r="B15" s="475">
        <v>174225</v>
      </c>
      <c r="C15" s="476">
        <v>3</v>
      </c>
      <c r="D15" s="477" t="s">
        <v>8</v>
      </c>
      <c r="E15" s="476">
        <v>151</v>
      </c>
      <c r="F15" s="478">
        <v>0</v>
      </c>
      <c r="G15" s="478">
        <v>0</v>
      </c>
      <c r="H15" s="478">
        <v>0</v>
      </c>
      <c r="I15" s="478">
        <v>0</v>
      </c>
      <c r="J15" s="478">
        <v>0</v>
      </c>
      <c r="K15" s="478">
        <v>0</v>
      </c>
      <c r="L15" s="478">
        <v>0</v>
      </c>
      <c r="M15" s="478"/>
    </row>
    <row r="16" spans="1:13" ht="20.100000000000001" customHeight="1" x14ac:dyDescent="0.2">
      <c r="A16" s="410" t="str">
        <f t="shared" si="0"/>
        <v>174225-3-188</v>
      </c>
      <c r="B16" s="479">
        <v>174225</v>
      </c>
      <c r="C16" s="480">
        <v>3</v>
      </c>
      <c r="D16" s="481" t="s">
        <v>8</v>
      </c>
      <c r="E16" s="480">
        <v>188</v>
      </c>
      <c r="F16" s="482">
        <v>512331.92</v>
      </c>
      <c r="G16" s="482">
        <v>436253.77</v>
      </c>
      <c r="H16" s="482">
        <v>58592.800000000003</v>
      </c>
      <c r="I16" s="482">
        <v>377660.97</v>
      </c>
      <c r="J16" s="482">
        <v>9057.5</v>
      </c>
      <c r="K16" s="482">
        <v>368603.47</v>
      </c>
      <c r="L16" s="482">
        <v>76078.149999999994</v>
      </c>
      <c r="M16" s="482"/>
    </row>
    <row r="17" spans="1:13" ht="20.100000000000001" customHeight="1" x14ac:dyDescent="0.2">
      <c r="A17" s="410" t="str">
        <f t="shared" si="0"/>
        <v>174230-3-142</v>
      </c>
      <c r="B17" s="475">
        <v>174230</v>
      </c>
      <c r="C17" s="476">
        <v>3</v>
      </c>
      <c r="D17" s="477" t="s">
        <v>8</v>
      </c>
      <c r="E17" s="476">
        <v>142</v>
      </c>
      <c r="F17" s="478">
        <v>271328.45</v>
      </c>
      <c r="G17" s="478">
        <v>166615.51999999999</v>
      </c>
      <c r="H17" s="478">
        <v>36926.79</v>
      </c>
      <c r="I17" s="478">
        <v>129688.73</v>
      </c>
      <c r="J17" s="478">
        <v>18183.95</v>
      </c>
      <c r="K17" s="478">
        <v>111504.78</v>
      </c>
      <c r="L17" s="478">
        <v>104712.93</v>
      </c>
      <c r="M17" s="478"/>
    </row>
    <row r="18" spans="1:13" ht="20.100000000000001" customHeight="1" x14ac:dyDescent="0.2">
      <c r="A18" s="410" t="str">
        <f t="shared" si="0"/>
        <v>174231-3-142</v>
      </c>
      <c r="B18" s="479">
        <v>174231</v>
      </c>
      <c r="C18" s="480">
        <v>3</v>
      </c>
      <c r="D18" s="481" t="s">
        <v>8</v>
      </c>
      <c r="E18" s="480">
        <v>142</v>
      </c>
      <c r="F18" s="482">
        <v>462760.09</v>
      </c>
      <c r="G18" s="482">
        <v>437387.43</v>
      </c>
      <c r="H18" s="482">
        <v>106089.89</v>
      </c>
      <c r="I18" s="482">
        <v>331297.53999999998</v>
      </c>
      <c r="J18" s="482">
        <v>151971.51</v>
      </c>
      <c r="K18" s="482">
        <v>179326.03</v>
      </c>
      <c r="L18" s="482">
        <v>25372.66</v>
      </c>
      <c r="M18" s="482"/>
    </row>
    <row r="19" spans="1:13" ht="20.100000000000001" customHeight="1" x14ac:dyDescent="0.2">
      <c r="A19" s="410" t="str">
        <f t="shared" si="0"/>
        <v>174231-4-142</v>
      </c>
      <c r="B19" s="475">
        <v>174231</v>
      </c>
      <c r="C19" s="476">
        <v>4</v>
      </c>
      <c r="D19" s="477" t="s">
        <v>7</v>
      </c>
      <c r="E19" s="476">
        <v>142</v>
      </c>
      <c r="F19" s="478">
        <v>281210.06</v>
      </c>
      <c r="G19" s="478">
        <v>280949</v>
      </c>
      <c r="H19" s="478">
        <v>0</v>
      </c>
      <c r="I19" s="478">
        <v>280949</v>
      </c>
      <c r="J19" s="478">
        <v>280890.56</v>
      </c>
      <c r="K19" s="478">
        <v>58.44</v>
      </c>
      <c r="L19" s="478">
        <v>261.06</v>
      </c>
      <c r="M19" s="478"/>
    </row>
    <row r="20" spans="1:13" ht="20.100000000000001" customHeight="1" x14ac:dyDescent="0.2">
      <c r="A20" s="410" t="str">
        <f t="shared" si="0"/>
        <v>174232-3-100</v>
      </c>
      <c r="B20" s="479">
        <v>174232</v>
      </c>
      <c r="C20" s="480">
        <v>3</v>
      </c>
      <c r="D20" s="481" t="s">
        <v>8</v>
      </c>
      <c r="E20" s="480">
        <v>100</v>
      </c>
      <c r="F20" s="482">
        <v>4950000</v>
      </c>
      <c r="G20" s="482">
        <v>4950000</v>
      </c>
      <c r="H20" s="482">
        <v>4950000</v>
      </c>
      <c r="I20" s="482"/>
      <c r="J20" s="482"/>
      <c r="K20" s="482"/>
      <c r="L20" s="482">
        <v>0</v>
      </c>
      <c r="M20" s="482"/>
    </row>
    <row r="21" spans="1:13" ht="20.100000000000001" customHeight="1" x14ac:dyDescent="0.2">
      <c r="A21" s="410" t="str">
        <f t="shared" si="0"/>
        <v>174232-3-142</v>
      </c>
      <c r="B21" s="475">
        <v>174232</v>
      </c>
      <c r="C21" s="476">
        <v>3</v>
      </c>
      <c r="D21" s="477" t="s">
        <v>8</v>
      </c>
      <c r="E21" s="476">
        <v>142</v>
      </c>
      <c r="F21" s="478">
        <v>28442354.699999999</v>
      </c>
      <c r="G21" s="478">
        <v>28090653.120000001</v>
      </c>
      <c r="H21" s="478">
        <v>12841316.66</v>
      </c>
      <c r="I21" s="478">
        <v>15249336.460000001</v>
      </c>
      <c r="J21" s="478">
        <v>1555896.17</v>
      </c>
      <c r="K21" s="478">
        <v>13693440.289999999</v>
      </c>
      <c r="L21" s="478">
        <v>684623.53</v>
      </c>
      <c r="M21" s="478">
        <v>0</v>
      </c>
    </row>
    <row r="22" spans="1:13" ht="20.100000000000001" customHeight="1" x14ac:dyDescent="0.2">
      <c r="A22" s="410" t="str">
        <f t="shared" si="0"/>
        <v>174232-4-142</v>
      </c>
      <c r="B22" s="479">
        <v>174232</v>
      </c>
      <c r="C22" s="480">
        <v>4</v>
      </c>
      <c r="D22" s="481" t="s">
        <v>7</v>
      </c>
      <c r="E22" s="480">
        <v>142</v>
      </c>
      <c r="F22" s="482">
        <v>792192.77</v>
      </c>
      <c r="G22" s="482">
        <v>747419.25</v>
      </c>
      <c r="H22" s="482">
        <v>626727.36</v>
      </c>
      <c r="I22" s="482">
        <v>120691.89</v>
      </c>
      <c r="J22" s="482">
        <v>25556</v>
      </c>
      <c r="K22" s="482">
        <v>95135.89</v>
      </c>
      <c r="L22" s="482">
        <v>44773.52</v>
      </c>
      <c r="M22" s="482"/>
    </row>
    <row r="23" spans="1:13" ht="20.100000000000001" customHeight="1" x14ac:dyDescent="0.2">
      <c r="A23" s="410" t="str">
        <f t="shared" si="0"/>
        <v>174233-3-142</v>
      </c>
      <c r="B23" s="475">
        <v>174233</v>
      </c>
      <c r="C23" s="476">
        <v>3</v>
      </c>
      <c r="D23" s="477" t="s">
        <v>8</v>
      </c>
      <c r="E23" s="476">
        <v>142</v>
      </c>
      <c r="F23" s="478">
        <v>200000</v>
      </c>
      <c r="G23" s="478">
        <v>199846.69</v>
      </c>
      <c r="H23" s="478">
        <v>4000</v>
      </c>
      <c r="I23" s="478">
        <v>195846.69</v>
      </c>
      <c r="J23" s="478">
        <v>894.96</v>
      </c>
      <c r="K23" s="478">
        <v>194951.73</v>
      </c>
      <c r="L23" s="478">
        <v>153.31</v>
      </c>
      <c r="M23" s="478"/>
    </row>
    <row r="24" spans="1:13" ht="20.100000000000001" customHeight="1" x14ac:dyDescent="0.2">
      <c r="A24" s="410" t="str">
        <f t="shared" si="0"/>
        <v>174233-4-142</v>
      </c>
      <c r="B24" s="479">
        <v>174233</v>
      </c>
      <c r="C24" s="480">
        <v>4</v>
      </c>
      <c r="D24" s="481" t="s">
        <v>7</v>
      </c>
      <c r="E24" s="480">
        <v>142</v>
      </c>
      <c r="F24" s="482">
        <v>148310.16</v>
      </c>
      <c r="G24" s="482">
        <v>147900.16</v>
      </c>
      <c r="H24" s="482">
        <v>4259</v>
      </c>
      <c r="I24" s="482">
        <v>143641.16</v>
      </c>
      <c r="J24" s="482">
        <v>134132.09</v>
      </c>
      <c r="K24" s="482">
        <v>9509.07</v>
      </c>
      <c r="L24" s="482">
        <v>410</v>
      </c>
      <c r="M24" s="482"/>
    </row>
    <row r="25" spans="1:13" ht="20.100000000000001" customHeight="1" x14ac:dyDescent="0.2">
      <c r="A25" s="410" t="str">
        <f t="shared" si="0"/>
        <v>174234-3-142</v>
      </c>
      <c r="B25" s="475">
        <v>174234</v>
      </c>
      <c r="C25" s="476">
        <v>3</v>
      </c>
      <c r="D25" s="477" t="s">
        <v>8</v>
      </c>
      <c r="E25" s="476">
        <v>142</v>
      </c>
      <c r="F25" s="478">
        <v>1000000</v>
      </c>
      <c r="G25" s="478">
        <v>987237.75</v>
      </c>
      <c r="H25" s="478">
        <v>631170.75</v>
      </c>
      <c r="I25" s="478">
        <v>356067</v>
      </c>
      <c r="J25" s="478">
        <v>70931.44</v>
      </c>
      <c r="K25" s="478">
        <v>285135.56</v>
      </c>
      <c r="L25" s="478">
        <v>12762.25</v>
      </c>
      <c r="M25" s="478"/>
    </row>
    <row r="26" spans="1:13" ht="20.100000000000001" customHeight="1" x14ac:dyDescent="0.2">
      <c r="A26" s="410" t="str">
        <f t="shared" si="0"/>
        <v>174234-4-142</v>
      </c>
      <c r="B26" s="479">
        <v>174234</v>
      </c>
      <c r="C26" s="480">
        <v>4</v>
      </c>
      <c r="D26" s="481" t="s">
        <v>7</v>
      </c>
      <c r="E26" s="480">
        <v>142</v>
      </c>
      <c r="F26" s="482">
        <v>983314.62</v>
      </c>
      <c r="G26" s="482">
        <v>971275</v>
      </c>
      <c r="H26" s="482">
        <v>167296</v>
      </c>
      <c r="I26" s="482">
        <v>803979</v>
      </c>
      <c r="J26" s="482">
        <v>541840.71</v>
      </c>
      <c r="K26" s="482">
        <v>262138.29</v>
      </c>
      <c r="L26" s="482">
        <v>12039.62</v>
      </c>
      <c r="M26" s="482"/>
    </row>
    <row r="27" spans="1:13" ht="20.100000000000001" customHeight="1" x14ac:dyDescent="0.2">
      <c r="A27" s="410" t="str">
        <f t="shared" si="0"/>
        <v>174235-3-142</v>
      </c>
      <c r="B27" s="475">
        <v>174235</v>
      </c>
      <c r="C27" s="476">
        <v>3</v>
      </c>
      <c r="D27" s="477" t="s">
        <v>8</v>
      </c>
      <c r="E27" s="476">
        <v>142</v>
      </c>
      <c r="F27" s="478">
        <v>136946.72</v>
      </c>
      <c r="G27" s="478">
        <v>135361.91</v>
      </c>
      <c r="H27" s="478">
        <v>28734.35</v>
      </c>
      <c r="I27" s="478">
        <v>106627.56</v>
      </c>
      <c r="J27" s="478">
        <v>6815.34</v>
      </c>
      <c r="K27" s="478">
        <v>99812.22</v>
      </c>
      <c r="L27" s="478">
        <v>1584.81</v>
      </c>
      <c r="M27" s="478"/>
    </row>
    <row r="28" spans="1:13" ht="20.100000000000001" customHeight="1" x14ac:dyDescent="0.2">
      <c r="A28" s="410" t="str">
        <f t="shared" si="0"/>
        <v>174236-3-142</v>
      </c>
      <c r="B28" s="479">
        <v>174236</v>
      </c>
      <c r="C28" s="480">
        <v>3</v>
      </c>
      <c r="D28" s="481" t="s">
        <v>8</v>
      </c>
      <c r="E28" s="480">
        <v>142</v>
      </c>
      <c r="F28" s="482">
        <v>147434.07999999999</v>
      </c>
      <c r="G28" s="482">
        <v>134494.56</v>
      </c>
      <c r="H28" s="482">
        <v>48138.66</v>
      </c>
      <c r="I28" s="482">
        <v>86355.9</v>
      </c>
      <c r="J28" s="482">
        <v>15819.79</v>
      </c>
      <c r="K28" s="482">
        <v>70536.11</v>
      </c>
      <c r="L28" s="482">
        <v>12939.52</v>
      </c>
      <c r="M28" s="482"/>
    </row>
    <row r="29" spans="1:13" ht="20.100000000000001" customHeight="1" x14ac:dyDescent="0.2">
      <c r="A29" s="410" t="str">
        <f t="shared" si="0"/>
        <v>174236-4-142</v>
      </c>
      <c r="B29" s="475">
        <v>174236</v>
      </c>
      <c r="C29" s="476">
        <v>4</v>
      </c>
      <c r="D29" s="477" t="s">
        <v>7</v>
      </c>
      <c r="E29" s="476">
        <v>142</v>
      </c>
      <c r="F29" s="478">
        <v>1386</v>
      </c>
      <c r="G29" s="478">
        <v>0</v>
      </c>
      <c r="H29" s="478">
        <v>0</v>
      </c>
      <c r="I29" s="478"/>
      <c r="J29" s="478"/>
      <c r="K29" s="478"/>
      <c r="L29" s="478">
        <v>1386</v>
      </c>
      <c r="M29" s="478"/>
    </row>
    <row r="30" spans="1:13" ht="20.100000000000001" customHeight="1" x14ac:dyDescent="0.2">
      <c r="A30" s="410" t="str">
        <f t="shared" si="0"/>
        <v>174237-3-142</v>
      </c>
      <c r="B30" s="479">
        <v>174237</v>
      </c>
      <c r="C30" s="480">
        <v>3</v>
      </c>
      <c r="D30" s="481" t="s">
        <v>8</v>
      </c>
      <c r="E30" s="480">
        <v>142</v>
      </c>
      <c r="F30" s="482">
        <v>819533.25</v>
      </c>
      <c r="G30" s="482">
        <v>883855.45</v>
      </c>
      <c r="H30" s="482">
        <v>202553.8</v>
      </c>
      <c r="I30" s="482">
        <v>681301.65</v>
      </c>
      <c r="J30" s="482">
        <v>32472.3</v>
      </c>
      <c r="K30" s="482">
        <v>648829.35</v>
      </c>
      <c r="L30" s="482">
        <v>209377.8</v>
      </c>
      <c r="M30" s="482"/>
    </row>
    <row r="31" spans="1:13" ht="20.100000000000001" customHeight="1" x14ac:dyDescent="0.2">
      <c r="A31" s="410" t="str">
        <f t="shared" si="0"/>
        <v>174237-4-142</v>
      </c>
      <c r="B31" s="475">
        <v>174237</v>
      </c>
      <c r="C31" s="476">
        <v>4</v>
      </c>
      <c r="D31" s="477" t="s">
        <v>7</v>
      </c>
      <c r="E31" s="476">
        <v>142</v>
      </c>
      <c r="F31" s="478">
        <v>145000</v>
      </c>
      <c r="G31" s="478">
        <v>145000</v>
      </c>
      <c r="H31" s="478">
        <v>145000</v>
      </c>
      <c r="I31" s="478"/>
      <c r="J31" s="478"/>
      <c r="K31" s="478"/>
      <c r="L31" s="478">
        <v>0</v>
      </c>
      <c r="M31" s="478"/>
    </row>
    <row r="32" spans="1:13" ht="20.100000000000001" customHeight="1" x14ac:dyDescent="0.2">
      <c r="A32" s="410" t="str">
        <f t="shared" si="0"/>
        <v>174238-3-142</v>
      </c>
      <c r="B32" s="479">
        <v>174238</v>
      </c>
      <c r="C32" s="480">
        <v>3</v>
      </c>
      <c r="D32" s="481" t="s">
        <v>8</v>
      </c>
      <c r="E32" s="480">
        <v>142</v>
      </c>
      <c r="F32" s="482">
        <v>166279.73000000001</v>
      </c>
      <c r="G32" s="482">
        <v>149531.17000000001</v>
      </c>
      <c r="H32" s="482">
        <v>29002.07</v>
      </c>
      <c r="I32" s="482">
        <v>120529.1</v>
      </c>
      <c r="J32" s="482">
        <v>1860.55</v>
      </c>
      <c r="K32" s="482">
        <v>118668.55</v>
      </c>
      <c r="L32" s="482">
        <v>16748.560000000001</v>
      </c>
      <c r="M32" s="482"/>
    </row>
    <row r="33" spans="1:13" ht="20.100000000000001" customHeight="1" x14ac:dyDescent="0.2">
      <c r="A33" s="410" t="str">
        <f t="shared" si="0"/>
        <v>174239-3-142</v>
      </c>
      <c r="B33" s="475">
        <v>174239</v>
      </c>
      <c r="C33" s="476">
        <v>3</v>
      </c>
      <c r="D33" s="477" t="s">
        <v>8</v>
      </c>
      <c r="E33" s="476">
        <v>142</v>
      </c>
      <c r="F33" s="478">
        <v>5531202.4800000004</v>
      </c>
      <c r="G33" s="478">
        <v>4911065.91</v>
      </c>
      <c r="H33" s="478">
        <v>1917885.94</v>
      </c>
      <c r="I33" s="478">
        <v>2993179.97</v>
      </c>
      <c r="J33" s="478">
        <v>834791.67</v>
      </c>
      <c r="K33" s="478">
        <v>2158388.2999999998</v>
      </c>
      <c r="L33" s="478">
        <v>620136.56999999995</v>
      </c>
      <c r="M33" s="478"/>
    </row>
    <row r="34" spans="1:13" ht="20.100000000000001" customHeight="1" x14ac:dyDescent="0.2">
      <c r="A34" s="410" t="str">
        <f t="shared" si="0"/>
        <v>174239-4-142</v>
      </c>
      <c r="B34" s="479">
        <v>174239</v>
      </c>
      <c r="C34" s="480">
        <v>4</v>
      </c>
      <c r="D34" s="481" t="s">
        <v>7</v>
      </c>
      <c r="E34" s="480">
        <v>142</v>
      </c>
      <c r="F34" s="482">
        <v>927688.55</v>
      </c>
      <c r="G34" s="482">
        <v>832183.55</v>
      </c>
      <c r="H34" s="482">
        <v>818022</v>
      </c>
      <c r="I34" s="482">
        <v>14161.55</v>
      </c>
      <c r="J34" s="482">
        <v>9904.59</v>
      </c>
      <c r="K34" s="482">
        <v>4256.96</v>
      </c>
      <c r="L34" s="482">
        <v>95505</v>
      </c>
      <c r="M34" s="482"/>
    </row>
    <row r="35" spans="1:13" ht="20.100000000000001" customHeight="1" x14ac:dyDescent="0.2">
      <c r="A35" s="410" t="str">
        <f t="shared" si="0"/>
        <v>174239-3-150</v>
      </c>
      <c r="B35" s="475">
        <v>174239</v>
      </c>
      <c r="C35" s="476">
        <v>3</v>
      </c>
      <c r="D35" s="477" t="s">
        <v>8</v>
      </c>
      <c r="E35" s="476">
        <v>150</v>
      </c>
      <c r="F35" s="478">
        <v>1752480.62</v>
      </c>
      <c r="G35" s="478">
        <v>1743347.52</v>
      </c>
      <c r="H35" s="478">
        <v>1043149.8</v>
      </c>
      <c r="I35" s="478">
        <v>700197.72</v>
      </c>
      <c r="J35" s="478">
        <v>156136.1</v>
      </c>
      <c r="K35" s="478">
        <v>544061.62</v>
      </c>
      <c r="L35" s="478">
        <v>9133.1</v>
      </c>
      <c r="M35" s="478"/>
    </row>
    <row r="36" spans="1:13" ht="20.100000000000001" customHeight="1" x14ac:dyDescent="0.2">
      <c r="A36" s="410" t="str">
        <f t="shared" si="0"/>
        <v>174240-3-142</v>
      </c>
      <c r="B36" s="479">
        <v>174240</v>
      </c>
      <c r="C36" s="480">
        <v>3</v>
      </c>
      <c r="D36" s="481" t="s">
        <v>8</v>
      </c>
      <c r="E36" s="480">
        <v>142</v>
      </c>
      <c r="F36" s="482">
        <v>329451.34000000003</v>
      </c>
      <c r="G36" s="482">
        <v>324672.84000000003</v>
      </c>
      <c r="H36" s="482">
        <v>88154.15</v>
      </c>
      <c r="I36" s="482">
        <v>236518.69</v>
      </c>
      <c r="J36" s="482">
        <v>17939.080000000002</v>
      </c>
      <c r="K36" s="482">
        <v>218579.61</v>
      </c>
      <c r="L36" s="482">
        <v>4778.5</v>
      </c>
      <c r="M36" s="482"/>
    </row>
    <row r="37" spans="1:13" ht="20.100000000000001" customHeight="1" x14ac:dyDescent="0.2">
      <c r="A37" s="410" t="str">
        <f t="shared" si="0"/>
        <v>174240-4-142</v>
      </c>
      <c r="B37" s="475">
        <v>174240</v>
      </c>
      <c r="C37" s="476">
        <v>4</v>
      </c>
      <c r="D37" s="477" t="s">
        <v>7</v>
      </c>
      <c r="E37" s="476">
        <v>142</v>
      </c>
      <c r="F37" s="478">
        <v>890871</v>
      </c>
      <c r="G37" s="478">
        <v>890871</v>
      </c>
      <c r="H37" s="478">
        <v>850000</v>
      </c>
      <c r="I37" s="478">
        <v>40871</v>
      </c>
      <c r="J37" s="478">
        <v>40871</v>
      </c>
      <c r="K37" s="478"/>
      <c r="L37" s="478">
        <v>0</v>
      </c>
      <c r="M37" s="478"/>
    </row>
    <row r="38" spans="1:13" ht="20.100000000000001" customHeight="1" x14ac:dyDescent="0.2">
      <c r="A38" s="410" t="str">
        <f t="shared" si="0"/>
        <v>174241-3-142</v>
      </c>
      <c r="B38" s="479">
        <v>174241</v>
      </c>
      <c r="C38" s="480">
        <v>3</v>
      </c>
      <c r="D38" s="481" t="s">
        <v>8</v>
      </c>
      <c r="E38" s="480">
        <v>142</v>
      </c>
      <c r="F38" s="482">
        <v>2229824.7000000002</v>
      </c>
      <c r="G38" s="482">
        <v>2103514.4300000002</v>
      </c>
      <c r="H38" s="482">
        <v>804661.68</v>
      </c>
      <c r="I38" s="482">
        <v>1298852.75</v>
      </c>
      <c r="J38" s="482">
        <v>63108.82</v>
      </c>
      <c r="K38" s="482">
        <v>1235743.93</v>
      </c>
      <c r="L38" s="482">
        <v>126310.27</v>
      </c>
      <c r="M38" s="482"/>
    </row>
    <row r="39" spans="1:13" ht="20.100000000000001" customHeight="1" x14ac:dyDescent="0.2">
      <c r="A39" s="410" t="str">
        <f t="shared" si="0"/>
        <v>174241-4-142</v>
      </c>
      <c r="B39" s="475">
        <v>174241</v>
      </c>
      <c r="C39" s="476">
        <v>4</v>
      </c>
      <c r="D39" s="477" t="s">
        <v>7</v>
      </c>
      <c r="E39" s="476">
        <v>142</v>
      </c>
      <c r="F39" s="478">
        <v>955343.44</v>
      </c>
      <c r="G39" s="478">
        <v>955343.44</v>
      </c>
      <c r="H39" s="478">
        <v>630000</v>
      </c>
      <c r="I39" s="478">
        <v>325343.44</v>
      </c>
      <c r="J39" s="478">
        <v>104863.44</v>
      </c>
      <c r="K39" s="478">
        <v>220480</v>
      </c>
      <c r="L39" s="478">
        <v>0</v>
      </c>
      <c r="M39" s="478"/>
    </row>
    <row r="40" spans="1:13" ht="20.100000000000001" customHeight="1" x14ac:dyDescent="0.2">
      <c r="A40" s="410" t="str">
        <f t="shared" si="0"/>
        <v>174242-3-142</v>
      </c>
      <c r="B40" s="479">
        <v>174242</v>
      </c>
      <c r="C40" s="480">
        <v>3</v>
      </c>
      <c r="D40" s="481" t="s">
        <v>8</v>
      </c>
      <c r="E40" s="480">
        <v>142</v>
      </c>
      <c r="F40" s="482">
        <v>3369503.83</v>
      </c>
      <c r="G40" s="482">
        <v>3315077.99</v>
      </c>
      <c r="H40" s="482">
        <v>2189985.11</v>
      </c>
      <c r="I40" s="482">
        <v>1125092.8799999999</v>
      </c>
      <c r="J40" s="482">
        <v>278740.25</v>
      </c>
      <c r="K40" s="482">
        <v>846352.63</v>
      </c>
      <c r="L40" s="482">
        <v>54425.84</v>
      </c>
      <c r="M40" s="482"/>
    </row>
    <row r="41" spans="1:13" ht="20.100000000000001" customHeight="1" x14ac:dyDescent="0.2">
      <c r="A41" s="410" t="str">
        <f t="shared" si="0"/>
        <v>174242-4-142</v>
      </c>
      <c r="B41" s="475">
        <v>174242</v>
      </c>
      <c r="C41" s="476">
        <v>4</v>
      </c>
      <c r="D41" s="477" t="s">
        <v>7</v>
      </c>
      <c r="E41" s="476">
        <v>142</v>
      </c>
      <c r="F41" s="478">
        <v>1691438.25</v>
      </c>
      <c r="G41" s="478">
        <v>1616959.25</v>
      </c>
      <c r="H41" s="478">
        <v>418181</v>
      </c>
      <c r="I41" s="478">
        <v>1198778.25</v>
      </c>
      <c r="J41" s="478">
        <v>1000050.03</v>
      </c>
      <c r="K41" s="478">
        <v>198728.22</v>
      </c>
      <c r="L41" s="478">
        <v>74479</v>
      </c>
      <c r="M41" s="478"/>
    </row>
    <row r="42" spans="1:13" ht="20.100000000000001" customHeight="1" x14ac:dyDescent="0.2">
      <c r="A42" s="410" t="str">
        <f t="shared" si="0"/>
        <v>174243-3-142</v>
      </c>
      <c r="B42" s="479">
        <v>174243</v>
      </c>
      <c r="C42" s="480">
        <v>3</v>
      </c>
      <c r="D42" s="481" t="s">
        <v>8</v>
      </c>
      <c r="E42" s="480">
        <v>142</v>
      </c>
      <c r="F42" s="482">
        <v>163773.84</v>
      </c>
      <c r="G42" s="482">
        <v>162623.20000000001</v>
      </c>
      <c r="H42" s="482">
        <v>30915.47</v>
      </c>
      <c r="I42" s="482">
        <v>131707.73000000001</v>
      </c>
      <c r="J42" s="482">
        <v>1674.27</v>
      </c>
      <c r="K42" s="482">
        <v>130033.46</v>
      </c>
      <c r="L42" s="482">
        <v>1150.6400000000001</v>
      </c>
      <c r="M42" s="482"/>
    </row>
    <row r="43" spans="1:13" ht="20.100000000000001" customHeight="1" x14ac:dyDescent="0.2">
      <c r="A43" s="410" t="str">
        <f t="shared" si="0"/>
        <v>174244-3-142</v>
      </c>
      <c r="B43" s="475">
        <v>174244</v>
      </c>
      <c r="C43" s="476">
        <v>3</v>
      </c>
      <c r="D43" s="477" t="s">
        <v>8</v>
      </c>
      <c r="E43" s="476">
        <v>142</v>
      </c>
      <c r="F43" s="478">
        <v>195011.48</v>
      </c>
      <c r="G43" s="478">
        <v>195011.48</v>
      </c>
      <c r="H43" s="478">
        <v>164130.4</v>
      </c>
      <c r="I43" s="478">
        <v>30881.08</v>
      </c>
      <c r="J43" s="478">
        <v>30881.08</v>
      </c>
      <c r="K43" s="478"/>
      <c r="L43" s="478">
        <v>0</v>
      </c>
      <c r="M43" s="478"/>
    </row>
    <row r="44" spans="1:13" ht="20.100000000000001" customHeight="1" x14ac:dyDescent="0.2">
      <c r="A44" s="410" t="str">
        <f t="shared" si="0"/>
        <v>174245-3-142</v>
      </c>
      <c r="B44" s="479">
        <v>174245</v>
      </c>
      <c r="C44" s="480">
        <v>3</v>
      </c>
      <c r="D44" s="481" t="s">
        <v>8</v>
      </c>
      <c r="E44" s="480">
        <v>142</v>
      </c>
      <c r="F44" s="482">
        <v>3320731.96</v>
      </c>
      <c r="G44" s="482">
        <v>3309102.07</v>
      </c>
      <c r="H44" s="482">
        <v>2404454.11</v>
      </c>
      <c r="I44" s="482">
        <v>904647.96</v>
      </c>
      <c r="J44" s="482">
        <v>79421.990000000005</v>
      </c>
      <c r="K44" s="482">
        <v>825225.97</v>
      </c>
      <c r="L44" s="482">
        <v>11629.89</v>
      </c>
      <c r="M44" s="482"/>
    </row>
    <row r="45" spans="1:13" ht="20.100000000000001" customHeight="1" x14ac:dyDescent="0.2">
      <c r="A45" s="410" t="str">
        <f t="shared" si="0"/>
        <v>174245-4-142</v>
      </c>
      <c r="B45" s="475">
        <v>174245</v>
      </c>
      <c r="C45" s="476">
        <v>4</v>
      </c>
      <c r="D45" s="477" t="s">
        <v>7</v>
      </c>
      <c r="E45" s="476">
        <v>142</v>
      </c>
      <c r="F45" s="478">
        <v>2442831.66</v>
      </c>
      <c r="G45" s="478">
        <v>2398951</v>
      </c>
      <c r="H45" s="478">
        <v>2049200</v>
      </c>
      <c r="I45" s="478">
        <v>349751</v>
      </c>
      <c r="J45" s="478">
        <v>2700</v>
      </c>
      <c r="K45" s="478">
        <v>347051</v>
      </c>
      <c r="L45" s="478">
        <v>43880.66</v>
      </c>
      <c r="M45" s="478"/>
    </row>
    <row r="46" spans="1:13" ht="20.100000000000001" customHeight="1" x14ac:dyDescent="0.2">
      <c r="A46" s="410" t="str">
        <f t="shared" si="0"/>
        <v>174246-3-142</v>
      </c>
      <c r="B46" s="479">
        <v>174246</v>
      </c>
      <c r="C46" s="480">
        <v>3</v>
      </c>
      <c r="D46" s="481" t="s">
        <v>8</v>
      </c>
      <c r="E46" s="480">
        <v>142</v>
      </c>
      <c r="F46" s="482">
        <v>245329.98</v>
      </c>
      <c r="G46" s="482">
        <v>241581.2</v>
      </c>
      <c r="H46" s="482">
        <v>230150.2</v>
      </c>
      <c r="I46" s="482">
        <v>11431</v>
      </c>
      <c r="J46" s="482">
        <v>1848.58</v>
      </c>
      <c r="K46" s="482">
        <v>9582.42</v>
      </c>
      <c r="L46" s="482">
        <v>3748.78</v>
      </c>
      <c r="M46" s="482"/>
    </row>
    <row r="47" spans="1:13" ht="20.100000000000001" customHeight="1" x14ac:dyDescent="0.2">
      <c r="A47" s="410" t="str">
        <f t="shared" si="0"/>
        <v>174247-3-142</v>
      </c>
      <c r="B47" s="475">
        <v>174247</v>
      </c>
      <c r="C47" s="476">
        <v>3</v>
      </c>
      <c r="D47" s="477" t="s">
        <v>8</v>
      </c>
      <c r="E47" s="476">
        <v>142</v>
      </c>
      <c r="F47" s="478">
        <v>172497.05</v>
      </c>
      <c r="G47" s="478">
        <v>167932.51</v>
      </c>
      <c r="H47" s="478">
        <v>32948.639999999999</v>
      </c>
      <c r="I47" s="478">
        <v>134983.87</v>
      </c>
      <c r="J47" s="478">
        <v>7679.36</v>
      </c>
      <c r="K47" s="478">
        <v>127304.51</v>
      </c>
      <c r="L47" s="478">
        <v>4564.54</v>
      </c>
      <c r="M47" s="478"/>
    </row>
    <row r="48" spans="1:13" ht="20.100000000000001" customHeight="1" x14ac:dyDescent="0.2">
      <c r="A48" s="410" t="str">
        <f t="shared" si="0"/>
        <v>174249-3-142</v>
      </c>
      <c r="B48" s="479">
        <v>174249</v>
      </c>
      <c r="C48" s="480">
        <v>3</v>
      </c>
      <c r="D48" s="481" t="s">
        <v>8</v>
      </c>
      <c r="E48" s="480">
        <v>142</v>
      </c>
      <c r="F48" s="482">
        <v>454085.34</v>
      </c>
      <c r="G48" s="482">
        <v>397178.54</v>
      </c>
      <c r="H48" s="482">
        <v>145848.25</v>
      </c>
      <c r="I48" s="482">
        <v>251330.29</v>
      </c>
      <c r="J48" s="482">
        <v>35808.32</v>
      </c>
      <c r="K48" s="482">
        <v>215521.97</v>
      </c>
      <c r="L48" s="482">
        <v>56906.8</v>
      </c>
      <c r="M48" s="482"/>
    </row>
    <row r="49" spans="1:13" ht="20.100000000000001" customHeight="1" x14ac:dyDescent="0.2">
      <c r="A49" s="410" t="str">
        <f t="shared" si="0"/>
        <v>174249-4-142</v>
      </c>
      <c r="B49" s="475">
        <v>174249</v>
      </c>
      <c r="C49" s="476">
        <v>4</v>
      </c>
      <c r="D49" s="477" t="s">
        <v>7</v>
      </c>
      <c r="E49" s="476">
        <v>142</v>
      </c>
      <c r="F49" s="478">
        <v>299720</v>
      </c>
      <c r="G49" s="478">
        <v>299720</v>
      </c>
      <c r="H49" s="478">
        <v>288220</v>
      </c>
      <c r="I49" s="478">
        <v>11500</v>
      </c>
      <c r="J49" s="478">
        <v>11500</v>
      </c>
      <c r="K49" s="478"/>
      <c r="L49" s="478">
        <v>0</v>
      </c>
      <c r="M49" s="478"/>
    </row>
    <row r="50" spans="1:13" ht="20.100000000000001" customHeight="1" x14ac:dyDescent="0.2">
      <c r="A50" s="410" t="str">
        <f t="shared" si="0"/>
        <v>174250-3-142</v>
      </c>
      <c r="B50" s="479">
        <v>174250</v>
      </c>
      <c r="C50" s="480">
        <v>3</v>
      </c>
      <c r="D50" s="481" t="s">
        <v>8</v>
      </c>
      <c r="E50" s="480">
        <v>142</v>
      </c>
      <c r="F50" s="482">
        <v>1579000</v>
      </c>
      <c r="G50" s="482">
        <v>1576491.9</v>
      </c>
      <c r="H50" s="482">
        <v>850544.1</v>
      </c>
      <c r="I50" s="482">
        <v>725947.8</v>
      </c>
      <c r="J50" s="482">
        <v>4638.18</v>
      </c>
      <c r="K50" s="482">
        <v>721309.62</v>
      </c>
      <c r="L50" s="482">
        <v>2508.1</v>
      </c>
      <c r="M50" s="482"/>
    </row>
    <row r="51" spans="1:13" ht="20.100000000000001" customHeight="1" x14ac:dyDescent="0.2">
      <c r="A51" s="410" t="str">
        <f t="shared" si="0"/>
        <v>174250-4-142</v>
      </c>
      <c r="B51" s="475">
        <v>174250</v>
      </c>
      <c r="C51" s="476">
        <v>4</v>
      </c>
      <c r="D51" s="477" t="s">
        <v>7</v>
      </c>
      <c r="E51" s="476">
        <v>142</v>
      </c>
      <c r="F51" s="478">
        <v>212716</v>
      </c>
      <c r="G51" s="478">
        <v>212716</v>
      </c>
      <c r="H51" s="478">
        <v>196450</v>
      </c>
      <c r="I51" s="478">
        <v>16266</v>
      </c>
      <c r="J51" s="478">
        <v>16266</v>
      </c>
      <c r="K51" s="478"/>
      <c r="L51" s="478">
        <v>0</v>
      </c>
      <c r="M51" s="478"/>
    </row>
    <row r="52" spans="1:13" ht="20.100000000000001" customHeight="1" x14ac:dyDescent="0.2">
      <c r="A52" s="410" t="str">
        <f t="shared" si="0"/>
        <v>174252-3-142</v>
      </c>
      <c r="B52" s="479">
        <v>174252</v>
      </c>
      <c r="C52" s="480">
        <v>3</v>
      </c>
      <c r="D52" s="481" t="s">
        <v>8</v>
      </c>
      <c r="E52" s="480">
        <v>142</v>
      </c>
      <c r="F52" s="482">
        <v>2149300</v>
      </c>
      <c r="G52" s="482">
        <v>2003101.66</v>
      </c>
      <c r="H52" s="482">
        <v>825797.4</v>
      </c>
      <c r="I52" s="482">
        <v>1177304.26</v>
      </c>
      <c r="J52" s="482">
        <v>113116.95</v>
      </c>
      <c r="K52" s="482">
        <v>1064187.31</v>
      </c>
      <c r="L52" s="482">
        <v>146198.34</v>
      </c>
      <c r="M52" s="482"/>
    </row>
    <row r="53" spans="1:13" ht="20.100000000000001" customHeight="1" x14ac:dyDescent="0.2">
      <c r="A53" s="410" t="str">
        <f t="shared" si="0"/>
        <v>174253-3-142</v>
      </c>
      <c r="B53" s="475">
        <v>174253</v>
      </c>
      <c r="C53" s="476">
        <v>3</v>
      </c>
      <c r="D53" s="477" t="s">
        <v>8</v>
      </c>
      <c r="E53" s="476">
        <v>142</v>
      </c>
      <c r="F53" s="478">
        <v>235816.15</v>
      </c>
      <c r="G53" s="478">
        <v>228118.07</v>
      </c>
      <c r="H53" s="478">
        <v>75853.429999999993</v>
      </c>
      <c r="I53" s="478">
        <v>152264.64000000001</v>
      </c>
      <c r="J53" s="478">
        <v>26092.59</v>
      </c>
      <c r="K53" s="478">
        <v>126172.05</v>
      </c>
      <c r="L53" s="478">
        <v>7698.08</v>
      </c>
      <c r="M53" s="478"/>
    </row>
    <row r="54" spans="1:13" ht="20.100000000000001" customHeight="1" x14ac:dyDescent="0.2">
      <c r="A54" s="410" t="str">
        <f t="shared" si="0"/>
        <v>174254-3-142</v>
      </c>
      <c r="B54" s="479">
        <v>174254</v>
      </c>
      <c r="C54" s="480">
        <v>3</v>
      </c>
      <c r="D54" s="481" t="s">
        <v>8</v>
      </c>
      <c r="E54" s="480">
        <v>142</v>
      </c>
      <c r="F54" s="482">
        <v>714334.21</v>
      </c>
      <c r="G54" s="482">
        <v>657897.56999999995</v>
      </c>
      <c r="H54" s="482">
        <v>138069.70000000001</v>
      </c>
      <c r="I54" s="482">
        <v>519827.87</v>
      </c>
      <c r="J54" s="482">
        <v>36510.410000000003</v>
      </c>
      <c r="K54" s="482">
        <v>483317.46</v>
      </c>
      <c r="L54" s="482">
        <v>56436.639999999999</v>
      </c>
      <c r="M54" s="482"/>
    </row>
    <row r="55" spans="1:13" ht="20.100000000000001" customHeight="1" x14ac:dyDescent="0.2">
      <c r="A55" s="410" t="str">
        <f t="shared" si="0"/>
        <v>174255-3-142</v>
      </c>
      <c r="B55" s="475">
        <v>174255</v>
      </c>
      <c r="C55" s="476">
        <v>3</v>
      </c>
      <c r="D55" s="477" t="s">
        <v>8</v>
      </c>
      <c r="E55" s="476">
        <v>142</v>
      </c>
      <c r="F55" s="478">
        <v>421000</v>
      </c>
      <c r="G55" s="478">
        <v>421000</v>
      </c>
      <c r="H55" s="478">
        <v>416487.79</v>
      </c>
      <c r="I55" s="478">
        <v>4512.21</v>
      </c>
      <c r="J55" s="478">
        <v>4512.21</v>
      </c>
      <c r="K55" s="478"/>
      <c r="L55" s="478">
        <v>0</v>
      </c>
      <c r="M55" s="478"/>
    </row>
    <row r="56" spans="1:13" ht="20.100000000000001" customHeight="1" x14ac:dyDescent="0.2">
      <c r="A56" s="410" t="str">
        <f t="shared" si="0"/>
        <v>174256-3-142</v>
      </c>
      <c r="B56" s="479">
        <v>174256</v>
      </c>
      <c r="C56" s="480">
        <v>3</v>
      </c>
      <c r="D56" s="481" t="s">
        <v>8</v>
      </c>
      <c r="E56" s="480">
        <v>142</v>
      </c>
      <c r="F56" s="482">
        <v>298046.99</v>
      </c>
      <c r="G56" s="482">
        <v>298046.99</v>
      </c>
      <c r="H56" s="482">
        <v>272559.83</v>
      </c>
      <c r="I56" s="482">
        <v>25487.16</v>
      </c>
      <c r="J56" s="482">
        <v>0</v>
      </c>
      <c r="K56" s="482">
        <v>25487.16</v>
      </c>
      <c r="L56" s="482">
        <v>0</v>
      </c>
      <c r="M56" s="482"/>
    </row>
    <row r="57" spans="1:13" ht="20.100000000000001" customHeight="1" x14ac:dyDescent="0.2">
      <c r="A57" s="410" t="str">
        <f t="shared" si="0"/>
        <v>174257-3-142</v>
      </c>
      <c r="B57" s="475">
        <v>174257</v>
      </c>
      <c r="C57" s="476">
        <v>3</v>
      </c>
      <c r="D57" s="477" t="s">
        <v>8</v>
      </c>
      <c r="E57" s="476">
        <v>142</v>
      </c>
      <c r="F57" s="478">
        <v>3913610</v>
      </c>
      <c r="G57" s="478">
        <v>3754505.26</v>
      </c>
      <c r="H57" s="478">
        <v>2907683.53</v>
      </c>
      <c r="I57" s="478">
        <v>846821.73</v>
      </c>
      <c r="J57" s="478">
        <v>94641.36</v>
      </c>
      <c r="K57" s="478">
        <v>752180.37</v>
      </c>
      <c r="L57" s="478">
        <v>159104.74</v>
      </c>
      <c r="M57" s="478"/>
    </row>
    <row r="58" spans="1:13" ht="20.100000000000001" customHeight="1" x14ac:dyDescent="0.2">
      <c r="A58" s="410" t="str">
        <f t="shared" si="0"/>
        <v>174257-4-142</v>
      </c>
      <c r="B58" s="479">
        <v>174257</v>
      </c>
      <c r="C58" s="480">
        <v>4</v>
      </c>
      <c r="D58" s="481" t="s">
        <v>7</v>
      </c>
      <c r="E58" s="480">
        <v>142</v>
      </c>
      <c r="F58" s="482">
        <v>190000</v>
      </c>
      <c r="G58" s="482">
        <v>190000</v>
      </c>
      <c r="H58" s="482">
        <v>120000</v>
      </c>
      <c r="I58" s="482">
        <v>70000</v>
      </c>
      <c r="J58" s="482">
        <v>70000</v>
      </c>
      <c r="K58" s="482"/>
      <c r="L58" s="482">
        <v>0</v>
      </c>
      <c r="M58" s="482"/>
    </row>
    <row r="59" spans="1:13" ht="20.100000000000001" customHeight="1" x14ac:dyDescent="0.2">
      <c r="A59" s="410" t="str">
        <f t="shared" si="0"/>
        <v>174258-3-142</v>
      </c>
      <c r="B59" s="475">
        <v>174258</v>
      </c>
      <c r="C59" s="476">
        <v>3</v>
      </c>
      <c r="D59" s="477" t="s">
        <v>8</v>
      </c>
      <c r="E59" s="476">
        <v>142</v>
      </c>
      <c r="F59" s="478">
        <v>1494318.69</v>
      </c>
      <c r="G59" s="478">
        <v>1395585.3</v>
      </c>
      <c r="H59" s="478">
        <v>755249.15</v>
      </c>
      <c r="I59" s="478">
        <v>640336.15</v>
      </c>
      <c r="J59" s="478">
        <v>28526.55</v>
      </c>
      <c r="K59" s="478">
        <v>611809.6</v>
      </c>
      <c r="L59" s="478">
        <v>98733.39</v>
      </c>
      <c r="M59" s="478"/>
    </row>
    <row r="60" spans="1:13" ht="20.100000000000001" customHeight="1" x14ac:dyDescent="0.2">
      <c r="A60" s="410" t="str">
        <f t="shared" si="0"/>
        <v>174258-4-142</v>
      </c>
      <c r="B60" s="479">
        <v>174258</v>
      </c>
      <c r="C60" s="480">
        <v>4</v>
      </c>
      <c r="D60" s="481" t="s">
        <v>7</v>
      </c>
      <c r="E60" s="480">
        <v>142</v>
      </c>
      <c r="F60" s="482">
        <v>702391.81</v>
      </c>
      <c r="G60" s="482">
        <v>668895.89</v>
      </c>
      <c r="H60" s="482">
        <v>668895.89</v>
      </c>
      <c r="I60" s="482"/>
      <c r="J60" s="482"/>
      <c r="K60" s="482"/>
      <c r="L60" s="482">
        <v>33495.919999999998</v>
      </c>
      <c r="M60" s="482"/>
    </row>
    <row r="61" spans="1:13" ht="20.100000000000001" customHeight="1" x14ac:dyDescent="0.2">
      <c r="A61" s="410" t="str">
        <f t="shared" si="0"/>
        <v>174259-3-142</v>
      </c>
      <c r="B61" s="475">
        <v>174259</v>
      </c>
      <c r="C61" s="476">
        <v>3</v>
      </c>
      <c r="D61" s="477" t="s">
        <v>8</v>
      </c>
      <c r="E61" s="476">
        <v>142</v>
      </c>
      <c r="F61" s="478">
        <v>150124.57999999999</v>
      </c>
      <c r="G61" s="478">
        <v>143108.65</v>
      </c>
      <c r="H61" s="478">
        <v>61040.68</v>
      </c>
      <c r="I61" s="478">
        <v>82067.97</v>
      </c>
      <c r="J61" s="478">
        <v>6411.16</v>
      </c>
      <c r="K61" s="478">
        <v>75656.81</v>
      </c>
      <c r="L61" s="478">
        <v>7015.93</v>
      </c>
      <c r="M61" s="478"/>
    </row>
    <row r="62" spans="1:13" ht="20.100000000000001" customHeight="1" x14ac:dyDescent="0.2">
      <c r="A62" s="410" t="str">
        <f t="shared" si="0"/>
        <v>174260-3-142</v>
      </c>
      <c r="B62" s="479">
        <v>174260</v>
      </c>
      <c r="C62" s="480">
        <v>3</v>
      </c>
      <c r="D62" s="481" t="s">
        <v>8</v>
      </c>
      <c r="E62" s="480">
        <v>142</v>
      </c>
      <c r="F62" s="482">
        <v>1574175</v>
      </c>
      <c r="G62" s="482">
        <v>1346429.56</v>
      </c>
      <c r="H62" s="482">
        <v>580859.38</v>
      </c>
      <c r="I62" s="482">
        <v>765570.18</v>
      </c>
      <c r="J62" s="482">
        <v>52175.59</v>
      </c>
      <c r="K62" s="482">
        <v>713394.59</v>
      </c>
      <c r="L62" s="482">
        <v>227745.44</v>
      </c>
      <c r="M62" s="482"/>
    </row>
    <row r="63" spans="1:13" ht="20.100000000000001" customHeight="1" x14ac:dyDescent="0.2">
      <c r="A63" s="410" t="str">
        <f t="shared" si="0"/>
        <v>174261-3-142</v>
      </c>
      <c r="B63" s="475">
        <v>174261</v>
      </c>
      <c r="C63" s="476">
        <v>3</v>
      </c>
      <c r="D63" s="477" t="s">
        <v>8</v>
      </c>
      <c r="E63" s="476">
        <v>142</v>
      </c>
      <c r="F63" s="478">
        <v>14899999.689999999</v>
      </c>
      <c r="G63" s="478">
        <v>14899999.689999999</v>
      </c>
      <c r="H63" s="478">
        <v>14439840.43</v>
      </c>
      <c r="I63" s="478">
        <v>460159.26</v>
      </c>
      <c r="J63" s="478">
        <v>9566.1299999999992</v>
      </c>
      <c r="K63" s="478">
        <v>450593.13</v>
      </c>
      <c r="L63" s="478">
        <v>0</v>
      </c>
      <c r="M63" s="478"/>
    </row>
    <row r="64" spans="1:13" ht="20.100000000000001" customHeight="1" x14ac:dyDescent="0.2">
      <c r="A64" s="410" t="str">
        <f t="shared" si="0"/>
        <v>174262-3-142</v>
      </c>
      <c r="B64" s="479">
        <v>174262</v>
      </c>
      <c r="C64" s="480">
        <v>3</v>
      </c>
      <c r="D64" s="481" t="s">
        <v>8</v>
      </c>
      <c r="E64" s="480">
        <v>142</v>
      </c>
      <c r="F64" s="482">
        <v>2011672.44</v>
      </c>
      <c r="G64" s="482">
        <v>1928010.1</v>
      </c>
      <c r="H64" s="482">
        <v>874966.99</v>
      </c>
      <c r="I64" s="482">
        <v>1053043.1100000001</v>
      </c>
      <c r="J64" s="482">
        <v>376993.77</v>
      </c>
      <c r="K64" s="482">
        <v>676049.34</v>
      </c>
      <c r="L64" s="482">
        <v>83662.34</v>
      </c>
      <c r="M64" s="482"/>
    </row>
    <row r="65" spans="1:13" ht="20.100000000000001" customHeight="1" x14ac:dyDescent="0.2">
      <c r="A65" s="410" t="str">
        <f t="shared" si="0"/>
        <v>174262-4-142</v>
      </c>
      <c r="B65" s="475">
        <v>174262</v>
      </c>
      <c r="C65" s="476">
        <v>4</v>
      </c>
      <c r="D65" s="477" t="s">
        <v>7</v>
      </c>
      <c r="E65" s="476">
        <v>142</v>
      </c>
      <c r="F65" s="478">
        <v>489288.8</v>
      </c>
      <c r="G65" s="478">
        <v>489288.8</v>
      </c>
      <c r="H65" s="478">
        <v>0</v>
      </c>
      <c r="I65" s="478">
        <v>489288.8</v>
      </c>
      <c r="J65" s="478">
        <v>489288.8</v>
      </c>
      <c r="K65" s="478"/>
      <c r="L65" s="478">
        <v>0</v>
      </c>
      <c r="M65" s="478"/>
    </row>
    <row r="66" spans="1:13" ht="20.100000000000001" customHeight="1" x14ac:dyDescent="0.2">
      <c r="A66" s="410" t="str">
        <f t="shared" si="0"/>
        <v>174263-3-142</v>
      </c>
      <c r="B66" s="479">
        <v>174263</v>
      </c>
      <c r="C66" s="480">
        <v>3</v>
      </c>
      <c r="D66" s="481" t="s">
        <v>8</v>
      </c>
      <c r="E66" s="480">
        <v>142</v>
      </c>
      <c r="F66" s="482">
        <v>642957.32999999996</v>
      </c>
      <c r="G66" s="482">
        <v>598124.68999999994</v>
      </c>
      <c r="H66" s="482">
        <v>430562.09</v>
      </c>
      <c r="I66" s="482">
        <v>167562.6</v>
      </c>
      <c r="J66" s="482">
        <v>23486.57</v>
      </c>
      <c r="K66" s="482">
        <v>144076.03</v>
      </c>
      <c r="L66" s="482">
        <v>44832.639999999999</v>
      </c>
      <c r="M66" s="482"/>
    </row>
    <row r="67" spans="1:13" ht="20.100000000000001" customHeight="1" x14ac:dyDescent="0.2">
      <c r="A67" s="410" t="str">
        <f t="shared" si="0"/>
        <v>174263-4-142</v>
      </c>
      <c r="B67" s="475">
        <v>174263</v>
      </c>
      <c r="C67" s="476">
        <v>4</v>
      </c>
      <c r="D67" s="477" t="s">
        <v>7</v>
      </c>
      <c r="E67" s="476">
        <v>142</v>
      </c>
      <c r="F67" s="478">
        <v>426406</v>
      </c>
      <c r="G67" s="478">
        <v>400000</v>
      </c>
      <c r="H67" s="478">
        <v>400000</v>
      </c>
      <c r="I67" s="478"/>
      <c r="J67" s="478"/>
      <c r="K67" s="478"/>
      <c r="L67" s="478">
        <v>26406</v>
      </c>
      <c r="M67" s="478"/>
    </row>
    <row r="68" spans="1:13" ht="20.100000000000001" customHeight="1" x14ac:dyDescent="0.2">
      <c r="A68" s="410" t="str">
        <f t="shared" si="0"/>
        <v>174264-3-142</v>
      </c>
      <c r="B68" s="479">
        <v>174264</v>
      </c>
      <c r="C68" s="480">
        <v>3</v>
      </c>
      <c r="D68" s="481" t="s">
        <v>8</v>
      </c>
      <c r="E68" s="480">
        <v>142</v>
      </c>
      <c r="F68" s="482">
        <v>3300000</v>
      </c>
      <c r="G68" s="482">
        <v>2310854.63</v>
      </c>
      <c r="H68" s="482">
        <v>1298833.82</v>
      </c>
      <c r="I68" s="482">
        <v>1012020.81</v>
      </c>
      <c r="J68" s="482">
        <v>82012.05</v>
      </c>
      <c r="K68" s="482">
        <v>930008.76</v>
      </c>
      <c r="L68" s="482">
        <v>989145.37</v>
      </c>
      <c r="M68" s="482"/>
    </row>
    <row r="69" spans="1:13" ht="20.100000000000001" customHeight="1" x14ac:dyDescent="0.2">
      <c r="A69" s="410" t="str">
        <f t="shared" si="0"/>
        <v>174264-4-142</v>
      </c>
      <c r="B69" s="475">
        <v>174264</v>
      </c>
      <c r="C69" s="476">
        <v>4</v>
      </c>
      <c r="D69" s="477" t="s">
        <v>7</v>
      </c>
      <c r="E69" s="476">
        <v>142</v>
      </c>
      <c r="F69" s="478">
        <v>247782.25</v>
      </c>
      <c r="G69" s="478">
        <v>247782.25</v>
      </c>
      <c r="H69" s="478">
        <v>174144.11</v>
      </c>
      <c r="I69" s="478">
        <v>73638.14</v>
      </c>
      <c r="J69" s="478">
        <v>32982.14</v>
      </c>
      <c r="K69" s="478">
        <v>40656</v>
      </c>
      <c r="L69" s="478">
        <v>0</v>
      </c>
      <c r="M69" s="478"/>
    </row>
    <row r="70" spans="1:13" ht="20.100000000000001" customHeight="1" x14ac:dyDescent="0.2">
      <c r="A70" s="410" t="str">
        <f t="shared" si="0"/>
        <v>174265-3-142</v>
      </c>
      <c r="B70" s="479">
        <v>174265</v>
      </c>
      <c r="C70" s="480">
        <v>3</v>
      </c>
      <c r="D70" s="481" t="s">
        <v>8</v>
      </c>
      <c r="E70" s="480">
        <v>142</v>
      </c>
      <c r="F70" s="482">
        <v>354024.79</v>
      </c>
      <c r="G70" s="482">
        <v>293092.84999999998</v>
      </c>
      <c r="H70" s="482">
        <v>66220.88</v>
      </c>
      <c r="I70" s="482">
        <v>226871.97</v>
      </c>
      <c r="J70" s="482">
        <v>12570.31</v>
      </c>
      <c r="K70" s="482">
        <v>214301.66</v>
      </c>
      <c r="L70" s="482">
        <v>60931.94</v>
      </c>
      <c r="M70" s="482"/>
    </row>
    <row r="71" spans="1:13" ht="20.100000000000001" customHeight="1" x14ac:dyDescent="0.2">
      <c r="A71" s="410" t="str">
        <f t="shared" ref="A71:A85" si="1">CONCATENATE(B71,"-",C71,"-",E71)</f>
        <v>174267-3-142</v>
      </c>
      <c r="B71" s="475">
        <v>174267</v>
      </c>
      <c r="C71" s="476">
        <v>3</v>
      </c>
      <c r="D71" s="477" t="s">
        <v>8</v>
      </c>
      <c r="E71" s="476">
        <v>142</v>
      </c>
      <c r="F71" s="478">
        <v>1391383.57</v>
      </c>
      <c r="G71" s="478">
        <v>1287242.3400000001</v>
      </c>
      <c r="H71" s="478">
        <v>253813.15</v>
      </c>
      <c r="I71" s="478">
        <v>1033429.19</v>
      </c>
      <c r="J71" s="478">
        <v>31602.25</v>
      </c>
      <c r="K71" s="478">
        <v>1001826.94</v>
      </c>
      <c r="L71" s="478">
        <v>104141.23</v>
      </c>
      <c r="M71" s="478"/>
    </row>
    <row r="72" spans="1:13" ht="20.100000000000001" customHeight="1" x14ac:dyDescent="0.2">
      <c r="A72" s="410" t="str">
        <f t="shared" si="1"/>
        <v>174267-4-142</v>
      </c>
      <c r="B72" s="479">
        <v>174267</v>
      </c>
      <c r="C72" s="480">
        <v>4</v>
      </c>
      <c r="D72" s="481" t="s">
        <v>7</v>
      </c>
      <c r="E72" s="480">
        <v>142</v>
      </c>
      <c r="F72" s="482">
        <v>110000</v>
      </c>
      <c r="G72" s="482">
        <v>110000</v>
      </c>
      <c r="H72" s="482">
        <v>0</v>
      </c>
      <c r="I72" s="482">
        <v>110000</v>
      </c>
      <c r="J72" s="482">
        <v>110000</v>
      </c>
      <c r="K72" s="482"/>
      <c r="L72" s="482">
        <v>0</v>
      </c>
      <c r="M72" s="482"/>
    </row>
    <row r="73" spans="1:13" ht="20.100000000000001" customHeight="1" x14ac:dyDescent="0.2">
      <c r="A73" s="410" t="str">
        <f t="shared" si="1"/>
        <v>174268-3-142</v>
      </c>
      <c r="B73" s="475">
        <v>174268</v>
      </c>
      <c r="C73" s="476">
        <v>3</v>
      </c>
      <c r="D73" s="477" t="s">
        <v>8</v>
      </c>
      <c r="E73" s="476">
        <v>142</v>
      </c>
      <c r="F73" s="478">
        <v>699995.52</v>
      </c>
      <c r="G73" s="478">
        <v>669437.65</v>
      </c>
      <c r="H73" s="478">
        <v>346669.51</v>
      </c>
      <c r="I73" s="478">
        <v>322768.14</v>
      </c>
      <c r="J73" s="478">
        <v>13552.2</v>
      </c>
      <c r="K73" s="478">
        <v>309215.94</v>
      </c>
      <c r="L73" s="478">
        <v>30557.87</v>
      </c>
      <c r="M73" s="478"/>
    </row>
    <row r="74" spans="1:13" ht="20.100000000000001" customHeight="1" x14ac:dyDescent="0.2">
      <c r="A74" s="410" t="str">
        <f t="shared" si="1"/>
        <v>174268-4-142</v>
      </c>
      <c r="B74" s="479">
        <v>174268</v>
      </c>
      <c r="C74" s="480">
        <v>4</v>
      </c>
      <c r="D74" s="481" t="s">
        <v>7</v>
      </c>
      <c r="E74" s="480">
        <v>142</v>
      </c>
      <c r="F74" s="482">
        <v>15814.9</v>
      </c>
      <c r="G74" s="482">
        <v>12000</v>
      </c>
      <c r="H74" s="482">
        <v>12000</v>
      </c>
      <c r="I74" s="482"/>
      <c r="J74" s="482"/>
      <c r="K74" s="482"/>
      <c r="L74" s="482">
        <v>3814.9</v>
      </c>
      <c r="M74" s="482"/>
    </row>
    <row r="75" spans="1:13" ht="20.100000000000001" customHeight="1" x14ac:dyDescent="0.2">
      <c r="A75" s="410" t="str">
        <f t="shared" si="1"/>
        <v>174269-3-142</v>
      </c>
      <c r="B75" s="475">
        <v>174269</v>
      </c>
      <c r="C75" s="476">
        <v>3</v>
      </c>
      <c r="D75" s="477" t="s">
        <v>8</v>
      </c>
      <c r="E75" s="476">
        <v>142</v>
      </c>
      <c r="F75" s="478">
        <v>4162803.06</v>
      </c>
      <c r="G75" s="478">
        <v>3595728.29</v>
      </c>
      <c r="H75" s="478">
        <v>782578.58</v>
      </c>
      <c r="I75" s="478">
        <v>2813149.71</v>
      </c>
      <c r="J75" s="478">
        <v>621934.30000000005</v>
      </c>
      <c r="K75" s="478">
        <v>2191215.41</v>
      </c>
      <c r="L75" s="478">
        <v>567074.77</v>
      </c>
      <c r="M75" s="478"/>
    </row>
    <row r="76" spans="1:13" ht="20.100000000000001" customHeight="1" x14ac:dyDescent="0.2">
      <c r="A76" s="410" t="str">
        <f t="shared" si="1"/>
        <v>174270-3-142</v>
      </c>
      <c r="B76" s="479">
        <v>174270</v>
      </c>
      <c r="C76" s="480">
        <v>3</v>
      </c>
      <c r="D76" s="481" t="s">
        <v>8</v>
      </c>
      <c r="E76" s="480">
        <v>142</v>
      </c>
      <c r="F76" s="482">
        <v>2591578.81</v>
      </c>
      <c r="G76" s="482">
        <v>2315174.9700000002</v>
      </c>
      <c r="H76" s="482">
        <v>1861772.48</v>
      </c>
      <c r="I76" s="482">
        <v>453402.49</v>
      </c>
      <c r="J76" s="482">
        <v>135740.41</v>
      </c>
      <c r="K76" s="482">
        <v>317662.08000000002</v>
      </c>
      <c r="L76" s="482">
        <v>276403.84000000003</v>
      </c>
      <c r="M76" s="482"/>
    </row>
    <row r="77" spans="1:13" ht="20.100000000000001" customHeight="1" x14ac:dyDescent="0.2">
      <c r="A77" s="410" t="str">
        <f t="shared" si="1"/>
        <v>174271-3-142</v>
      </c>
      <c r="B77" s="475">
        <v>174271</v>
      </c>
      <c r="C77" s="476">
        <v>3</v>
      </c>
      <c r="D77" s="477" t="s">
        <v>8</v>
      </c>
      <c r="E77" s="476">
        <v>142</v>
      </c>
      <c r="F77" s="478">
        <v>420954.69</v>
      </c>
      <c r="G77" s="478">
        <v>362899.19</v>
      </c>
      <c r="H77" s="478">
        <v>55010.09</v>
      </c>
      <c r="I77" s="478">
        <v>307889.09999999998</v>
      </c>
      <c r="J77" s="478">
        <v>18521.2</v>
      </c>
      <c r="K77" s="478">
        <v>289367.90000000002</v>
      </c>
      <c r="L77" s="478">
        <v>58055.5</v>
      </c>
      <c r="M77" s="478"/>
    </row>
    <row r="78" spans="1:13" ht="20.100000000000001" customHeight="1" x14ac:dyDescent="0.2">
      <c r="A78" s="410" t="str">
        <f t="shared" si="1"/>
        <v>174271-4-142</v>
      </c>
      <c r="B78" s="479">
        <v>174271</v>
      </c>
      <c r="C78" s="480">
        <v>4</v>
      </c>
      <c r="D78" s="481" t="s">
        <v>7</v>
      </c>
      <c r="E78" s="480">
        <v>142</v>
      </c>
      <c r="F78" s="482">
        <v>100000</v>
      </c>
      <c r="G78" s="482">
        <v>100000</v>
      </c>
      <c r="H78" s="482">
        <v>100000</v>
      </c>
      <c r="I78" s="482"/>
      <c r="J78" s="482"/>
      <c r="K78" s="482"/>
      <c r="L78" s="482">
        <v>0</v>
      </c>
      <c r="M78" s="482"/>
    </row>
    <row r="79" spans="1:13" ht="20.100000000000001" customHeight="1" x14ac:dyDescent="0.2">
      <c r="A79" s="410" t="str">
        <f t="shared" si="1"/>
        <v>174272-3-142</v>
      </c>
      <c r="B79" s="475">
        <v>174272</v>
      </c>
      <c r="C79" s="476">
        <v>3</v>
      </c>
      <c r="D79" s="477" t="s">
        <v>8</v>
      </c>
      <c r="E79" s="476">
        <v>142</v>
      </c>
      <c r="F79" s="478">
        <v>397926.69</v>
      </c>
      <c r="G79" s="478">
        <v>378936.73</v>
      </c>
      <c r="H79" s="478">
        <v>202406.19</v>
      </c>
      <c r="I79" s="478">
        <v>176530.54</v>
      </c>
      <c r="J79" s="478">
        <v>12607.1</v>
      </c>
      <c r="K79" s="478">
        <v>163923.44</v>
      </c>
      <c r="L79" s="478">
        <v>18989.96</v>
      </c>
      <c r="M79" s="478"/>
    </row>
    <row r="80" spans="1:13" ht="20.100000000000001" customHeight="1" x14ac:dyDescent="0.2">
      <c r="A80" s="410" t="str">
        <f t="shared" si="1"/>
        <v>174273-3-142</v>
      </c>
      <c r="B80" s="479">
        <v>174273</v>
      </c>
      <c r="C80" s="480">
        <v>3</v>
      </c>
      <c r="D80" s="481" t="s">
        <v>8</v>
      </c>
      <c r="E80" s="480">
        <v>142</v>
      </c>
      <c r="F80" s="482">
        <v>1000000</v>
      </c>
      <c r="G80" s="482">
        <v>1000000</v>
      </c>
      <c r="H80" s="482">
        <v>1000000</v>
      </c>
      <c r="I80" s="482"/>
      <c r="J80" s="482"/>
      <c r="K80" s="482"/>
      <c r="L80" s="482">
        <v>0</v>
      </c>
      <c r="M80" s="482"/>
    </row>
    <row r="81" spans="1:13" ht="20.100000000000001" customHeight="1" x14ac:dyDescent="0.2">
      <c r="A81" s="410" t="str">
        <f t="shared" si="1"/>
        <v>195063-3-100</v>
      </c>
      <c r="B81" s="475">
        <v>195063</v>
      </c>
      <c r="C81" s="476">
        <v>3</v>
      </c>
      <c r="D81" s="477" t="s">
        <v>8</v>
      </c>
      <c r="E81" s="476">
        <v>100</v>
      </c>
      <c r="F81" s="478">
        <v>890994.32</v>
      </c>
      <c r="G81" s="478">
        <v>873875.4</v>
      </c>
      <c r="H81" s="478">
        <v>112464.23</v>
      </c>
      <c r="I81" s="478">
        <v>761411.17</v>
      </c>
      <c r="J81" s="478">
        <v>0</v>
      </c>
      <c r="K81" s="478">
        <v>761411.17</v>
      </c>
      <c r="L81" s="478">
        <v>17118.919999999998</v>
      </c>
      <c r="M81" s="478"/>
    </row>
    <row r="82" spans="1:13" ht="20.100000000000001" customHeight="1" x14ac:dyDescent="0.2">
      <c r="A82" s="410" t="str">
        <f t="shared" si="1"/>
        <v>195065-3-100</v>
      </c>
      <c r="B82" s="479">
        <v>195065</v>
      </c>
      <c r="C82" s="480">
        <v>3</v>
      </c>
      <c r="D82" s="481" t="s">
        <v>8</v>
      </c>
      <c r="E82" s="480">
        <v>100</v>
      </c>
      <c r="F82" s="482">
        <v>104655.59</v>
      </c>
      <c r="G82" s="482">
        <v>103011.03</v>
      </c>
      <c r="H82" s="482">
        <v>619.04</v>
      </c>
      <c r="I82" s="482">
        <v>102391.99</v>
      </c>
      <c r="J82" s="482">
        <v>220.34</v>
      </c>
      <c r="K82" s="482">
        <v>102171.65</v>
      </c>
      <c r="L82" s="482">
        <v>1644.56</v>
      </c>
      <c r="M82" s="482"/>
    </row>
    <row r="83" spans="1:13" ht="20.100000000000001" customHeight="1" x14ac:dyDescent="0.2">
      <c r="A83" s="410" t="str">
        <f t="shared" si="1"/>
        <v>195067-3-100</v>
      </c>
      <c r="B83" s="475">
        <v>195067</v>
      </c>
      <c r="C83" s="476">
        <v>3</v>
      </c>
      <c r="D83" s="477" t="s">
        <v>8</v>
      </c>
      <c r="E83" s="476">
        <v>100</v>
      </c>
      <c r="F83" s="478">
        <v>8645406.3200000003</v>
      </c>
      <c r="G83" s="478">
        <v>8645406.3200000003</v>
      </c>
      <c r="H83" s="478">
        <v>36181.089999999997</v>
      </c>
      <c r="I83" s="478">
        <v>8609225.2300000004</v>
      </c>
      <c r="J83" s="478">
        <v>0</v>
      </c>
      <c r="K83" s="478">
        <v>8609225.2300000004</v>
      </c>
      <c r="L83" s="478">
        <v>0</v>
      </c>
      <c r="M83" s="478"/>
    </row>
    <row r="84" spans="1:13" ht="20.100000000000001" customHeight="1" x14ac:dyDescent="0.2">
      <c r="A84" s="410" t="str">
        <f t="shared" si="1"/>
        <v>204816-3-181</v>
      </c>
      <c r="B84" s="479">
        <v>204816</v>
      </c>
      <c r="C84" s="480">
        <v>3</v>
      </c>
      <c r="D84" s="481" t="s">
        <v>8</v>
      </c>
      <c r="E84" s="480">
        <v>181</v>
      </c>
      <c r="F84" s="482">
        <v>435302.97</v>
      </c>
      <c r="G84" s="482">
        <v>373651.64</v>
      </c>
      <c r="H84" s="482">
        <v>27220</v>
      </c>
      <c r="I84" s="482">
        <v>346431.64</v>
      </c>
      <c r="J84" s="482">
        <v>563.09</v>
      </c>
      <c r="K84" s="482">
        <v>345868.55</v>
      </c>
      <c r="L84" s="482">
        <v>61651.33</v>
      </c>
      <c r="M84" s="482"/>
    </row>
    <row r="85" spans="1:13" ht="20.100000000000001" customHeight="1" x14ac:dyDescent="0.2">
      <c r="A85" s="410" t="str">
        <f t="shared" si="1"/>
        <v>204817-3-181</v>
      </c>
      <c r="B85" s="475">
        <v>204817</v>
      </c>
      <c r="C85" s="476">
        <v>3</v>
      </c>
      <c r="D85" s="477" t="s">
        <v>8</v>
      </c>
      <c r="E85" s="476">
        <v>181</v>
      </c>
      <c r="F85" s="478">
        <v>192034.93</v>
      </c>
      <c r="G85" s="478">
        <v>143098.73000000001</v>
      </c>
      <c r="H85" s="478">
        <v>19085.71</v>
      </c>
      <c r="I85" s="478">
        <v>124013.02</v>
      </c>
      <c r="J85" s="478">
        <v>5429.04</v>
      </c>
      <c r="K85" s="478">
        <v>118583.98</v>
      </c>
      <c r="L85" s="478">
        <v>48936.2</v>
      </c>
      <c r="M85" s="478"/>
    </row>
    <row r="86" spans="1:13" ht="20.100000000000001" customHeight="1" x14ac:dyDescent="0.2">
      <c r="B86" s="486" t="s">
        <v>9</v>
      </c>
      <c r="C86" s="493"/>
      <c r="D86" s="493"/>
      <c r="E86" s="486"/>
      <c r="F86" s="483">
        <v>401717391.52999997</v>
      </c>
      <c r="G86" s="483">
        <v>391970300.63</v>
      </c>
      <c r="H86" s="483">
        <v>112827314.2</v>
      </c>
      <c r="I86" s="483">
        <v>279142986.43000001</v>
      </c>
      <c r="J86" s="483">
        <v>13214145.48</v>
      </c>
      <c r="K86" s="483">
        <v>265928840.94999999</v>
      </c>
      <c r="L86" s="483">
        <v>10353712.85</v>
      </c>
      <c r="M86" s="483">
        <v>0</v>
      </c>
    </row>
    <row r="88" spans="1:13" ht="20.100000000000001" customHeight="1" x14ac:dyDescent="0.2">
      <c r="G88" s="458">
        <f>G86-'Execução Orçamentária'!R417</f>
        <v>0</v>
      </c>
      <c r="I88" s="458">
        <f>I86-'Execução Orçamentária'!S417</f>
        <v>0</v>
      </c>
      <c r="K88" s="458">
        <f>K86-'Execução Orçamentária'!T417</f>
        <v>0</v>
      </c>
    </row>
    <row r="91" spans="1:13" ht="20.100000000000001" customHeight="1" x14ac:dyDescent="0.2">
      <c r="I91" s="459"/>
    </row>
  </sheetData>
  <autoFilter ref="A4:M86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6:D86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I14" sqref="I1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AA18" sqref="AA18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44799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219</v>
      </c>
      <c r="H5" s="511" t="s">
        <v>345</v>
      </c>
      <c r="I5" s="511" t="s">
        <v>65</v>
      </c>
      <c r="J5" s="511" t="s">
        <v>343</v>
      </c>
      <c r="K5" s="511" t="s">
        <v>84</v>
      </c>
      <c r="L5" s="511" t="s">
        <v>344</v>
      </c>
      <c r="M5" s="511" t="s">
        <v>307</v>
      </c>
      <c r="N5" s="511" t="s">
        <v>300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2427398.0499999998</v>
      </c>
      <c r="P9" s="26">
        <f t="shared" si="0"/>
        <v>177043.94999999995</v>
      </c>
      <c r="Q9" s="35">
        <f>SUM(Q11:Q12)</f>
        <v>0</v>
      </c>
      <c r="R9" s="26">
        <f t="shared" si="0"/>
        <v>2427398.0499999998</v>
      </c>
      <c r="S9" s="26">
        <f t="shared" si="0"/>
        <v>2427398.0499999998</v>
      </c>
      <c r="T9" s="26">
        <f t="shared" si="0"/>
        <v>2427398.0499999998</v>
      </c>
      <c r="U9" s="156">
        <f>+IFERROR((R9/N9),0%)</f>
        <v>0.9320223103451718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2084078.04</v>
      </c>
      <c r="P11" s="31">
        <f t="shared" si="1"/>
        <v>169545.95999999996</v>
      </c>
      <c r="Q11" s="23">
        <f t="shared" ref="Q11:T12" si="2">Q16+Q21+Q26</f>
        <v>0</v>
      </c>
      <c r="R11" s="31">
        <f t="shared" si="2"/>
        <v>2084078.04</v>
      </c>
      <c r="S11" s="31">
        <f t="shared" si="2"/>
        <v>2084078.04</v>
      </c>
      <c r="T11" s="31">
        <f t="shared" si="2"/>
        <v>2084078.04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343320.01</v>
      </c>
      <c r="P12" s="31">
        <f>P17+P22+P27</f>
        <v>7497.9899999999907</v>
      </c>
      <c r="Q12" s="23">
        <f t="shared" si="2"/>
        <v>0</v>
      </c>
      <c r="R12" s="31">
        <f t="shared" si="2"/>
        <v>343320.01</v>
      </c>
      <c r="S12" s="31">
        <f t="shared" si="2"/>
        <v>343320.01</v>
      </c>
      <c r="T12" s="31">
        <f t="shared" si="2"/>
        <v>343320.01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2296942.8200000003</v>
      </c>
      <c r="P20" s="228">
        <f t="shared" si="5"/>
        <v>779.17999999993481</v>
      </c>
      <c r="Q20" s="21">
        <f t="shared" si="5"/>
        <v>0</v>
      </c>
      <c r="R20" s="21">
        <f t="shared" si="5"/>
        <v>2296942.8200000003</v>
      </c>
      <c r="S20" s="21">
        <f t="shared" si="5"/>
        <v>2296942.8200000003</v>
      </c>
      <c r="T20" s="21">
        <f t="shared" si="5"/>
        <v>2296942.8200000003</v>
      </c>
      <c r="U20" s="154">
        <f>+IFERROR((R20/N20),0%)</f>
        <v>0.99966089022083626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343320.01</v>
      </c>
      <c r="P22" s="231">
        <f>+N22-O22</f>
        <v>777.98999999999069</v>
      </c>
      <c r="Q22" s="32"/>
      <c r="R22" s="231">
        <f>IFERROR(VLOOKUP(G22,'Base Execução'!$A:$K,7,FALSE),0)</f>
        <v>343320.01</v>
      </c>
      <c r="S22" s="231">
        <f>IFERROR(VLOOKUP(G22,'Base Execução'!$A:$K,9,FALSE),0)</f>
        <v>343320.01</v>
      </c>
      <c r="T22" s="32">
        <f>IFERROR(VLOOKUP(G22,'Base Execução'!$A:$K,11,FALSE),0)</f>
        <v>343320.01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130455.23</v>
      </c>
      <c r="P25" s="228">
        <f t="shared" si="6"/>
        <v>176264.77000000002</v>
      </c>
      <c r="Q25" s="21">
        <f t="shared" si="6"/>
        <v>0</v>
      </c>
      <c r="R25" s="21">
        <f t="shared" si="6"/>
        <v>130455.23</v>
      </c>
      <c r="S25" s="21">
        <f t="shared" si="6"/>
        <v>130455.23</v>
      </c>
      <c r="T25" s="21">
        <f t="shared" si="6"/>
        <v>130455.23</v>
      </c>
      <c r="U25" s="154">
        <f>+IFERROR((R25/N25),0%)</f>
        <v>0.42532351982263955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130455.23</v>
      </c>
      <c r="P26" s="231">
        <f>+N26-O26</f>
        <v>169544.77000000002</v>
      </c>
      <c r="Q26" s="32"/>
      <c r="R26" s="231">
        <f>IFERROR(VLOOKUP(G26,'Base Execução'!$A:$K,7,FALSE),0)</f>
        <v>130455.23</v>
      </c>
      <c r="S26" s="231">
        <f>IFERROR(VLOOKUP(G26,'Base Execução'!$A:$K,9,FALSE),0)</f>
        <v>130455.23</v>
      </c>
      <c r="T26" s="32">
        <f>IFERROR(VLOOKUP(G26,'Base Execução'!$A:$K,11,FALSE),0)</f>
        <v>130455.23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0</v>
      </c>
      <c r="P27" s="231">
        <f>+N27-O27</f>
        <v>6720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187278.5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187278.5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187278.5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187278.5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34517469.420000002</v>
      </c>
      <c r="P65" s="26">
        <f t="shared" si="20"/>
        <v>482530.58000000147</v>
      </c>
      <c r="Q65" s="35">
        <f>SUM(Q69:Q72)</f>
        <v>0</v>
      </c>
      <c r="R65" s="26">
        <f t="shared" si="20"/>
        <v>33788072.370000005</v>
      </c>
      <c r="S65" s="26">
        <f t="shared" si="20"/>
        <v>15370028.350000001</v>
      </c>
      <c r="T65" s="26">
        <f t="shared" si="20"/>
        <v>13788576.18</v>
      </c>
      <c r="U65" s="156">
        <f>+IFERROR((R65/N65),0%)</f>
        <v>0.96537349628571445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28775276.649999999</v>
      </c>
      <c r="P69" s="231">
        <f t="shared" si="24"/>
        <v>474723.35000000149</v>
      </c>
      <c r="Q69" s="32">
        <f t="shared" si="24"/>
        <v>0</v>
      </c>
      <c r="R69" s="32">
        <f t="shared" si="24"/>
        <v>28090653.120000001</v>
      </c>
      <c r="S69" s="32">
        <f t="shared" si="24"/>
        <v>15249336.460000001</v>
      </c>
      <c r="T69" s="32">
        <f t="shared" si="24"/>
        <v>13693440.289999999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747419.25</v>
      </c>
      <c r="S70" s="32">
        <f t="shared" si="25"/>
        <v>120691.89</v>
      </c>
      <c r="T70" s="32">
        <f t="shared" si="25"/>
        <v>95135.89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34517469.420000002</v>
      </c>
      <c r="P75" s="228">
        <f t="shared" si="28"/>
        <v>482530.58000000147</v>
      </c>
      <c r="Q75" s="21">
        <f>SUM(Q78:Q81)</f>
        <v>0</v>
      </c>
      <c r="R75" s="21">
        <f>SUM(R76:R81)</f>
        <v>33788072.370000005</v>
      </c>
      <c r="S75" s="21">
        <f>SUM(S76:S81)</f>
        <v>15370028.350000001</v>
      </c>
      <c r="T75" s="21">
        <f>SUM(T76:T81)</f>
        <v>13788576.18</v>
      </c>
      <c r="U75" s="154">
        <f>+IFERROR((R75/N75),0%)</f>
        <v>0.96537349628571445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28775276.649999999</v>
      </c>
      <c r="P78" s="231">
        <f t="shared" si="33"/>
        <v>474723.35000000149</v>
      </c>
      <c r="Q78" s="320"/>
      <c r="R78" s="231">
        <f>IFERROR(VLOOKUP(G78,'Base Execução'!$A:$K,7,FALSE),0)</f>
        <v>28090653.120000001</v>
      </c>
      <c r="S78" s="231">
        <f>IFERROR(VLOOKUP(G78,'Base Execução'!$A:$K,9,FALSE),0)</f>
        <v>15249336.460000001</v>
      </c>
      <c r="T78" s="32">
        <f>IFERROR(VLOOKUP(G78,'Base Execução'!$A:$K,11,FALSE),0)</f>
        <v>13693440.289999999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747419.25</v>
      </c>
      <c r="S79" s="231">
        <f>IFERROR(VLOOKUP(G79,'Base Execução'!$A:$K,9,FALSE),0)</f>
        <v>120691.89</v>
      </c>
      <c r="T79" s="32">
        <f>IFERROR(VLOOKUP(G79,'Base Execução'!$A:$K,11,FALSE),0)</f>
        <v>95135.89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22316982.940000001</v>
      </c>
      <c r="P83" s="26">
        <f t="shared" si="34"/>
        <v>4878051.1800000016</v>
      </c>
      <c r="Q83" s="22">
        <f>Q85</f>
        <v>0</v>
      </c>
      <c r="R83" s="26">
        <f t="shared" si="34"/>
        <v>22236353.199999999</v>
      </c>
      <c r="S83" s="26">
        <f t="shared" si="34"/>
        <v>13745131.000000002</v>
      </c>
      <c r="T83" s="26">
        <f t="shared" si="34"/>
        <v>13481893.240000002</v>
      </c>
      <c r="U83" s="156">
        <f>+IFERROR((R83/N83),0%)</f>
        <v>0.8362956002997769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605927.12</v>
      </c>
      <c r="P85" s="32">
        <f t="shared" si="35"/>
        <v>0</v>
      </c>
      <c r="Q85" s="32">
        <f t="shared" si="35"/>
        <v>0</v>
      </c>
      <c r="R85" s="32">
        <f t="shared" si="35"/>
        <v>605927.12</v>
      </c>
      <c r="S85" s="32">
        <f t="shared" si="35"/>
        <v>567428.56000000006</v>
      </c>
      <c r="T85" s="32">
        <f t="shared" si="35"/>
        <v>567428.56000000006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21711055.82</v>
      </c>
      <c r="P86" s="32">
        <f t="shared" si="36"/>
        <v>4878051.1800000016</v>
      </c>
      <c r="Q86" s="32"/>
      <c r="R86" s="32">
        <f t="shared" si="36"/>
        <v>21630426.079999998</v>
      </c>
      <c r="S86" s="32">
        <f t="shared" si="36"/>
        <v>13177702.440000001</v>
      </c>
      <c r="T86" s="32">
        <f t="shared" si="36"/>
        <v>12914464.680000002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21804651.02</v>
      </c>
      <c r="P89" s="21">
        <f t="shared" si="37"/>
        <v>4392416.1000000015</v>
      </c>
      <c r="Q89" s="21">
        <f>Q90</f>
        <v>0</v>
      </c>
      <c r="R89" s="21">
        <f>SUM(R90:R91)</f>
        <v>21800099.43</v>
      </c>
      <c r="S89" s="21">
        <f>SUM(S90:S91)</f>
        <v>13367470.030000001</v>
      </c>
      <c r="T89" s="21">
        <f>SUM(T90:T91)</f>
        <v>13113289.770000001</v>
      </c>
      <c r="U89" s="154">
        <f>+IFERROR((R89/N89),0%)</f>
        <v>0.85186120782427044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605927.12</v>
      </c>
      <c r="P90" s="231">
        <v>0</v>
      </c>
      <c r="Q90" s="32"/>
      <c r="R90" s="231">
        <f>IFERROR(VLOOKUP(G90,'Base Execução'!$A:$K,7,FALSE),0)</f>
        <v>605927.12</v>
      </c>
      <c r="S90" s="231">
        <f>IFERROR(VLOOKUP(G90,'Base Execução'!$A:$K,9,FALSE),0)</f>
        <v>567428.56000000006</v>
      </c>
      <c r="T90" s="32">
        <f>IFERROR(VLOOKUP(G90,'Base Execução'!$A:$K,11,FALSE),0)</f>
        <v>567428.56000000006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21198723.899999999</v>
      </c>
      <c r="P91" s="231">
        <f>+N91-O91</f>
        <v>4392416.1000000015</v>
      </c>
      <c r="Q91" s="32"/>
      <c r="R91" s="231">
        <f>IFERROR(VLOOKUP(G91,'Base Execução'!$A:$K,7,FALSE),0)</f>
        <v>21194172.309999999</v>
      </c>
      <c r="S91" s="231">
        <f>IFERROR(VLOOKUP(G91,'Base Execução'!$A:$K,9,FALSE),0)</f>
        <v>12800041.470000001</v>
      </c>
      <c r="T91" s="32">
        <f>IFERROR(VLOOKUP(G91,'Base Execução'!$A:$K,11,FALSE),0)</f>
        <v>12545861.210000001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512331.92</v>
      </c>
      <c r="P93" s="21">
        <f t="shared" si="38"/>
        <v>485635.08</v>
      </c>
      <c r="Q93" s="21">
        <f t="shared" ref="Q93" si="39">Q94</f>
        <v>0</v>
      </c>
      <c r="R93" s="21">
        <f t="shared" ref="R93" si="40">SUM(R94:R95)</f>
        <v>436253.77</v>
      </c>
      <c r="S93" s="21">
        <f t="shared" ref="S93" si="41">SUM(S94:S95)</f>
        <v>377660.97</v>
      </c>
      <c r="T93" s="21">
        <f t="shared" ref="T93" si="42">SUM(T94:T95)</f>
        <v>368603.47</v>
      </c>
      <c r="U93" s="154">
        <f>+IFERROR((R93/N93),0%)</f>
        <v>0.43714248066318828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512331.92</v>
      </c>
      <c r="P95" s="231">
        <f>+N95-O95</f>
        <v>485635.08</v>
      </c>
      <c r="Q95" s="31"/>
      <c r="R95" s="231">
        <f>IFERROR(VLOOKUP(G95,'Base Execução'!$A:$K,7,FALSE),0)</f>
        <v>436253.77</v>
      </c>
      <c r="S95" s="231">
        <f>IFERROR(VLOOKUP(G95,'Base Execução'!$A:$K,9,FALSE),0)</f>
        <v>377660.97</v>
      </c>
      <c r="T95" s="32">
        <f>IFERROR(VLOOKUP(G95,'Base Execução'!$A:$K,11,FALSE),0)</f>
        <v>368603.47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9641056.2300000004</v>
      </c>
      <c r="P97" s="26">
        <f>SUM(P99:P101)</f>
        <v>10170360.77</v>
      </c>
      <c r="Q97" s="22">
        <f>Q99</f>
        <v>0</v>
      </c>
      <c r="R97" s="26">
        <f t="shared" si="43"/>
        <v>9622292.75</v>
      </c>
      <c r="S97" s="26">
        <f t="shared" si="43"/>
        <v>9473028.3900000006</v>
      </c>
      <c r="T97" s="26">
        <f t="shared" si="43"/>
        <v>9472808.0500000007</v>
      </c>
      <c r="U97" s="156">
        <f>+IFERROR((R97/N97),0%)</f>
        <v>0.48569432211739322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9641056.2300000004</v>
      </c>
      <c r="P99" s="32">
        <f>P105+P112+P119+P122</f>
        <v>10170360.77</v>
      </c>
      <c r="Q99" s="32">
        <f>Q105+Q112+Q119</f>
        <v>0</v>
      </c>
      <c r="R99" s="32">
        <f t="shared" si="44"/>
        <v>9622292.75</v>
      </c>
      <c r="S99" s="32">
        <f t="shared" si="44"/>
        <v>9473028.3900000006</v>
      </c>
      <c r="T99" s="32">
        <f t="shared" si="44"/>
        <v>9472808.0500000007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761411.17</v>
      </c>
      <c r="T103" s="21">
        <f>T104+T107</f>
        <v>761411.17</v>
      </c>
      <c r="U103" s="154">
        <f>+IFERROR((R103/N103),0%)</f>
        <v>0.44825570838090961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761411.17</v>
      </c>
      <c r="T104" s="21">
        <f>T105+T106</f>
        <v>761411.17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761411.17</v>
      </c>
      <c r="T105" s="32">
        <f>IFERROR(VLOOKUP(G105,'Base Execução'!$A:$K,11,FALSE),0)</f>
        <v>761411.17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104655.59</v>
      </c>
      <c r="P110" s="21">
        <f t="shared" si="50"/>
        <v>128521.41</v>
      </c>
      <c r="Q110" s="33"/>
      <c r="R110" s="21">
        <f>R111+R114</f>
        <v>103011.03</v>
      </c>
      <c r="S110" s="21">
        <f>S111+S114</f>
        <v>102391.99</v>
      </c>
      <c r="T110" s="21">
        <f>T111+T114</f>
        <v>102171.65</v>
      </c>
      <c r="U110" s="154">
        <f>+IFERROR((R110/N110),0%)</f>
        <v>0.44177182998323161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104655.59</v>
      </c>
      <c r="P111" s="228">
        <f>P112+P113</f>
        <v>128521.41</v>
      </c>
      <c r="Q111" s="21">
        <f t="shared" si="51"/>
        <v>0</v>
      </c>
      <c r="R111" s="21">
        <f>R112+R113</f>
        <v>103011.03</v>
      </c>
      <c r="S111" s="21">
        <f>S112+S113</f>
        <v>102391.99</v>
      </c>
      <c r="T111" s="21">
        <f>T112+T113</f>
        <v>102171.65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104655.59</v>
      </c>
      <c r="P112" s="231">
        <f>+N112-O112</f>
        <v>128521.41</v>
      </c>
      <c r="Q112" s="33"/>
      <c r="R112" s="231">
        <f>IFERROR(VLOOKUP(G112,'Base Execução'!$A:$K,7,FALSE),0)</f>
        <v>103011.03</v>
      </c>
      <c r="S112" s="231">
        <f>IFERROR(VLOOKUP(G112,'Base Execução'!$A:$K,9,FALSE),0)</f>
        <v>102391.99</v>
      </c>
      <c r="T112" s="32">
        <f>IFERROR(VLOOKUP(G112,'Base Execução'!$A:$K,11,FALSE),0)</f>
        <v>102171.65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8645406.3200000003</v>
      </c>
      <c r="P117" s="21">
        <f t="shared" si="53"/>
        <v>8983331.6799999997</v>
      </c>
      <c r="Q117" s="33"/>
      <c r="R117" s="21">
        <f>R118+R121</f>
        <v>8645406.3200000003</v>
      </c>
      <c r="S117" s="21">
        <f>S118+S121</f>
        <v>8609225.2300000004</v>
      </c>
      <c r="T117" s="21">
        <f>T118+T121</f>
        <v>8609225.2300000004</v>
      </c>
      <c r="U117" s="154">
        <f>+IFERROR((R117/N117),0%)</f>
        <v>0.49041549769473008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8645406.3200000003</v>
      </c>
      <c r="P118" s="228">
        <f>P119+P120</f>
        <v>8983331.6799999997</v>
      </c>
      <c r="Q118" s="21">
        <f t="shared" si="54"/>
        <v>0</v>
      </c>
      <c r="R118" s="21">
        <f>R119+R120</f>
        <v>8645406.3200000003</v>
      </c>
      <c r="S118" s="21">
        <f>S119+S120</f>
        <v>8609225.2300000004</v>
      </c>
      <c r="T118" s="21">
        <f>T119+T120</f>
        <v>8609225.2300000004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8645406.3200000003</v>
      </c>
      <c r="P119" s="231">
        <f>+N119-O119</f>
        <v>8983331.6799999997</v>
      </c>
      <c r="Q119" s="33"/>
      <c r="R119" s="231">
        <f>IFERROR(VLOOKUP(G119,'Base Execução'!$A:$K,7,FALSE),0)</f>
        <v>8645406.3200000003</v>
      </c>
      <c r="S119" s="231">
        <f>IFERROR(VLOOKUP(G119,'Base Execução'!$A:$K,9,FALSE),0)</f>
        <v>8609225.2300000004</v>
      </c>
      <c r="T119" s="32">
        <f>IFERROR(VLOOKUP(G119,'Base Execução'!$A:$K,11,FALSE),0)</f>
        <v>8609225.2300000004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255542824.44</v>
      </c>
      <c r="P125" s="26">
        <f t="shared" si="56"/>
        <v>88120678.560000002</v>
      </c>
      <c r="Q125" s="22">
        <f>Q127</f>
        <v>0</v>
      </c>
      <c r="R125" s="26">
        <f t="shared" si="56"/>
        <v>250635840.44</v>
      </c>
      <c r="S125" s="26">
        <f t="shared" si="56"/>
        <v>210599236.31</v>
      </c>
      <c r="T125" s="26">
        <f t="shared" si="56"/>
        <v>205619677.31</v>
      </c>
      <c r="U125" s="156">
        <f>+IFERROR((R125/N125),0%)</f>
        <v>0.72930595845087454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255542824.44</v>
      </c>
      <c r="P127" s="32">
        <f t="shared" si="57"/>
        <v>88120678.560000002</v>
      </c>
      <c r="Q127" s="32">
        <f>Q133</f>
        <v>0</v>
      </c>
      <c r="R127" s="32">
        <f>R133+R136</f>
        <v>250635840.44</v>
      </c>
      <c r="S127" s="32">
        <f>S133+S136</f>
        <v>210599236.31</v>
      </c>
      <c r="T127" s="32">
        <f>T133+T136</f>
        <v>205619677.31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255542824.44</v>
      </c>
      <c r="P131" s="21">
        <f t="shared" si="60"/>
        <v>88120678.560000002</v>
      </c>
      <c r="Q131" s="21">
        <f t="shared" si="60"/>
        <v>0</v>
      </c>
      <c r="R131" s="21">
        <f>R132+R135</f>
        <v>250635840.44</v>
      </c>
      <c r="S131" s="21">
        <f>S132+S135</f>
        <v>210599236.31</v>
      </c>
      <c r="T131" s="21">
        <f>T132+T135</f>
        <v>205619677.31</v>
      </c>
      <c r="U131" s="154">
        <f>+IFERROR((R131/N131),0%)</f>
        <v>0.72930595845087454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255542824.44</v>
      </c>
      <c r="P132" s="21">
        <f t="shared" si="61"/>
        <v>88120678.560000002</v>
      </c>
      <c r="Q132" s="21">
        <f>Q133</f>
        <v>0</v>
      </c>
      <c r="R132" s="21">
        <f>R133+R134</f>
        <v>250635840.44</v>
      </c>
      <c r="S132" s="21">
        <f>S133+S134</f>
        <v>210599236.31</v>
      </c>
      <c r="T132" s="21">
        <f>T133+T134</f>
        <v>205619677.31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255542824.44</v>
      </c>
      <c r="P133" s="231">
        <f>+N133-O133</f>
        <v>88120678.560000002</v>
      </c>
      <c r="Q133" s="32"/>
      <c r="R133" s="231">
        <f>IFERROR(VLOOKUP(G133,'Base Execução'!$A:$K,7,FALSE),0)</f>
        <v>250635840.44</v>
      </c>
      <c r="S133" s="231">
        <f>IFERROR(VLOOKUP(G133,'Base Execução'!$A:$K,9,FALSE),0)</f>
        <v>210599236.31</v>
      </c>
      <c r="T133" s="32">
        <f>IFERROR(VLOOKUP(G133,'Base Execução'!$A:$K,11,FALSE),0)</f>
        <v>205619677.31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1238233.25</v>
      </c>
      <c r="P139" s="26">
        <f t="shared" si="63"/>
        <v>40934.75</v>
      </c>
      <c r="Q139" s="22">
        <f t="shared" si="63"/>
        <v>0</v>
      </c>
      <c r="R139" s="26">
        <f t="shared" si="63"/>
        <v>1028855.45</v>
      </c>
      <c r="S139" s="26">
        <f t="shared" si="63"/>
        <v>681301.65</v>
      </c>
      <c r="T139" s="26">
        <f t="shared" si="63"/>
        <v>648829.35</v>
      </c>
      <c r="U139" s="156">
        <f>+IFERROR((R139/N139),0%)</f>
        <v>0.80431612579426626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1093233.25</v>
      </c>
      <c r="P141" s="32">
        <f t="shared" si="64"/>
        <v>40934.75</v>
      </c>
      <c r="Q141" s="32">
        <f t="shared" si="64"/>
        <v>0</v>
      </c>
      <c r="R141" s="32">
        <f t="shared" si="64"/>
        <v>883855.45</v>
      </c>
      <c r="S141" s="32">
        <f t="shared" si="64"/>
        <v>681301.65</v>
      </c>
      <c r="T141" s="32">
        <f t="shared" si="64"/>
        <v>648829.35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1238233.25</v>
      </c>
      <c r="P145" s="228">
        <f t="shared" si="66"/>
        <v>40934.75</v>
      </c>
      <c r="Q145" s="21">
        <f t="shared" si="66"/>
        <v>0</v>
      </c>
      <c r="R145" s="21">
        <f t="shared" si="66"/>
        <v>1028855.45</v>
      </c>
      <c r="S145" s="21">
        <f t="shared" si="66"/>
        <v>681301.65</v>
      </c>
      <c r="T145" s="21">
        <f t="shared" si="66"/>
        <v>648829.35</v>
      </c>
      <c r="U145" s="154">
        <f>+IFERROR((R145/N145),0%)</f>
        <v>0.80431612579426626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1093233.25</v>
      </c>
      <c r="P146" s="231">
        <f>+N146-O146</f>
        <v>40934.75</v>
      </c>
      <c r="Q146" s="32"/>
      <c r="R146" s="231">
        <f>IFERROR(VLOOKUP(G146,'Base Execução'!$A:$K,7,FALSE),0)</f>
        <v>883855.45</v>
      </c>
      <c r="S146" s="231">
        <f>IFERROR(VLOOKUP(G146,'Base Execução'!$A:$K,9,FALSE),0)</f>
        <v>681301.65</v>
      </c>
      <c r="T146" s="32">
        <f>IFERROR(VLOOKUP(G146,'Base Execução'!$A:$K,11,FALSE),0)</f>
        <v>648829.35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16408356.76</v>
      </c>
      <c r="P149" s="230">
        <f t="shared" si="67"/>
        <v>172854.24000000049</v>
      </c>
      <c r="Q149" s="35"/>
      <c r="R149" s="230">
        <f>+R151+R152</f>
        <v>16278010.109999999</v>
      </c>
      <c r="S149" s="230">
        <f>+S151+S152</f>
        <v>1258462.77</v>
      </c>
      <c r="T149" s="26">
        <f>+T151+T152</f>
        <v>766969.54</v>
      </c>
      <c r="U149" s="156">
        <f>+IFERROR((R149/N149),0%)</f>
        <v>0.98171418902998098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16127146.699999999</v>
      </c>
      <c r="P151" s="32">
        <f t="shared" si="68"/>
        <v>172853.30000000048</v>
      </c>
      <c r="Q151" s="32">
        <f t="shared" si="68"/>
        <v>0</v>
      </c>
      <c r="R151" s="32">
        <f t="shared" si="68"/>
        <v>15997061.109999999</v>
      </c>
      <c r="S151" s="32">
        <f t="shared" si="68"/>
        <v>977513.77</v>
      </c>
      <c r="T151" s="32">
        <f t="shared" si="68"/>
        <v>766911.10000000009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58.44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743970.15</v>
      </c>
      <c r="P155" s="228">
        <f t="shared" si="70"/>
        <v>37240.849999999977</v>
      </c>
      <c r="Q155" s="21">
        <f t="shared" si="70"/>
        <v>0</v>
      </c>
      <c r="R155" s="21">
        <f t="shared" si="70"/>
        <v>718336.42999999993</v>
      </c>
      <c r="S155" s="21">
        <f t="shared" si="70"/>
        <v>612246.54</v>
      </c>
      <c r="T155" s="21">
        <f t="shared" si="70"/>
        <v>179384.47</v>
      </c>
      <c r="U155" s="154">
        <f>+IFERROR((R155/N155),0%)</f>
        <v>0.91951653266531053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462760.09</v>
      </c>
      <c r="P156" s="231">
        <f>+N156-O156</f>
        <v>37239.909999999974</v>
      </c>
      <c r="Q156" s="33"/>
      <c r="R156" s="231">
        <f>IFERROR(VLOOKUP(G156,'Base Execução'!$A:$K,7,FALSE),0)</f>
        <v>437387.43</v>
      </c>
      <c r="S156" s="231">
        <f>IFERROR(VLOOKUP(G156,'Base Execução'!$A:$K,9,FALSE),0)</f>
        <v>331297.53999999998</v>
      </c>
      <c r="T156" s="32">
        <f>IFERROR(VLOOKUP(G156,'Base Execução'!$A:$K,11,FALSE),0)</f>
        <v>179326.03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58.44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0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460159.26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460159.26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271328.45</v>
      </c>
      <c r="P180" s="228">
        <f t="shared" si="78"/>
        <v>128671.54999999999</v>
      </c>
      <c r="Q180" s="21">
        <f t="shared" si="78"/>
        <v>0</v>
      </c>
      <c r="R180" s="21">
        <f t="shared" si="78"/>
        <v>166615.51999999999</v>
      </c>
      <c r="S180" s="21">
        <f t="shared" si="78"/>
        <v>129688.73</v>
      </c>
      <c r="T180" s="21">
        <f t="shared" si="78"/>
        <v>111504.78</v>
      </c>
      <c r="U180" s="154">
        <f>+IFERROR((R180/N180),0%)</f>
        <v>0.41653879999999999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271328.45</v>
      </c>
      <c r="P181" s="231">
        <f>+N181-O181</f>
        <v>128671.54999999999</v>
      </c>
      <c r="Q181" s="35"/>
      <c r="R181" s="231">
        <f>IFERROR(VLOOKUP(G181,'Base Execução'!$A:$K,7,FALSE),0)</f>
        <v>166615.51999999999</v>
      </c>
      <c r="S181" s="231">
        <f>IFERROR(VLOOKUP(G181,'Base Execução'!$A:$K,9,FALSE),0)</f>
        <v>129688.73</v>
      </c>
      <c r="T181" s="32">
        <f>IFERROR(VLOOKUP(G181,'Base Execução'!$A:$K,11,FALSE),0)</f>
        <v>111504.78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3838323.5199999996</v>
      </c>
      <c r="P183" s="26">
        <f t="shared" si="79"/>
        <v>572601.4800000001</v>
      </c>
      <c r="Q183" s="35">
        <f>SUM(Q185:Q187)</f>
        <v>0</v>
      </c>
      <c r="R183" s="26">
        <f t="shared" si="79"/>
        <v>3571619.43</v>
      </c>
      <c r="S183" s="26">
        <f t="shared" si="79"/>
        <v>1260957.95</v>
      </c>
      <c r="T183" s="26">
        <f t="shared" si="79"/>
        <v>1201566.3999999999</v>
      </c>
      <c r="U183" s="156">
        <f>+IFERROR((R183/N183),0%)</f>
        <v>0.80972118773273183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2274222.7399999998</v>
      </c>
      <c r="P185" s="32">
        <f t="shared" si="80"/>
        <v>75777.260000000097</v>
      </c>
      <c r="Q185" s="32">
        <f t="shared" si="80"/>
        <v>0</v>
      </c>
      <c r="R185" s="32">
        <f t="shared" si="80"/>
        <v>2129071.9</v>
      </c>
      <c r="S185" s="32">
        <f t="shared" si="80"/>
        <v>914526.30999999994</v>
      </c>
      <c r="T185" s="32">
        <f t="shared" si="80"/>
        <v>855697.85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1128797.81</v>
      </c>
      <c r="P186" s="32">
        <f t="shared" si="81"/>
        <v>132127.18999999994</v>
      </c>
      <c r="Q186" s="32">
        <f t="shared" ref="Q186" si="82">Q193</f>
        <v>0</v>
      </c>
      <c r="R186" s="32">
        <f t="shared" si="81"/>
        <v>1068895.8900000001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435302.97</v>
      </c>
      <c r="P187" s="32">
        <f t="shared" si="83"/>
        <v>364697.03</v>
      </c>
      <c r="Q187" s="32">
        <f t="shared" ref="Q187" si="84">Q194</f>
        <v>0</v>
      </c>
      <c r="R187" s="32">
        <f t="shared" si="83"/>
        <v>373651.64</v>
      </c>
      <c r="S187" s="32">
        <f t="shared" si="83"/>
        <v>346431.64</v>
      </c>
      <c r="T187" s="32">
        <f t="shared" si="83"/>
        <v>345868.55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136946.72</v>
      </c>
      <c r="P191" s="21">
        <f t="shared" si="86"/>
        <v>63053.279999999999</v>
      </c>
      <c r="Q191" s="21">
        <f>SUM(Q192:Q194)</f>
        <v>0</v>
      </c>
      <c r="R191" s="21">
        <f>SUM(R192:R195)</f>
        <v>135361.91</v>
      </c>
      <c r="S191" s="21">
        <f>SUM(S192:S195)</f>
        <v>106627.56</v>
      </c>
      <c r="T191" s="21">
        <f>SUM(T192:T195)</f>
        <v>99812.22</v>
      </c>
      <c r="U191" s="154">
        <f>+IFERROR((R191/N191),0%)</f>
        <v>0.67680954999999998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136946.72</v>
      </c>
      <c r="P192" s="231">
        <f>+N192-O192</f>
        <v>63053.279999999999</v>
      </c>
      <c r="Q192" s="296"/>
      <c r="R192" s="231">
        <f>IFERROR(VLOOKUP(G192,'Base Execução'!$A:$K,7,FALSE),0)</f>
        <v>135361.91</v>
      </c>
      <c r="S192" s="231">
        <f>IFERROR(VLOOKUP(G192,'Base Execução'!$A:$K,9,FALSE),0)</f>
        <v>106627.56</v>
      </c>
      <c r="T192" s="32">
        <f>IFERROR(VLOOKUP(G192,'Base Execução'!$A:$K,11,FALSE),0)</f>
        <v>99812.22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2196710.5</v>
      </c>
      <c r="P197" s="21">
        <f t="shared" si="87"/>
        <v>59214.5</v>
      </c>
      <c r="Q197" s="21">
        <f t="shared" ref="Q197" si="88">Q198</f>
        <v>0</v>
      </c>
      <c r="R197" s="21">
        <f t="shared" ref="R197" si="89">SUM(R198:R199)</f>
        <v>2064481.19</v>
      </c>
      <c r="S197" s="21">
        <f t="shared" ref="S197" si="90">SUM(S198:S199)</f>
        <v>640336.15</v>
      </c>
      <c r="T197" s="21">
        <f t="shared" ref="T197" si="91">SUM(T198:T199)</f>
        <v>611809.6</v>
      </c>
      <c r="U197" s="154">
        <f>+IFERROR((R197/N197),0%)</f>
        <v>0.91513733390959362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1494318.69</v>
      </c>
      <c r="P198" s="231">
        <f>+N198-O198</f>
        <v>681.31000000005588</v>
      </c>
      <c r="Q198" s="296"/>
      <c r="R198" s="231">
        <f>IFERROR(VLOOKUP(G198,'Base Execução'!$A:$K,7,FALSE),0)</f>
        <v>1395585.3</v>
      </c>
      <c r="S198" s="231">
        <f>IFERROR(VLOOKUP(G198,'Base Execução'!$A:$K,9,FALSE),0)</f>
        <v>640336.15</v>
      </c>
      <c r="T198" s="32">
        <f>IFERROR(VLOOKUP(G198,'Base Execução'!$A:$K,11,FALSE),0)</f>
        <v>611809.6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702391.81</v>
      </c>
      <c r="P199" s="231">
        <f>+N199-O199</f>
        <v>58533.189999999944</v>
      </c>
      <c r="Q199" s="296"/>
      <c r="R199" s="231">
        <f>IFERROR(VLOOKUP(G199,'Base Execução'!$A:$K,7,FALSE),0)</f>
        <v>668895.89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1069363.33</v>
      </c>
      <c r="P201" s="21">
        <f t="shared" si="92"/>
        <v>85636.670000000042</v>
      </c>
      <c r="Q201" s="21">
        <f t="shared" ref="Q201" si="93">Q202</f>
        <v>0</v>
      </c>
      <c r="R201" s="21">
        <f t="shared" ref="R201" si="94">SUM(R202:R203)</f>
        <v>998124.69</v>
      </c>
      <c r="S201" s="21">
        <f t="shared" ref="S201" si="95">SUM(S202:S203)</f>
        <v>167562.6</v>
      </c>
      <c r="T201" s="21">
        <f t="shared" ref="T201" si="96">SUM(T202:T203)</f>
        <v>144076.03</v>
      </c>
      <c r="U201" s="154">
        <f>+IFERROR((R201/N201),0%)</f>
        <v>0.86417722077922077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642957.32999999996</v>
      </c>
      <c r="P202" s="231">
        <f>+N202-O202</f>
        <v>12042.670000000042</v>
      </c>
      <c r="Q202" s="33"/>
      <c r="R202" s="231">
        <f>IFERROR(VLOOKUP(G202,'Base Execução'!$A:$K,7,FALSE),0)</f>
        <v>598124.68999999994</v>
      </c>
      <c r="S202" s="231">
        <f>IFERROR(VLOOKUP(G202,'Base Execução'!$A:$K,9,FALSE),0)</f>
        <v>167562.6</v>
      </c>
      <c r="T202" s="32">
        <f>IFERROR(VLOOKUP(G202,'Base Execução'!$A:$K,11,FALSE),0)</f>
        <v>144076.03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435302.97</v>
      </c>
      <c r="P205" s="228">
        <f t="shared" si="97"/>
        <v>364697.03</v>
      </c>
      <c r="Q205" s="21">
        <f t="shared" si="97"/>
        <v>0</v>
      </c>
      <c r="R205" s="21">
        <f t="shared" si="97"/>
        <v>373651.64</v>
      </c>
      <c r="S205" s="21">
        <f t="shared" si="97"/>
        <v>346431.64</v>
      </c>
      <c r="T205" s="21">
        <f>T206</f>
        <v>345868.55</v>
      </c>
      <c r="U205" s="154">
        <f>+IFERROR((R205/N205),0%)</f>
        <v>0.46706455000000002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435302.97</v>
      </c>
      <c r="P206" s="231">
        <f>+N206-O206</f>
        <v>364697.03</v>
      </c>
      <c r="Q206" s="33"/>
      <c r="R206" s="231">
        <f>IFERROR(VLOOKUP(G206,'Base Execução'!$A:$K,7,FALSE),0)</f>
        <v>373651.64</v>
      </c>
      <c r="S206" s="231">
        <f>IFERROR(VLOOKUP(G206,'Base Execução'!$A:$K,9,FALSE),0)</f>
        <v>346431.64</v>
      </c>
      <c r="T206" s="32">
        <f>IFERROR(VLOOKUP(G206,'Base Execução'!$A:$K,11,FALSE),0)</f>
        <v>345868.55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4377944.5999999996</v>
      </c>
      <c r="P208" s="26">
        <f t="shared" si="98"/>
        <v>22055.399999999994</v>
      </c>
      <c r="Q208" s="22">
        <f>Q210</f>
        <v>0</v>
      </c>
      <c r="R208" s="26">
        <f t="shared" si="98"/>
        <v>4203195.6099999994</v>
      </c>
      <c r="S208" s="26">
        <f t="shared" si="98"/>
        <v>2348781.2599999998</v>
      </c>
      <c r="T208" s="26">
        <f t="shared" si="98"/>
        <v>1621043.58</v>
      </c>
      <c r="U208" s="156">
        <f>+IFERROR((R208/N208),0%)</f>
        <v>0.95527172954545436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3394629.98</v>
      </c>
      <c r="P210" s="31">
        <f t="shared" si="99"/>
        <v>5370.0199999999895</v>
      </c>
      <c r="Q210" s="31">
        <f t="shared" si="99"/>
        <v>0</v>
      </c>
      <c r="R210" s="31">
        <f t="shared" si="99"/>
        <v>3231920.61</v>
      </c>
      <c r="S210" s="31">
        <f t="shared" si="99"/>
        <v>1544802.26</v>
      </c>
      <c r="T210" s="31">
        <f t="shared" si="99"/>
        <v>1358905.29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262138.29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1958512.75</v>
      </c>
      <c r="S214" s="22">
        <f>S215+S216</f>
        <v>1160046</v>
      </c>
      <c r="T214" s="22">
        <f>T215+T216</f>
        <v>547273.85</v>
      </c>
      <c r="U214" s="154">
        <f>+IFERROR((R214/N214),0%)</f>
        <v>0.97925637499999996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987237.75</v>
      </c>
      <c r="S215" s="231">
        <f>IFERROR(VLOOKUP(G215,'Base Execução'!$A:$K,9,FALSE),0)</f>
        <v>356067</v>
      </c>
      <c r="T215" s="32">
        <f>IFERROR(VLOOKUP(G215,'Base Execução'!$A:$K,11,FALSE),0)</f>
        <v>285135.56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262138.29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245329.98</v>
      </c>
      <c r="P218" s="229">
        <f t="shared" si="102"/>
        <v>4670.0199999999895</v>
      </c>
      <c r="Q218" s="22">
        <f t="shared" si="102"/>
        <v>0</v>
      </c>
      <c r="R218" s="22">
        <f t="shared" si="102"/>
        <v>241581.2</v>
      </c>
      <c r="S218" s="22">
        <f t="shared" si="102"/>
        <v>11431</v>
      </c>
      <c r="T218" s="22">
        <f t="shared" si="102"/>
        <v>9582.42</v>
      </c>
      <c r="U218" s="154">
        <f>+IFERROR((R218/N218),0%)</f>
        <v>0.96632480000000009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245329.98</v>
      </c>
      <c r="P219" s="232">
        <f>+N219-O219</f>
        <v>4670.0199999999895</v>
      </c>
      <c r="Q219" s="31"/>
      <c r="R219" s="231">
        <f>IFERROR(VLOOKUP(G219,'Base Execução'!$A:$K,7,FALSE),0)</f>
        <v>241581.2</v>
      </c>
      <c r="S219" s="231">
        <f>IFERROR(VLOOKUP(G219,'Base Execução'!$A:$K,9,FALSE),0)</f>
        <v>11431</v>
      </c>
      <c r="T219" s="32">
        <f>IFERROR(VLOOKUP(G219,'Base Execução'!$A:$K,11,FALSE),0)</f>
        <v>9582.42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2149300</v>
      </c>
      <c r="P221" s="229">
        <f t="shared" si="103"/>
        <v>700</v>
      </c>
      <c r="Q221" s="22">
        <f t="shared" si="103"/>
        <v>0</v>
      </c>
      <c r="R221" s="22">
        <f t="shared" si="103"/>
        <v>2003101.66</v>
      </c>
      <c r="S221" s="22">
        <f t="shared" si="103"/>
        <v>1177304.26</v>
      </c>
      <c r="T221" s="22">
        <f t="shared" si="103"/>
        <v>1064187.31</v>
      </c>
      <c r="U221" s="154">
        <f>+IFERROR((R221/N221),0%)</f>
        <v>0.93167519069767435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2149300</v>
      </c>
      <c r="P222" s="232">
        <f>+N222-O222</f>
        <v>700</v>
      </c>
      <c r="Q222" s="31"/>
      <c r="R222" s="231">
        <f>IFERROR(VLOOKUP(G222,'Base Execução'!$A:$K,7,FALSE),0)</f>
        <v>2003101.66</v>
      </c>
      <c r="S222" s="231">
        <f>IFERROR(VLOOKUP(G222,'Base Execução'!$A:$K,9,FALSE),0)</f>
        <v>1177304.26</v>
      </c>
      <c r="T222" s="32">
        <f>IFERROR(VLOOKUP(G222,'Base Execução'!$A:$K,11,FALSE),0)</f>
        <v>1064187.31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2376489.84</v>
      </c>
      <c r="P224" s="21">
        <f t="shared" si="104"/>
        <v>270065.16000000003</v>
      </c>
      <c r="Q224" s="22">
        <f t="shared" si="104"/>
        <v>0</v>
      </c>
      <c r="R224" s="21">
        <f t="shared" si="104"/>
        <v>2372831.0999999996</v>
      </c>
      <c r="S224" s="21">
        <f t="shared" si="104"/>
        <v>878433.74</v>
      </c>
      <c r="T224" s="21">
        <f t="shared" si="104"/>
        <v>851343.08</v>
      </c>
      <c r="U224" s="156">
        <f>+IFERROR((R224/N224),0%)</f>
        <v>0.89657350782432244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2163773.84</v>
      </c>
      <c r="P227" s="32">
        <f t="shared" si="106"/>
        <v>36226.160000000003</v>
      </c>
      <c r="Q227" s="32">
        <f t="shared" si="106"/>
        <v>0</v>
      </c>
      <c r="R227" s="32">
        <f t="shared" si="106"/>
        <v>2160115.0999999996</v>
      </c>
      <c r="S227" s="32">
        <f t="shared" si="106"/>
        <v>862167.74</v>
      </c>
      <c r="T227" s="32">
        <f t="shared" si="106"/>
        <v>851343.08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16266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163773.84</v>
      </c>
      <c r="P233" s="228">
        <f t="shared" si="110"/>
        <v>36226.160000000003</v>
      </c>
      <c r="Q233" s="21">
        <f t="shared" si="110"/>
        <v>0</v>
      </c>
      <c r="R233" s="21">
        <f t="shared" si="110"/>
        <v>162623.20000000001</v>
      </c>
      <c r="S233" s="21">
        <f t="shared" si="110"/>
        <v>131707.73000000001</v>
      </c>
      <c r="T233" s="21">
        <f t="shared" si="110"/>
        <v>130033.46</v>
      </c>
      <c r="U233" s="154">
        <f>+IFERROR((R233/N233),0%)</f>
        <v>0.81311600000000006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163773.84</v>
      </c>
      <c r="P234" s="231">
        <f>+N234-O234</f>
        <v>36226.160000000003</v>
      </c>
      <c r="Q234" s="32"/>
      <c r="R234" s="231">
        <f>IFERROR(VLOOKUP(G234,'Base Execução'!$A:$K,7,FALSE),0)</f>
        <v>162623.20000000001</v>
      </c>
      <c r="S234" s="231">
        <f>IFERROR(VLOOKUP(G234,'Base Execução'!$A:$K,9,FALSE),0)</f>
        <v>131707.73000000001</v>
      </c>
      <c r="T234" s="32">
        <f>IFERROR(VLOOKUP(G234,'Base Execução'!$A:$K,11,FALSE),0)</f>
        <v>130033.46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1791716</v>
      </c>
      <c r="P236" s="21">
        <f>SUM(P237:P240)</f>
        <v>233839</v>
      </c>
      <c r="Q236" s="21">
        <f>SUM(Q237:Q239)</f>
        <v>0</v>
      </c>
      <c r="R236" s="21">
        <f>SUM(R237:R240)</f>
        <v>1789207.9</v>
      </c>
      <c r="S236" s="21">
        <f>SUM(S237:S240)</f>
        <v>742213.8</v>
      </c>
      <c r="T236" s="21">
        <f>SUM(T237:T240)</f>
        <v>721309.62</v>
      </c>
      <c r="U236" s="154">
        <f>+IFERROR((R236/N236),0%)</f>
        <v>0.8833173624019095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1579000</v>
      </c>
      <c r="P238" s="231">
        <f>+N238-O238</f>
        <v>0</v>
      </c>
      <c r="Q238" s="33"/>
      <c r="R238" s="231">
        <f>IFERROR(VLOOKUP(G238,'Base Execução'!$A:$K,7,FALSE),0)</f>
        <v>1576491.9</v>
      </c>
      <c r="S238" s="231">
        <f>IFERROR(VLOOKUP(G238,'Base Execução'!$A:$K,9,FALSE),0)</f>
        <v>725947.8</v>
      </c>
      <c r="T238" s="32">
        <f>IFERROR(VLOOKUP(G238,'Base Execução'!$A:$K,11,FALSE),0)</f>
        <v>721309.62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16266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0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8745897.8900000006</v>
      </c>
      <c r="P257" s="21">
        <f t="shared" si="117"/>
        <v>75953.109999999811</v>
      </c>
      <c r="Q257" s="22">
        <f t="shared" si="117"/>
        <v>0</v>
      </c>
      <c r="R257" s="21">
        <f t="shared" si="117"/>
        <v>8033522.8900000006</v>
      </c>
      <c r="S257" s="21">
        <f t="shared" si="117"/>
        <v>4613876.4400000004</v>
      </c>
      <c r="T257" s="21">
        <f t="shared" si="117"/>
        <v>3811362.78</v>
      </c>
      <c r="U257" s="156">
        <f>+IFERROR((R257/N257),0%)</f>
        <v>0.9106391493123156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7790554.4500000002</v>
      </c>
      <c r="P259" s="32">
        <f t="shared" si="118"/>
        <v>31296.549999999756</v>
      </c>
      <c r="Q259" s="32">
        <f t="shared" ref="Q259" si="119">Q265+Q269+Q273+Q276</f>
        <v>0</v>
      </c>
      <c r="R259" s="32">
        <f t="shared" si="118"/>
        <v>7078179.4500000011</v>
      </c>
      <c r="S259" s="32">
        <f t="shared" si="118"/>
        <v>4288533</v>
      </c>
      <c r="T259" s="32">
        <f t="shared" si="118"/>
        <v>3590882.78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325343.44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3185168.14</v>
      </c>
      <c r="P264" s="22">
        <f t="shared" si="122"/>
        <v>53830.85999999987</v>
      </c>
      <c r="Q264" s="22">
        <f t="shared" si="122"/>
        <v>0</v>
      </c>
      <c r="R264" s="22">
        <f t="shared" si="122"/>
        <v>3058857.87</v>
      </c>
      <c r="S264" s="22">
        <f t="shared" si="122"/>
        <v>1624196.19</v>
      </c>
      <c r="T264" s="22">
        <f t="shared" si="122"/>
        <v>1456223.93</v>
      </c>
      <c r="U264" s="154">
        <f>+IFERROR((R264/N264),0%)</f>
        <v>0.94438370311321496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2229824.7000000002</v>
      </c>
      <c r="P265" s="231">
        <f>+N265-O265</f>
        <v>9174.2999999998137</v>
      </c>
      <c r="Q265" s="32"/>
      <c r="R265" s="231">
        <f>IFERROR(VLOOKUP(G265,'Base Execução'!$A:$K,7,FALSE),0)</f>
        <v>2103514.4300000002</v>
      </c>
      <c r="S265" s="231">
        <f>IFERROR(VLOOKUP(G265,'Base Execução'!$A:$K,9,FALSE),0)</f>
        <v>1298852.75</v>
      </c>
      <c r="T265" s="32">
        <f>IFERROR(VLOOKUP(G265,'Base Execução'!$A:$K,11,FALSE),0)</f>
        <v>1235743.93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325343.44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4162803.06</v>
      </c>
      <c r="P268" s="229">
        <f t="shared" si="123"/>
        <v>9122.9399999999441</v>
      </c>
      <c r="Q268" s="22">
        <f t="shared" si="123"/>
        <v>0</v>
      </c>
      <c r="R268" s="22">
        <f t="shared" si="123"/>
        <v>3595728.29</v>
      </c>
      <c r="S268" s="22">
        <f t="shared" si="123"/>
        <v>2813149.71</v>
      </c>
      <c r="T268" s="22">
        <f t="shared" si="123"/>
        <v>2191215.41</v>
      </c>
      <c r="U268" s="154">
        <f>+IFERROR((R268/N268),0%)</f>
        <v>0.8618868815026921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4162803.06</v>
      </c>
      <c r="P269" s="231">
        <f>+N269-O269</f>
        <v>9122.9399999999441</v>
      </c>
      <c r="Q269" s="32"/>
      <c r="R269" s="231">
        <f>IFERROR(VLOOKUP(G269,'Base Execução'!$A:$K,7,FALSE),0)</f>
        <v>3595728.29</v>
      </c>
      <c r="S269" s="231">
        <f>IFERROR(VLOOKUP(G269,'Base Execução'!$A:$K,9,FALSE),0)</f>
        <v>2813149.71</v>
      </c>
      <c r="T269" s="32">
        <f>IFERROR(VLOOKUP(G269,'Base Execução'!$A:$K,11,FALSE),0)</f>
        <v>2191215.41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378936.73</v>
      </c>
      <c r="S272" s="22">
        <f t="shared" si="124"/>
        <v>176530.54</v>
      </c>
      <c r="T272" s="22">
        <f t="shared" si="124"/>
        <v>163923.44</v>
      </c>
      <c r="U272" s="154">
        <f>+IFERROR((R272/N272),0%)</f>
        <v>0.92215545415830136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378936.73</v>
      </c>
      <c r="S273" s="231">
        <f>IFERROR(VLOOKUP(G273,'Base Execução'!$A:$K,9,FALSE),0)</f>
        <v>176530.54</v>
      </c>
      <c r="T273" s="32">
        <f>IFERROR(VLOOKUP(G273,'Base Execução'!$A:$K,11,FALSE),0)</f>
        <v>163923.44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1220322.3400000001</v>
      </c>
      <c r="P281" s="21">
        <f t="shared" si="127"/>
        <v>102954.65999999997</v>
      </c>
      <c r="Q281" s="22">
        <f t="shared" si="127"/>
        <v>0</v>
      </c>
      <c r="R281" s="21">
        <f t="shared" si="127"/>
        <v>1215543.8400000001</v>
      </c>
      <c r="S281" s="21">
        <f t="shared" si="127"/>
        <v>277389.69</v>
      </c>
      <c r="T281" s="21">
        <f t="shared" si="127"/>
        <v>218579.61</v>
      </c>
      <c r="U281" s="156">
        <f>+IFERROR((R281/N281),0%)</f>
        <v>0.91858608590642776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329451.34000000003</v>
      </c>
      <c r="P283" s="32">
        <f t="shared" si="128"/>
        <v>102457.65999999997</v>
      </c>
      <c r="Q283" s="32">
        <f t="shared" si="128"/>
        <v>0</v>
      </c>
      <c r="R283" s="32">
        <f t="shared" si="128"/>
        <v>324672.84000000003</v>
      </c>
      <c r="S283" s="32">
        <f t="shared" si="128"/>
        <v>236518.69</v>
      </c>
      <c r="T283" s="32">
        <f t="shared" si="128"/>
        <v>218579.61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40871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1220322.3400000001</v>
      </c>
      <c r="P287" s="22">
        <f t="shared" si="130"/>
        <v>102954.65999999997</v>
      </c>
      <c r="Q287" s="22">
        <f t="shared" si="130"/>
        <v>0</v>
      </c>
      <c r="R287" s="22">
        <f t="shared" si="130"/>
        <v>1215543.8400000001</v>
      </c>
      <c r="S287" s="22">
        <f t="shared" si="130"/>
        <v>277389.69</v>
      </c>
      <c r="T287" s="22">
        <f t="shared" si="130"/>
        <v>218579.61</v>
      </c>
      <c r="U287" s="154">
        <f>+IFERROR((R287/N287),0%)</f>
        <v>0.91858608590642776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329451.34000000003</v>
      </c>
      <c r="P288" s="231">
        <f>+N288-O288</f>
        <v>102457.65999999997</v>
      </c>
      <c r="Q288" s="32"/>
      <c r="R288" s="231">
        <f>IFERROR(VLOOKUP(G288,'Base Execução'!$A:$K,7,FALSE),0)</f>
        <v>324672.84000000003</v>
      </c>
      <c r="S288" s="231">
        <f>IFERROR(VLOOKUP(G288,'Base Execução'!$A:$K,9,FALSE),0)</f>
        <v>236518.69</v>
      </c>
      <c r="T288" s="32">
        <f>IFERROR(VLOOKUP(G288,'Base Execução'!$A:$K,11,FALSE),0)</f>
        <v>218579.61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40871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170478</v>
      </c>
      <c r="N291" s="21">
        <f t="shared" si="131"/>
        <v>6645911</v>
      </c>
      <c r="O291" s="21">
        <f t="shared" si="131"/>
        <v>5142862.0200000005</v>
      </c>
      <c r="P291" s="21">
        <f t="shared" si="131"/>
        <v>1503048.98</v>
      </c>
      <c r="Q291" s="22">
        <f>SUM(Q293:Q295)</f>
        <v>0</v>
      </c>
      <c r="R291" s="21">
        <f t="shared" si="131"/>
        <v>3995603.6199999996</v>
      </c>
      <c r="S291" s="21">
        <f t="shared" si="131"/>
        <v>1960858.3100000003</v>
      </c>
      <c r="T291" s="21">
        <f t="shared" si="131"/>
        <v>1806501.13</v>
      </c>
      <c r="U291" s="156">
        <f>+IFERROR((R291/N291),0%)</f>
        <v>0.60121232739950925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4587229.9400000004</v>
      </c>
      <c r="P293" s="32">
        <f t="shared" si="132"/>
        <v>212770.05999999997</v>
      </c>
      <c r="Q293" s="32">
        <f t="shared" si="132"/>
        <v>0</v>
      </c>
      <c r="R293" s="32">
        <f t="shared" si="132"/>
        <v>3492722.6399999997</v>
      </c>
      <c r="S293" s="32">
        <f t="shared" si="132"/>
        <v>1763207.1500000004</v>
      </c>
      <c r="T293" s="32">
        <f t="shared" si="132"/>
        <v>1647261.15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363597.15</v>
      </c>
      <c r="P294" s="32">
        <f t="shared" si="133"/>
        <v>752791.85</v>
      </c>
      <c r="Q294" s="32">
        <f t="shared" ref="Q294" si="134">Q303</f>
        <v>0</v>
      </c>
      <c r="R294" s="32">
        <f t="shared" si="133"/>
        <v>359782.25</v>
      </c>
      <c r="S294" s="32">
        <f t="shared" si="133"/>
        <v>73638.14</v>
      </c>
      <c r="T294" s="32">
        <f t="shared" si="133"/>
        <v>40656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192034.93</v>
      </c>
      <c r="P295" s="32">
        <f t="shared" si="135"/>
        <v>507965.07</v>
      </c>
      <c r="Q295" s="32">
        <f t="shared" ref="Q295" si="136">Q304</f>
        <v>0</v>
      </c>
      <c r="R295" s="32">
        <f t="shared" si="135"/>
        <v>143098.73000000001</v>
      </c>
      <c r="S295" s="32">
        <f t="shared" si="135"/>
        <v>124013.02</v>
      </c>
      <c r="T295" s="32">
        <f t="shared" si="135"/>
        <v>118583.98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170478</v>
      </c>
      <c r="N296" s="32">
        <f t="shared" si="137"/>
        <v>29522</v>
      </c>
      <c r="O296" s="32">
        <f t="shared" si="137"/>
        <v>0</v>
      </c>
      <c r="P296" s="32">
        <f t="shared" si="137"/>
        <v>29522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149531.17000000001</v>
      </c>
      <c r="S301" s="21">
        <f>SUM(S302:S306)</f>
        <v>120529.1</v>
      </c>
      <c r="T301" s="21">
        <f>SUM(T302:T306)</f>
        <v>118668.55</v>
      </c>
      <c r="U301" s="154">
        <f>+IFERROR((R301/N301),0%)</f>
        <v>0.74765585000000001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149531.17000000001</v>
      </c>
      <c r="S302" s="231">
        <f>IFERROR(VLOOKUP(G302,'Base Execução'!$A:$K,9,FALSE),0)</f>
        <v>120529.1</v>
      </c>
      <c r="T302" s="32">
        <f>IFERROR(VLOOKUP(G302,'Base Execução'!$A:$K,11,FALSE),0)</f>
        <v>118668.55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3547782.25</v>
      </c>
      <c r="P308" s="22">
        <f t="shared" si="141"/>
        <v>668606.75</v>
      </c>
      <c r="Q308" s="33"/>
      <c r="R308" s="22">
        <f t="shared" ref="R308" si="142">SUM(R309:R310)</f>
        <v>2558636.88</v>
      </c>
      <c r="S308" s="22">
        <f t="shared" ref="S308" si="143">SUM(S309:S310)</f>
        <v>1085658.95</v>
      </c>
      <c r="T308" s="22">
        <f t="shared" ref="T308" si="144">SUM(T309:T310)</f>
        <v>970664.76</v>
      </c>
      <c r="U308" s="154">
        <f>+IFERROR((R308/N308),0%)</f>
        <v>0.60683131466285489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2310854.63</v>
      </c>
      <c r="S309" s="231">
        <f>IFERROR(VLOOKUP(G309,'Base Execução'!$A:$K,9,FALSE),0)</f>
        <v>1012020.81</v>
      </c>
      <c r="T309" s="32">
        <f>IFERROR(VLOOKUP(G309,'Base Execução'!$A:$K,11,FALSE),0)</f>
        <v>930008.76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247782.25</v>
      </c>
      <c r="P310" s="231">
        <f>+N310-O310</f>
        <v>668606.75</v>
      </c>
      <c r="Q310" s="32"/>
      <c r="R310" s="231">
        <f>IFERROR(VLOOKUP(G310,'Base Execução'!$A:$K,7,FALSE),0)</f>
        <v>247782.25</v>
      </c>
      <c r="S310" s="231">
        <f>IFERROR(VLOOKUP(G310,'Base Execução'!$A:$K,9,FALSE),0)</f>
        <v>73638.14</v>
      </c>
      <c r="T310" s="32">
        <f>IFERROR(VLOOKUP(G310,'Base Execução'!$A:$K,11,FALSE),0)</f>
        <v>40656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715810.42</v>
      </c>
      <c r="P312" s="22">
        <f t="shared" si="145"/>
        <v>84189.579999999987</v>
      </c>
      <c r="Q312" s="33"/>
      <c r="R312" s="22">
        <f t="shared" ref="R312" si="146">SUM(R313:R314)</f>
        <v>681437.65</v>
      </c>
      <c r="S312" s="22">
        <f t="shared" ref="S312" si="147">SUM(S313:S314)</f>
        <v>322768.14</v>
      </c>
      <c r="T312" s="22">
        <f t="shared" ref="T312" si="148">SUM(T313:T314)</f>
        <v>309215.94</v>
      </c>
      <c r="U312" s="154">
        <f>+IFERROR((R312/N312),0%)</f>
        <v>0.85179706249999998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699995.52</v>
      </c>
      <c r="P313" s="231">
        <f>+N313-O313</f>
        <v>4.4799999999813735</v>
      </c>
      <c r="Q313" s="32"/>
      <c r="R313" s="231">
        <f>IFERROR(VLOOKUP(G313,'Base Execução'!$A:$K,7,FALSE),0)</f>
        <v>669437.65</v>
      </c>
      <c r="S313" s="231">
        <f>IFERROR(VLOOKUP(G313,'Base Execução'!$A:$K,9,FALSE),0)</f>
        <v>322768.14</v>
      </c>
      <c r="T313" s="32">
        <f>IFERROR(VLOOKUP(G313,'Base Execução'!$A:$K,11,FALSE),0)</f>
        <v>309215.94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520954.69</v>
      </c>
      <c r="P316" s="22">
        <f t="shared" si="149"/>
        <v>179045.31</v>
      </c>
      <c r="Q316" s="33"/>
      <c r="R316" s="22">
        <f t="shared" ref="R316" si="150">SUM(R317:R318)</f>
        <v>462899.19</v>
      </c>
      <c r="S316" s="22">
        <f t="shared" ref="S316" si="151">SUM(S317:S318)</f>
        <v>307889.09999999998</v>
      </c>
      <c r="T316" s="22">
        <f t="shared" ref="T316" si="152">SUM(T317:T318)</f>
        <v>289367.90000000002</v>
      </c>
      <c r="U316" s="154">
        <f>+IFERROR((R316/N316),0%)</f>
        <v>0.66128455714285717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420954.69</v>
      </c>
      <c r="P317" s="231">
        <f>+N317-O317</f>
        <v>179045.31</v>
      </c>
      <c r="Q317" s="32"/>
      <c r="R317" s="231">
        <f>IFERROR(VLOOKUP(G317,'Base Execução'!$A:$K,7,FALSE),0)</f>
        <v>362899.19</v>
      </c>
      <c r="S317" s="231">
        <f>IFERROR(VLOOKUP(G317,'Base Execução'!$A:$K,9,FALSE),0)</f>
        <v>307889.09999999998</v>
      </c>
      <c r="T317" s="32">
        <f>IFERROR(VLOOKUP(G317,'Base Execução'!$A:$K,11,FALSE),0)</f>
        <v>289367.90000000002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192034.93</v>
      </c>
      <c r="P320" s="229">
        <f t="shared" si="153"/>
        <v>507965.07</v>
      </c>
      <c r="Q320" s="33"/>
      <c r="R320" s="229">
        <f>SUM(R321:R321)</f>
        <v>143098.73000000001</v>
      </c>
      <c r="S320" s="229">
        <f>SUM(S321:S321)</f>
        <v>124013.02</v>
      </c>
      <c r="T320" s="22">
        <f>SUM(T321:T321)</f>
        <v>118583.98</v>
      </c>
      <c r="U320" s="154">
        <f>+IFERROR((R320/N320),0%)</f>
        <v>0.20442675714285716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192034.93</v>
      </c>
      <c r="P321" s="231">
        <f>+N321-O321</f>
        <v>507965.07</v>
      </c>
      <c r="Q321" s="32"/>
      <c r="R321" s="231">
        <f>IFERROR(VLOOKUP(G321,'Base Execução'!$A:$K,7,FALSE),0)</f>
        <v>143098.73000000001</v>
      </c>
      <c r="S321" s="231">
        <f>IFERROR(VLOOKUP(G321,'Base Execução'!$A:$K,9,FALSE),0)</f>
        <v>124013.02</v>
      </c>
      <c r="T321" s="32">
        <f>IFERROR(VLOOKUP(G321,'Base Execução'!$A:$K,11,FALSE),0)</f>
        <v>118583.98</v>
      </c>
      <c r="U321" s="155"/>
    </row>
    <row r="322" spans="1:33" s="11" customFormat="1" ht="24.95" customHeight="1" x14ac:dyDescent="0.2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170478</v>
      </c>
      <c r="N323" s="22">
        <f t="shared" si="154"/>
        <v>29522</v>
      </c>
      <c r="O323" s="22">
        <f t="shared" si="154"/>
        <v>0</v>
      </c>
      <c r="P323" s="229">
        <f t="shared" si="154"/>
        <v>29522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170478</v>
      </c>
      <c r="N324" s="32">
        <f>IFERROR(VLOOKUP(G324,'Base Zero'!$A:$P,16,FALSE),0)</f>
        <v>29522</v>
      </c>
      <c r="O324" s="32">
        <f>IFERROR(VLOOKUP(G324,'Base Execução'!A:M,6,FALSE),0)+IFERROR(VLOOKUP(G324,'Destaque Liberado pela CPRM'!A:F,6,FALSE),0)</f>
        <v>0</v>
      </c>
      <c r="P324" s="231">
        <f>+N324-O324</f>
        <v>29522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11048860.23</v>
      </c>
      <c r="P327" s="22">
        <f t="shared" si="155"/>
        <v>440139.7699999999</v>
      </c>
      <c r="Q327" s="22">
        <f t="shared" si="155"/>
        <v>0</v>
      </c>
      <c r="R327" s="22">
        <f t="shared" si="155"/>
        <v>10241530.73</v>
      </c>
      <c r="S327" s="22">
        <f t="shared" si="155"/>
        <v>4552373.9300000006</v>
      </c>
      <c r="T327" s="22">
        <f t="shared" si="155"/>
        <v>2989278.6100000003</v>
      </c>
      <c r="U327" s="156">
        <f>+IFERROR((R327/N327),0%)</f>
        <v>0.89142055270258513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9057701.9800000004</v>
      </c>
      <c r="P329" s="31">
        <f t="shared" si="156"/>
        <v>431298.0199999999</v>
      </c>
      <c r="Q329" s="31">
        <f t="shared" si="156"/>
        <v>0</v>
      </c>
      <c r="R329" s="31">
        <f t="shared" si="156"/>
        <v>8324851.4800000004</v>
      </c>
      <c r="S329" s="31">
        <f t="shared" si="156"/>
        <v>3342095.6800000006</v>
      </c>
      <c r="T329" s="31">
        <f t="shared" si="156"/>
        <v>2790550.39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1916679.25</v>
      </c>
      <c r="S330" s="31">
        <f t="shared" si="157"/>
        <v>1210278.25</v>
      </c>
      <c r="T330" s="31">
        <f t="shared" si="157"/>
        <v>198728.22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5060942.08</v>
      </c>
      <c r="P333" s="30">
        <f t="shared" si="158"/>
        <v>179057.91999999993</v>
      </c>
      <c r="Q333" s="30">
        <f t="shared" si="158"/>
        <v>0</v>
      </c>
      <c r="R333" s="30">
        <f t="shared" si="158"/>
        <v>4932037.24</v>
      </c>
      <c r="S333" s="30">
        <f t="shared" si="158"/>
        <v>2323871.13</v>
      </c>
      <c r="T333" s="30">
        <f t="shared" si="158"/>
        <v>1045080.85</v>
      </c>
      <c r="U333" s="154">
        <f>+IFERROR((R333/N333),0%)</f>
        <v>0.94122848091603062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3369503.83</v>
      </c>
      <c r="P334" s="232">
        <f>+N334-O334</f>
        <v>170496.16999999993</v>
      </c>
      <c r="Q334" s="35"/>
      <c r="R334" s="231">
        <f>IFERROR(VLOOKUP(G334,'Base Execução'!$A:$K,7,FALSE),0)</f>
        <v>3315077.99</v>
      </c>
      <c r="S334" s="231">
        <f>IFERROR(VLOOKUP(G334,'Base Execução'!$A:$K,9,FALSE),0)</f>
        <v>1125092.8799999999</v>
      </c>
      <c r="T334" s="32">
        <f>IFERROR(VLOOKUP(G334,'Base Execução'!$A:$K,11,FALSE),0)</f>
        <v>846352.63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1616959.25</v>
      </c>
      <c r="S335" s="231">
        <f>IFERROR(VLOOKUP(G335,'Base Execução'!$A:$K,9,FALSE),0)</f>
        <v>1198778.25</v>
      </c>
      <c r="T335" s="32">
        <f>IFERROR(VLOOKUP(G335,'Base Execução'!$A:$K,11,FALSE),0)</f>
        <v>198728.22</v>
      </c>
      <c r="U335" s="298"/>
    </row>
    <row r="336" spans="1:33" s="11" customFormat="1" ht="15" customHeight="1" x14ac:dyDescent="0.2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753805.34000000008</v>
      </c>
      <c r="P337" s="22">
        <f t="shared" si="159"/>
        <v>46194.659999999974</v>
      </c>
      <c r="Q337" s="22">
        <f>SUM(Q338:Q338)</f>
        <v>0</v>
      </c>
      <c r="R337" s="22">
        <f>SUM(R338:R339)</f>
        <v>696898.54</v>
      </c>
      <c r="S337" s="22">
        <f>SUM(S338:S339)</f>
        <v>262830.29000000004</v>
      </c>
      <c r="T337" s="22">
        <f>SUM(T338:T339)</f>
        <v>215521.97</v>
      </c>
      <c r="U337" s="154">
        <f>+IFERROR((R337/N337),0%)</f>
        <v>0.87112317500000003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454085.34</v>
      </c>
      <c r="P338" s="232">
        <f>+N338-O338</f>
        <v>45914.659999999974</v>
      </c>
      <c r="Q338" s="31"/>
      <c r="R338" s="231">
        <f>IFERROR(VLOOKUP(G338,'Base Execução'!$A:$K,7,FALSE),0)</f>
        <v>397178.54</v>
      </c>
      <c r="S338" s="231">
        <f>IFERROR(VLOOKUP(G338,'Base Execução'!$A:$K,9,FALSE),0)</f>
        <v>251330.29</v>
      </c>
      <c r="T338" s="32">
        <f>IFERROR(VLOOKUP(G338,'Base Execução'!$A:$K,11,FALSE),0)</f>
        <v>215521.97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11500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714334.21</v>
      </c>
      <c r="P341" s="229">
        <f t="shared" si="160"/>
        <v>112665.79000000004</v>
      </c>
      <c r="Q341" s="22">
        <f t="shared" si="160"/>
        <v>0</v>
      </c>
      <c r="R341" s="22">
        <f t="shared" si="160"/>
        <v>657897.56999999995</v>
      </c>
      <c r="S341" s="22">
        <f t="shared" si="160"/>
        <v>519827.87</v>
      </c>
      <c r="T341" s="22">
        <f t="shared" si="160"/>
        <v>483317.46</v>
      </c>
      <c r="U341" s="154">
        <f>+IFERROR((R341/N341),0%)</f>
        <v>0.7955230592503022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714334.21</v>
      </c>
      <c r="P342" s="232">
        <f>+N342-O342</f>
        <v>112665.79000000004</v>
      </c>
      <c r="Q342" s="35"/>
      <c r="R342" s="231">
        <f>IFERROR(VLOOKUP(G342,'Base Execução'!$A:$K,7,FALSE),0)</f>
        <v>657897.56999999995</v>
      </c>
      <c r="S342" s="231">
        <f>IFERROR(VLOOKUP(G342,'Base Execução'!$A:$K,9,FALSE),0)</f>
        <v>519827.87</v>
      </c>
      <c r="T342" s="32">
        <f>IFERROR(VLOOKUP(G342,'Base Execução'!$A:$K,11,FALSE),0)</f>
        <v>483317.46</v>
      </c>
      <c r="U342" s="298"/>
    </row>
    <row r="343" spans="1:33" ht="15" customHeight="1" x14ac:dyDescent="0.2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1574175</v>
      </c>
      <c r="P344" s="229">
        <f t="shared" si="161"/>
        <v>3825</v>
      </c>
      <c r="Q344" s="22">
        <f t="shared" si="161"/>
        <v>0</v>
      </c>
      <c r="R344" s="22">
        <f t="shared" si="161"/>
        <v>1346429.56</v>
      </c>
      <c r="S344" s="22">
        <f t="shared" si="161"/>
        <v>765570.18</v>
      </c>
      <c r="T344" s="22">
        <f t="shared" si="161"/>
        <v>713394.59</v>
      </c>
      <c r="U344" s="154">
        <f>+IFERROR((R344/N344),0%)</f>
        <v>0.85325067173637514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1574175</v>
      </c>
      <c r="P345" s="232">
        <f>+N345-O345</f>
        <v>3825</v>
      </c>
      <c r="Q345" s="35"/>
      <c r="R345" s="231">
        <f>IFERROR(VLOOKUP(G345,'Base Execução'!$A:$K,7,FALSE),0)</f>
        <v>1346429.56</v>
      </c>
      <c r="S345" s="231">
        <f>IFERROR(VLOOKUP(G345,'Base Execução'!$A:$K,9,FALSE),0)</f>
        <v>765570.18</v>
      </c>
      <c r="T345" s="32">
        <f>IFERROR(VLOOKUP(G345,'Base Execução'!$A:$K,11,FALSE),0)</f>
        <v>713394.59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354024.79</v>
      </c>
      <c r="P347" s="229">
        <f t="shared" si="162"/>
        <v>48975.210000000021</v>
      </c>
      <c r="Q347" s="22">
        <f t="shared" si="162"/>
        <v>0</v>
      </c>
      <c r="R347" s="22">
        <f t="shared" si="162"/>
        <v>293092.84999999998</v>
      </c>
      <c r="S347" s="22">
        <f t="shared" si="162"/>
        <v>226871.97</v>
      </c>
      <c r="T347" s="22">
        <f t="shared" si="162"/>
        <v>214301.66</v>
      </c>
      <c r="U347" s="154">
        <f>+IFERROR((R347/N347),0%)</f>
        <v>0.72727754342431761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354024.79</v>
      </c>
      <c r="P348" s="232">
        <f>+N348-O348</f>
        <v>48975.210000000021</v>
      </c>
      <c r="Q348" s="35"/>
      <c r="R348" s="231">
        <f>IFERROR(VLOOKUP(G348,'Base Execução'!$A:$K,7,FALSE),0)</f>
        <v>293092.84999999998</v>
      </c>
      <c r="S348" s="231">
        <f>IFERROR(VLOOKUP(G348,'Base Execução'!$A:$K,9,FALSE),0)</f>
        <v>226871.97</v>
      </c>
      <c r="T348" s="32">
        <f>IFERROR(VLOOKUP(G348,'Base Execução'!$A:$K,11,FALSE),0)</f>
        <v>214301.66</v>
      </c>
      <c r="U348" s="298"/>
    </row>
    <row r="349" spans="1:33" ht="15" customHeight="1" x14ac:dyDescent="0.2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2591578.81</v>
      </c>
      <c r="P350" s="229">
        <f t="shared" si="163"/>
        <v>49421.189999999944</v>
      </c>
      <c r="Q350" s="22">
        <f t="shared" si="163"/>
        <v>0</v>
      </c>
      <c r="R350" s="22">
        <f t="shared" si="163"/>
        <v>2315174.9700000002</v>
      </c>
      <c r="S350" s="22">
        <f t="shared" si="163"/>
        <v>453402.49</v>
      </c>
      <c r="T350" s="22">
        <f t="shared" si="163"/>
        <v>317662.08000000002</v>
      </c>
      <c r="U350" s="154">
        <f>+IFERROR((R350/N350),0%)</f>
        <v>0.87662815978795916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2591578.81</v>
      </c>
      <c r="P351" s="232">
        <f>+N351-O351</f>
        <v>49421.189999999944</v>
      </c>
      <c r="Q351" s="35"/>
      <c r="R351" s="231">
        <f>IFERROR(VLOOKUP(G351,'Base Execução'!$A:$K,7,FALSE),0)</f>
        <v>2315174.9700000002</v>
      </c>
      <c r="S351" s="231">
        <f>IFERROR(VLOOKUP(G351,'Base Execução'!$A:$K,9,FALSE),0)</f>
        <v>453402.49</v>
      </c>
      <c r="T351" s="32">
        <f>IFERROR(VLOOKUP(G351,'Base Execução'!$A:$K,11,FALSE),0)</f>
        <v>317662.08000000002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14217828.59</v>
      </c>
      <c r="P353" s="22">
        <f t="shared" si="164"/>
        <v>516446.40999999992</v>
      </c>
      <c r="Q353" s="22">
        <f t="shared" si="164"/>
        <v>0</v>
      </c>
      <c r="R353" s="22">
        <f t="shared" si="164"/>
        <v>13814846.419999998</v>
      </c>
      <c r="S353" s="22">
        <f t="shared" si="164"/>
        <v>5196469.6400000006</v>
      </c>
      <c r="T353" s="22">
        <f t="shared" si="164"/>
        <v>3806794.4199999995</v>
      </c>
      <c r="U353" s="156">
        <f>+IFERROR((R353/N353),0%)</f>
        <v>0.93759933352675973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10837397.970000001</v>
      </c>
      <c r="P355" s="32">
        <f t="shared" si="165"/>
        <v>483955.03</v>
      </c>
      <c r="Q355" s="32">
        <f t="shared" si="165"/>
        <v>0</v>
      </c>
      <c r="R355" s="32">
        <f t="shared" si="165"/>
        <v>10478706.459999999</v>
      </c>
      <c r="S355" s="32">
        <f t="shared" si="165"/>
        <v>4033788.68</v>
      </c>
      <c r="T355" s="32">
        <f t="shared" si="165"/>
        <v>3450234.3499999996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3336139.96</v>
      </c>
      <c r="S356" s="32">
        <f t="shared" si="166"/>
        <v>1162680.96</v>
      </c>
      <c r="T356" s="32">
        <f t="shared" si="166"/>
        <v>356560.07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348310.16000000003</v>
      </c>
      <c r="P359" s="21">
        <f t="shared" si="167"/>
        <v>1689.8399999999965</v>
      </c>
      <c r="Q359" s="21">
        <f t="shared" si="167"/>
        <v>0</v>
      </c>
      <c r="R359" s="21">
        <f t="shared" si="167"/>
        <v>347746.85</v>
      </c>
      <c r="S359" s="21">
        <f t="shared" si="167"/>
        <v>339487.85</v>
      </c>
      <c r="T359" s="21">
        <f t="shared" si="167"/>
        <v>204460.80000000002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200000</v>
      </c>
      <c r="P360" s="231">
        <f>+N360-O360</f>
        <v>0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195846.69</v>
      </c>
      <c r="T360" s="32">
        <f>IFERROR(VLOOKUP(G360,'Base Execução'!$A:$K,11,FALSE),0)</f>
        <v>194951.73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143641.16</v>
      </c>
      <c r="T361" s="32">
        <f>IFERROR(VLOOKUP(G361,'Base Execução'!$A:$K,11,FALSE),0)</f>
        <v>9509.07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5763563.6200000001</v>
      </c>
      <c r="P363" s="229">
        <f t="shared" si="168"/>
        <v>236436.37999999989</v>
      </c>
      <c r="Q363" s="22">
        <f t="shared" si="168"/>
        <v>0</v>
      </c>
      <c r="R363" s="22">
        <f t="shared" si="168"/>
        <v>5708053.0700000003</v>
      </c>
      <c r="S363" s="22">
        <f t="shared" si="168"/>
        <v>1254398.96</v>
      </c>
      <c r="T363" s="22">
        <f t="shared" si="168"/>
        <v>1172276.97</v>
      </c>
      <c r="U363" s="154">
        <f>+IFERROR((R363/N363),0%)</f>
        <v>0.95134217833333334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3320731.96</v>
      </c>
      <c r="P364" s="231">
        <f>+N364-O364</f>
        <v>218846.04000000004</v>
      </c>
      <c r="Q364" s="32"/>
      <c r="R364" s="231">
        <f>IFERROR(VLOOKUP(G364,'Base Execução'!$A:$K,7,FALSE),0)</f>
        <v>3309102.07</v>
      </c>
      <c r="S364" s="231">
        <f>IFERROR(VLOOKUP(G364,'Base Execução'!$A:$K,9,FALSE),0)</f>
        <v>904647.96</v>
      </c>
      <c r="T364" s="32">
        <f>IFERROR(VLOOKUP(G364,'Base Execução'!$A:$K,11,FALSE),0)</f>
        <v>825225.97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2398951</v>
      </c>
      <c r="S365" s="231">
        <f>IFERROR(VLOOKUP(G365,'Base Execução'!$A:$K,9,FALSE),0)</f>
        <v>349751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4103610</v>
      </c>
      <c r="P367" s="229">
        <f>SUM(P368:P369)</f>
        <v>7500</v>
      </c>
      <c r="Q367" s="22">
        <f>SUM(Q368:Q369)</f>
        <v>0</v>
      </c>
      <c r="R367" s="22">
        <f>SUM(R368:R369)</f>
        <v>3944505.26</v>
      </c>
      <c r="S367" s="22">
        <f>SUM(S368:S369)</f>
        <v>916821.73</v>
      </c>
      <c r="T367" s="22">
        <f>SUM(T368:T369)</f>
        <v>752180.37</v>
      </c>
      <c r="U367" s="154">
        <f>+IFERROR((R367/N367),0%)</f>
        <v>0.95947451174986798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3913610</v>
      </c>
      <c r="P368" s="231">
        <f>+N368-O368</f>
        <v>0</v>
      </c>
      <c r="Q368" s="32"/>
      <c r="R368" s="231">
        <f>IFERROR(VLOOKUP(G368,'Base Execução'!$A:$K,7,FALSE),0)</f>
        <v>3754505.26</v>
      </c>
      <c r="S368" s="231">
        <f>IFERROR(VLOOKUP(G368,'Base Execução'!$A:$K,9,FALSE),0)</f>
        <v>846821.73</v>
      </c>
      <c r="T368" s="32">
        <f>IFERROR(VLOOKUP(G368,'Base Execução'!$A:$K,11,FALSE),0)</f>
        <v>752180.37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2500961.2399999998</v>
      </c>
      <c r="P371" s="229">
        <f>SUM(P372:P373)</f>
        <v>120038.76000000007</v>
      </c>
      <c r="Q371" s="22">
        <f>SUM(Q372:Q373)</f>
        <v>0</v>
      </c>
      <c r="R371" s="22">
        <f>SUM(R372:R373)</f>
        <v>2417298.9</v>
      </c>
      <c r="S371" s="22">
        <f>SUM(S372:S373)</f>
        <v>1542331.9100000001</v>
      </c>
      <c r="T371" s="22">
        <f>SUM(T372:T373)</f>
        <v>676049.34</v>
      </c>
      <c r="U371" s="154">
        <f>+IFERROR((R371/N371),0%)</f>
        <v>0.92228115223197249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2011672.44</v>
      </c>
      <c r="P372" s="231">
        <f>+N372-O372</f>
        <v>114327.56000000006</v>
      </c>
      <c r="Q372" s="32"/>
      <c r="R372" s="231">
        <f>IFERROR(VLOOKUP(G372,'Base Execução'!$A:$K,7,FALSE),0)</f>
        <v>1928010.1</v>
      </c>
      <c r="S372" s="231">
        <f>IFERROR(VLOOKUP(G372,'Base Execução'!$A:$K,9,FALSE),0)</f>
        <v>1053043.1100000001</v>
      </c>
      <c r="T372" s="32">
        <f>IFERROR(VLOOKUP(G372,'Base Execução'!$A:$K,11,FALSE),0)</f>
        <v>676049.34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1501383.57</v>
      </c>
      <c r="P375" s="229">
        <f t="shared" si="171"/>
        <v>150781.42999999993</v>
      </c>
      <c r="Q375" s="22">
        <f t="shared" si="171"/>
        <v>0</v>
      </c>
      <c r="R375" s="22">
        <f t="shared" si="171"/>
        <v>1397242.34</v>
      </c>
      <c r="S375" s="22">
        <f t="shared" si="171"/>
        <v>1143429.19</v>
      </c>
      <c r="T375" s="22">
        <f t="shared" si="171"/>
        <v>1001826.94</v>
      </c>
      <c r="U375" s="154">
        <f>+IFERROR((R375/N375),0%)</f>
        <v>0.84570387340247499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1391383.57</v>
      </c>
      <c r="P376" s="231">
        <f>+N376-O376</f>
        <v>150781.42999999993</v>
      </c>
      <c r="Q376" s="32"/>
      <c r="R376" s="231">
        <f>IFERROR(VLOOKUP(G376,'Base Execução'!$A:$K,7,FALSE),0)</f>
        <v>1287242.3400000001</v>
      </c>
      <c r="S376" s="231">
        <f>IFERROR(VLOOKUP(G376,'Base Execução'!$A:$K,9,FALSE),0)</f>
        <v>1033429.19</v>
      </c>
      <c r="T376" s="32">
        <f>IFERROR(VLOOKUP(G376,'Base Execução'!$A:$K,11,FALSE),0)</f>
        <v>1001826.94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8211371.6500000004</v>
      </c>
      <c r="P379" s="21">
        <f t="shared" si="172"/>
        <v>288628.34999999939</v>
      </c>
      <c r="Q379" s="22">
        <f>SUM(Q382:Q384)</f>
        <v>0</v>
      </c>
      <c r="R379" s="21">
        <f t="shared" si="172"/>
        <v>7486596.9800000004</v>
      </c>
      <c r="S379" s="21">
        <f t="shared" si="172"/>
        <v>3707539.24</v>
      </c>
      <c r="T379" s="21">
        <f t="shared" si="172"/>
        <v>2706706.88</v>
      </c>
      <c r="U379" s="156">
        <f>+IFERROR((R379/N379),0%)</f>
        <v>0.8807761152941177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5531202.4800000004</v>
      </c>
      <c r="P382" s="32">
        <f t="shared" si="174"/>
        <v>161315.51999999955</v>
      </c>
      <c r="Q382" s="32">
        <f t="shared" si="174"/>
        <v>0</v>
      </c>
      <c r="R382" s="32">
        <f t="shared" si="174"/>
        <v>4911065.91</v>
      </c>
      <c r="S382" s="32">
        <f t="shared" si="174"/>
        <v>2993179.97</v>
      </c>
      <c r="T382" s="32">
        <f t="shared" si="174"/>
        <v>2158388.2999999998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927688.55</v>
      </c>
      <c r="P383" s="32">
        <f t="shared" si="175"/>
        <v>72311.449999999953</v>
      </c>
      <c r="Q383" s="32">
        <f t="shared" si="175"/>
        <v>0</v>
      </c>
      <c r="R383" s="32">
        <f t="shared" si="175"/>
        <v>832183.55</v>
      </c>
      <c r="S383" s="32">
        <f t="shared" si="175"/>
        <v>14161.55</v>
      </c>
      <c r="T383" s="32">
        <f t="shared" si="175"/>
        <v>4256.96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1752480.62</v>
      </c>
      <c r="P384" s="32">
        <f t="shared" si="176"/>
        <v>55001.379999999888</v>
      </c>
      <c r="Q384" s="32">
        <f t="shared" si="176"/>
        <v>0</v>
      </c>
      <c r="R384" s="32">
        <f t="shared" si="176"/>
        <v>1743347.52</v>
      </c>
      <c r="S384" s="32">
        <f t="shared" si="176"/>
        <v>700197.72</v>
      </c>
      <c r="T384" s="32">
        <f t="shared" si="176"/>
        <v>544061.62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8211371.6500000004</v>
      </c>
      <c r="P387" s="22">
        <f t="shared" si="177"/>
        <v>288628.34999999939</v>
      </c>
      <c r="Q387" s="22">
        <f>SUM(Q389:Q391)</f>
        <v>0</v>
      </c>
      <c r="R387" s="22">
        <f>SUM(R388:R391)</f>
        <v>7486596.9800000004</v>
      </c>
      <c r="S387" s="22">
        <f>SUM(S388:S391)</f>
        <v>3707539.24</v>
      </c>
      <c r="T387" s="22">
        <f>SUM(T388:T391)</f>
        <v>2706706.88</v>
      </c>
      <c r="U387" s="154">
        <f>+IFERROR((R387/N387),0%)</f>
        <v>0.8807761152941177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5531202.4800000004</v>
      </c>
      <c r="P389" s="231">
        <f>+N389-O389</f>
        <v>161315.51999999955</v>
      </c>
      <c r="Q389" s="32"/>
      <c r="R389" s="231">
        <f>IFERROR(VLOOKUP(G389,'Base Execução'!$A:$K,7,FALSE),0)</f>
        <v>4911065.91</v>
      </c>
      <c r="S389" s="231">
        <f>IFERROR(VLOOKUP(G389,'Base Execução'!$A:$K,9,FALSE),0)</f>
        <v>2993179.97</v>
      </c>
      <c r="T389" s="32">
        <f>IFERROR(VLOOKUP(G389,'Base Execução'!$A:$K,11,FALSE),0)</f>
        <v>2158388.2999999998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927688.55</v>
      </c>
      <c r="P390" s="231">
        <f>+N390-O390</f>
        <v>72311.449999999953</v>
      </c>
      <c r="Q390" s="33"/>
      <c r="R390" s="231">
        <f>IFERROR(VLOOKUP(G390,'Base Execução'!$A:$K,7,FALSE),0)</f>
        <v>832183.55</v>
      </c>
      <c r="S390" s="231">
        <f>IFERROR(VLOOKUP(G390,'Base Execução'!$A:$K,9,FALSE),0)</f>
        <v>14161.55</v>
      </c>
      <c r="T390" s="32">
        <f>IFERROR(VLOOKUP(G390,'Base Execução'!$A:$K,11,FALSE),0)</f>
        <v>4256.96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1752480.62</v>
      </c>
      <c r="P391" s="231">
        <f>+N391-O391</f>
        <v>55001.379999999888</v>
      </c>
      <c r="Q391" s="33"/>
      <c r="R391" s="231">
        <f>IFERROR(VLOOKUP(G391,'Base Execução'!$A:$K,7,FALSE),0)</f>
        <v>1743347.52</v>
      </c>
      <c r="S391" s="231">
        <f>IFERROR(VLOOKUP(G391,'Base Execução'!$A:$K,9,FALSE),0)</f>
        <v>700197.72</v>
      </c>
      <c r="T391" s="32">
        <f>IFERROR(VLOOKUP(G391,'Base Execução'!$A:$K,11,FALSE),0)</f>
        <v>544061.62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707257.86</v>
      </c>
      <c r="P393" s="21">
        <f t="shared" si="178"/>
        <v>190091.14000000004</v>
      </c>
      <c r="Q393" s="22">
        <f>SUM(Q397:Q398)</f>
        <v>0</v>
      </c>
      <c r="R393" s="21">
        <f t="shared" si="178"/>
        <v>673653.79</v>
      </c>
      <c r="S393" s="21">
        <f t="shared" si="178"/>
        <v>455672.38</v>
      </c>
      <c r="T393" s="21">
        <f t="shared" si="178"/>
        <v>399669.48</v>
      </c>
      <c r="U393" s="156">
        <f>+IFERROR((R393/N393),0%)</f>
        <v>0.75071548527941756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705871.86</v>
      </c>
      <c r="P397" s="32">
        <f t="shared" si="181"/>
        <v>190091.14000000004</v>
      </c>
      <c r="Q397" s="32">
        <f t="shared" si="181"/>
        <v>0</v>
      </c>
      <c r="R397" s="32">
        <f t="shared" si="181"/>
        <v>673653.79</v>
      </c>
      <c r="S397" s="32">
        <f t="shared" si="181"/>
        <v>455672.38</v>
      </c>
      <c r="T397" s="32">
        <f t="shared" si="181"/>
        <v>399669.48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148820.07999999999</v>
      </c>
      <c r="P401" s="228">
        <f t="shared" si="183"/>
        <v>2565.9200000000128</v>
      </c>
      <c r="Q401" s="21">
        <f t="shared" si="183"/>
        <v>0</v>
      </c>
      <c r="R401" s="21">
        <f t="shared" si="183"/>
        <v>134494.56</v>
      </c>
      <c r="S401" s="21">
        <f t="shared" si="183"/>
        <v>86355.9</v>
      </c>
      <c r="T401" s="21">
        <f t="shared" si="183"/>
        <v>70536.11</v>
      </c>
      <c r="U401" s="154">
        <f>+IFERROR((R401/N401),0%)</f>
        <v>0.88842138638975865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147434.07999999999</v>
      </c>
      <c r="P402" s="231">
        <f>+N402-O402</f>
        <v>2565.9200000000128</v>
      </c>
      <c r="Q402" s="32"/>
      <c r="R402" s="231">
        <f>IFERROR(VLOOKUP(G402,'Base Execução'!$A:$K,7,FALSE),0)</f>
        <v>134494.56</v>
      </c>
      <c r="S402" s="231">
        <f>IFERROR(VLOOKUP(G402,'Base Execução'!$A:$K,9,FALSE),0)</f>
        <v>86355.9</v>
      </c>
      <c r="T402" s="32">
        <f>IFERROR(VLOOKUP(G402,'Base Execução'!$A:$K,11,FALSE),0)</f>
        <v>70536.11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-35000</v>
      </c>
      <c r="L408" s="21">
        <f t="shared" si="185"/>
        <v>240000</v>
      </c>
      <c r="M408" s="21">
        <f t="shared" si="185"/>
        <v>0</v>
      </c>
      <c r="N408" s="21">
        <f t="shared" si="185"/>
        <v>240000</v>
      </c>
      <c r="O408" s="21">
        <f t="shared" si="185"/>
        <v>172497.05</v>
      </c>
      <c r="P408" s="228">
        <f t="shared" si="185"/>
        <v>67502.950000000012</v>
      </c>
      <c r="Q408" s="21">
        <f t="shared" si="185"/>
        <v>0</v>
      </c>
      <c r="R408" s="21">
        <f t="shared" si="185"/>
        <v>167932.51</v>
      </c>
      <c r="S408" s="21">
        <f t="shared" si="185"/>
        <v>134983.87</v>
      </c>
      <c r="T408" s="21">
        <f t="shared" si="185"/>
        <v>127304.51</v>
      </c>
      <c r="U408" s="154">
        <f>+IFERROR((R408/N408),0%)</f>
        <v>0.69971879166666673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-35000</v>
      </c>
      <c r="L409" s="32">
        <f>IFERROR(VLOOKUP(G409,'Base Zero'!$A:$L,10,FALSE),0)</f>
        <v>240000</v>
      </c>
      <c r="M409" s="32">
        <f>+L409-N409</f>
        <v>0</v>
      </c>
      <c r="N409" s="32">
        <f>IFERROR(VLOOKUP(G409,'Base Zero'!$A:$P,16,FALSE),0)</f>
        <v>240000</v>
      </c>
      <c r="O409" s="32">
        <f>IFERROR(VLOOKUP(G409,'Base Execução'!A:M,6,FALSE),0)+IFERROR(VLOOKUP(G409,'Destaque Liberado pela CPRM'!A:F,6,FALSE),0)</f>
        <v>172497.05</v>
      </c>
      <c r="P409" s="231">
        <f>+N409-O409</f>
        <v>67502.950000000012</v>
      </c>
      <c r="Q409" s="32"/>
      <c r="R409" s="231">
        <f>IFERROR(VLOOKUP(G409,'Base Execução'!$A:$K,7,FALSE),0)</f>
        <v>167932.51</v>
      </c>
      <c r="S409" s="231">
        <f>IFERROR(VLOOKUP(G409,'Base Execução'!$A:$K,9,FALSE),0)</f>
        <v>134983.87</v>
      </c>
      <c r="T409" s="32">
        <f>IFERROR(VLOOKUP(G409,'Base Execução'!$A:$K,11,FALSE),0)</f>
        <v>127304.51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235816.15</v>
      </c>
      <c r="P411" s="228">
        <f t="shared" si="186"/>
        <v>85146.85</v>
      </c>
      <c r="Q411" s="21">
        <f t="shared" si="186"/>
        <v>0</v>
      </c>
      <c r="R411" s="21">
        <f t="shared" si="186"/>
        <v>228118.07</v>
      </c>
      <c r="S411" s="21">
        <f t="shared" si="186"/>
        <v>152264.64000000001</v>
      </c>
      <c r="T411" s="21">
        <f t="shared" si="186"/>
        <v>126172.05</v>
      </c>
      <c r="U411" s="154">
        <f>+IFERROR((R411/N411),0%)</f>
        <v>0.71073011530924124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235816.15</v>
      </c>
      <c r="P412" s="231">
        <f>+N412-O412</f>
        <v>85146.85</v>
      </c>
      <c r="Q412" s="32"/>
      <c r="R412" s="231">
        <f>IFERROR(VLOOKUP(G412,'Base Execução'!$A:$K,7,FALSE),0)</f>
        <v>228118.07</v>
      </c>
      <c r="S412" s="231">
        <f>IFERROR(VLOOKUP(G412,'Base Execução'!$A:$K,9,FALSE),0)</f>
        <v>152264.64000000001</v>
      </c>
      <c r="T412" s="32">
        <f>IFERROR(VLOOKUP(G412,'Base Execução'!$A:$K,11,FALSE),0)</f>
        <v>126172.05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150124.57999999999</v>
      </c>
      <c r="P414" s="228">
        <f t="shared" si="187"/>
        <v>34875.420000000013</v>
      </c>
      <c r="Q414" s="21">
        <f t="shared" si="187"/>
        <v>0</v>
      </c>
      <c r="R414" s="21">
        <f t="shared" si="187"/>
        <v>143108.65</v>
      </c>
      <c r="S414" s="21">
        <f t="shared" si="187"/>
        <v>82067.97</v>
      </c>
      <c r="T414" s="21">
        <f t="shared" si="187"/>
        <v>75656.81</v>
      </c>
      <c r="U414" s="154">
        <f>+IFERROR((R414/N414),0%)</f>
        <v>0.77356027027027019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150124.57999999999</v>
      </c>
      <c r="P415" s="231">
        <f>+N415-O415</f>
        <v>34875.420000000013</v>
      </c>
      <c r="Q415" s="32"/>
      <c r="R415" s="231">
        <f>IFERROR(VLOOKUP(G415,'Base Execução'!$A:$K,7,FALSE),0)</f>
        <v>143108.65</v>
      </c>
      <c r="S415" s="231">
        <f>IFERROR(VLOOKUP(G415,'Base Execução'!$A:$K,9,FALSE),0)</f>
        <v>82067.97</v>
      </c>
      <c r="T415" s="32">
        <f>IFERROR(VLOOKUP(G415,'Base Execução'!$A:$K,11,FALSE),0)</f>
        <v>75656.81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1016854</v>
      </c>
      <c r="N417" s="412">
        <f t="shared" si="188"/>
        <v>512350859</v>
      </c>
      <c r="O417" s="412">
        <f t="shared" si="188"/>
        <v>402324013.48000002</v>
      </c>
      <c r="P417" s="412">
        <f>P393+P379+P353+P327+P291+P281+P257+P248+P224+P208+P183+P149+P139+P125+P97+P83+P65+P57+P37+P29+P9</f>
        <v>110632772.64</v>
      </c>
      <c r="Q417" s="416"/>
      <c r="R417" s="412">
        <f>R393+R379+R353+R327+R291+R281+R257+R248+R224+R208+R183+R149+R139+R125+R97+R83+R65+R57+R37+R29+R9</f>
        <v>391970300.63</v>
      </c>
      <c r="S417" s="412">
        <f>S393+S379+S353+S327+S291+S281+S257+S248+S224+S208+S183+S149+S139+S125+S97+S83+S65+S57+S37+S29+S9</f>
        <v>279142986.43000001</v>
      </c>
      <c r="T417" s="412">
        <f>T393+T379+T353+T327+T291+T281+T257+T248+T224+T208+T183+T149+T139+T125+T97+T83+T65+T57+T37+T29+T9</f>
        <v>265928840.95000005</v>
      </c>
      <c r="U417" s="418">
        <f>(R417/N417)</f>
        <v>0.76504273144977786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7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44799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34517469.420000002</v>
      </c>
      <c r="I12" s="141">
        <f>G12-H12</f>
        <v>482530.57999999821</v>
      </c>
      <c r="J12" s="375">
        <f t="shared" ref="J12:J26" si="0">IFERROR((H12/G12),0%)</f>
        <v>0.98621341200000001</v>
      </c>
      <c r="K12" s="141">
        <f>'Execução Orçamentária'!R65</f>
        <v>33788072.370000005</v>
      </c>
      <c r="L12" s="374">
        <f t="shared" ref="L12:L26" si="1">IFERROR((K12/G12),0%)</f>
        <v>0.96537349628571445</v>
      </c>
      <c r="M12" s="141">
        <f>'Execução Orçamentária'!S65</f>
        <v>15370028.350000001</v>
      </c>
      <c r="N12" s="374">
        <f t="shared" ref="N12:N26" si="2">IFERROR((M12/G12),0%)</f>
        <v>0.43914366714285719</v>
      </c>
      <c r="O12" s="141">
        <f>'Execução Orçamentária'!T65</f>
        <v>13788576.18</v>
      </c>
      <c r="P12" s="374">
        <f t="shared" ref="P12:P26" si="3">IFERROR((O12/G12),0%)</f>
        <v>0.39395931942857143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1238233.25</v>
      </c>
      <c r="I13" s="340">
        <f>G13-H13</f>
        <v>40934.75</v>
      </c>
      <c r="J13" s="375">
        <f t="shared" si="0"/>
        <v>0.9679989258643118</v>
      </c>
      <c r="K13" s="340">
        <f>'Execução Orçamentária'!R139</f>
        <v>1028855.45</v>
      </c>
      <c r="L13" s="374">
        <f t="shared" si="1"/>
        <v>0.80431612579426626</v>
      </c>
      <c r="M13" s="340">
        <f>'Execução Orçamentária'!S139</f>
        <v>681301.65</v>
      </c>
      <c r="N13" s="374">
        <f t="shared" si="2"/>
        <v>0.53261311258568067</v>
      </c>
      <c r="O13" s="340">
        <f>'Execução Orçamentária'!T139</f>
        <v>648829.35</v>
      </c>
      <c r="P13" s="374">
        <f t="shared" si="3"/>
        <v>0.50722762764546958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16408356.76</v>
      </c>
      <c r="I14" s="141">
        <f>+G14-H14</f>
        <v>172854.24000000022</v>
      </c>
      <c r="J14" s="375">
        <f t="shared" si="0"/>
        <v>0.98957529459096805</v>
      </c>
      <c r="K14" s="141">
        <f>'Execução Orçamentária'!R149</f>
        <v>16278010.109999999</v>
      </c>
      <c r="L14" s="374">
        <f t="shared" si="1"/>
        <v>0.98171418902998098</v>
      </c>
      <c r="M14" s="141">
        <f>'Execução Orçamentária'!S149</f>
        <v>1258462.77</v>
      </c>
      <c r="N14" s="374">
        <f t="shared" si="2"/>
        <v>7.5896915490671943E-2</v>
      </c>
      <c r="O14" s="141">
        <f>'Execução Orçamentária'!T149</f>
        <v>766969.54</v>
      </c>
      <c r="P14" s="374">
        <f t="shared" si="3"/>
        <v>4.6255339251156026E-2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3838323.5199999996</v>
      </c>
      <c r="I15" s="141">
        <f>+G15-H15</f>
        <v>572601.48000000045</v>
      </c>
      <c r="J15" s="375">
        <f t="shared" si="0"/>
        <v>0.87018562319694837</v>
      </c>
      <c r="K15" s="141">
        <f>'Execução Orçamentária'!R183</f>
        <v>3571619.43</v>
      </c>
      <c r="L15" s="374">
        <f t="shared" si="1"/>
        <v>0.80972118773273183</v>
      </c>
      <c r="M15" s="141">
        <f>'Execução Orçamentária'!S183</f>
        <v>1260957.95</v>
      </c>
      <c r="N15" s="374">
        <f t="shared" si="2"/>
        <v>0.28587154621763006</v>
      </c>
      <c r="O15" s="141">
        <f>'Execução Orçamentária'!T183</f>
        <v>1201566.3999999999</v>
      </c>
      <c r="P15" s="374">
        <f t="shared" si="3"/>
        <v>0.2724068987797344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4377944.5999999996</v>
      </c>
      <c r="I16" s="141">
        <f>+G16-H16</f>
        <v>22055.400000000373</v>
      </c>
      <c r="J16" s="375">
        <f t="shared" si="0"/>
        <v>0.99498740909090899</v>
      </c>
      <c r="K16" s="141">
        <f>'Execução Orçamentária'!R208</f>
        <v>4203195.6099999994</v>
      </c>
      <c r="L16" s="374">
        <f t="shared" si="1"/>
        <v>0.95527172954545436</v>
      </c>
      <c r="M16" s="141">
        <f>'Execução Orçamentária'!S208</f>
        <v>2348781.2599999998</v>
      </c>
      <c r="N16" s="374">
        <f t="shared" si="2"/>
        <v>0.53381392272727268</v>
      </c>
      <c r="O16" s="141">
        <f>'Execução Orçamentária'!T208</f>
        <v>1621043.58</v>
      </c>
      <c r="P16" s="374">
        <f t="shared" si="3"/>
        <v>0.36841899545454548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2376489.84</v>
      </c>
      <c r="I17" s="141">
        <f t="shared" ref="I17:I24" si="4">+G17-H17</f>
        <v>270065.16000000015</v>
      </c>
      <c r="J17" s="375">
        <f t="shared" si="0"/>
        <v>0.89795596161802793</v>
      </c>
      <c r="K17" s="141">
        <f>'Execução Orçamentária'!R224</f>
        <v>2372831.0999999996</v>
      </c>
      <c r="L17" s="374">
        <f t="shared" si="1"/>
        <v>0.89657350782432244</v>
      </c>
      <c r="M17" s="141">
        <f>'Execução Orçamentária'!S224</f>
        <v>878433.74</v>
      </c>
      <c r="N17" s="374">
        <f t="shared" si="2"/>
        <v>0.33191592088583083</v>
      </c>
      <c r="O17" s="141">
        <f>'Execução Orçamentária'!T224</f>
        <v>851343.08</v>
      </c>
      <c r="P17" s="374">
        <f t="shared" si="3"/>
        <v>0.32167972326288324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8745897.8900000006</v>
      </c>
      <c r="I19" s="141">
        <f t="shared" si="4"/>
        <v>75953.109999999404</v>
      </c>
      <c r="J19" s="375">
        <f t="shared" si="0"/>
        <v>0.99139034313773844</v>
      </c>
      <c r="K19" s="141">
        <f>'Execução Orçamentária'!R257</f>
        <v>8033522.8900000006</v>
      </c>
      <c r="L19" s="374">
        <f t="shared" si="1"/>
        <v>0.9106391493123156</v>
      </c>
      <c r="M19" s="141">
        <f>'Execução Orçamentária'!S257</f>
        <v>4613876.4400000004</v>
      </c>
      <c r="N19" s="374">
        <f t="shared" si="2"/>
        <v>0.52300548263624047</v>
      </c>
      <c r="O19" s="141">
        <f>'Execução Orçamentária'!T257</f>
        <v>3811362.78</v>
      </c>
      <c r="P19" s="374">
        <f t="shared" si="3"/>
        <v>0.43203663040783613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1220322.3400000001</v>
      </c>
      <c r="I20" s="141">
        <f t="shared" si="4"/>
        <v>102954.65999999992</v>
      </c>
      <c r="J20" s="375">
        <f t="shared" si="0"/>
        <v>0.92219719680762235</v>
      </c>
      <c r="K20" s="141">
        <f>'Execução Orçamentária'!R281</f>
        <v>1215543.8400000001</v>
      </c>
      <c r="L20" s="374">
        <f t="shared" si="1"/>
        <v>0.91858608590642776</v>
      </c>
      <c r="M20" s="141">
        <f>'Execução Orçamentária'!S281</f>
        <v>277389.69</v>
      </c>
      <c r="N20" s="374">
        <f t="shared" si="2"/>
        <v>0.20962329882556713</v>
      </c>
      <c r="O20" s="141">
        <f>'Execução Orçamentária'!T281</f>
        <v>218579.61</v>
      </c>
      <c r="P20" s="374">
        <f t="shared" si="3"/>
        <v>0.1651805404310662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170478</v>
      </c>
      <c r="G21" s="142">
        <f>'Execução Orçamentária'!N291</f>
        <v>6645911</v>
      </c>
      <c r="H21" s="142">
        <f>'Execução Orçamentária'!O291</f>
        <v>5142862.0200000005</v>
      </c>
      <c r="I21" s="141">
        <f t="shared" si="4"/>
        <v>1503048.9799999995</v>
      </c>
      <c r="J21" s="375">
        <f t="shared" si="0"/>
        <v>0.77383853319732998</v>
      </c>
      <c r="K21" s="141">
        <f>'Execução Orçamentária'!R291</f>
        <v>3995603.6199999996</v>
      </c>
      <c r="L21" s="374">
        <f t="shared" si="1"/>
        <v>0.60121232739950925</v>
      </c>
      <c r="M21" s="141">
        <f>'Execução Orçamentária'!S291</f>
        <v>1960858.3100000003</v>
      </c>
      <c r="N21" s="374">
        <f t="shared" si="2"/>
        <v>0.29504733211142914</v>
      </c>
      <c r="O21" s="141">
        <f>'Execução Orçamentária'!T291</f>
        <v>1806501.13</v>
      </c>
      <c r="P21" s="374">
        <f t="shared" si="3"/>
        <v>0.27182144479515297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11048860.23</v>
      </c>
      <c r="I22" s="141">
        <f t="shared" si="4"/>
        <v>440139.76999999955</v>
      </c>
      <c r="J22" s="375">
        <f t="shared" si="0"/>
        <v>0.96169033249194891</v>
      </c>
      <c r="K22" s="141">
        <f>'Execução Orçamentária'!R327</f>
        <v>10241530.73</v>
      </c>
      <c r="L22" s="374">
        <f t="shared" si="1"/>
        <v>0.89142055270258513</v>
      </c>
      <c r="M22" s="141">
        <f>'Execução Orçamentária'!S327</f>
        <v>4552373.9300000006</v>
      </c>
      <c r="N22" s="374">
        <f t="shared" si="2"/>
        <v>0.39623761249891204</v>
      </c>
      <c r="O22" s="141">
        <f>'Execução Orçamentária'!T327</f>
        <v>2989278.6100000003</v>
      </c>
      <c r="P22" s="374">
        <f t="shared" si="3"/>
        <v>0.26018614413787106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14217828.59</v>
      </c>
      <c r="I23" s="141">
        <f t="shared" si="4"/>
        <v>516446.41000000015</v>
      </c>
      <c r="J23" s="375">
        <f t="shared" si="0"/>
        <v>0.96494931647468229</v>
      </c>
      <c r="K23" s="141">
        <f>'Execução Orçamentária'!R353</f>
        <v>13814846.419999998</v>
      </c>
      <c r="L23" s="374">
        <f t="shared" si="1"/>
        <v>0.93759933352675973</v>
      </c>
      <c r="M23" s="141">
        <f>'Execução Orçamentária'!S353</f>
        <v>5196469.6400000006</v>
      </c>
      <c r="N23" s="374">
        <f t="shared" si="2"/>
        <v>0.35267901813967778</v>
      </c>
      <c r="O23" s="141">
        <f>'Execução Orçamentária'!T353</f>
        <v>3806794.4199999995</v>
      </c>
      <c r="P23" s="374">
        <f t="shared" si="3"/>
        <v>0.2583631987322077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8211371.6500000004</v>
      </c>
      <c r="I24" s="141">
        <f t="shared" si="4"/>
        <v>288628.34999999963</v>
      </c>
      <c r="J24" s="375">
        <f t="shared" si="0"/>
        <v>0.96604372352941181</v>
      </c>
      <c r="K24" s="141">
        <f>'Execução Orçamentária'!R379</f>
        <v>7486596.9800000004</v>
      </c>
      <c r="L24" s="374">
        <f t="shared" si="1"/>
        <v>0.8807761152941177</v>
      </c>
      <c r="M24" s="141">
        <f>'Execução Orçamentária'!S379</f>
        <v>3707539.24</v>
      </c>
      <c r="N24" s="374">
        <f t="shared" si="2"/>
        <v>0.43618108705882358</v>
      </c>
      <c r="O24" s="141">
        <f>'Execução Orçamentária'!T379</f>
        <v>2706706.88</v>
      </c>
      <c r="P24" s="374">
        <f t="shared" si="3"/>
        <v>0.31843610352941176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707257.86</v>
      </c>
      <c r="I25" s="147">
        <f>G25-H25</f>
        <v>190091.14</v>
      </c>
      <c r="J25" s="390">
        <f t="shared" si="0"/>
        <v>0.78816364647422577</v>
      </c>
      <c r="K25" s="426">
        <f>'Execução Orçamentária'!R393</f>
        <v>673653.79</v>
      </c>
      <c r="L25" s="374">
        <f t="shared" si="1"/>
        <v>0.75071548527941756</v>
      </c>
      <c r="M25" s="426">
        <f>'Execução Orçamentária'!S393</f>
        <v>455672.38</v>
      </c>
      <c r="N25" s="374">
        <f t="shared" si="2"/>
        <v>0.50779839282152206</v>
      </c>
      <c r="O25" s="426">
        <f>'Execução Orçamentária'!T393</f>
        <v>399669.48</v>
      </c>
      <c r="P25" s="374">
        <f t="shared" si="3"/>
        <v>0.44538911839206369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170478</v>
      </c>
      <c r="G26" s="385">
        <f t="shared" si="5"/>
        <v>119329522</v>
      </c>
      <c r="H26" s="385">
        <f t="shared" si="5"/>
        <v>112173782.73</v>
      </c>
      <c r="I26" s="385">
        <f t="shared" si="5"/>
        <v>7155739.2699999977</v>
      </c>
      <c r="J26" s="386">
        <f t="shared" si="0"/>
        <v>0.94003378920766989</v>
      </c>
      <c r="K26" s="385">
        <f>SUM(K11:K25)</f>
        <v>106826447.10000002</v>
      </c>
      <c r="L26" s="386">
        <f t="shared" si="1"/>
        <v>0.89522228288151551</v>
      </c>
      <c r="M26" s="385">
        <f>SUM(M11:M25)</f>
        <v>42684710.110000007</v>
      </c>
      <c r="N26" s="386">
        <f t="shared" si="2"/>
        <v>0.357704526043438</v>
      </c>
      <c r="O26" s="385">
        <f>SUM(O11:O25)</f>
        <v>34739785.79999999</v>
      </c>
      <c r="P26" s="386">
        <f t="shared" si="3"/>
        <v>0.29112482156762509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44799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255542824.44</v>
      </c>
      <c r="I11" s="340">
        <f>+G11-H11</f>
        <v>88120678.560000002</v>
      </c>
      <c r="J11" s="374">
        <f>IFERROR((H11/G11),0%)</f>
        <v>0.74358441385031215</v>
      </c>
      <c r="K11" s="427">
        <f>'Execução Orçamentária'!R125</f>
        <v>250635840.44</v>
      </c>
      <c r="L11" s="374">
        <f>IFERROR((K11/G11),0%)</f>
        <v>0.72930595845087454</v>
      </c>
      <c r="M11" s="427">
        <f>'Execução Orçamentária'!S125</f>
        <v>210599236.31</v>
      </c>
      <c r="N11" s="374">
        <f>IFERROR((M11/G11),0%)</f>
        <v>0.61280652286780657</v>
      </c>
      <c r="O11" s="427">
        <f>'Execução Orçamentária'!T125</f>
        <v>205619677.31</v>
      </c>
      <c r="P11" s="374">
        <f>IFERROR((O11/G11),0%)</f>
        <v>0.59831688705681385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22316982.940000001</v>
      </c>
      <c r="I12" s="147">
        <f>+G12-H12</f>
        <v>4272124.0599999987</v>
      </c>
      <c r="J12" s="374">
        <f t="shared" ref="J12:J19" si="0">IFERROR((H12/G12),0%)</f>
        <v>0.83932803534921274</v>
      </c>
      <c r="K12" s="141">
        <f>'Execução Orçamentária'!R83</f>
        <v>22236353.199999999</v>
      </c>
      <c r="L12" s="374">
        <f t="shared" ref="L12:L19" si="1">IFERROR((K12/G12),0%)</f>
        <v>0.8362956002997769</v>
      </c>
      <c r="M12" s="141">
        <f>'Execução Orçamentária'!S83</f>
        <v>13745131.000000002</v>
      </c>
      <c r="N12" s="374">
        <f t="shared" ref="N12:N19" si="2">IFERROR((M12/G12),0%)</f>
        <v>0.51694594331430543</v>
      </c>
      <c r="O12" s="141">
        <f>'Execução Orçamentária'!T83</f>
        <v>13481893.240000002</v>
      </c>
      <c r="P12" s="374">
        <f t="shared" ref="P12:P19" si="3">IFERROR((O12/G12),0%)</f>
        <v>0.50704573267541486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761411.17</v>
      </c>
      <c r="N13" s="374">
        <f t="shared" si="2"/>
        <v>0.39056701147267353</v>
      </c>
      <c r="O13" s="141">
        <f>'Execução Orçamentária'!T104</f>
        <v>761411.17</v>
      </c>
      <c r="P13" s="374">
        <f t="shared" si="3"/>
        <v>0.39056701147267353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104655.59</v>
      </c>
      <c r="I14" s="147">
        <f t="shared" si="4"/>
        <v>128521.41</v>
      </c>
      <c r="J14" s="374">
        <f t="shared" si="0"/>
        <v>0.44882466967153706</v>
      </c>
      <c r="K14" s="141">
        <f>'Execução Orçamentária'!R111</f>
        <v>103011.03</v>
      </c>
      <c r="L14" s="374">
        <f t="shared" si="1"/>
        <v>0.44177182998323161</v>
      </c>
      <c r="M14" s="141">
        <f>'Execução Orçamentária'!S111</f>
        <v>102391.99</v>
      </c>
      <c r="N14" s="374">
        <f t="shared" si="2"/>
        <v>0.43911702269091724</v>
      </c>
      <c r="O14" s="141">
        <f>'Execução Orçamentária'!T111</f>
        <v>102171.65</v>
      </c>
      <c r="P14" s="374">
        <f t="shared" si="3"/>
        <v>0.43817207529044455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8645406.3200000003</v>
      </c>
      <c r="I15" s="147">
        <f t="shared" si="4"/>
        <v>8983331.6799999997</v>
      </c>
      <c r="J15" s="374">
        <f t="shared" si="0"/>
        <v>0.49041549769473008</v>
      </c>
      <c r="K15" s="141">
        <f>'Execução Orçamentária'!R118</f>
        <v>8645406.3200000003</v>
      </c>
      <c r="L15" s="374">
        <f t="shared" si="1"/>
        <v>0.49041549769473008</v>
      </c>
      <c r="M15" s="141">
        <f>'Execução Orçamentária'!S118</f>
        <v>8609225.2300000004</v>
      </c>
      <c r="N15" s="374">
        <f t="shared" si="2"/>
        <v>0.48836310517519749</v>
      </c>
      <c r="O15" s="141">
        <f>'Execução Orçamentária'!T118</f>
        <v>8609225.2300000004</v>
      </c>
      <c r="P15" s="374">
        <f t="shared" si="3"/>
        <v>0.48836310517519749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187278.5</v>
      </c>
      <c r="P16" s="374">
        <f t="shared" si="3"/>
        <v>0.53073245519571055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2427398.0499999998</v>
      </c>
      <c r="I17" s="147">
        <f t="shared" si="4"/>
        <v>177043.95000000019</v>
      </c>
      <c r="J17" s="374">
        <f t="shared" si="0"/>
        <v>0.9320223103451718</v>
      </c>
      <c r="K17" s="141">
        <f>'Execução Orçamentária'!R9</f>
        <v>2427398.0499999998</v>
      </c>
      <c r="L17" s="374">
        <f t="shared" si="1"/>
        <v>0.9320223103451718</v>
      </c>
      <c r="M17" s="141">
        <f>'Execução Orçamentária'!S9</f>
        <v>2427398.0499999998</v>
      </c>
      <c r="N17" s="374">
        <f t="shared" si="2"/>
        <v>0.9320223103451718</v>
      </c>
      <c r="O17" s="141">
        <f>'Execução Orçamentária'!T9</f>
        <v>2427398.0499999998</v>
      </c>
      <c r="P17" s="374">
        <f t="shared" si="3"/>
        <v>0.9320223103451718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290150230.74999994</v>
      </c>
      <c r="I19" s="385">
        <f t="shared" si="5"/>
        <v>102871106.25000001</v>
      </c>
      <c r="J19" s="386">
        <f t="shared" si="0"/>
        <v>0.73825567070929776</v>
      </c>
      <c r="K19" s="385">
        <f>SUM(K11:K18)</f>
        <v>285143853.52999991</v>
      </c>
      <c r="L19" s="386">
        <f t="shared" si="1"/>
        <v>0.72551748896523627</v>
      </c>
      <c r="M19" s="385">
        <f>SUM(M11:M18)</f>
        <v>236458276.31999999</v>
      </c>
      <c r="N19" s="386">
        <f t="shared" si="2"/>
        <v>0.60164233861939154</v>
      </c>
      <c r="O19" s="385">
        <f>SUM(O11:O18)</f>
        <v>231189055.15000001</v>
      </c>
      <c r="P19" s="386">
        <f t="shared" si="3"/>
        <v>0.58823537906289303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44801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707257.86</v>
      </c>
      <c r="Q17" s="92" t="e">
        <f t="shared" ref="Q17:Q22" si="3">+O17-P17</f>
        <v>#REF!</v>
      </c>
      <c r="R17" s="92">
        <f>'Execução Orçamentária'!R393</f>
        <v>673653.79</v>
      </c>
      <c r="S17" s="243" t="e">
        <f t="shared" si="2"/>
        <v>#REF!</v>
      </c>
      <c r="T17" s="92">
        <f>'Execução Orçamentária'!S393</f>
        <v>455672.38</v>
      </c>
      <c r="U17" s="93" t="e">
        <f t="shared" si="0"/>
        <v>#REF!</v>
      </c>
      <c r="V17" s="92">
        <f>'Execução Orçamentária'!T393</f>
        <v>399669.48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2022-08-29T13:20:34Z</dcterms:modified>
</cp:coreProperties>
</file>