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EXECUÇÃO ORÇAMENTÁRIA\4 - ABR\"/>
    </mc:Choice>
  </mc:AlternateContent>
  <bookViews>
    <workbookView xWindow="0" yWindow="0" windowWidth="19200" windowHeight="705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Execução'!$A$4:$M$76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J310" i="3" l="1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78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78" i="15" s="1"/>
  <c r="P17" i="28"/>
  <c r="Q17" i="28" s="1"/>
  <c r="O411" i="3"/>
  <c r="R17" i="28"/>
  <c r="V17" i="28"/>
  <c r="W17" i="28" s="1"/>
  <c r="T411" i="3"/>
  <c r="K78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<sst xmlns="http://schemas.openxmlformats.org/spreadsheetml/2006/main" count="1207" uniqueCount="359">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</sst>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44675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J97" sqref="J97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348</v>
      </c>
      <c r="D3" s="494"/>
      <c r="E3" s="494" t="s">
        <v>349</v>
      </c>
      <c r="F3" s="496" t="s">
        <v>86</v>
      </c>
      <c r="G3" s="496" t="s">
        <v>350</v>
      </c>
      <c r="H3" s="496" t="s">
        <v>87</v>
      </c>
      <c r="I3" s="496" t="s">
        <v>351</v>
      </c>
      <c r="J3" s="496" t="s">
        <v>2</v>
      </c>
      <c r="K3" s="496" t="s">
        <v>352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0</v>
      </c>
      <c r="J5" s="484">
        <v>500000</v>
      </c>
      <c r="K5" s="484">
        <v>0</v>
      </c>
      <c r="L5" s="484">
        <v>500000</v>
      </c>
      <c r="M5" s="484">
        <v>113763.03</v>
      </c>
      <c r="N5" s="484">
        <v>113763.03</v>
      </c>
      <c r="O5" s="48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240818</v>
      </c>
      <c r="J6" s="485">
        <v>290818</v>
      </c>
      <c r="K6" s="485">
        <v>0</v>
      </c>
      <c r="L6" s="485">
        <v>290818</v>
      </c>
      <c r="M6" s="485">
        <v>277463.65000000002</v>
      </c>
      <c r="N6" s="485">
        <v>277463.65000000002</v>
      </c>
      <c r="O6" s="48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278026.40000000002</v>
      </c>
      <c r="N7" s="484">
        <v>278026.40000000002</v>
      </c>
      <c r="O7" s="48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0</v>
      </c>
      <c r="J8" s="485">
        <v>10000</v>
      </c>
      <c r="K8" s="485">
        <v>0</v>
      </c>
      <c r="L8" s="485">
        <v>10000</v>
      </c>
      <c r="M8" s="485">
        <v>10000</v>
      </c>
      <c r="N8" s="485">
        <v>10000</v>
      </c>
      <c r="O8" s="48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0</v>
      </c>
      <c r="J9" s="484">
        <v>1000000</v>
      </c>
      <c r="K9" s="484">
        <v>0</v>
      </c>
      <c r="L9" s="484">
        <v>1000000</v>
      </c>
      <c r="M9" s="484">
        <v>1000000</v>
      </c>
      <c r="N9" s="484">
        <v>0</v>
      </c>
      <c r="O9" s="48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0</v>
      </c>
      <c r="J10" s="485">
        <v>50000</v>
      </c>
      <c r="K10" s="485">
        <v>0</v>
      </c>
      <c r="L10" s="485">
        <v>50000</v>
      </c>
      <c r="M10" s="485">
        <v>50000</v>
      </c>
      <c r="N10" s="485">
        <v>0</v>
      </c>
      <c r="O10" s="48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0</v>
      </c>
      <c r="J16" s="485">
        <v>322868</v>
      </c>
      <c r="K16" s="485">
        <v>0</v>
      </c>
      <c r="L16" s="485">
        <v>322868</v>
      </c>
      <c r="M16" s="485">
        <v>241836.42</v>
      </c>
      <c r="N16" s="485">
        <v>241836.42</v>
      </c>
      <c r="O16" s="48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0</v>
      </c>
      <c r="J17" s="484">
        <v>340226868</v>
      </c>
      <c r="K17" s="484">
        <v>0</v>
      </c>
      <c r="L17" s="484">
        <v>340226868</v>
      </c>
      <c r="M17" s="484">
        <v>237835855.74000001</v>
      </c>
      <c r="N17" s="484">
        <v>237835855.74000001</v>
      </c>
      <c r="O17" s="48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0</v>
      </c>
      <c r="J18" s="485">
        <v>25591140</v>
      </c>
      <c r="K18" s="485">
        <v>0</v>
      </c>
      <c r="L18" s="485">
        <v>25591140</v>
      </c>
      <c r="M18" s="485">
        <v>18503163.960000001</v>
      </c>
      <c r="N18" s="485">
        <v>18503163.960000001</v>
      </c>
      <c r="O18" s="48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4">
        <v>997967</v>
      </c>
      <c r="G19" s="484">
        <v>0</v>
      </c>
      <c r="H19" s="484">
        <v>997967</v>
      </c>
      <c r="I19" s="484">
        <v>0</v>
      </c>
      <c r="J19" s="484">
        <v>997967</v>
      </c>
      <c r="K19" s="484">
        <v>0</v>
      </c>
      <c r="L19" s="484">
        <v>997967</v>
      </c>
      <c r="M19" s="484">
        <v>688162.91</v>
      </c>
      <c r="N19" s="484">
        <v>688162.91</v>
      </c>
      <c r="O19" s="48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5">
        <v>400000</v>
      </c>
      <c r="G20" s="485">
        <v>0</v>
      </c>
      <c r="H20" s="485">
        <v>400000</v>
      </c>
      <c r="I20" s="485">
        <v>-200000</v>
      </c>
      <c r="J20" s="485">
        <v>200000</v>
      </c>
      <c r="K20" s="485">
        <v>0</v>
      </c>
      <c r="L20" s="485">
        <v>200000</v>
      </c>
      <c r="M20" s="485">
        <v>200000</v>
      </c>
      <c r="N20" s="485">
        <v>50000</v>
      </c>
      <c r="O20" s="485">
        <v>150000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4">
        <v>400000</v>
      </c>
      <c r="G21" s="484">
        <v>0</v>
      </c>
      <c r="H21" s="484">
        <v>400000</v>
      </c>
      <c r="I21" s="484">
        <v>0</v>
      </c>
      <c r="J21" s="484">
        <v>400000</v>
      </c>
      <c r="K21" s="484">
        <v>0</v>
      </c>
      <c r="L21" s="484">
        <v>400000</v>
      </c>
      <c r="M21" s="484">
        <v>400000</v>
      </c>
      <c r="N21" s="484">
        <v>50000</v>
      </c>
      <c r="O21" s="484">
        <v>350000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5">
        <v>300000</v>
      </c>
      <c r="G22" s="485">
        <v>0</v>
      </c>
      <c r="H22" s="485">
        <v>300000</v>
      </c>
      <c r="I22" s="485">
        <v>100000</v>
      </c>
      <c r="J22" s="485">
        <v>400000</v>
      </c>
      <c r="K22" s="485">
        <v>0</v>
      </c>
      <c r="L22" s="485">
        <v>400000</v>
      </c>
      <c r="M22" s="485">
        <v>373982.43</v>
      </c>
      <c r="N22" s="485">
        <v>373982.43</v>
      </c>
      <c r="O22" s="48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100000</v>
      </c>
      <c r="J23" s="484">
        <v>500000</v>
      </c>
      <c r="K23" s="484">
        <v>0</v>
      </c>
      <c r="L23" s="484">
        <v>500000</v>
      </c>
      <c r="M23" s="484">
        <v>427909.81</v>
      </c>
      <c r="N23" s="484">
        <v>427909.81</v>
      </c>
      <c r="O23" s="48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5">
        <v>200000</v>
      </c>
      <c r="G24" s="485">
        <v>0</v>
      </c>
      <c r="H24" s="485">
        <v>200000</v>
      </c>
      <c r="I24" s="485">
        <v>0</v>
      </c>
      <c r="J24" s="485">
        <v>200000</v>
      </c>
      <c r="K24" s="485">
        <v>0</v>
      </c>
      <c r="L24" s="485">
        <v>200000</v>
      </c>
      <c r="M24" s="485">
        <v>198959.94</v>
      </c>
      <c r="N24" s="485">
        <v>198959.94</v>
      </c>
      <c r="O24" s="485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4"/>
      <c r="G25" s="484">
        <v>4950000</v>
      </c>
      <c r="H25" s="484">
        <v>4950000</v>
      </c>
      <c r="I25" s="484">
        <v>0</v>
      </c>
      <c r="J25" s="484">
        <v>4950000</v>
      </c>
      <c r="K25" s="484">
        <v>0</v>
      </c>
      <c r="L25" s="484">
        <v>4950000</v>
      </c>
      <c r="M25" s="484">
        <v>4950000</v>
      </c>
      <c r="N25" s="484">
        <v>4950000</v>
      </c>
      <c r="O25" s="48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5">
        <v>33000000</v>
      </c>
      <c r="G26" s="485">
        <v>-4950000</v>
      </c>
      <c r="H26" s="485">
        <v>28050000</v>
      </c>
      <c r="I26" s="485">
        <v>0</v>
      </c>
      <c r="J26" s="485">
        <v>28050000</v>
      </c>
      <c r="K26" s="485">
        <v>0</v>
      </c>
      <c r="L26" s="485">
        <v>28050000</v>
      </c>
      <c r="M26" s="485">
        <v>22151939.969999999</v>
      </c>
      <c r="N26" s="485">
        <v>22047016.82</v>
      </c>
      <c r="O26" s="485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4">
        <v>2000000</v>
      </c>
      <c r="G27" s="484">
        <v>0</v>
      </c>
      <c r="H27" s="484">
        <v>2000000</v>
      </c>
      <c r="I27" s="484">
        <v>0</v>
      </c>
      <c r="J27" s="484">
        <v>2000000</v>
      </c>
      <c r="K27" s="484">
        <v>0</v>
      </c>
      <c r="L27" s="484">
        <v>2000000</v>
      </c>
      <c r="M27" s="484">
        <v>1940323.01</v>
      </c>
      <c r="N27" s="484">
        <v>740323.01</v>
      </c>
      <c r="O27" s="484">
        <v>1200000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5">
        <v>200000</v>
      </c>
      <c r="G28" s="485">
        <v>0</v>
      </c>
      <c r="H28" s="485">
        <v>200000</v>
      </c>
      <c r="I28" s="485">
        <v>0</v>
      </c>
      <c r="J28" s="485">
        <v>200000</v>
      </c>
      <c r="K28" s="485">
        <v>0</v>
      </c>
      <c r="L28" s="485">
        <v>200000</v>
      </c>
      <c r="M28" s="485">
        <v>1193.1700000000101</v>
      </c>
      <c r="N28" s="485">
        <v>1193.17</v>
      </c>
      <c r="O28" s="48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4">
        <v>150000</v>
      </c>
      <c r="G29" s="484">
        <v>0</v>
      </c>
      <c r="H29" s="484">
        <v>150000</v>
      </c>
      <c r="I29" s="484">
        <v>0</v>
      </c>
      <c r="J29" s="484">
        <v>150000</v>
      </c>
      <c r="K29" s="484">
        <v>0</v>
      </c>
      <c r="L29" s="484">
        <v>150000</v>
      </c>
      <c r="M29" s="484">
        <v>10938.84</v>
      </c>
      <c r="N29" s="484">
        <v>10938.84</v>
      </c>
      <c r="O29" s="48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5">
        <v>1000000</v>
      </c>
      <c r="G30" s="485">
        <v>0</v>
      </c>
      <c r="H30" s="485">
        <v>1000000</v>
      </c>
      <c r="I30" s="485">
        <v>0</v>
      </c>
      <c r="J30" s="485">
        <v>1000000</v>
      </c>
      <c r="K30" s="485">
        <v>0</v>
      </c>
      <c r="L30" s="485">
        <v>1000000</v>
      </c>
      <c r="M30" s="485">
        <v>781859.52</v>
      </c>
      <c r="N30" s="485">
        <v>581859.52</v>
      </c>
      <c r="O30" s="485">
        <v>200000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4">
        <v>300000</v>
      </c>
      <c r="G31" s="484">
        <v>0</v>
      </c>
      <c r="H31" s="484">
        <v>300000</v>
      </c>
      <c r="I31" s="484">
        <v>0</v>
      </c>
      <c r="J31" s="484">
        <v>300000</v>
      </c>
      <c r="K31" s="484">
        <v>0</v>
      </c>
      <c r="L31" s="484">
        <v>300000</v>
      </c>
      <c r="M31" s="484">
        <v>35202.370000000003</v>
      </c>
      <c r="N31" s="484">
        <v>35202.370000000003</v>
      </c>
      <c r="O31" s="484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5">
        <v>200000</v>
      </c>
      <c r="G32" s="485">
        <v>0</v>
      </c>
      <c r="H32" s="485">
        <v>200000</v>
      </c>
      <c r="I32" s="485">
        <v>0</v>
      </c>
      <c r="J32" s="485">
        <v>200000</v>
      </c>
      <c r="K32" s="485">
        <v>0</v>
      </c>
      <c r="L32" s="485">
        <v>200000</v>
      </c>
      <c r="M32" s="485">
        <v>142219.39000000001</v>
      </c>
      <c r="N32" s="485">
        <v>142219.39000000001</v>
      </c>
      <c r="O32" s="48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4">
        <v>200000</v>
      </c>
      <c r="G33" s="484">
        <v>0</v>
      </c>
      <c r="H33" s="484">
        <v>200000</v>
      </c>
      <c r="I33" s="484">
        <v>0</v>
      </c>
      <c r="J33" s="484">
        <v>200000</v>
      </c>
      <c r="K33" s="484">
        <v>0</v>
      </c>
      <c r="L33" s="484">
        <v>200000</v>
      </c>
      <c r="M33" s="484">
        <v>162928.71</v>
      </c>
      <c r="N33" s="484">
        <v>162928.71</v>
      </c>
      <c r="O33" s="48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5">
        <v>25000</v>
      </c>
      <c r="G34" s="485">
        <v>0</v>
      </c>
      <c r="H34" s="485">
        <v>25000</v>
      </c>
      <c r="I34" s="485">
        <v>0</v>
      </c>
      <c r="J34" s="485">
        <v>25000</v>
      </c>
      <c r="K34" s="485">
        <v>0</v>
      </c>
      <c r="L34" s="485">
        <v>25000</v>
      </c>
      <c r="M34" s="485">
        <v>25000</v>
      </c>
      <c r="N34" s="485">
        <v>25000</v>
      </c>
      <c r="O34" s="48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4">
        <v>1305000</v>
      </c>
      <c r="G35" s="484">
        <v>0</v>
      </c>
      <c r="H35" s="484">
        <v>1305000</v>
      </c>
      <c r="I35" s="484">
        <v>0</v>
      </c>
      <c r="J35" s="484">
        <v>1305000</v>
      </c>
      <c r="K35" s="484">
        <v>0</v>
      </c>
      <c r="L35" s="484">
        <v>1305000</v>
      </c>
      <c r="M35" s="484">
        <v>1088486.3700000001</v>
      </c>
      <c r="N35" s="484">
        <v>989786.37</v>
      </c>
      <c r="O35" s="48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5">
        <v>145000</v>
      </c>
      <c r="G36" s="485">
        <v>0</v>
      </c>
      <c r="H36" s="485">
        <v>145000</v>
      </c>
      <c r="I36" s="485">
        <v>0</v>
      </c>
      <c r="J36" s="485">
        <v>145000</v>
      </c>
      <c r="K36" s="485">
        <v>0</v>
      </c>
      <c r="L36" s="485">
        <v>145000</v>
      </c>
      <c r="M36" s="485">
        <v>145000</v>
      </c>
      <c r="N36" s="485">
        <v>145000</v>
      </c>
      <c r="O36" s="48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4">
        <v>200000</v>
      </c>
      <c r="G37" s="484">
        <v>0</v>
      </c>
      <c r="H37" s="484">
        <v>200000</v>
      </c>
      <c r="I37" s="484">
        <v>0</v>
      </c>
      <c r="J37" s="484">
        <v>200000</v>
      </c>
      <c r="K37" s="484">
        <v>0</v>
      </c>
      <c r="L37" s="484">
        <v>200000</v>
      </c>
      <c r="M37" s="484">
        <v>130205.64</v>
      </c>
      <c r="N37" s="484">
        <v>130205.64</v>
      </c>
      <c r="O37" s="48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5">
        <v>5692518</v>
      </c>
      <c r="G38" s="485">
        <v>0</v>
      </c>
      <c r="H38" s="485">
        <v>5692518</v>
      </c>
      <c r="I38" s="485">
        <v>0</v>
      </c>
      <c r="J38" s="485">
        <v>5692518</v>
      </c>
      <c r="K38" s="485">
        <v>0</v>
      </c>
      <c r="L38" s="485">
        <v>5692518</v>
      </c>
      <c r="M38" s="485">
        <v>4558602.4000000004</v>
      </c>
      <c r="N38" s="485">
        <v>4558602.4000000004</v>
      </c>
      <c r="O38" s="48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4">
        <v>1000000</v>
      </c>
      <c r="G39" s="484">
        <v>0</v>
      </c>
      <c r="H39" s="484">
        <v>1000000</v>
      </c>
      <c r="I39" s="484">
        <v>0</v>
      </c>
      <c r="J39" s="484">
        <v>1000000</v>
      </c>
      <c r="K39" s="484">
        <v>0</v>
      </c>
      <c r="L39" s="484">
        <v>1000000</v>
      </c>
      <c r="M39" s="484">
        <v>986051.45</v>
      </c>
      <c r="N39" s="484">
        <v>986051.45</v>
      </c>
      <c r="O39" s="48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5">
        <v>1807482</v>
      </c>
      <c r="G40" s="485">
        <v>0</v>
      </c>
      <c r="H40" s="485">
        <v>1807482</v>
      </c>
      <c r="I40" s="485">
        <v>0</v>
      </c>
      <c r="J40" s="485">
        <v>1807482</v>
      </c>
      <c r="K40" s="485">
        <v>0</v>
      </c>
      <c r="L40" s="485">
        <v>1807482</v>
      </c>
      <c r="M40" s="485">
        <v>1320450.58</v>
      </c>
      <c r="N40" s="485">
        <v>1320450.58</v>
      </c>
      <c r="O40" s="48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4">
        <v>1408632</v>
      </c>
      <c r="G41" s="484">
        <v>0</v>
      </c>
      <c r="H41" s="484">
        <v>1408632</v>
      </c>
      <c r="I41" s="484">
        <v>0</v>
      </c>
      <c r="J41" s="484">
        <v>1408632</v>
      </c>
      <c r="K41" s="484">
        <v>0</v>
      </c>
      <c r="L41" s="484">
        <v>1408632</v>
      </c>
      <c r="M41" s="484">
        <v>1232563.82</v>
      </c>
      <c r="N41" s="484">
        <v>1232563.82</v>
      </c>
      <c r="O41" s="48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5">
        <v>91368</v>
      </c>
      <c r="G42" s="485">
        <v>0</v>
      </c>
      <c r="H42" s="485">
        <v>91368</v>
      </c>
      <c r="I42" s="485">
        <v>0</v>
      </c>
      <c r="J42" s="485">
        <v>91368</v>
      </c>
      <c r="K42" s="485">
        <v>0</v>
      </c>
      <c r="L42" s="485">
        <v>91368</v>
      </c>
      <c r="M42" s="485">
        <v>91368</v>
      </c>
      <c r="N42" s="485">
        <v>91368</v>
      </c>
      <c r="O42" s="48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4">
        <v>1999999</v>
      </c>
      <c r="G43" s="484">
        <v>0</v>
      </c>
      <c r="H43" s="484">
        <v>1999999</v>
      </c>
      <c r="I43" s="484">
        <v>0</v>
      </c>
      <c r="J43" s="484">
        <v>1999999</v>
      </c>
      <c r="K43" s="484">
        <v>0</v>
      </c>
      <c r="L43" s="484">
        <v>1999999</v>
      </c>
      <c r="M43" s="484">
        <v>905311.99</v>
      </c>
      <c r="N43" s="484">
        <v>905311.99</v>
      </c>
      <c r="O43" s="48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5">
        <v>1000000</v>
      </c>
      <c r="G44" s="485">
        <v>0</v>
      </c>
      <c r="H44" s="485">
        <v>1000000</v>
      </c>
      <c r="I44" s="485">
        <v>0</v>
      </c>
      <c r="J44" s="485">
        <v>1000000</v>
      </c>
      <c r="K44" s="485">
        <v>0</v>
      </c>
      <c r="L44" s="485">
        <v>1000000</v>
      </c>
      <c r="M44" s="485">
        <v>779485</v>
      </c>
      <c r="N44" s="485">
        <v>779485</v>
      </c>
      <c r="O44" s="48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4">
        <v>1490000</v>
      </c>
      <c r="G45" s="484">
        <v>0</v>
      </c>
      <c r="H45" s="484">
        <v>1490000</v>
      </c>
      <c r="I45" s="484">
        <v>0</v>
      </c>
      <c r="J45" s="484">
        <v>1490000</v>
      </c>
      <c r="K45" s="484">
        <v>0</v>
      </c>
      <c r="L45" s="484">
        <v>1490000</v>
      </c>
      <c r="M45" s="484">
        <v>680482.82</v>
      </c>
      <c r="N45" s="484">
        <v>680482.82</v>
      </c>
      <c r="O45" s="48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5">
        <v>1700000</v>
      </c>
      <c r="G46" s="485">
        <v>0</v>
      </c>
      <c r="H46" s="485">
        <v>1700000</v>
      </c>
      <c r="I46" s="485">
        <v>0</v>
      </c>
      <c r="J46" s="485">
        <v>1700000</v>
      </c>
      <c r="K46" s="485">
        <v>0</v>
      </c>
      <c r="L46" s="485">
        <v>1700000</v>
      </c>
      <c r="M46" s="485">
        <v>1440191</v>
      </c>
      <c r="N46" s="485">
        <v>1440191</v>
      </c>
      <c r="O46" s="48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4">
        <v>200000</v>
      </c>
      <c r="G47" s="484">
        <v>0</v>
      </c>
      <c r="H47" s="484">
        <v>200000</v>
      </c>
      <c r="I47" s="484">
        <v>0</v>
      </c>
      <c r="J47" s="484">
        <v>200000</v>
      </c>
      <c r="K47" s="484">
        <v>0</v>
      </c>
      <c r="L47" s="484">
        <v>200000</v>
      </c>
      <c r="M47" s="484">
        <v>158416.89000000001</v>
      </c>
      <c r="N47" s="484">
        <v>158416.89000000001</v>
      </c>
      <c r="O47" s="48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5">
        <v>200000</v>
      </c>
      <c r="G48" s="485">
        <v>0</v>
      </c>
      <c r="H48" s="485">
        <v>200000</v>
      </c>
      <c r="I48" s="485">
        <v>0</v>
      </c>
      <c r="J48" s="485">
        <v>200000</v>
      </c>
      <c r="K48" s="485">
        <v>0</v>
      </c>
      <c r="L48" s="485">
        <v>200000</v>
      </c>
      <c r="M48" s="485">
        <v>114988.52</v>
      </c>
      <c r="N48" s="485">
        <v>114988.52</v>
      </c>
      <c r="O48" s="48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4">
        <v>3539578</v>
      </c>
      <c r="G49" s="484">
        <v>0</v>
      </c>
      <c r="H49" s="484">
        <v>3539578</v>
      </c>
      <c r="I49" s="484">
        <v>0</v>
      </c>
      <c r="J49" s="484">
        <v>3539578</v>
      </c>
      <c r="K49" s="484">
        <v>0</v>
      </c>
      <c r="L49" s="484">
        <v>3539578</v>
      </c>
      <c r="M49" s="484">
        <v>2784952.86</v>
      </c>
      <c r="N49" s="484">
        <v>2784952.86</v>
      </c>
      <c r="O49" s="48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5">
        <v>2460422</v>
      </c>
      <c r="G50" s="485">
        <v>0</v>
      </c>
      <c r="H50" s="485">
        <v>2460422</v>
      </c>
      <c r="I50" s="485">
        <v>0</v>
      </c>
      <c r="J50" s="485">
        <v>2460422</v>
      </c>
      <c r="K50" s="485">
        <v>0</v>
      </c>
      <c r="L50" s="485">
        <v>2460422</v>
      </c>
      <c r="M50" s="485">
        <v>2077011</v>
      </c>
      <c r="N50" s="485">
        <v>2077011</v>
      </c>
      <c r="O50" s="48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4">
        <v>300000</v>
      </c>
      <c r="G51" s="484">
        <v>0</v>
      </c>
      <c r="H51" s="484">
        <v>300000</v>
      </c>
      <c r="I51" s="484">
        <v>0</v>
      </c>
      <c r="J51" s="484">
        <v>300000</v>
      </c>
      <c r="K51" s="484">
        <v>0</v>
      </c>
      <c r="L51" s="484">
        <v>300000</v>
      </c>
      <c r="M51" s="484">
        <v>70000</v>
      </c>
      <c r="N51" s="484">
        <v>70000</v>
      </c>
      <c r="O51" s="48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5">
        <v>275000</v>
      </c>
      <c r="G52" s="485">
        <v>0</v>
      </c>
      <c r="H52" s="485">
        <v>275000</v>
      </c>
      <c r="I52" s="485">
        <v>0</v>
      </c>
      <c r="J52" s="485">
        <v>275000</v>
      </c>
      <c r="K52" s="485">
        <v>0</v>
      </c>
      <c r="L52" s="485">
        <v>275000</v>
      </c>
      <c r="M52" s="485">
        <v>242659.57</v>
      </c>
      <c r="N52" s="485">
        <v>242659.57</v>
      </c>
      <c r="O52" s="48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4">
        <v>2365000</v>
      </c>
      <c r="G53" s="484">
        <v>0</v>
      </c>
      <c r="H53" s="484">
        <v>2365000</v>
      </c>
      <c r="I53" s="484">
        <v>0</v>
      </c>
      <c r="J53" s="484">
        <v>2365000</v>
      </c>
      <c r="K53" s="484">
        <v>0</v>
      </c>
      <c r="L53" s="484">
        <v>2365000</v>
      </c>
      <c r="M53" s="484">
        <v>2365000</v>
      </c>
      <c r="N53" s="484">
        <v>2365000</v>
      </c>
      <c r="O53" s="48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5">
        <v>900000</v>
      </c>
      <c r="G54" s="485">
        <v>0</v>
      </c>
      <c r="H54" s="485">
        <v>900000</v>
      </c>
      <c r="I54" s="485">
        <v>0</v>
      </c>
      <c r="J54" s="485">
        <v>900000</v>
      </c>
      <c r="K54" s="485">
        <v>0</v>
      </c>
      <c r="L54" s="485">
        <v>900000</v>
      </c>
      <c r="M54" s="485">
        <v>726912.9</v>
      </c>
      <c r="N54" s="485">
        <v>726912.9</v>
      </c>
      <c r="O54" s="48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4">
        <v>300000</v>
      </c>
      <c r="G55" s="484">
        <v>0</v>
      </c>
      <c r="H55" s="484">
        <v>300000</v>
      </c>
      <c r="I55" s="484">
        <v>0</v>
      </c>
      <c r="J55" s="484">
        <v>300000</v>
      </c>
      <c r="K55" s="484">
        <v>0</v>
      </c>
      <c r="L55" s="484">
        <v>300000</v>
      </c>
      <c r="M55" s="484">
        <v>11780</v>
      </c>
      <c r="N55" s="484">
        <v>11780</v>
      </c>
      <c r="O55" s="48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5">
        <v>1579000</v>
      </c>
      <c r="G56" s="485">
        <v>0</v>
      </c>
      <c r="H56" s="485">
        <v>1579000</v>
      </c>
      <c r="I56" s="485">
        <v>0</v>
      </c>
      <c r="J56" s="485">
        <v>1579000</v>
      </c>
      <c r="K56" s="485">
        <v>0</v>
      </c>
      <c r="L56" s="485">
        <v>1579000</v>
      </c>
      <c r="M56" s="485">
        <v>862259.68</v>
      </c>
      <c r="N56" s="485">
        <v>862259.68</v>
      </c>
      <c r="O56" s="48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4">
        <v>800000</v>
      </c>
      <c r="G57" s="484">
        <v>0</v>
      </c>
      <c r="H57" s="484">
        <v>800000</v>
      </c>
      <c r="I57" s="484">
        <v>0</v>
      </c>
      <c r="J57" s="484">
        <v>800000</v>
      </c>
      <c r="K57" s="484">
        <v>0</v>
      </c>
      <c r="L57" s="484">
        <v>800000</v>
      </c>
      <c r="M57" s="484">
        <v>791360</v>
      </c>
      <c r="N57" s="484">
        <v>791360</v>
      </c>
      <c r="O57" s="48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5">
        <v>200000</v>
      </c>
      <c r="G58" s="485">
        <v>0</v>
      </c>
      <c r="H58" s="485">
        <v>200000</v>
      </c>
      <c r="I58" s="485">
        <v>0</v>
      </c>
      <c r="J58" s="485">
        <v>200000</v>
      </c>
      <c r="K58" s="485">
        <v>0</v>
      </c>
      <c r="L58" s="485">
        <v>200000</v>
      </c>
      <c r="M58" s="485">
        <v>200000</v>
      </c>
      <c r="N58" s="485">
        <v>200000</v>
      </c>
      <c r="O58" s="48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4">
        <v>3400000</v>
      </c>
      <c r="G59" s="484">
        <v>0</v>
      </c>
      <c r="H59" s="484">
        <v>3400000</v>
      </c>
      <c r="I59" s="484">
        <v>0</v>
      </c>
      <c r="J59" s="484">
        <v>3400000</v>
      </c>
      <c r="K59" s="484">
        <v>0</v>
      </c>
      <c r="L59" s="484">
        <v>3400000</v>
      </c>
      <c r="M59" s="484">
        <v>2908951.51</v>
      </c>
      <c r="N59" s="484">
        <v>2408951.5099999998</v>
      </c>
      <c r="O59" s="484">
        <v>500000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5">
        <v>350000</v>
      </c>
      <c r="G60" s="485">
        <v>0</v>
      </c>
      <c r="H60" s="485">
        <v>350000</v>
      </c>
      <c r="I60" s="485">
        <v>0</v>
      </c>
      <c r="J60" s="485">
        <v>350000</v>
      </c>
      <c r="K60" s="485">
        <v>0</v>
      </c>
      <c r="L60" s="485">
        <v>350000</v>
      </c>
      <c r="M60" s="485">
        <v>344302.62</v>
      </c>
      <c r="N60" s="485">
        <v>344302.62</v>
      </c>
      <c r="O60" s="48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4">
        <v>980000</v>
      </c>
      <c r="G61" s="484">
        <v>0</v>
      </c>
      <c r="H61" s="484">
        <v>980000</v>
      </c>
      <c r="I61" s="484">
        <v>0</v>
      </c>
      <c r="J61" s="484">
        <v>980000</v>
      </c>
      <c r="K61" s="484">
        <v>0</v>
      </c>
      <c r="L61" s="484">
        <v>980000</v>
      </c>
      <c r="M61" s="484">
        <v>755129.96</v>
      </c>
      <c r="N61" s="484">
        <v>755129.96</v>
      </c>
      <c r="O61" s="48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5">
        <v>421000</v>
      </c>
      <c r="G62" s="485">
        <v>0</v>
      </c>
      <c r="H62" s="485">
        <v>421000</v>
      </c>
      <c r="I62" s="485">
        <v>0</v>
      </c>
      <c r="J62" s="485">
        <v>421000</v>
      </c>
      <c r="K62" s="485">
        <v>0</v>
      </c>
      <c r="L62" s="485">
        <v>421000</v>
      </c>
      <c r="M62" s="485">
        <v>421000</v>
      </c>
      <c r="N62" s="485">
        <v>421000</v>
      </c>
      <c r="O62" s="48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4">
        <v>300000</v>
      </c>
      <c r="G63" s="484">
        <v>0</v>
      </c>
      <c r="H63" s="484">
        <v>300000</v>
      </c>
      <c r="I63" s="484">
        <v>0</v>
      </c>
      <c r="J63" s="484">
        <v>300000</v>
      </c>
      <c r="K63" s="484">
        <v>0</v>
      </c>
      <c r="L63" s="484">
        <v>300000</v>
      </c>
      <c r="M63" s="484">
        <v>241953.01</v>
      </c>
      <c r="N63" s="484">
        <v>241953.01</v>
      </c>
      <c r="O63" s="48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5">
        <v>3913610</v>
      </c>
      <c r="G64" s="485">
        <v>0</v>
      </c>
      <c r="H64" s="485">
        <v>3913610</v>
      </c>
      <c r="I64" s="485">
        <v>0</v>
      </c>
      <c r="J64" s="485">
        <v>3913610</v>
      </c>
      <c r="K64" s="485">
        <v>0</v>
      </c>
      <c r="L64" s="485">
        <v>3913610</v>
      </c>
      <c r="M64" s="485">
        <v>3422038.15</v>
      </c>
      <c r="N64" s="485">
        <v>3422038.15</v>
      </c>
      <c r="O64" s="48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4">
        <v>197500</v>
      </c>
      <c r="G65" s="484">
        <v>0</v>
      </c>
      <c r="H65" s="484">
        <v>197500</v>
      </c>
      <c r="I65" s="484">
        <v>0</v>
      </c>
      <c r="J65" s="484">
        <v>197500</v>
      </c>
      <c r="K65" s="484">
        <v>0</v>
      </c>
      <c r="L65" s="484">
        <v>197500</v>
      </c>
      <c r="M65" s="484">
        <v>127500</v>
      </c>
      <c r="N65" s="484">
        <v>127500</v>
      </c>
      <c r="O65" s="48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5">
        <v>1800000</v>
      </c>
      <c r="G66" s="485">
        <v>0</v>
      </c>
      <c r="H66" s="485">
        <v>1800000</v>
      </c>
      <c r="I66" s="485">
        <v>0</v>
      </c>
      <c r="J66" s="485">
        <v>1800000</v>
      </c>
      <c r="K66" s="485">
        <v>0</v>
      </c>
      <c r="L66" s="485">
        <v>1800000</v>
      </c>
      <c r="M66" s="485">
        <v>1508109.91</v>
      </c>
      <c r="N66" s="485">
        <v>1508109.91</v>
      </c>
      <c r="O66" s="48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4">
        <v>1400000</v>
      </c>
      <c r="G67" s="484">
        <v>0</v>
      </c>
      <c r="H67" s="484">
        <v>1400000</v>
      </c>
      <c r="I67" s="484">
        <v>-400000</v>
      </c>
      <c r="J67" s="484">
        <v>1000000</v>
      </c>
      <c r="K67" s="484">
        <v>0</v>
      </c>
      <c r="L67" s="484">
        <v>1000000</v>
      </c>
      <c r="M67" s="484">
        <v>954336</v>
      </c>
      <c r="N67" s="484">
        <v>954336</v>
      </c>
      <c r="O67" s="484">
        <v>0</v>
      </c>
      <c r="P67" s="449">
        <f>+L67-O67</f>
        <v>1000000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5">
        <v>150000</v>
      </c>
      <c r="G68" s="485">
        <v>0</v>
      </c>
      <c r="H68" s="485">
        <v>150000</v>
      </c>
      <c r="I68" s="485">
        <v>0</v>
      </c>
      <c r="J68" s="485">
        <v>150000</v>
      </c>
      <c r="K68" s="485">
        <v>0</v>
      </c>
      <c r="L68" s="485">
        <v>150000</v>
      </c>
      <c r="M68" s="485">
        <v>143272.45000000001</v>
      </c>
      <c r="N68" s="485">
        <v>143272.45000000001</v>
      </c>
      <c r="O68" s="48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4">
        <v>1685000</v>
      </c>
      <c r="G69" s="484">
        <v>0</v>
      </c>
      <c r="H69" s="484">
        <v>1685000</v>
      </c>
      <c r="I69" s="484">
        <v>0</v>
      </c>
      <c r="J69" s="484">
        <v>1685000</v>
      </c>
      <c r="K69" s="484">
        <v>0</v>
      </c>
      <c r="L69" s="484">
        <v>1685000</v>
      </c>
      <c r="M69" s="484">
        <v>1354062.38</v>
      </c>
      <c r="N69" s="484">
        <v>1354062.38</v>
      </c>
      <c r="O69" s="48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5">
        <v>16000000</v>
      </c>
      <c r="G70" s="485">
        <v>0</v>
      </c>
      <c r="H70" s="485">
        <v>16000000</v>
      </c>
      <c r="I70" s="485">
        <v>0</v>
      </c>
      <c r="J70" s="485">
        <v>16000000</v>
      </c>
      <c r="K70" s="485">
        <v>0</v>
      </c>
      <c r="L70" s="485">
        <v>16000000</v>
      </c>
      <c r="M70" s="485">
        <v>10268056.310000001</v>
      </c>
      <c r="N70" s="485">
        <v>10268056.310000001</v>
      </c>
      <c r="O70" s="48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4">
        <v>2126000</v>
      </c>
      <c r="G71" s="484">
        <v>0</v>
      </c>
      <c r="H71" s="484">
        <v>2126000</v>
      </c>
      <c r="I71" s="484">
        <v>0</v>
      </c>
      <c r="J71" s="484">
        <v>2126000</v>
      </c>
      <c r="K71" s="484">
        <v>0</v>
      </c>
      <c r="L71" s="484">
        <v>2126000</v>
      </c>
      <c r="M71" s="484">
        <v>2062313.66</v>
      </c>
      <c r="N71" s="484">
        <v>2062313.66</v>
      </c>
      <c r="O71" s="48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5">
        <v>495000</v>
      </c>
      <c r="G72" s="485">
        <v>0</v>
      </c>
      <c r="H72" s="485">
        <v>495000</v>
      </c>
      <c r="I72" s="485">
        <v>0</v>
      </c>
      <c r="J72" s="485">
        <v>495000</v>
      </c>
      <c r="K72" s="485">
        <v>0</v>
      </c>
      <c r="L72" s="485">
        <v>495000</v>
      </c>
      <c r="M72" s="485">
        <v>374000</v>
      </c>
      <c r="N72" s="485">
        <v>374000</v>
      </c>
      <c r="O72" s="48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4">
        <v>700000</v>
      </c>
      <c r="G73" s="484">
        <v>0</v>
      </c>
      <c r="H73" s="484">
        <v>700000</v>
      </c>
      <c r="I73" s="484">
        <v>0</v>
      </c>
      <c r="J73" s="484">
        <v>700000</v>
      </c>
      <c r="K73" s="484">
        <v>0</v>
      </c>
      <c r="L73" s="484">
        <v>700000</v>
      </c>
      <c r="M73" s="484">
        <v>652322.68999999994</v>
      </c>
      <c r="N73" s="484">
        <v>652322.68999999994</v>
      </c>
      <c r="O73" s="48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5">
        <v>100000</v>
      </c>
      <c r="G74" s="485">
        <v>0</v>
      </c>
      <c r="H74" s="485">
        <v>100000</v>
      </c>
      <c r="I74" s="485">
        <v>400000</v>
      </c>
      <c r="J74" s="485">
        <v>500000</v>
      </c>
      <c r="K74" s="485">
        <v>0</v>
      </c>
      <c r="L74" s="485">
        <v>500000</v>
      </c>
      <c r="M74" s="485">
        <v>500000</v>
      </c>
      <c r="N74" s="485">
        <v>500000</v>
      </c>
      <c r="O74" s="485"/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4">
        <v>3500000</v>
      </c>
      <c r="G75" s="484">
        <v>0</v>
      </c>
      <c r="H75" s="484">
        <v>3500000</v>
      </c>
      <c r="I75" s="484">
        <v>0</v>
      </c>
      <c r="J75" s="484">
        <v>3500000</v>
      </c>
      <c r="K75" s="484">
        <v>0</v>
      </c>
      <c r="L75" s="484">
        <v>3500000</v>
      </c>
      <c r="M75" s="484">
        <v>3051670.98</v>
      </c>
      <c r="N75" s="484">
        <v>3051670.98</v>
      </c>
      <c r="O75" s="48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5">
        <v>1400000</v>
      </c>
      <c r="G76" s="485">
        <v>0</v>
      </c>
      <c r="H76" s="485">
        <v>1400000</v>
      </c>
      <c r="I76" s="485">
        <v>0</v>
      </c>
      <c r="J76" s="485">
        <v>1400000</v>
      </c>
      <c r="K76" s="485">
        <v>0</v>
      </c>
      <c r="L76" s="485">
        <v>1400000</v>
      </c>
      <c r="M76" s="485">
        <v>1292494.45</v>
      </c>
      <c r="N76" s="485">
        <v>1292494.45</v>
      </c>
      <c r="O76" s="48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4">
        <v>695000</v>
      </c>
      <c r="G77" s="484">
        <v>0</v>
      </c>
      <c r="H77" s="484">
        <v>695000</v>
      </c>
      <c r="I77" s="484">
        <v>0</v>
      </c>
      <c r="J77" s="484">
        <v>695000</v>
      </c>
      <c r="K77" s="484">
        <v>0</v>
      </c>
      <c r="L77" s="484">
        <v>695000</v>
      </c>
      <c r="M77" s="484">
        <v>508575.6</v>
      </c>
      <c r="N77" s="484">
        <v>508575.6</v>
      </c>
      <c r="O77" s="48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5">
        <v>400000</v>
      </c>
      <c r="G78" s="485">
        <v>0</v>
      </c>
      <c r="H78" s="485">
        <v>400000</v>
      </c>
      <c r="I78" s="485">
        <v>0</v>
      </c>
      <c r="J78" s="485">
        <v>400000</v>
      </c>
      <c r="K78" s="485">
        <v>0</v>
      </c>
      <c r="L78" s="485">
        <v>400000</v>
      </c>
      <c r="M78" s="485">
        <v>400000</v>
      </c>
      <c r="N78" s="485">
        <v>400000</v>
      </c>
      <c r="O78" s="48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4">
        <v>2007890</v>
      </c>
      <c r="G79" s="484">
        <v>0</v>
      </c>
      <c r="H79" s="484">
        <v>2007890</v>
      </c>
      <c r="I79" s="484">
        <v>0</v>
      </c>
      <c r="J79" s="484">
        <v>2007890</v>
      </c>
      <c r="K79" s="484">
        <v>0</v>
      </c>
      <c r="L79" s="484">
        <v>2007890</v>
      </c>
      <c r="M79" s="484">
        <v>1993783.28</v>
      </c>
      <c r="N79" s="484">
        <v>1993783.28</v>
      </c>
      <c r="O79" s="48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5">
        <v>110000</v>
      </c>
      <c r="G80" s="485">
        <v>0</v>
      </c>
      <c r="H80" s="485">
        <v>110000</v>
      </c>
      <c r="I80" s="485">
        <v>0</v>
      </c>
      <c r="J80" s="485">
        <v>110000</v>
      </c>
      <c r="K80" s="485">
        <v>0</v>
      </c>
      <c r="L80" s="485">
        <v>110000</v>
      </c>
      <c r="M80" s="485">
        <v>0</v>
      </c>
      <c r="N80" s="485">
        <v>0</v>
      </c>
      <c r="O80" s="48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4">
        <v>800000</v>
      </c>
      <c r="G81" s="484">
        <v>0</v>
      </c>
      <c r="H81" s="484">
        <v>800000</v>
      </c>
      <c r="I81" s="484">
        <v>0</v>
      </c>
      <c r="J81" s="484">
        <v>800000</v>
      </c>
      <c r="K81" s="484">
        <v>0</v>
      </c>
      <c r="L81" s="484">
        <v>800000</v>
      </c>
      <c r="M81" s="484">
        <v>660849.13</v>
      </c>
      <c r="N81" s="484">
        <v>660849.13</v>
      </c>
      <c r="O81" s="48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5">
        <v>100000</v>
      </c>
      <c r="G82" s="485">
        <v>0</v>
      </c>
      <c r="H82" s="485">
        <v>100000</v>
      </c>
      <c r="I82" s="485">
        <v>0</v>
      </c>
      <c r="J82" s="485">
        <v>100000</v>
      </c>
      <c r="K82" s="485">
        <v>0</v>
      </c>
      <c r="L82" s="485">
        <v>100000</v>
      </c>
      <c r="M82" s="485">
        <v>100000</v>
      </c>
      <c r="N82" s="485">
        <v>100000</v>
      </c>
      <c r="O82" s="48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4">
        <v>5000000</v>
      </c>
      <c r="G83" s="484">
        <v>0</v>
      </c>
      <c r="H83" s="484">
        <v>5000000</v>
      </c>
      <c r="I83" s="484">
        <v>0</v>
      </c>
      <c r="J83" s="484">
        <v>5000000</v>
      </c>
      <c r="K83" s="484">
        <v>0</v>
      </c>
      <c r="L83" s="484">
        <v>5000000</v>
      </c>
      <c r="M83" s="484">
        <v>4327063.0999999996</v>
      </c>
      <c r="N83" s="484">
        <v>4327063.0999999996</v>
      </c>
      <c r="O83" s="48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5">
        <v>2950000</v>
      </c>
      <c r="G84" s="485">
        <v>0</v>
      </c>
      <c r="H84" s="485">
        <v>2950000</v>
      </c>
      <c r="I84" s="485">
        <v>0</v>
      </c>
      <c r="J84" s="485">
        <v>2950000</v>
      </c>
      <c r="K84" s="485">
        <v>0</v>
      </c>
      <c r="L84" s="485">
        <v>2950000</v>
      </c>
      <c r="M84" s="485">
        <v>2674141.92</v>
      </c>
      <c r="N84" s="485">
        <v>2674141.92</v>
      </c>
      <c r="O84" s="48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4">
        <v>700000</v>
      </c>
      <c r="G85" s="484">
        <v>0</v>
      </c>
      <c r="H85" s="484">
        <v>700000</v>
      </c>
      <c r="I85" s="484">
        <v>0</v>
      </c>
      <c r="J85" s="484">
        <v>700000</v>
      </c>
      <c r="K85" s="484">
        <v>0</v>
      </c>
      <c r="L85" s="484">
        <v>700000</v>
      </c>
      <c r="M85" s="484">
        <v>590473.74</v>
      </c>
      <c r="N85" s="484">
        <v>590473.74</v>
      </c>
      <c r="O85" s="48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5">
        <v>100000</v>
      </c>
      <c r="G86" s="485">
        <v>0</v>
      </c>
      <c r="H86" s="485">
        <v>100000</v>
      </c>
      <c r="I86" s="485">
        <v>0</v>
      </c>
      <c r="J86" s="485">
        <v>100000</v>
      </c>
      <c r="K86" s="485">
        <v>0</v>
      </c>
      <c r="L86" s="485">
        <v>100000</v>
      </c>
      <c r="M86" s="485">
        <v>100000</v>
      </c>
      <c r="N86" s="485">
        <v>100000</v>
      </c>
      <c r="O86" s="48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4">
        <v>1000000</v>
      </c>
      <c r="G87" s="484">
        <v>0</v>
      </c>
      <c r="H87" s="484">
        <v>1000000</v>
      </c>
      <c r="I87" s="484">
        <v>0</v>
      </c>
      <c r="J87" s="484">
        <v>1000000</v>
      </c>
      <c r="K87" s="484">
        <v>0</v>
      </c>
      <c r="L87" s="484">
        <v>1000000</v>
      </c>
      <c r="M87" s="484">
        <v>786023.34</v>
      </c>
      <c r="N87" s="484">
        <v>786023.34</v>
      </c>
      <c r="O87" s="48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5">
        <v>1000000</v>
      </c>
      <c r="G88" s="485">
        <v>0</v>
      </c>
      <c r="H88" s="485">
        <v>1000000</v>
      </c>
      <c r="I88" s="485">
        <v>0</v>
      </c>
      <c r="J88" s="485">
        <v>1000000</v>
      </c>
      <c r="K88" s="485">
        <v>0</v>
      </c>
      <c r="L88" s="485">
        <v>1000000</v>
      </c>
      <c r="M88" s="485">
        <v>0</v>
      </c>
      <c r="N88" s="485">
        <v>0</v>
      </c>
      <c r="O88" s="48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4">
        <v>1949502</v>
      </c>
      <c r="G89" s="484">
        <v>0</v>
      </c>
      <c r="H89" s="484">
        <v>1949502</v>
      </c>
      <c r="I89" s="484">
        <v>0</v>
      </c>
      <c r="J89" s="484">
        <v>1949502</v>
      </c>
      <c r="K89" s="484">
        <v>0</v>
      </c>
      <c r="L89" s="484">
        <v>1949502</v>
      </c>
      <c r="M89" s="484">
        <v>1620634.06</v>
      </c>
      <c r="N89" s="484">
        <v>1635843.46</v>
      </c>
      <c r="O89" s="48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5">
        <v>233177</v>
      </c>
      <c r="G90" s="485">
        <v>0</v>
      </c>
      <c r="H90" s="485">
        <v>233177</v>
      </c>
      <c r="I90" s="485">
        <v>0</v>
      </c>
      <c r="J90" s="485">
        <v>233177</v>
      </c>
      <c r="K90" s="485">
        <v>0</v>
      </c>
      <c r="L90" s="485">
        <v>233177</v>
      </c>
      <c r="M90" s="485">
        <v>212820.44</v>
      </c>
      <c r="N90" s="485">
        <v>212820.44</v>
      </c>
      <c r="O90" s="48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4">
        <v>17628738</v>
      </c>
      <c r="G91" s="484">
        <v>0</v>
      </c>
      <c r="H91" s="484">
        <v>17628738</v>
      </c>
      <c r="I91" s="484">
        <v>0</v>
      </c>
      <c r="J91" s="484">
        <v>17628738</v>
      </c>
      <c r="K91" s="484">
        <v>0</v>
      </c>
      <c r="L91" s="484">
        <v>17628738</v>
      </c>
      <c r="M91" s="484">
        <v>13924936.98</v>
      </c>
      <c r="N91" s="484">
        <v>13924936.98</v>
      </c>
      <c r="O91" s="48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5">
        <v>800000</v>
      </c>
      <c r="G92" s="485">
        <v>0</v>
      </c>
      <c r="H92" s="485">
        <v>800000</v>
      </c>
      <c r="I92" s="485">
        <v>0</v>
      </c>
      <c r="J92" s="485">
        <v>800000</v>
      </c>
      <c r="K92" s="485">
        <v>0</v>
      </c>
      <c r="L92" s="485">
        <v>800000</v>
      </c>
      <c r="M92" s="485">
        <v>577333.82999999996</v>
      </c>
      <c r="N92" s="485">
        <v>577333.82999999996</v>
      </c>
      <c r="O92" s="48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4">
        <v>700000</v>
      </c>
      <c r="G93" s="484">
        <v>0</v>
      </c>
      <c r="H93" s="484">
        <v>700000</v>
      </c>
      <c r="I93" s="484">
        <v>0</v>
      </c>
      <c r="J93" s="484">
        <v>700000</v>
      </c>
      <c r="K93" s="484">
        <v>0</v>
      </c>
      <c r="L93" s="484">
        <v>700000</v>
      </c>
      <c r="M93" s="484">
        <v>670259.6</v>
      </c>
      <c r="N93" s="484">
        <v>670259.6</v>
      </c>
      <c r="O93" s="48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5">
        <v>1</v>
      </c>
      <c r="G94" s="485">
        <v>0</v>
      </c>
      <c r="H94" s="485">
        <v>1</v>
      </c>
      <c r="I94" s="485">
        <v>0</v>
      </c>
      <c r="J94" s="485">
        <v>1</v>
      </c>
      <c r="K94" s="485">
        <v>0</v>
      </c>
      <c r="L94" s="485">
        <v>1</v>
      </c>
      <c r="M94" s="485">
        <v>1</v>
      </c>
      <c r="N94" s="485">
        <v>1</v>
      </c>
      <c r="O94" s="485"/>
      <c r="P94" s="451">
        <f t="shared" si="1"/>
        <v>1</v>
      </c>
    </row>
    <row r="95" spans="1:16" ht="17.100000000000001" customHeight="1" x14ac:dyDescent="0.2">
      <c r="A95" s="446"/>
      <c r="B95" s="486" t="s">
        <v>9</v>
      </c>
      <c r="C95" s="493"/>
      <c r="D95" s="493"/>
      <c r="E95" s="486"/>
      <c r="F95" s="483">
        <v>517546895</v>
      </c>
      <c r="G95" s="483">
        <v>-3436635</v>
      </c>
      <c r="H95" s="483">
        <v>514110260</v>
      </c>
      <c r="I95" s="483">
        <v>240818</v>
      </c>
      <c r="J95" s="483">
        <v>514351078</v>
      </c>
      <c r="K95" s="483">
        <v>0</v>
      </c>
      <c r="L95" s="483">
        <v>514351078</v>
      </c>
      <c r="M95" s="483">
        <v>374205115.10000002</v>
      </c>
      <c r="N95" s="483">
        <v>370566701.35000002</v>
      </c>
      <c r="O95" s="483">
        <v>3450000</v>
      </c>
      <c r="P95" s="453">
        <f>+L95-O95</f>
        <v>510901078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1"/>
  <sheetViews>
    <sheetView showGridLines="0" zoomScale="80" zoomScaleNormal="80" workbookViewId="0">
      <pane xSplit="1" ySplit="4" topLeftCell="B50" activePane="bottomRight" state="frozen"/>
      <selection activeCell="Q5" sqref="Q5:Q7"/>
      <selection pane="topRight" activeCell="Q5" sqref="Q5:Q7"/>
      <selection pane="bottomLeft" activeCell="Q5" sqref="Q5:Q7"/>
      <selection pane="bottomRight" activeCell="D79" sqref="D79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349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386236.97</v>
      </c>
      <c r="G5" s="478">
        <v>386236.97</v>
      </c>
      <c r="H5" s="478">
        <v>0</v>
      </c>
      <c r="I5" s="478">
        <v>386236.97</v>
      </c>
      <c r="J5" s="478">
        <v>0</v>
      </c>
      <c r="K5" s="478">
        <v>386236.97</v>
      </c>
      <c r="L5" s="47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13354.35</v>
      </c>
      <c r="G6" s="482">
        <v>13354.35</v>
      </c>
      <c r="H6" s="482">
        <v>0</v>
      </c>
      <c r="I6" s="482">
        <v>13354.35</v>
      </c>
      <c r="J6" s="482">
        <v>0</v>
      </c>
      <c r="K6" s="482">
        <v>13354.35</v>
      </c>
      <c r="L6" s="48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81031.58</v>
      </c>
      <c r="G11" s="478">
        <v>81031.58</v>
      </c>
      <c r="H11" s="478">
        <v>0</v>
      </c>
      <c r="I11" s="478">
        <v>81031.58</v>
      </c>
      <c r="J11" s="478">
        <v>0</v>
      </c>
      <c r="K11" s="478">
        <v>81031.58</v>
      </c>
      <c r="L11" s="47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102391012.26000001</v>
      </c>
      <c r="G12" s="482">
        <v>100437963.59999999</v>
      </c>
      <c r="H12" s="482">
        <v>5729334.1200000001</v>
      </c>
      <c r="I12" s="482">
        <v>94708629.480000004</v>
      </c>
      <c r="J12" s="482">
        <v>2754482.17</v>
      </c>
      <c r="K12" s="482">
        <v>91954147.310000002</v>
      </c>
      <c r="L12" s="482">
        <v>1953048.66</v>
      </c>
      <c r="M12" s="438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7087976.04</v>
      </c>
      <c r="G13" s="478">
        <v>7087975.9400000004</v>
      </c>
      <c r="H13" s="478">
        <v>1010254.71</v>
      </c>
      <c r="I13" s="478">
        <v>6077721.2300000004</v>
      </c>
      <c r="J13" s="478">
        <v>236780.93</v>
      </c>
      <c r="K13" s="478">
        <v>5840940.2999999998</v>
      </c>
      <c r="L13" s="478">
        <v>0.1</v>
      </c>
      <c r="M13" s="437"/>
    </row>
    <row r="14" spans="1:13" ht="20.100000000000001" customHeight="1" x14ac:dyDescent="0.2">
      <c r="A14" s="410" t="str">
        <f t="shared" si="0"/>
        <v>174225-3-151</v>
      </c>
      <c r="B14" s="479">
        <v>174225</v>
      </c>
      <c r="C14" s="480">
        <v>3</v>
      </c>
      <c r="D14" s="481" t="s">
        <v>8</v>
      </c>
      <c r="E14" s="480">
        <v>151</v>
      </c>
      <c r="F14" s="482">
        <v>309804.09000000003</v>
      </c>
      <c r="G14" s="482">
        <v>277642.69</v>
      </c>
      <c r="H14" s="482">
        <v>138646.79999999999</v>
      </c>
      <c r="I14" s="482">
        <v>138995.89000000001</v>
      </c>
      <c r="J14" s="482">
        <v>12372.74</v>
      </c>
      <c r="K14" s="482">
        <v>126623.15</v>
      </c>
      <c r="L14" s="482">
        <v>32161.4</v>
      </c>
      <c r="M14" s="438"/>
    </row>
    <row r="15" spans="1:13" ht="20.100000000000001" customHeight="1" x14ac:dyDescent="0.2">
      <c r="A15" s="410" t="str">
        <f t="shared" si="0"/>
        <v>174230-3-142</v>
      </c>
      <c r="B15" s="475">
        <v>174230</v>
      </c>
      <c r="C15" s="476">
        <v>3</v>
      </c>
      <c r="D15" s="477" t="s">
        <v>8</v>
      </c>
      <c r="E15" s="476">
        <v>142</v>
      </c>
      <c r="F15" s="478">
        <v>26017.57</v>
      </c>
      <c r="G15" s="478">
        <v>26017.57</v>
      </c>
      <c r="H15" s="478">
        <v>994.85</v>
      </c>
      <c r="I15" s="478">
        <v>25022.720000000001</v>
      </c>
      <c r="J15" s="478">
        <v>7663.71</v>
      </c>
      <c r="K15" s="478">
        <v>17359.009999999998</v>
      </c>
      <c r="L15" s="478">
        <v>0</v>
      </c>
      <c r="M15" s="437"/>
    </row>
    <row r="16" spans="1:13" ht="20.100000000000001" customHeight="1" x14ac:dyDescent="0.2">
      <c r="A16" s="410" t="str">
        <f t="shared" si="0"/>
        <v>174231-3-142</v>
      </c>
      <c r="B16" s="479">
        <v>174231</v>
      </c>
      <c r="C16" s="480">
        <v>3</v>
      </c>
      <c r="D16" s="481" t="s">
        <v>8</v>
      </c>
      <c r="E16" s="480">
        <v>142</v>
      </c>
      <c r="F16" s="482">
        <v>72090.19</v>
      </c>
      <c r="G16" s="482">
        <v>62926.18</v>
      </c>
      <c r="H16" s="482">
        <v>28302.36</v>
      </c>
      <c r="I16" s="482">
        <v>34623.82</v>
      </c>
      <c r="J16" s="482">
        <v>0</v>
      </c>
      <c r="K16" s="482">
        <v>34623.82</v>
      </c>
      <c r="L16" s="482">
        <v>9164.01</v>
      </c>
      <c r="M16" s="438"/>
    </row>
    <row r="17" spans="1:13" ht="20.100000000000001" customHeight="1" x14ac:dyDescent="0.2">
      <c r="A17" s="410" t="str">
        <f t="shared" si="0"/>
        <v>174231-4-142</v>
      </c>
      <c r="B17" s="475">
        <v>174231</v>
      </c>
      <c r="C17" s="476">
        <v>4</v>
      </c>
      <c r="D17" s="477" t="s">
        <v>7</v>
      </c>
      <c r="E17" s="476">
        <v>142</v>
      </c>
      <c r="F17" s="478">
        <v>1040.06</v>
      </c>
      <c r="G17" s="478"/>
      <c r="H17" s="478"/>
      <c r="I17" s="478"/>
      <c r="J17" s="478"/>
      <c r="K17" s="478"/>
      <c r="L17" s="478">
        <v>1040.06</v>
      </c>
      <c r="M17" s="437"/>
    </row>
    <row r="18" spans="1:13" ht="20.100000000000001" customHeight="1" x14ac:dyDescent="0.2">
      <c r="A18" s="410" t="str">
        <f t="shared" si="0"/>
        <v>174232-3-142</v>
      </c>
      <c r="B18" s="479">
        <v>174232</v>
      </c>
      <c r="C18" s="480">
        <v>3</v>
      </c>
      <c r="D18" s="481" t="s">
        <v>8</v>
      </c>
      <c r="E18" s="480">
        <v>142</v>
      </c>
      <c r="F18" s="482">
        <v>5898060.0300000003</v>
      </c>
      <c r="G18" s="482">
        <v>5653191.75</v>
      </c>
      <c r="H18" s="482">
        <v>1042473.18</v>
      </c>
      <c r="I18" s="482">
        <v>4610718.57</v>
      </c>
      <c r="J18" s="482">
        <v>520117.78</v>
      </c>
      <c r="K18" s="482">
        <v>4090600.79</v>
      </c>
      <c r="L18" s="482">
        <v>349791.43</v>
      </c>
      <c r="M18" s="438"/>
    </row>
    <row r="19" spans="1:13" ht="20.100000000000001" customHeight="1" x14ac:dyDescent="0.2">
      <c r="A19" s="410" t="str">
        <f t="shared" si="0"/>
        <v>174232-4-142</v>
      </c>
      <c r="B19" s="475">
        <v>174232</v>
      </c>
      <c r="C19" s="476">
        <v>4</v>
      </c>
      <c r="D19" s="477" t="s">
        <v>7</v>
      </c>
      <c r="E19" s="476">
        <v>142</v>
      </c>
      <c r="F19" s="478">
        <v>59676.99</v>
      </c>
      <c r="G19" s="478">
        <v>59675.99</v>
      </c>
      <c r="H19" s="478">
        <v>12780</v>
      </c>
      <c r="I19" s="478">
        <v>46895.99</v>
      </c>
      <c r="J19" s="478">
        <v>0</v>
      </c>
      <c r="K19" s="478">
        <v>46895.99</v>
      </c>
      <c r="L19" s="478">
        <v>1</v>
      </c>
      <c r="M19" s="437"/>
    </row>
    <row r="20" spans="1:13" ht="20.100000000000001" customHeight="1" x14ac:dyDescent="0.2">
      <c r="A20" s="410" t="str">
        <f t="shared" si="0"/>
        <v>174233-3-142</v>
      </c>
      <c r="B20" s="479">
        <v>174233</v>
      </c>
      <c r="C20" s="480">
        <v>3</v>
      </c>
      <c r="D20" s="481" t="s">
        <v>8</v>
      </c>
      <c r="E20" s="480">
        <v>142</v>
      </c>
      <c r="F20" s="482">
        <v>198806.83</v>
      </c>
      <c r="G20" s="482">
        <v>192653.06</v>
      </c>
      <c r="H20" s="482">
        <v>95758.1</v>
      </c>
      <c r="I20" s="482">
        <v>96894.96</v>
      </c>
      <c r="J20" s="482">
        <v>5861.51</v>
      </c>
      <c r="K20" s="482">
        <v>91033.45</v>
      </c>
      <c r="L20" s="482">
        <v>6153.77</v>
      </c>
      <c r="M20" s="438"/>
    </row>
    <row r="21" spans="1:13" ht="20.100000000000001" customHeight="1" x14ac:dyDescent="0.2">
      <c r="A21" s="410" t="str">
        <f t="shared" si="0"/>
        <v>174233-4-142</v>
      </c>
      <c r="B21" s="475">
        <v>174233</v>
      </c>
      <c r="C21" s="476">
        <v>4</v>
      </c>
      <c r="D21" s="477" t="s">
        <v>7</v>
      </c>
      <c r="E21" s="476">
        <v>142</v>
      </c>
      <c r="F21" s="478">
        <v>139061.16</v>
      </c>
      <c r="G21" s="478">
        <v>5197</v>
      </c>
      <c r="H21" s="478">
        <v>5197</v>
      </c>
      <c r="I21" s="478"/>
      <c r="J21" s="478"/>
      <c r="K21" s="478"/>
      <c r="L21" s="478">
        <v>133864.16</v>
      </c>
      <c r="M21" s="437"/>
    </row>
    <row r="22" spans="1:13" ht="20.100000000000001" customHeight="1" x14ac:dyDescent="0.2">
      <c r="A22" s="410" t="str">
        <f t="shared" si="0"/>
        <v>174234-3-142</v>
      </c>
      <c r="B22" s="479">
        <v>174234</v>
      </c>
      <c r="C22" s="480">
        <v>3</v>
      </c>
      <c r="D22" s="481" t="s">
        <v>8</v>
      </c>
      <c r="E22" s="480">
        <v>142</v>
      </c>
      <c r="F22" s="482">
        <v>218140.48</v>
      </c>
      <c r="G22" s="482">
        <v>154138.23999999999</v>
      </c>
      <c r="H22" s="482">
        <v>47507.3</v>
      </c>
      <c r="I22" s="482">
        <v>106630.94</v>
      </c>
      <c r="J22" s="482">
        <v>1116.45</v>
      </c>
      <c r="K22" s="482">
        <v>105514.49</v>
      </c>
      <c r="L22" s="482">
        <v>64002.239999999998</v>
      </c>
      <c r="M22" s="438"/>
    </row>
    <row r="23" spans="1:13" ht="20.100000000000001" customHeight="1" x14ac:dyDescent="0.2">
      <c r="A23" s="410" t="str">
        <f t="shared" si="0"/>
        <v>174234-4-142</v>
      </c>
      <c r="B23" s="475">
        <v>174234</v>
      </c>
      <c r="C23" s="476">
        <v>4</v>
      </c>
      <c r="D23" s="477" t="s">
        <v>7</v>
      </c>
      <c r="E23" s="476">
        <v>142</v>
      </c>
      <c r="F23" s="478">
        <v>264797.63</v>
      </c>
      <c r="G23" s="478">
        <v>261957</v>
      </c>
      <c r="H23" s="478">
        <v>0</v>
      </c>
      <c r="I23" s="478">
        <v>261957</v>
      </c>
      <c r="J23" s="478">
        <v>0</v>
      </c>
      <c r="K23" s="478">
        <v>261957</v>
      </c>
      <c r="L23" s="478">
        <v>2840.63</v>
      </c>
      <c r="M23" s="437"/>
    </row>
    <row r="24" spans="1:13" ht="20.100000000000001" customHeight="1" x14ac:dyDescent="0.2">
      <c r="A24" s="410" t="str">
        <f t="shared" si="0"/>
        <v>174235-3-142</v>
      </c>
      <c r="B24" s="479">
        <v>174235</v>
      </c>
      <c r="C24" s="480">
        <v>3</v>
      </c>
      <c r="D24" s="481" t="s">
        <v>8</v>
      </c>
      <c r="E24" s="480">
        <v>142</v>
      </c>
      <c r="F24" s="482">
        <v>57780.61</v>
      </c>
      <c r="G24" s="482">
        <v>57044.38</v>
      </c>
      <c r="H24" s="482">
        <v>12163.04</v>
      </c>
      <c r="I24" s="482">
        <v>44881.34</v>
      </c>
      <c r="J24" s="482">
        <v>2000</v>
      </c>
      <c r="K24" s="482">
        <v>42881.34</v>
      </c>
      <c r="L24" s="482">
        <v>736.23</v>
      </c>
      <c r="M24" s="438"/>
    </row>
    <row r="25" spans="1:13" ht="20.100000000000001" customHeight="1" x14ac:dyDescent="0.2">
      <c r="A25" s="410" t="str">
        <f t="shared" si="0"/>
        <v>174236-3-142</v>
      </c>
      <c r="B25" s="475">
        <v>174236</v>
      </c>
      <c r="C25" s="476">
        <v>3</v>
      </c>
      <c r="D25" s="477" t="s">
        <v>8</v>
      </c>
      <c r="E25" s="476">
        <v>142</v>
      </c>
      <c r="F25" s="478">
        <v>37071.29</v>
      </c>
      <c r="G25" s="478">
        <v>36327.980000000003</v>
      </c>
      <c r="H25" s="478">
        <v>33641.4</v>
      </c>
      <c r="I25" s="478">
        <v>2686.58</v>
      </c>
      <c r="J25" s="478">
        <v>0</v>
      </c>
      <c r="K25" s="478">
        <v>2686.58</v>
      </c>
      <c r="L25" s="478">
        <v>743.31</v>
      </c>
      <c r="M25" s="437"/>
    </row>
    <row r="26" spans="1:13" ht="20.100000000000001" customHeight="1" x14ac:dyDescent="0.2">
      <c r="A26" s="410" t="str">
        <f t="shared" si="0"/>
        <v>174237-3-142</v>
      </c>
      <c r="B26" s="479">
        <v>174237</v>
      </c>
      <c r="C26" s="480">
        <v>3</v>
      </c>
      <c r="D26" s="481" t="s">
        <v>8</v>
      </c>
      <c r="E26" s="480">
        <v>142</v>
      </c>
      <c r="F26" s="482">
        <v>216513.63</v>
      </c>
      <c r="G26" s="482">
        <v>213650.83</v>
      </c>
      <c r="H26" s="482">
        <v>197527.36</v>
      </c>
      <c r="I26" s="482">
        <v>16123.47</v>
      </c>
      <c r="J26" s="482">
        <v>0</v>
      </c>
      <c r="K26" s="482">
        <v>16123.47</v>
      </c>
      <c r="L26" s="482">
        <v>101562.8</v>
      </c>
      <c r="M26" s="438"/>
    </row>
    <row r="27" spans="1:13" ht="20.100000000000001" customHeight="1" x14ac:dyDescent="0.2">
      <c r="A27" s="410" t="str">
        <f t="shared" si="0"/>
        <v>174238-3-142</v>
      </c>
      <c r="B27" s="475">
        <v>174238</v>
      </c>
      <c r="C27" s="476">
        <v>3</v>
      </c>
      <c r="D27" s="477" t="s">
        <v>8</v>
      </c>
      <c r="E27" s="476">
        <v>142</v>
      </c>
      <c r="F27" s="478">
        <v>69794.36</v>
      </c>
      <c r="G27" s="478">
        <v>50716.93</v>
      </c>
      <c r="H27" s="478">
        <v>16751.2</v>
      </c>
      <c r="I27" s="478">
        <v>33965.730000000003</v>
      </c>
      <c r="J27" s="478">
        <v>5547.95</v>
      </c>
      <c r="K27" s="478">
        <v>28417.78</v>
      </c>
      <c r="L27" s="478">
        <v>19077.43</v>
      </c>
      <c r="M27" s="437"/>
    </row>
    <row r="28" spans="1:13" ht="20.100000000000001" customHeight="1" x14ac:dyDescent="0.2">
      <c r="A28" s="410" t="str">
        <f t="shared" si="0"/>
        <v>174239-3-142</v>
      </c>
      <c r="B28" s="479">
        <v>174239</v>
      </c>
      <c r="C28" s="480">
        <v>3</v>
      </c>
      <c r="D28" s="481" t="s">
        <v>8</v>
      </c>
      <c r="E28" s="480">
        <v>142</v>
      </c>
      <c r="F28" s="482">
        <v>1133915.6000000001</v>
      </c>
      <c r="G28" s="482">
        <v>957383.06</v>
      </c>
      <c r="H28" s="482">
        <v>286169.34000000003</v>
      </c>
      <c r="I28" s="482">
        <v>671213.72</v>
      </c>
      <c r="J28" s="482">
        <v>94214.09</v>
      </c>
      <c r="K28" s="482">
        <v>576999.63</v>
      </c>
      <c r="L28" s="482">
        <v>176532.54</v>
      </c>
      <c r="M28" s="438"/>
    </row>
    <row r="29" spans="1:13" ht="20.100000000000001" customHeight="1" x14ac:dyDescent="0.2">
      <c r="A29" s="410" t="str">
        <f t="shared" si="0"/>
        <v>174239-4-142</v>
      </c>
      <c r="B29" s="475">
        <v>174239</v>
      </c>
      <c r="C29" s="476">
        <v>4</v>
      </c>
      <c r="D29" s="477" t="s">
        <v>7</v>
      </c>
      <c r="E29" s="476">
        <v>142</v>
      </c>
      <c r="F29" s="478">
        <v>13948.55</v>
      </c>
      <c r="G29" s="478">
        <v>13948.55</v>
      </c>
      <c r="H29" s="478">
        <v>13456.65</v>
      </c>
      <c r="I29" s="478">
        <v>491.9</v>
      </c>
      <c r="J29" s="478">
        <v>0</v>
      </c>
      <c r="K29" s="478">
        <v>491.9</v>
      </c>
      <c r="L29" s="478">
        <v>0</v>
      </c>
      <c r="M29" s="437"/>
    </row>
    <row r="30" spans="1:13" ht="20.100000000000001" customHeight="1" x14ac:dyDescent="0.2">
      <c r="A30" s="410" t="str">
        <f t="shared" si="0"/>
        <v>174239-3-150</v>
      </c>
      <c r="B30" s="479">
        <v>174239</v>
      </c>
      <c r="C30" s="480">
        <v>3</v>
      </c>
      <c r="D30" s="481" t="s">
        <v>8</v>
      </c>
      <c r="E30" s="480">
        <v>150</v>
      </c>
      <c r="F30" s="482">
        <v>487031.42</v>
      </c>
      <c r="G30" s="482">
        <v>487031.42</v>
      </c>
      <c r="H30" s="482">
        <v>74952.62</v>
      </c>
      <c r="I30" s="482">
        <v>412078.8</v>
      </c>
      <c r="J30" s="482">
        <v>287157.8</v>
      </c>
      <c r="K30" s="482">
        <v>124921</v>
      </c>
      <c r="L30" s="482">
        <v>0</v>
      </c>
      <c r="M30" s="438"/>
    </row>
    <row r="31" spans="1:13" ht="20.100000000000001" customHeight="1" x14ac:dyDescent="0.2">
      <c r="A31" s="410" t="str">
        <f t="shared" si="0"/>
        <v>174240-3-142</v>
      </c>
      <c r="B31" s="475">
        <v>174240</v>
      </c>
      <c r="C31" s="476">
        <v>3</v>
      </c>
      <c r="D31" s="477" t="s">
        <v>8</v>
      </c>
      <c r="E31" s="476">
        <v>142</v>
      </c>
      <c r="F31" s="478">
        <v>176068.18</v>
      </c>
      <c r="G31" s="478">
        <v>108404.58</v>
      </c>
      <c r="H31" s="478">
        <v>30743</v>
      </c>
      <c r="I31" s="478">
        <v>77661.58</v>
      </c>
      <c r="J31" s="478">
        <v>3987.34</v>
      </c>
      <c r="K31" s="478">
        <v>73674.240000000005</v>
      </c>
      <c r="L31" s="478">
        <v>67663.600000000006</v>
      </c>
      <c r="M31" s="437"/>
    </row>
    <row r="32" spans="1:13" ht="20.100000000000001" customHeight="1" x14ac:dyDescent="0.2">
      <c r="A32" s="410" t="str">
        <f t="shared" si="0"/>
        <v>174241-3-142</v>
      </c>
      <c r="B32" s="479">
        <v>174241</v>
      </c>
      <c r="C32" s="480">
        <v>3</v>
      </c>
      <c r="D32" s="481" t="s">
        <v>8</v>
      </c>
      <c r="E32" s="480">
        <v>142</v>
      </c>
      <c r="F32" s="482">
        <v>1094687.01</v>
      </c>
      <c r="G32" s="482">
        <v>1051375.95</v>
      </c>
      <c r="H32" s="482">
        <v>293582.51</v>
      </c>
      <c r="I32" s="482">
        <v>757793.44</v>
      </c>
      <c r="J32" s="482">
        <v>90895.86</v>
      </c>
      <c r="K32" s="482">
        <v>666897.57999999996</v>
      </c>
      <c r="L32" s="482">
        <v>43311.06</v>
      </c>
      <c r="M32" s="438"/>
    </row>
    <row r="33" spans="1:13" ht="20.100000000000001" customHeight="1" x14ac:dyDescent="0.2">
      <c r="A33" s="410" t="str">
        <f t="shared" si="0"/>
        <v>174241-4-142</v>
      </c>
      <c r="B33" s="475">
        <v>174241</v>
      </c>
      <c r="C33" s="476">
        <v>4</v>
      </c>
      <c r="D33" s="477" t="s">
        <v>7</v>
      </c>
      <c r="E33" s="476">
        <v>142</v>
      </c>
      <c r="F33" s="478">
        <v>220515</v>
      </c>
      <c r="G33" s="478">
        <v>220480</v>
      </c>
      <c r="H33" s="478">
        <v>220480</v>
      </c>
      <c r="I33" s="478"/>
      <c r="J33" s="478"/>
      <c r="K33" s="478"/>
      <c r="L33" s="478">
        <v>35</v>
      </c>
      <c r="M33" s="437"/>
    </row>
    <row r="34" spans="1:13" ht="20.100000000000001" customHeight="1" x14ac:dyDescent="0.2">
      <c r="A34" s="410" t="str">
        <f t="shared" si="0"/>
        <v>174242-3-142</v>
      </c>
      <c r="B34" s="479">
        <v>174242</v>
      </c>
      <c r="C34" s="480">
        <v>3</v>
      </c>
      <c r="D34" s="481" t="s">
        <v>8</v>
      </c>
      <c r="E34" s="480">
        <v>142</v>
      </c>
      <c r="F34" s="482">
        <v>809517.18</v>
      </c>
      <c r="G34" s="482">
        <v>770111.48</v>
      </c>
      <c r="H34" s="482">
        <v>254493.34</v>
      </c>
      <c r="I34" s="482">
        <v>515618.14</v>
      </c>
      <c r="J34" s="482">
        <v>4872.45</v>
      </c>
      <c r="K34" s="482">
        <v>510745.69</v>
      </c>
      <c r="L34" s="482">
        <v>39405.699999999997</v>
      </c>
      <c r="M34" s="438"/>
    </row>
    <row r="35" spans="1:13" ht="20.100000000000001" customHeight="1" x14ac:dyDescent="0.2">
      <c r="A35" s="410" t="str">
        <f t="shared" si="0"/>
        <v>174242-4-142</v>
      </c>
      <c r="B35" s="475">
        <v>174242</v>
      </c>
      <c r="C35" s="476">
        <v>4</v>
      </c>
      <c r="D35" s="477" t="s">
        <v>7</v>
      </c>
      <c r="E35" s="476">
        <v>142</v>
      </c>
      <c r="F35" s="478">
        <v>259809</v>
      </c>
      <c r="G35" s="478">
        <v>259809</v>
      </c>
      <c r="H35" s="478">
        <v>259809</v>
      </c>
      <c r="I35" s="478"/>
      <c r="J35" s="478"/>
      <c r="K35" s="478"/>
      <c r="L35" s="478">
        <v>0</v>
      </c>
      <c r="M35" s="437"/>
    </row>
    <row r="36" spans="1:13" ht="20.100000000000001" customHeight="1" x14ac:dyDescent="0.2">
      <c r="A36" s="410" t="str">
        <f t="shared" si="0"/>
        <v>174243-3-142</v>
      </c>
      <c r="B36" s="479">
        <v>174243</v>
      </c>
      <c r="C36" s="480">
        <v>3</v>
      </c>
      <c r="D36" s="481" t="s">
        <v>8</v>
      </c>
      <c r="E36" s="480">
        <v>142</v>
      </c>
      <c r="F36" s="482">
        <v>41583.11</v>
      </c>
      <c r="G36" s="482">
        <v>40482.93</v>
      </c>
      <c r="H36" s="482">
        <v>1931.06</v>
      </c>
      <c r="I36" s="482">
        <v>38551.870000000003</v>
      </c>
      <c r="J36" s="482">
        <v>6501.82</v>
      </c>
      <c r="K36" s="482">
        <v>32050.05</v>
      </c>
      <c r="L36" s="482">
        <v>1100.18</v>
      </c>
      <c r="M36" s="438"/>
    </row>
    <row r="37" spans="1:13" ht="20.100000000000001" customHeight="1" x14ac:dyDescent="0.2">
      <c r="A37" s="410" t="str">
        <f t="shared" si="0"/>
        <v>174244-3-142</v>
      </c>
      <c r="B37" s="475">
        <v>174244</v>
      </c>
      <c r="C37" s="476">
        <v>3</v>
      </c>
      <c r="D37" s="477" t="s">
        <v>8</v>
      </c>
      <c r="E37" s="476">
        <v>142</v>
      </c>
      <c r="F37" s="478">
        <v>85011.48</v>
      </c>
      <c r="G37" s="478">
        <v>85011.48</v>
      </c>
      <c r="H37" s="478">
        <v>85011.48</v>
      </c>
      <c r="I37" s="478"/>
      <c r="J37" s="478"/>
      <c r="K37" s="478"/>
      <c r="L37" s="478">
        <v>0</v>
      </c>
      <c r="M37" s="437"/>
    </row>
    <row r="38" spans="1:13" ht="20.100000000000001" customHeight="1" x14ac:dyDescent="0.2">
      <c r="A38" s="410" t="str">
        <f t="shared" si="0"/>
        <v>174245-3-142</v>
      </c>
      <c r="B38" s="479">
        <v>174245</v>
      </c>
      <c r="C38" s="480">
        <v>3</v>
      </c>
      <c r="D38" s="481" t="s">
        <v>8</v>
      </c>
      <c r="E38" s="480">
        <v>142</v>
      </c>
      <c r="F38" s="482">
        <v>754625.14</v>
      </c>
      <c r="G38" s="482">
        <v>753125.14</v>
      </c>
      <c r="H38" s="482">
        <v>361986</v>
      </c>
      <c r="I38" s="482">
        <v>391139.14</v>
      </c>
      <c r="J38" s="482">
        <v>11515</v>
      </c>
      <c r="K38" s="482">
        <v>379624.14</v>
      </c>
      <c r="L38" s="482">
        <v>1500</v>
      </c>
      <c r="M38" s="438"/>
    </row>
    <row r="39" spans="1:13" ht="20.100000000000001" customHeight="1" x14ac:dyDescent="0.2">
      <c r="A39" s="410" t="str">
        <f t="shared" si="0"/>
        <v>174245-4-142</v>
      </c>
      <c r="B39" s="475">
        <v>174245</v>
      </c>
      <c r="C39" s="476">
        <v>4</v>
      </c>
      <c r="D39" s="477" t="s">
        <v>7</v>
      </c>
      <c r="E39" s="476">
        <v>142</v>
      </c>
      <c r="F39" s="478">
        <v>383411</v>
      </c>
      <c r="G39" s="478">
        <v>383411</v>
      </c>
      <c r="H39" s="478">
        <v>363614</v>
      </c>
      <c r="I39" s="478">
        <v>19797</v>
      </c>
      <c r="J39" s="478">
        <v>0</v>
      </c>
      <c r="K39" s="478">
        <v>19797</v>
      </c>
      <c r="L39" s="478">
        <v>0</v>
      </c>
      <c r="M39" s="437"/>
    </row>
    <row r="40" spans="1:13" ht="20.100000000000001" customHeight="1" x14ac:dyDescent="0.2">
      <c r="A40" s="410" t="str">
        <f t="shared" si="0"/>
        <v>174246-3-142</v>
      </c>
      <c r="B40" s="479">
        <v>174246</v>
      </c>
      <c r="C40" s="480">
        <v>3</v>
      </c>
      <c r="D40" s="481" t="s">
        <v>8</v>
      </c>
      <c r="E40" s="480">
        <v>142</v>
      </c>
      <c r="F40" s="482">
        <v>230000</v>
      </c>
      <c r="G40" s="482">
        <v>230000</v>
      </c>
      <c r="H40" s="482">
        <v>230000</v>
      </c>
      <c r="I40" s="482"/>
      <c r="J40" s="482"/>
      <c r="K40" s="482"/>
      <c r="L40" s="482">
        <v>0</v>
      </c>
      <c r="M40" s="438"/>
    </row>
    <row r="41" spans="1:13" ht="20.100000000000001" customHeight="1" x14ac:dyDescent="0.2">
      <c r="A41" s="410" t="str">
        <f t="shared" si="0"/>
        <v>174247-3-142</v>
      </c>
      <c r="B41" s="475">
        <v>174247</v>
      </c>
      <c r="C41" s="476">
        <v>3</v>
      </c>
      <c r="D41" s="477" t="s">
        <v>8</v>
      </c>
      <c r="E41" s="476">
        <v>142</v>
      </c>
      <c r="F41" s="478">
        <v>32340.43</v>
      </c>
      <c r="G41" s="478">
        <v>31070.68</v>
      </c>
      <c r="H41" s="478">
        <v>1330</v>
      </c>
      <c r="I41" s="478">
        <v>29740.68</v>
      </c>
      <c r="J41" s="478">
        <v>486.15</v>
      </c>
      <c r="K41" s="478">
        <v>29254.53</v>
      </c>
      <c r="L41" s="478">
        <v>1269.75</v>
      </c>
      <c r="M41" s="437"/>
    </row>
    <row r="42" spans="1:13" ht="20.100000000000001" customHeight="1" x14ac:dyDescent="0.2">
      <c r="A42" s="410" t="str">
        <f t="shared" si="0"/>
        <v>174249-3-142</v>
      </c>
      <c r="B42" s="479">
        <v>174249</v>
      </c>
      <c r="C42" s="480">
        <v>3</v>
      </c>
      <c r="D42" s="481" t="s">
        <v>8</v>
      </c>
      <c r="E42" s="480">
        <v>142</v>
      </c>
      <c r="F42" s="482">
        <v>173087.1</v>
      </c>
      <c r="G42" s="482">
        <v>153713.17000000001</v>
      </c>
      <c r="H42" s="482">
        <v>107282.93</v>
      </c>
      <c r="I42" s="482">
        <v>46430.239999999998</v>
      </c>
      <c r="J42" s="482">
        <v>512.34</v>
      </c>
      <c r="K42" s="482">
        <v>45917.9</v>
      </c>
      <c r="L42" s="482">
        <v>19373.93</v>
      </c>
      <c r="M42" s="438"/>
    </row>
    <row r="43" spans="1:13" ht="20.100000000000001" customHeight="1" x14ac:dyDescent="0.2">
      <c r="A43" s="410" t="str">
        <f t="shared" si="0"/>
        <v>174249-4-142</v>
      </c>
      <c r="B43" s="475">
        <v>174249</v>
      </c>
      <c r="C43" s="476">
        <v>4</v>
      </c>
      <c r="D43" s="477" t="s">
        <v>7</v>
      </c>
      <c r="E43" s="476">
        <v>142</v>
      </c>
      <c r="F43" s="478">
        <v>288220</v>
      </c>
      <c r="G43" s="478">
        <v>288220</v>
      </c>
      <c r="H43" s="478">
        <v>288220</v>
      </c>
      <c r="I43" s="478"/>
      <c r="J43" s="478"/>
      <c r="K43" s="478"/>
      <c r="L43" s="478">
        <v>0</v>
      </c>
      <c r="M43" s="437"/>
    </row>
    <row r="44" spans="1:13" ht="20.100000000000001" customHeight="1" x14ac:dyDescent="0.2">
      <c r="A44" s="410" t="str">
        <f t="shared" si="0"/>
        <v>174250-3-142</v>
      </c>
      <c r="B44" s="479">
        <v>174250</v>
      </c>
      <c r="C44" s="480">
        <v>3</v>
      </c>
      <c r="D44" s="481" t="s">
        <v>8</v>
      </c>
      <c r="E44" s="480">
        <v>142</v>
      </c>
      <c r="F44" s="482">
        <v>716740.32</v>
      </c>
      <c r="G44" s="482">
        <v>716492.39</v>
      </c>
      <c r="H44" s="482">
        <v>95000</v>
      </c>
      <c r="I44" s="482">
        <v>621492.39</v>
      </c>
      <c r="J44" s="482">
        <v>0</v>
      </c>
      <c r="K44" s="482">
        <v>621492.39</v>
      </c>
      <c r="L44" s="482">
        <v>247.93</v>
      </c>
      <c r="M44" s="438"/>
    </row>
    <row r="45" spans="1:13" ht="20.100000000000001" customHeight="1" x14ac:dyDescent="0.2">
      <c r="A45" s="410" t="str">
        <f t="shared" si="0"/>
        <v>174250-4-142</v>
      </c>
      <c r="B45" s="475">
        <v>174250</v>
      </c>
      <c r="C45" s="476">
        <v>4</v>
      </c>
      <c r="D45" s="477" t="s">
        <v>7</v>
      </c>
      <c r="E45" s="476">
        <v>142</v>
      </c>
      <c r="F45" s="478">
        <v>8640</v>
      </c>
      <c r="G45" s="478"/>
      <c r="H45" s="478"/>
      <c r="I45" s="478"/>
      <c r="J45" s="478"/>
      <c r="K45" s="478"/>
      <c r="L45" s="478">
        <v>8640</v>
      </c>
      <c r="M45" s="437"/>
    </row>
    <row r="46" spans="1:13" ht="20.100000000000001" customHeight="1" x14ac:dyDescent="0.2">
      <c r="A46" s="410" t="str">
        <f t="shared" si="0"/>
        <v>174252-3-142</v>
      </c>
      <c r="B46" s="479">
        <v>174252</v>
      </c>
      <c r="C46" s="480">
        <v>3</v>
      </c>
      <c r="D46" s="481" t="s">
        <v>8</v>
      </c>
      <c r="E46" s="480">
        <v>142</v>
      </c>
      <c r="F46" s="482">
        <v>491048.49</v>
      </c>
      <c r="G46" s="482">
        <v>451499.13</v>
      </c>
      <c r="H46" s="482">
        <v>63404.959999999999</v>
      </c>
      <c r="I46" s="482">
        <v>388094.17</v>
      </c>
      <c r="J46" s="482">
        <v>29412.34</v>
      </c>
      <c r="K46" s="482">
        <v>358681.83</v>
      </c>
      <c r="L46" s="482">
        <v>39549.360000000001</v>
      </c>
      <c r="M46" s="438"/>
    </row>
    <row r="47" spans="1:13" ht="20.100000000000001" customHeight="1" x14ac:dyDescent="0.2">
      <c r="A47" s="410" t="str">
        <f t="shared" si="0"/>
        <v>174253-3-142</v>
      </c>
      <c r="B47" s="475">
        <v>174253</v>
      </c>
      <c r="C47" s="476">
        <v>3</v>
      </c>
      <c r="D47" s="477" t="s">
        <v>8</v>
      </c>
      <c r="E47" s="476">
        <v>142</v>
      </c>
      <c r="F47" s="478">
        <v>5697.38</v>
      </c>
      <c r="G47" s="478">
        <v>5666.78</v>
      </c>
      <c r="H47" s="478">
        <v>0</v>
      </c>
      <c r="I47" s="478">
        <v>5666.78</v>
      </c>
      <c r="J47" s="478">
        <v>0</v>
      </c>
      <c r="K47" s="478">
        <v>5666.78</v>
      </c>
      <c r="L47" s="478">
        <v>30.6</v>
      </c>
      <c r="M47" s="437"/>
    </row>
    <row r="48" spans="1:13" ht="20.100000000000001" customHeight="1" x14ac:dyDescent="0.2">
      <c r="A48" s="410" t="str">
        <f t="shared" si="0"/>
        <v>174254-3-142</v>
      </c>
      <c r="B48" s="479">
        <v>174254</v>
      </c>
      <c r="C48" s="480">
        <v>3</v>
      </c>
      <c r="D48" s="481" t="s">
        <v>8</v>
      </c>
      <c r="E48" s="480">
        <v>142</v>
      </c>
      <c r="F48" s="482">
        <v>224870.04</v>
      </c>
      <c r="G48" s="482">
        <v>184344.56</v>
      </c>
      <c r="H48" s="482">
        <v>55089.37</v>
      </c>
      <c r="I48" s="482">
        <v>129255.19</v>
      </c>
      <c r="J48" s="482">
        <v>0</v>
      </c>
      <c r="K48" s="482">
        <v>129255.19</v>
      </c>
      <c r="L48" s="482">
        <v>40525.480000000003</v>
      </c>
      <c r="M48" s="438"/>
    </row>
    <row r="49" spans="1:13" ht="20.100000000000001" customHeight="1" x14ac:dyDescent="0.2">
      <c r="A49" s="410" t="str">
        <f t="shared" si="0"/>
        <v>174256-3-142</v>
      </c>
      <c r="B49" s="475">
        <v>174256</v>
      </c>
      <c r="C49" s="476">
        <v>3</v>
      </c>
      <c r="D49" s="477" t="s">
        <v>8</v>
      </c>
      <c r="E49" s="476">
        <v>142</v>
      </c>
      <c r="F49" s="478">
        <v>58046.99</v>
      </c>
      <c r="G49" s="478">
        <v>58046.99</v>
      </c>
      <c r="H49" s="478">
        <v>58046.99</v>
      </c>
      <c r="I49" s="478"/>
      <c r="J49" s="478"/>
      <c r="K49" s="478"/>
      <c r="L49" s="478">
        <v>0</v>
      </c>
      <c r="M49" s="437"/>
    </row>
    <row r="50" spans="1:13" ht="20.100000000000001" customHeight="1" x14ac:dyDescent="0.2">
      <c r="A50" s="410" t="str">
        <f t="shared" si="0"/>
        <v>174257-3-142</v>
      </c>
      <c r="B50" s="479">
        <v>174257</v>
      </c>
      <c r="C50" s="480">
        <v>3</v>
      </c>
      <c r="D50" s="481" t="s">
        <v>8</v>
      </c>
      <c r="E50" s="480">
        <v>142</v>
      </c>
      <c r="F50" s="482">
        <v>491571.85</v>
      </c>
      <c r="G50" s="482">
        <v>471388.04</v>
      </c>
      <c r="H50" s="482">
        <v>364954.49</v>
      </c>
      <c r="I50" s="482">
        <v>106433.55</v>
      </c>
      <c r="J50" s="482">
        <v>9376.5300000000007</v>
      </c>
      <c r="K50" s="482">
        <v>97057.02</v>
      </c>
      <c r="L50" s="482">
        <v>20183.810000000001</v>
      </c>
      <c r="M50" s="438"/>
    </row>
    <row r="51" spans="1:13" ht="20.100000000000001" customHeight="1" x14ac:dyDescent="0.2">
      <c r="A51" s="410" t="str">
        <f t="shared" si="0"/>
        <v>174257-4-142</v>
      </c>
      <c r="B51" s="475">
        <v>174257</v>
      </c>
      <c r="C51" s="476">
        <v>4</v>
      </c>
      <c r="D51" s="477" t="s">
        <v>7</v>
      </c>
      <c r="E51" s="476">
        <v>142</v>
      </c>
      <c r="F51" s="478">
        <v>70000</v>
      </c>
      <c r="G51" s="478"/>
      <c r="H51" s="478"/>
      <c r="I51" s="478"/>
      <c r="J51" s="478"/>
      <c r="K51" s="478"/>
      <c r="L51" s="478">
        <v>70000</v>
      </c>
      <c r="M51" s="437"/>
    </row>
    <row r="52" spans="1:13" ht="20.100000000000001" customHeight="1" x14ac:dyDescent="0.2">
      <c r="A52" s="410" t="str">
        <f t="shared" si="0"/>
        <v>174258-3-142</v>
      </c>
      <c r="B52" s="479">
        <v>174258</v>
      </c>
      <c r="C52" s="480">
        <v>3</v>
      </c>
      <c r="D52" s="481" t="s">
        <v>8</v>
      </c>
      <c r="E52" s="480">
        <v>142</v>
      </c>
      <c r="F52" s="482">
        <v>291890.09000000003</v>
      </c>
      <c r="G52" s="482">
        <v>114430.73</v>
      </c>
      <c r="H52" s="482">
        <v>34847.25</v>
      </c>
      <c r="I52" s="482">
        <v>79583.48</v>
      </c>
      <c r="J52" s="482">
        <v>1532.53</v>
      </c>
      <c r="K52" s="482">
        <v>78050.95</v>
      </c>
      <c r="L52" s="482">
        <v>177459.36</v>
      </c>
      <c r="M52" s="438"/>
    </row>
    <row r="53" spans="1:13" ht="20.100000000000001" customHeight="1" x14ac:dyDescent="0.2">
      <c r="A53" s="410" t="str">
        <f t="shared" si="0"/>
        <v>174258-4-142</v>
      </c>
      <c r="B53" s="475">
        <v>174258</v>
      </c>
      <c r="C53" s="476">
        <v>4</v>
      </c>
      <c r="D53" s="477" t="s">
        <v>7</v>
      </c>
      <c r="E53" s="476">
        <v>142</v>
      </c>
      <c r="F53" s="478">
        <v>45664</v>
      </c>
      <c r="G53" s="478">
        <v>44895.89</v>
      </c>
      <c r="H53" s="478">
        <v>44895.89</v>
      </c>
      <c r="I53" s="478"/>
      <c r="J53" s="478"/>
      <c r="K53" s="478"/>
      <c r="L53" s="478">
        <v>768.11</v>
      </c>
      <c r="M53" s="437"/>
    </row>
    <row r="54" spans="1:13" ht="20.100000000000001" customHeight="1" x14ac:dyDescent="0.2">
      <c r="A54" s="410" t="str">
        <f t="shared" si="0"/>
        <v>174259-3-142</v>
      </c>
      <c r="B54" s="479">
        <v>174259</v>
      </c>
      <c r="C54" s="480">
        <v>3</v>
      </c>
      <c r="D54" s="481" t="s">
        <v>8</v>
      </c>
      <c r="E54" s="480">
        <v>142</v>
      </c>
      <c r="F54" s="482">
        <v>6727.55</v>
      </c>
      <c r="G54" s="482">
        <v>6727.55</v>
      </c>
      <c r="H54" s="482">
        <v>0</v>
      </c>
      <c r="I54" s="482">
        <v>6727.55</v>
      </c>
      <c r="J54" s="482">
        <v>0</v>
      </c>
      <c r="K54" s="482">
        <v>6727.55</v>
      </c>
      <c r="L54" s="482">
        <v>0</v>
      </c>
      <c r="M54" s="438"/>
    </row>
    <row r="55" spans="1:13" ht="20.100000000000001" customHeight="1" x14ac:dyDescent="0.2">
      <c r="A55" s="410" t="str">
        <f t="shared" si="0"/>
        <v>174260-3-142</v>
      </c>
      <c r="B55" s="475">
        <v>174260</v>
      </c>
      <c r="C55" s="476">
        <v>3</v>
      </c>
      <c r="D55" s="477" t="s">
        <v>8</v>
      </c>
      <c r="E55" s="476">
        <v>142</v>
      </c>
      <c r="F55" s="478">
        <v>330937.62</v>
      </c>
      <c r="G55" s="478">
        <v>239318.19</v>
      </c>
      <c r="H55" s="478">
        <v>90599.96</v>
      </c>
      <c r="I55" s="478">
        <v>148718.23000000001</v>
      </c>
      <c r="J55" s="478">
        <v>44.96</v>
      </c>
      <c r="K55" s="478">
        <v>148673.26999999999</v>
      </c>
      <c r="L55" s="478">
        <v>91619.43</v>
      </c>
      <c r="M55" s="437"/>
    </row>
    <row r="56" spans="1:13" ht="20.100000000000001" customHeight="1" x14ac:dyDescent="0.2">
      <c r="A56" s="410" t="str">
        <f t="shared" si="0"/>
        <v>174261-3-142</v>
      </c>
      <c r="B56" s="479">
        <v>174261</v>
      </c>
      <c r="C56" s="480">
        <v>3</v>
      </c>
      <c r="D56" s="481" t="s">
        <v>8</v>
      </c>
      <c r="E56" s="480">
        <v>142</v>
      </c>
      <c r="F56" s="482">
        <v>5731943.6900000004</v>
      </c>
      <c r="G56" s="482">
        <v>5731943.6900000004</v>
      </c>
      <c r="H56" s="482">
        <v>5731943.6900000004</v>
      </c>
      <c r="I56" s="482"/>
      <c r="J56" s="482"/>
      <c r="K56" s="482"/>
      <c r="L56" s="482">
        <v>0</v>
      </c>
      <c r="M56" s="438"/>
    </row>
    <row r="57" spans="1:13" ht="20.100000000000001" customHeight="1" x14ac:dyDescent="0.2">
      <c r="A57" s="410" t="str">
        <f t="shared" si="0"/>
        <v>174262-3-142</v>
      </c>
      <c r="B57" s="475">
        <v>174262</v>
      </c>
      <c r="C57" s="476">
        <v>3</v>
      </c>
      <c r="D57" s="477" t="s">
        <v>8</v>
      </c>
      <c r="E57" s="476">
        <v>142</v>
      </c>
      <c r="F57" s="478">
        <v>63686.34</v>
      </c>
      <c r="G57" s="478">
        <v>63590.74</v>
      </c>
      <c r="H57" s="478">
        <v>7322.12</v>
      </c>
      <c r="I57" s="478">
        <v>56268.62</v>
      </c>
      <c r="J57" s="478">
        <v>5316.99</v>
      </c>
      <c r="K57" s="478">
        <v>50951.63</v>
      </c>
      <c r="L57" s="478">
        <v>95.6</v>
      </c>
      <c r="M57" s="437"/>
    </row>
    <row r="58" spans="1:13" ht="20.100000000000001" customHeight="1" x14ac:dyDescent="0.2">
      <c r="A58" s="410" t="str">
        <f t="shared" si="0"/>
        <v>174262-4-142</v>
      </c>
      <c r="B58" s="479">
        <v>174262</v>
      </c>
      <c r="C58" s="480">
        <v>4</v>
      </c>
      <c r="D58" s="481" t="s">
        <v>7</v>
      </c>
      <c r="E58" s="480">
        <v>142</v>
      </c>
      <c r="F58" s="482">
        <v>121000</v>
      </c>
      <c r="G58" s="482"/>
      <c r="H58" s="482"/>
      <c r="I58" s="482"/>
      <c r="J58" s="482"/>
      <c r="K58" s="482"/>
      <c r="L58" s="482">
        <v>121000</v>
      </c>
      <c r="M58" s="438"/>
    </row>
    <row r="59" spans="1:13" ht="20.100000000000001" customHeight="1" x14ac:dyDescent="0.2">
      <c r="A59" s="410" t="str">
        <f t="shared" si="0"/>
        <v>174263-3-142</v>
      </c>
      <c r="B59" s="475">
        <v>174263</v>
      </c>
      <c r="C59" s="476">
        <v>3</v>
      </c>
      <c r="D59" s="477" t="s">
        <v>8</v>
      </c>
      <c r="E59" s="476">
        <v>142</v>
      </c>
      <c r="F59" s="478">
        <v>47677.31</v>
      </c>
      <c r="G59" s="478">
        <v>30191.85</v>
      </c>
      <c r="H59" s="478">
        <v>1287.67</v>
      </c>
      <c r="I59" s="478">
        <v>28904.18</v>
      </c>
      <c r="J59" s="478">
        <v>0</v>
      </c>
      <c r="K59" s="478">
        <v>28904.18</v>
      </c>
      <c r="L59" s="478">
        <v>17485.46</v>
      </c>
      <c r="M59" s="437"/>
    </row>
    <row r="60" spans="1:13" ht="20.100000000000001" customHeight="1" x14ac:dyDescent="0.2">
      <c r="A60" s="410" t="str">
        <f t="shared" si="0"/>
        <v>174264-3-142</v>
      </c>
      <c r="B60" s="479">
        <v>174264</v>
      </c>
      <c r="C60" s="480">
        <v>3</v>
      </c>
      <c r="D60" s="481" t="s">
        <v>8</v>
      </c>
      <c r="E60" s="480">
        <v>142</v>
      </c>
      <c r="F60" s="482">
        <v>448329.02</v>
      </c>
      <c r="G60" s="482">
        <v>417965.37</v>
      </c>
      <c r="H60" s="482">
        <v>30110.54</v>
      </c>
      <c r="I60" s="482">
        <v>387854.83</v>
      </c>
      <c r="J60" s="482">
        <v>7785.71</v>
      </c>
      <c r="K60" s="482">
        <v>380069.12</v>
      </c>
      <c r="L60" s="482">
        <v>30363.65</v>
      </c>
      <c r="M60" s="438"/>
    </row>
    <row r="61" spans="1:13" ht="20.100000000000001" customHeight="1" x14ac:dyDescent="0.2">
      <c r="A61" s="410" t="str">
        <f t="shared" si="0"/>
        <v>174264-4-142</v>
      </c>
      <c r="B61" s="475">
        <v>174264</v>
      </c>
      <c r="C61" s="476">
        <v>4</v>
      </c>
      <c r="D61" s="477" t="s">
        <v>7</v>
      </c>
      <c r="E61" s="476">
        <v>142</v>
      </c>
      <c r="F61" s="478">
        <v>107505.55</v>
      </c>
      <c r="G61" s="478">
        <v>78960.11</v>
      </c>
      <c r="H61" s="478">
        <v>78960.11</v>
      </c>
      <c r="I61" s="478"/>
      <c r="J61" s="478"/>
      <c r="K61" s="478"/>
      <c r="L61" s="478">
        <v>28545.439999999999</v>
      </c>
      <c r="M61" s="437"/>
    </row>
    <row r="62" spans="1:13" ht="20.100000000000001" customHeight="1" x14ac:dyDescent="0.2">
      <c r="A62" s="410" t="str">
        <f t="shared" si="0"/>
        <v>174265-3-142</v>
      </c>
      <c r="B62" s="479">
        <v>174265</v>
      </c>
      <c r="C62" s="480">
        <v>3</v>
      </c>
      <c r="D62" s="481" t="s">
        <v>8</v>
      </c>
      <c r="E62" s="480">
        <v>142</v>
      </c>
      <c r="F62" s="482">
        <v>186424.4</v>
      </c>
      <c r="G62" s="482">
        <v>184154.35</v>
      </c>
      <c r="H62" s="482">
        <v>81238.13</v>
      </c>
      <c r="I62" s="482">
        <v>102916.22</v>
      </c>
      <c r="J62" s="482">
        <v>0</v>
      </c>
      <c r="K62" s="482">
        <v>102916.22</v>
      </c>
      <c r="L62" s="482">
        <v>2270.0500000000002</v>
      </c>
      <c r="M62" s="438"/>
    </row>
    <row r="63" spans="1:13" ht="20.100000000000001" customHeight="1" x14ac:dyDescent="0.2">
      <c r="A63" s="410" t="str">
        <f t="shared" si="0"/>
        <v>174267-3-142</v>
      </c>
      <c r="B63" s="475">
        <v>174267</v>
      </c>
      <c r="C63" s="476">
        <v>3</v>
      </c>
      <c r="D63" s="477" t="s">
        <v>8</v>
      </c>
      <c r="E63" s="476">
        <v>142</v>
      </c>
      <c r="F63" s="478">
        <v>14106.72</v>
      </c>
      <c r="G63" s="478">
        <v>14006.72</v>
      </c>
      <c r="H63" s="478">
        <v>1000.24</v>
      </c>
      <c r="I63" s="478">
        <v>13006.48</v>
      </c>
      <c r="J63" s="478">
        <v>272.95</v>
      </c>
      <c r="K63" s="478">
        <v>12733.53</v>
      </c>
      <c r="L63" s="478">
        <v>100</v>
      </c>
      <c r="M63" s="437"/>
    </row>
    <row r="64" spans="1:13" ht="20.100000000000001" customHeight="1" x14ac:dyDescent="0.2">
      <c r="A64" s="410" t="str">
        <f t="shared" si="0"/>
        <v>174267-4-142</v>
      </c>
      <c r="B64" s="479">
        <v>174267</v>
      </c>
      <c r="C64" s="480">
        <v>4</v>
      </c>
      <c r="D64" s="481" t="s">
        <v>7</v>
      </c>
      <c r="E64" s="480">
        <v>142</v>
      </c>
      <c r="F64" s="482">
        <v>110000</v>
      </c>
      <c r="G64" s="482"/>
      <c r="H64" s="482"/>
      <c r="I64" s="482"/>
      <c r="J64" s="482"/>
      <c r="K64" s="482"/>
      <c r="L64" s="482">
        <v>110000</v>
      </c>
      <c r="M64" s="438"/>
    </row>
    <row r="65" spans="1:13" ht="20.100000000000001" customHeight="1" x14ac:dyDescent="0.2">
      <c r="A65" s="410" t="str">
        <f t="shared" si="0"/>
        <v>174268-3-142</v>
      </c>
      <c r="B65" s="475">
        <v>174268</v>
      </c>
      <c r="C65" s="476">
        <v>3</v>
      </c>
      <c r="D65" s="477" t="s">
        <v>8</v>
      </c>
      <c r="E65" s="476">
        <v>142</v>
      </c>
      <c r="F65" s="478">
        <v>139150.87</v>
      </c>
      <c r="G65" s="478">
        <v>121564.11</v>
      </c>
      <c r="H65" s="478">
        <v>64355.12</v>
      </c>
      <c r="I65" s="478">
        <v>57208.99</v>
      </c>
      <c r="J65" s="478">
        <v>11028.77</v>
      </c>
      <c r="K65" s="478">
        <v>46180.22</v>
      </c>
      <c r="L65" s="478">
        <v>17586.759999999998</v>
      </c>
      <c r="M65" s="437"/>
    </row>
    <row r="66" spans="1:13" ht="20.100000000000001" customHeight="1" x14ac:dyDescent="0.2">
      <c r="A66" s="410" t="str">
        <f t="shared" si="0"/>
        <v>174269-3-142</v>
      </c>
      <c r="B66" s="479">
        <v>174269</v>
      </c>
      <c r="C66" s="480">
        <v>3</v>
      </c>
      <c r="D66" s="481" t="s">
        <v>8</v>
      </c>
      <c r="E66" s="480">
        <v>142</v>
      </c>
      <c r="F66" s="482">
        <v>672936.9</v>
      </c>
      <c r="G66" s="482">
        <v>608943.75</v>
      </c>
      <c r="H66" s="482">
        <v>217903.37</v>
      </c>
      <c r="I66" s="482">
        <v>391040.38</v>
      </c>
      <c r="J66" s="482">
        <v>52245.67</v>
      </c>
      <c r="K66" s="482">
        <v>338794.71</v>
      </c>
      <c r="L66" s="482">
        <v>63993.15</v>
      </c>
      <c r="M66" s="438"/>
    </row>
    <row r="67" spans="1:13" ht="20.100000000000001" customHeight="1" x14ac:dyDescent="0.2">
      <c r="A67" s="410" t="str">
        <f t="shared" si="0"/>
        <v>174270-3-142</v>
      </c>
      <c r="B67" s="475">
        <v>174270</v>
      </c>
      <c r="C67" s="476">
        <v>3</v>
      </c>
      <c r="D67" s="477" t="s">
        <v>8</v>
      </c>
      <c r="E67" s="476">
        <v>142</v>
      </c>
      <c r="F67" s="478">
        <v>275858.08</v>
      </c>
      <c r="G67" s="478">
        <v>196419.42</v>
      </c>
      <c r="H67" s="478">
        <v>192085.03</v>
      </c>
      <c r="I67" s="478">
        <v>4334.3900000000003</v>
      </c>
      <c r="J67" s="478">
        <v>559.44000000000005</v>
      </c>
      <c r="K67" s="478">
        <v>3774.95</v>
      </c>
      <c r="L67" s="478">
        <v>79438.66</v>
      </c>
      <c r="M67" s="437"/>
    </row>
    <row r="68" spans="1:13" ht="20.100000000000001" customHeight="1" x14ac:dyDescent="0.2">
      <c r="A68" s="410" t="str">
        <f t="shared" si="0"/>
        <v>174271-3-142</v>
      </c>
      <c r="B68" s="479">
        <v>174271</v>
      </c>
      <c r="C68" s="480">
        <v>3</v>
      </c>
      <c r="D68" s="481" t="s">
        <v>8</v>
      </c>
      <c r="E68" s="480">
        <v>142</v>
      </c>
      <c r="F68" s="482">
        <v>109526.26</v>
      </c>
      <c r="G68" s="482">
        <v>69501.39</v>
      </c>
      <c r="H68" s="482">
        <v>25360.59</v>
      </c>
      <c r="I68" s="482">
        <v>44140.800000000003</v>
      </c>
      <c r="J68" s="482">
        <v>1829.19</v>
      </c>
      <c r="K68" s="482">
        <v>42311.61</v>
      </c>
      <c r="L68" s="482">
        <v>40024.870000000003</v>
      </c>
      <c r="M68" s="438"/>
    </row>
    <row r="69" spans="1:13" ht="20.100000000000001" customHeight="1" x14ac:dyDescent="0.2">
      <c r="A69" s="410" t="str">
        <f t="shared" si="0"/>
        <v>174272-3-142</v>
      </c>
      <c r="B69" s="475">
        <v>174272</v>
      </c>
      <c r="C69" s="476">
        <v>3</v>
      </c>
      <c r="D69" s="477" t="s">
        <v>8</v>
      </c>
      <c r="E69" s="476">
        <v>142</v>
      </c>
      <c r="F69" s="478">
        <v>213976.66</v>
      </c>
      <c r="G69" s="478">
        <v>156339.4</v>
      </c>
      <c r="H69" s="478">
        <v>112225.39</v>
      </c>
      <c r="I69" s="478">
        <v>44114.01</v>
      </c>
      <c r="J69" s="478">
        <v>1880.65</v>
      </c>
      <c r="K69" s="478">
        <v>42233.36</v>
      </c>
      <c r="L69" s="478">
        <v>57637.26</v>
      </c>
      <c r="M69" s="437"/>
    </row>
    <row r="70" spans="1:13" ht="20.100000000000001" customHeight="1" x14ac:dyDescent="0.2">
      <c r="A70" s="410" t="str">
        <f t="shared" si="0"/>
        <v>174273-3-142</v>
      </c>
      <c r="B70" s="479">
        <v>174273</v>
      </c>
      <c r="C70" s="480">
        <v>3</v>
      </c>
      <c r="D70" s="481" t="s">
        <v>8</v>
      </c>
      <c r="E70" s="480">
        <v>142</v>
      </c>
      <c r="F70" s="482">
        <v>1000000</v>
      </c>
      <c r="G70" s="482">
        <v>1000000</v>
      </c>
      <c r="H70" s="482">
        <v>1000000</v>
      </c>
      <c r="I70" s="482"/>
      <c r="J70" s="482"/>
      <c r="K70" s="482"/>
      <c r="L70" s="482">
        <v>0</v>
      </c>
      <c r="M70" s="438"/>
    </row>
    <row r="71" spans="1:13" ht="20.100000000000001" customHeight="1" x14ac:dyDescent="0.2">
      <c r="A71" s="410" t="str">
        <f t="shared" ref="A71:A75" si="1">CONCATENATE(B71,"-",C71,"-",E71)</f>
        <v>195063-3-100</v>
      </c>
      <c r="B71" s="475">
        <v>195063</v>
      </c>
      <c r="C71" s="476">
        <v>3</v>
      </c>
      <c r="D71" s="477" t="s">
        <v>8</v>
      </c>
      <c r="E71" s="476">
        <v>100</v>
      </c>
      <c r="F71" s="478">
        <v>313658.53999999998</v>
      </c>
      <c r="G71" s="478">
        <v>292135.53000000003</v>
      </c>
      <c r="H71" s="478">
        <v>5485.64</v>
      </c>
      <c r="I71" s="478">
        <v>286649.89</v>
      </c>
      <c r="J71" s="478">
        <v>17400.8</v>
      </c>
      <c r="K71" s="478">
        <v>269249.09000000003</v>
      </c>
      <c r="L71" s="478">
        <v>21523.01</v>
      </c>
      <c r="M71" s="437"/>
    </row>
    <row r="72" spans="1:13" ht="20.100000000000001" customHeight="1" x14ac:dyDescent="0.2">
      <c r="A72" s="410" t="str">
        <f t="shared" si="1"/>
        <v>195065-3-100</v>
      </c>
      <c r="B72" s="479">
        <v>195065</v>
      </c>
      <c r="C72" s="480">
        <v>3</v>
      </c>
      <c r="D72" s="481" t="s">
        <v>8</v>
      </c>
      <c r="E72" s="480">
        <v>100</v>
      </c>
      <c r="F72" s="482">
        <v>20356.560000000001</v>
      </c>
      <c r="G72" s="482">
        <v>20351.21</v>
      </c>
      <c r="H72" s="482">
        <v>3353.87</v>
      </c>
      <c r="I72" s="482">
        <v>16997.34</v>
      </c>
      <c r="J72" s="482">
        <v>0</v>
      </c>
      <c r="K72" s="482">
        <v>16997.34</v>
      </c>
      <c r="L72" s="482">
        <v>5.35</v>
      </c>
      <c r="M72" s="438"/>
    </row>
    <row r="73" spans="1:13" ht="20.100000000000001" customHeight="1" x14ac:dyDescent="0.2">
      <c r="A73" s="410" t="str">
        <f t="shared" si="1"/>
        <v>195067-3-100</v>
      </c>
      <c r="B73" s="475">
        <v>195067</v>
      </c>
      <c r="C73" s="476">
        <v>3</v>
      </c>
      <c r="D73" s="477" t="s">
        <v>8</v>
      </c>
      <c r="E73" s="476">
        <v>100</v>
      </c>
      <c r="F73" s="478">
        <v>3703801.02</v>
      </c>
      <c r="G73" s="478">
        <v>3703801.02</v>
      </c>
      <c r="H73" s="478">
        <v>0</v>
      </c>
      <c r="I73" s="478">
        <v>3703801.02</v>
      </c>
      <c r="J73" s="478">
        <v>0</v>
      </c>
      <c r="K73" s="478">
        <v>3703801.02</v>
      </c>
      <c r="L73" s="478">
        <v>0</v>
      </c>
      <c r="M73" s="437"/>
    </row>
    <row r="74" spans="1:13" ht="20.100000000000001" customHeight="1" x14ac:dyDescent="0.2">
      <c r="A74" s="410" t="str">
        <f t="shared" si="1"/>
        <v>204816-3-181</v>
      </c>
      <c r="B74" s="479">
        <v>204816</v>
      </c>
      <c r="C74" s="480">
        <v>3</v>
      </c>
      <c r="D74" s="481" t="s">
        <v>8</v>
      </c>
      <c r="E74" s="480">
        <v>181</v>
      </c>
      <c r="F74" s="482">
        <v>222666.17</v>
      </c>
      <c r="G74" s="482">
        <v>110741.86</v>
      </c>
      <c r="H74" s="482">
        <v>1330.62</v>
      </c>
      <c r="I74" s="482">
        <v>109411.24</v>
      </c>
      <c r="J74" s="482">
        <v>0</v>
      </c>
      <c r="K74" s="482">
        <v>109411.24</v>
      </c>
      <c r="L74" s="482">
        <v>111924.31</v>
      </c>
      <c r="M74" s="437"/>
    </row>
    <row r="75" spans="1:13" ht="20.100000000000001" customHeight="1" x14ac:dyDescent="0.2">
      <c r="A75" s="410" t="str">
        <f t="shared" si="1"/>
        <v>204817-3-181</v>
      </c>
      <c r="B75" s="475">
        <v>204817</v>
      </c>
      <c r="C75" s="476">
        <v>3</v>
      </c>
      <c r="D75" s="477" t="s">
        <v>8</v>
      </c>
      <c r="E75" s="476">
        <v>181</v>
      </c>
      <c r="F75" s="478">
        <v>29740.400000000001</v>
      </c>
      <c r="G75" s="478">
        <v>8176.03</v>
      </c>
      <c r="H75" s="478">
        <v>0</v>
      </c>
      <c r="I75" s="478">
        <v>8176.03</v>
      </c>
      <c r="J75" s="478">
        <v>0</v>
      </c>
      <c r="K75" s="478">
        <v>8176.03</v>
      </c>
      <c r="L75" s="478">
        <v>21564.37</v>
      </c>
      <c r="M75" s="437"/>
    </row>
    <row r="76" spans="1:13" ht="20.100000000000001" customHeight="1" x14ac:dyDescent="0.2">
      <c r="B76" s="486" t="s">
        <v>9</v>
      </c>
      <c r="C76" s="493"/>
      <c r="D76" s="493"/>
      <c r="E76" s="486"/>
      <c r="F76" s="483">
        <v>140130753.5</v>
      </c>
      <c r="G76" s="483">
        <v>136137415.63999999</v>
      </c>
      <c r="H76" s="483">
        <v>19605194.390000001</v>
      </c>
      <c r="I76" s="483">
        <v>116532221.25</v>
      </c>
      <c r="J76" s="483">
        <v>4184772.62</v>
      </c>
      <c r="K76" s="483">
        <v>112347448.63</v>
      </c>
      <c r="L76" s="483">
        <v>4196961.01</v>
      </c>
      <c r="M76" s="436"/>
    </row>
    <row r="78" spans="1:13" ht="20.100000000000001" customHeight="1" x14ac:dyDescent="0.2">
      <c r="G78" s="458">
        <f>G76-'Execução Orçamentária'!R411</f>
        <v>0</v>
      </c>
      <c r="I78" s="458">
        <f>I76-'Execução Orçamentária'!S411</f>
        <v>0</v>
      </c>
      <c r="K78" s="458">
        <f>K76-'Execução Orçamentária'!T411</f>
        <v>0</v>
      </c>
    </row>
    <row r="81" spans="9:9" ht="20.100000000000001" customHeight="1" x14ac:dyDescent="0.2">
      <c r="I81" s="459"/>
    </row>
  </sheetData>
  <autoFilter ref="A4:M76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76:D76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D21" sqref="D2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44669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220</v>
      </c>
      <c r="H5" s="511" t="s">
        <v>347</v>
      </c>
      <c r="I5" s="511" t="s">
        <v>65</v>
      </c>
      <c r="J5" s="511" t="s">
        <v>345</v>
      </c>
      <c r="K5" s="511" t="s">
        <v>84</v>
      </c>
      <c r="L5" s="511" t="s">
        <v>346</v>
      </c>
      <c r="M5" s="511" t="s">
        <v>309</v>
      </c>
      <c r="N5" s="511" t="s">
        <v>301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1050000</v>
      </c>
      <c r="N9" s="26">
        <f t="shared" si="0"/>
        <v>1100818</v>
      </c>
      <c r="O9" s="26">
        <f t="shared" si="0"/>
        <v>421564.91999999993</v>
      </c>
      <c r="P9" s="26">
        <f t="shared" si="0"/>
        <v>679253.08000000007</v>
      </c>
      <c r="Q9" s="35">
        <f>SUM(Q11:Q12)</f>
        <v>0</v>
      </c>
      <c r="R9" s="26">
        <f t="shared" si="0"/>
        <v>421564.91999999993</v>
      </c>
      <c r="S9" s="26">
        <f t="shared" si="0"/>
        <v>421564.91999999993</v>
      </c>
      <c r="T9" s="26">
        <f t="shared" si="0"/>
        <v>421564.91999999993</v>
      </c>
      <c r="U9" s="156">
        <f>+IFERROR((R9/N9),0%)</f>
        <v>0.38295605631448609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408210.56999999995</v>
      </c>
      <c r="P11" s="31">
        <f t="shared" si="1"/>
        <v>391789.43000000005</v>
      </c>
      <c r="Q11" s="23">
        <f t="shared" ref="Q11:T12" si="2">Q16+Q21+Q26</f>
        <v>0</v>
      </c>
      <c r="R11" s="31">
        <f t="shared" si="2"/>
        <v>408210.56999999995</v>
      </c>
      <c r="S11" s="31">
        <f t="shared" si="2"/>
        <v>408210.56999999995</v>
      </c>
      <c r="T11" s="31">
        <f t="shared" si="2"/>
        <v>408210.56999999995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13354.35</v>
      </c>
      <c r="P12" s="31">
        <f>P17+P22+P27</f>
        <v>287463.65000000002</v>
      </c>
      <c r="Q12" s="23">
        <f t="shared" si="2"/>
        <v>0</v>
      </c>
      <c r="R12" s="31">
        <f t="shared" si="2"/>
        <v>13354.35</v>
      </c>
      <c r="S12" s="31">
        <f t="shared" si="2"/>
        <v>13354.35</v>
      </c>
      <c r="T12" s="31">
        <f t="shared" si="2"/>
        <v>13354.35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240818</v>
      </c>
      <c r="L20" s="21">
        <f t="shared" si="5"/>
        <v>790818</v>
      </c>
      <c r="M20" s="21">
        <f t="shared" si="5"/>
        <v>0</v>
      </c>
      <c r="N20" s="21">
        <f t="shared" si="5"/>
        <v>790818</v>
      </c>
      <c r="O20" s="21">
        <f t="shared" si="5"/>
        <v>399591.31999999995</v>
      </c>
      <c r="P20" s="228">
        <f t="shared" si="5"/>
        <v>391226.68000000005</v>
      </c>
      <c r="Q20" s="21">
        <f t="shared" si="5"/>
        <v>0</v>
      </c>
      <c r="R20" s="21">
        <f t="shared" si="5"/>
        <v>399591.31999999995</v>
      </c>
      <c r="S20" s="21">
        <f t="shared" si="5"/>
        <v>399591.31999999995</v>
      </c>
      <c r="T20" s="21">
        <f t="shared" si="5"/>
        <v>399591.31999999995</v>
      </c>
      <c r="U20" s="154">
        <f>+IFERROR((R20/N20),0%)</f>
        <v>0.5052885999054143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386236.97</v>
      </c>
      <c r="P21" s="231">
        <f>+N21-O21</f>
        <v>113763.03000000003</v>
      </c>
      <c r="Q21" s="32"/>
      <c r="R21" s="231">
        <f>IFERROR(VLOOKUP(G21,'Base Execução'!$A:$K,7,FALSE),0)</f>
        <v>386236.97</v>
      </c>
      <c r="S21" s="231">
        <f>IFERROR(VLOOKUP(G21,'Base Execução'!$A:$K,9,FALSE),0)</f>
        <v>386236.97</v>
      </c>
      <c r="T21" s="32">
        <f>IFERROR(VLOOKUP(G21,'Base Execução'!$A:$K,11,FALSE),0)</f>
        <v>386236.97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13354.35</v>
      </c>
      <c r="P22" s="231">
        <f>+N22-O22</f>
        <v>277463.65000000002</v>
      </c>
      <c r="Q22" s="32"/>
      <c r="R22" s="231">
        <f>IFERROR(VLOOKUP(G22,'Base Execução'!$A:$K,7,FALSE),0)</f>
        <v>13354.35</v>
      </c>
      <c r="S22" s="231">
        <f>IFERROR(VLOOKUP(G22,'Base Execução'!$A:$K,9,FALSE),0)</f>
        <v>13354.35</v>
      </c>
      <c r="T22" s="32">
        <f>IFERROR(VLOOKUP(G22,'Base Execução'!$A:$K,11,FALSE),0)</f>
        <v>13354.35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81031.58</v>
      </c>
      <c r="P29" s="26">
        <f t="shared" si="7"/>
        <v>241836.41999999998</v>
      </c>
      <c r="Q29" s="22">
        <f t="shared" si="7"/>
        <v>0</v>
      </c>
      <c r="R29" s="26">
        <f t="shared" si="7"/>
        <v>81031.58</v>
      </c>
      <c r="S29" s="26">
        <f t="shared" si="7"/>
        <v>81031.58</v>
      </c>
      <c r="T29" s="26">
        <f t="shared" si="7"/>
        <v>81031.58</v>
      </c>
      <c r="U29" s="156">
        <f>+IFERROR((R29/N29),0%)</f>
        <v>0.2509743300667765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81031.58</v>
      </c>
      <c r="P31" s="32">
        <f t="shared" si="8"/>
        <v>241836.41999999998</v>
      </c>
      <c r="Q31" s="32">
        <f t="shared" si="8"/>
        <v>0</v>
      </c>
      <c r="R31" s="32">
        <f t="shared" si="8"/>
        <v>81031.58</v>
      </c>
      <c r="S31" s="32">
        <f t="shared" si="8"/>
        <v>81031.58</v>
      </c>
      <c r="T31" s="32">
        <f t="shared" si="8"/>
        <v>81031.58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81031.58</v>
      </c>
      <c r="P34" s="228">
        <f t="shared" si="9"/>
        <v>241836.41999999998</v>
      </c>
      <c r="Q34" s="21">
        <f t="shared" si="9"/>
        <v>0</v>
      </c>
      <c r="R34" s="21">
        <f t="shared" si="9"/>
        <v>81031.58</v>
      </c>
      <c r="S34" s="21">
        <f t="shared" si="9"/>
        <v>81031.58</v>
      </c>
      <c r="T34" s="21">
        <f t="shared" si="9"/>
        <v>81031.58</v>
      </c>
      <c r="U34" s="154">
        <f>+IFERROR((R34/N34),0%)</f>
        <v>0.2509743300667765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81031.58</v>
      </c>
      <c r="P35" s="231">
        <f>+N35-O35</f>
        <v>241836.41999999998</v>
      </c>
      <c r="Q35" s="32"/>
      <c r="R35" s="231">
        <f>IFERROR(VLOOKUP(G35,'Base Execução'!$A:$K,7,FALSE),0)</f>
        <v>81031.58</v>
      </c>
      <c r="S35" s="231">
        <f>IFERROR(VLOOKUP(G35,'Base Execução'!$A:$K,9,FALSE),0)</f>
        <v>81031.58</v>
      </c>
      <c r="T35" s="32">
        <f>IFERROR(VLOOKUP(G35,'Base Execução'!$A:$K,11,FALSE),0)</f>
        <v>81031.58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1200000</v>
      </c>
      <c r="N65" s="26">
        <f t="shared" si="20"/>
        <v>33800000</v>
      </c>
      <c r="O65" s="26">
        <f t="shared" si="20"/>
        <v>6062660.1700000009</v>
      </c>
      <c r="P65" s="26">
        <f t="shared" si="20"/>
        <v>27737339.830000002</v>
      </c>
      <c r="Q65" s="35">
        <f>SUM(Q69:Q72)</f>
        <v>0</v>
      </c>
      <c r="R65" s="26">
        <f t="shared" si="20"/>
        <v>5712867.7400000002</v>
      </c>
      <c r="S65" s="26">
        <f t="shared" si="20"/>
        <v>4657614.5600000005</v>
      </c>
      <c r="T65" s="26">
        <f t="shared" si="20"/>
        <v>4137496.7800000003</v>
      </c>
      <c r="U65" s="156">
        <f>+IFERROR((R65/N65),0%)</f>
        <v>0.16901975562130178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6002983.1800000006</v>
      </c>
      <c r="P69" s="231">
        <f t="shared" si="24"/>
        <v>22047016.82</v>
      </c>
      <c r="Q69" s="32">
        <f t="shared" si="24"/>
        <v>0</v>
      </c>
      <c r="R69" s="32">
        <f t="shared" si="24"/>
        <v>5653191.75</v>
      </c>
      <c r="S69" s="32">
        <f t="shared" si="24"/>
        <v>4610718.57</v>
      </c>
      <c r="T69" s="32">
        <f t="shared" si="24"/>
        <v>4090600.79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1200000</v>
      </c>
      <c r="N70" s="32">
        <f t="shared" si="25"/>
        <v>800000</v>
      </c>
      <c r="O70" s="32">
        <f t="shared" si="25"/>
        <v>59676.99</v>
      </c>
      <c r="P70" s="231">
        <f t="shared" si="25"/>
        <v>740323.01</v>
      </c>
      <c r="Q70" s="32">
        <f t="shared" si="25"/>
        <v>0</v>
      </c>
      <c r="R70" s="32">
        <f t="shared" si="25"/>
        <v>59675.99</v>
      </c>
      <c r="S70" s="32">
        <f t="shared" si="25"/>
        <v>46895.99</v>
      </c>
      <c r="T70" s="32">
        <f t="shared" si="25"/>
        <v>46895.99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1200000</v>
      </c>
      <c r="N75" s="21">
        <f t="shared" si="28"/>
        <v>33800000</v>
      </c>
      <c r="O75" s="21">
        <f t="shared" si="28"/>
        <v>6062660.1700000009</v>
      </c>
      <c r="P75" s="228">
        <f t="shared" si="28"/>
        <v>27737339.830000002</v>
      </c>
      <c r="Q75" s="21">
        <f>SUM(Q78:Q81)</f>
        <v>0</v>
      </c>
      <c r="R75" s="21">
        <f>SUM(R76:R81)</f>
        <v>5712867.7400000002</v>
      </c>
      <c r="S75" s="21">
        <f>SUM(S76:S81)</f>
        <v>4657614.5600000005</v>
      </c>
      <c r="T75" s="21">
        <f>SUM(T76:T81)</f>
        <v>4137496.7800000003</v>
      </c>
      <c r="U75" s="154">
        <f>+IFERROR((R75/N75),0%)</f>
        <v>0.16901975562130178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6002983.1800000006</v>
      </c>
      <c r="P78" s="231">
        <f t="shared" si="33"/>
        <v>22047016.82</v>
      </c>
      <c r="Q78" s="320"/>
      <c r="R78" s="231">
        <f>IFERROR(VLOOKUP(G78,'Base Execução'!$A:$K,7,FALSE),0)</f>
        <v>5653191.75</v>
      </c>
      <c r="S78" s="231">
        <f>IFERROR(VLOOKUP(G78,'Base Execução'!$A:$K,9,FALSE),0)</f>
        <v>4610718.57</v>
      </c>
      <c r="T78" s="32">
        <f>IFERROR(VLOOKUP(G78,'Base Execução'!$A:$K,11,FALSE),0)</f>
        <v>4090600.79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1200000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740323.01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46895.99</v>
      </c>
      <c r="T79" s="32">
        <f>IFERROR(VLOOKUP(G79,'Base Execução'!$A:$K,11,FALSE),0)</f>
        <v>46895.99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7397780.1299999999</v>
      </c>
      <c r="P83" s="26">
        <f t="shared" si="34"/>
        <v>19191326.870000001</v>
      </c>
      <c r="Q83" s="22">
        <f>Q85</f>
        <v>0</v>
      </c>
      <c r="R83" s="26">
        <f t="shared" si="34"/>
        <v>7365618.6300000008</v>
      </c>
      <c r="S83" s="26">
        <f t="shared" si="34"/>
        <v>6216717.1200000001</v>
      </c>
      <c r="T83" s="26">
        <f t="shared" si="34"/>
        <v>5967563.4500000002</v>
      </c>
      <c r="U83" s="156">
        <f>+IFERROR((R83/N83),0%)</f>
        <v>0.27701639735399919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7397780.1299999999</v>
      </c>
      <c r="P85" s="32">
        <f t="shared" si="35"/>
        <v>19191326.870000001</v>
      </c>
      <c r="Q85" s="32">
        <f t="shared" si="35"/>
        <v>0</v>
      </c>
      <c r="R85" s="32">
        <f t="shared" si="35"/>
        <v>7365618.6300000008</v>
      </c>
      <c r="S85" s="32">
        <f t="shared" si="35"/>
        <v>6216717.1200000001</v>
      </c>
      <c r="T85" s="32">
        <f t="shared" si="35"/>
        <v>5967563.4500000002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7087976.04</v>
      </c>
      <c r="P89" s="21">
        <f t="shared" si="37"/>
        <v>18503163.960000001</v>
      </c>
      <c r="Q89" s="21">
        <f>Q90</f>
        <v>0</v>
      </c>
      <c r="R89" s="21">
        <f>SUM(R90:R91)</f>
        <v>7087975.9400000004</v>
      </c>
      <c r="S89" s="21">
        <f>SUM(S90:S91)</f>
        <v>6077721.2300000004</v>
      </c>
      <c r="T89" s="21">
        <f>SUM(T90:T91)</f>
        <v>5840940.2999999998</v>
      </c>
      <c r="U89" s="154">
        <f>+IFERROR((R89/N89),0%)</f>
        <v>0.27696991771370877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7087976.04</v>
      </c>
      <c r="P90" s="231">
        <f>+N90-O90</f>
        <v>18503163.960000001</v>
      </c>
      <c r="Q90" s="32"/>
      <c r="R90" s="231">
        <f>IFERROR(VLOOKUP(G90,'Base Execução'!$A:$K,7,FALSE),0)</f>
        <v>7087975.9400000004</v>
      </c>
      <c r="S90" s="231">
        <f>IFERROR(VLOOKUP(G90,'Base Execução'!$A:$K,9,FALSE),0)</f>
        <v>6077721.2300000004</v>
      </c>
      <c r="T90" s="32">
        <f>IFERROR(VLOOKUP(G90,'Base Execução'!$A:$K,11,FALSE),0)</f>
        <v>5840940.2999999998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309804.09000000003</v>
      </c>
      <c r="P93" s="228">
        <f t="shared" si="38"/>
        <v>688162.90999999992</v>
      </c>
      <c r="Q93" s="21">
        <f t="shared" si="38"/>
        <v>0</v>
      </c>
      <c r="R93" s="21">
        <f t="shared" si="38"/>
        <v>277642.69</v>
      </c>
      <c r="S93" s="21">
        <f t="shared" si="38"/>
        <v>138995.89000000001</v>
      </c>
      <c r="T93" s="21">
        <f t="shared" si="38"/>
        <v>126623.15</v>
      </c>
      <c r="U93" s="154">
        <f>+IFERROR((R93/N93),0%)</f>
        <v>0.27820828744838255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309804.09000000003</v>
      </c>
      <c r="P94" s="231">
        <f>+N94-O94</f>
        <v>688162.90999999992</v>
      </c>
      <c r="Q94" s="31"/>
      <c r="R94" s="231">
        <f>IFERROR(VLOOKUP(G94,'Base Execução'!$A:$K,7,FALSE),0)</f>
        <v>277642.69</v>
      </c>
      <c r="S94" s="231">
        <f>IFERROR(VLOOKUP(G94,'Base Execução'!$A:$K,9,FALSE),0)</f>
        <v>138995.89000000001</v>
      </c>
      <c r="T94" s="32">
        <f>IFERROR(VLOOKUP(G94,'Base Execução'!$A:$K,11,FALSE),0)</f>
        <v>126623.15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4037816.12</v>
      </c>
      <c r="P96" s="26">
        <f>SUM(P98:P100)</f>
        <v>15773600.880000001</v>
      </c>
      <c r="Q96" s="22">
        <f>Q98</f>
        <v>0</v>
      </c>
      <c r="R96" s="26">
        <f t="shared" si="39"/>
        <v>4016287.7600000002</v>
      </c>
      <c r="S96" s="26">
        <f t="shared" si="39"/>
        <v>4007448.25</v>
      </c>
      <c r="T96" s="26">
        <f t="shared" si="39"/>
        <v>3990047.45</v>
      </c>
      <c r="U96" s="156">
        <f>+IFERROR((R96/N96),0%)</f>
        <v>0.20272592111912036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4037816.12</v>
      </c>
      <c r="P98" s="32">
        <f>P104+P111+P118+P121</f>
        <v>15773600.880000001</v>
      </c>
      <c r="Q98" s="32">
        <f>Q104+Q111+Q118</f>
        <v>0</v>
      </c>
      <c r="R98" s="32">
        <f t="shared" si="40"/>
        <v>4016287.7600000002</v>
      </c>
      <c r="S98" s="32">
        <f t="shared" si="40"/>
        <v>4007448.25</v>
      </c>
      <c r="T98" s="32">
        <f t="shared" si="40"/>
        <v>3990047.45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313658.53999999998</v>
      </c>
      <c r="P102" s="21">
        <f t="shared" si="43"/>
        <v>1635843.46</v>
      </c>
      <c r="Q102" s="31"/>
      <c r="R102" s="21">
        <f>R103+R106</f>
        <v>292135.53000000003</v>
      </c>
      <c r="S102" s="21">
        <f>S103+S106</f>
        <v>286649.89</v>
      </c>
      <c r="T102" s="21">
        <f>T103+T106</f>
        <v>269249.09000000003</v>
      </c>
      <c r="U102" s="154">
        <f>+IFERROR((R102/N102),0%)</f>
        <v>0.14985136204015181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313658.53999999998</v>
      </c>
      <c r="P103" s="228">
        <f>P104+P105</f>
        <v>1635843.46</v>
      </c>
      <c r="Q103" s="21">
        <f>Q104</f>
        <v>0</v>
      </c>
      <c r="R103" s="21">
        <f>R104+R105</f>
        <v>292135.53000000003</v>
      </c>
      <c r="S103" s="21">
        <f>S104+S105</f>
        <v>286649.89</v>
      </c>
      <c r="T103" s="21">
        <f>T104+T105</f>
        <v>269249.09000000003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313658.53999999998</v>
      </c>
      <c r="P104" s="231">
        <f>+N104-O104</f>
        <v>1635843.46</v>
      </c>
      <c r="Q104" s="33"/>
      <c r="R104" s="231">
        <f>IFERROR(VLOOKUP(G104,'Base Execução'!$A:$K,7,FALSE),0)</f>
        <v>292135.53000000003</v>
      </c>
      <c r="S104" s="231">
        <f>IFERROR(VLOOKUP(G104,'Base Execução'!$A:$K,9,FALSE),0)</f>
        <v>286649.89</v>
      </c>
      <c r="T104" s="32">
        <f>IFERROR(VLOOKUP(G104,'Base Execução'!$A:$K,11,FALSE),0)</f>
        <v>269249.09000000003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20356.560000000001</v>
      </c>
      <c r="P109" s="21">
        <f t="shared" si="46"/>
        <v>212820.44</v>
      </c>
      <c r="Q109" s="33"/>
      <c r="R109" s="21">
        <f>R110+R113</f>
        <v>20351.21</v>
      </c>
      <c r="S109" s="21">
        <f>S110+S113</f>
        <v>16997.34</v>
      </c>
      <c r="T109" s="21">
        <f>T110+T113</f>
        <v>16997.34</v>
      </c>
      <c r="U109" s="154">
        <f>+IFERROR((R109/N109),0%)</f>
        <v>8.7277947653499263E-2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20356.560000000001</v>
      </c>
      <c r="P110" s="228">
        <f>P111+P112</f>
        <v>212820.44</v>
      </c>
      <c r="Q110" s="21">
        <f t="shared" si="47"/>
        <v>0</v>
      </c>
      <c r="R110" s="21">
        <f>R111+R112</f>
        <v>20351.21</v>
      </c>
      <c r="S110" s="21">
        <f>S111+S112</f>
        <v>16997.34</v>
      </c>
      <c r="T110" s="21">
        <f>T111+T112</f>
        <v>16997.34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20356.560000000001</v>
      </c>
      <c r="P111" s="231">
        <f>+N111-O111</f>
        <v>212820.44</v>
      </c>
      <c r="Q111" s="33"/>
      <c r="R111" s="231">
        <f>IFERROR(VLOOKUP(G111,'Base Execução'!$A:$K,7,FALSE),0)</f>
        <v>20351.21</v>
      </c>
      <c r="S111" s="231">
        <f>IFERROR(VLOOKUP(G111,'Base Execução'!$A:$K,9,FALSE),0)</f>
        <v>16997.34</v>
      </c>
      <c r="T111" s="32">
        <f>IFERROR(VLOOKUP(G111,'Base Execução'!$A:$K,11,FALSE),0)</f>
        <v>16997.34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3703801.02</v>
      </c>
      <c r="P116" s="21">
        <f t="shared" si="49"/>
        <v>13924936.98</v>
      </c>
      <c r="Q116" s="33"/>
      <c r="R116" s="21">
        <f>R117+R120</f>
        <v>3703801.02</v>
      </c>
      <c r="S116" s="21">
        <f>S117+S120</f>
        <v>3703801.02</v>
      </c>
      <c r="T116" s="21">
        <f>T117+T120</f>
        <v>3703801.02</v>
      </c>
      <c r="U116" s="154">
        <f>+IFERROR((R116/N116),0%)</f>
        <v>0.21010017960446176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3703801.02</v>
      </c>
      <c r="P117" s="228">
        <f>P118+P119</f>
        <v>13924936.98</v>
      </c>
      <c r="Q117" s="21">
        <f t="shared" si="50"/>
        <v>0</v>
      </c>
      <c r="R117" s="21">
        <f>R118+R119</f>
        <v>3703801.02</v>
      </c>
      <c r="S117" s="21">
        <f>S118+S119</f>
        <v>3703801.02</v>
      </c>
      <c r="T117" s="21">
        <f>T118+T119</f>
        <v>3703801.02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3703801.02</v>
      </c>
      <c r="P118" s="231">
        <f>+N118-O118</f>
        <v>13924936.98</v>
      </c>
      <c r="Q118" s="33"/>
      <c r="R118" s="231">
        <f>IFERROR(VLOOKUP(G118,'Base Execução'!$A:$K,7,FALSE),0)</f>
        <v>3703801.02</v>
      </c>
      <c r="S118" s="231">
        <f>IFERROR(VLOOKUP(G118,'Base Execução'!$A:$K,9,FALSE),0)</f>
        <v>3703801.02</v>
      </c>
      <c r="T118" s="32">
        <f>IFERROR(VLOOKUP(G118,'Base Execução'!$A:$K,11,FALSE),0)</f>
        <v>3703801.02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102391012.26000001</v>
      </c>
      <c r="P124" s="26">
        <f t="shared" si="52"/>
        <v>237835855.74000001</v>
      </c>
      <c r="Q124" s="22">
        <f>Q126</f>
        <v>0</v>
      </c>
      <c r="R124" s="26">
        <f t="shared" si="52"/>
        <v>100437963.59999999</v>
      </c>
      <c r="S124" s="26">
        <f t="shared" si="52"/>
        <v>94708629.480000004</v>
      </c>
      <c r="T124" s="26">
        <f t="shared" si="52"/>
        <v>91954147.310000002</v>
      </c>
      <c r="U124" s="156">
        <f>+IFERROR((R124/N124),0%)</f>
        <v>0.29520879462112321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102391012.26000001</v>
      </c>
      <c r="P126" s="32">
        <f t="shared" si="53"/>
        <v>237835855.74000001</v>
      </c>
      <c r="Q126" s="32">
        <f>Q132</f>
        <v>0</v>
      </c>
      <c r="R126" s="32">
        <f>R132+R135</f>
        <v>100437963.59999999</v>
      </c>
      <c r="S126" s="32">
        <f>S132+S135</f>
        <v>94708629.480000004</v>
      </c>
      <c r="T126" s="32">
        <f>T132+T135</f>
        <v>91954147.310000002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102391012.26000001</v>
      </c>
      <c r="P130" s="21">
        <f t="shared" si="56"/>
        <v>237835855.74000001</v>
      </c>
      <c r="Q130" s="21">
        <f t="shared" si="56"/>
        <v>0</v>
      </c>
      <c r="R130" s="21">
        <f>R131+R134</f>
        <v>100437963.59999999</v>
      </c>
      <c r="S130" s="21">
        <f>S131+S134</f>
        <v>94708629.480000004</v>
      </c>
      <c r="T130" s="21">
        <f>T131+T134</f>
        <v>91954147.310000002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102391012.26000001</v>
      </c>
      <c r="P131" s="21">
        <f t="shared" si="57"/>
        <v>237835855.74000001</v>
      </c>
      <c r="Q131" s="21">
        <f>Q132</f>
        <v>0</v>
      </c>
      <c r="R131" s="21">
        <f>R132+R133</f>
        <v>100437963.59999999</v>
      </c>
      <c r="S131" s="21">
        <f>S132+S133</f>
        <v>94708629.480000004</v>
      </c>
      <c r="T131" s="21">
        <f>T132+T133</f>
        <v>91954147.310000002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102391012.26000001</v>
      </c>
      <c r="P132" s="231">
        <f>+N132-O132</f>
        <v>237835855.74000001</v>
      </c>
      <c r="Q132" s="32"/>
      <c r="R132" s="231">
        <f>IFERROR(VLOOKUP(G132,'Base Execução'!$A:$K,7,FALSE),0)</f>
        <v>100437963.59999999</v>
      </c>
      <c r="S132" s="231">
        <f>IFERROR(VLOOKUP(G132,'Base Execução'!$A:$K,9,FALSE),0)</f>
        <v>94708629.480000004</v>
      </c>
      <c r="T132" s="32">
        <f>IFERROR(VLOOKUP(G132,'Base Execução'!$A:$K,11,FALSE),0)</f>
        <v>91954147.310000002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315213.63</v>
      </c>
      <c r="P138" s="26">
        <f t="shared" si="59"/>
        <v>1134786.3700000001</v>
      </c>
      <c r="Q138" s="22">
        <f t="shared" si="59"/>
        <v>0</v>
      </c>
      <c r="R138" s="26">
        <f t="shared" si="59"/>
        <v>213650.83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0.14734539999999999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315213.63</v>
      </c>
      <c r="P140" s="32">
        <f t="shared" si="60"/>
        <v>989786.37</v>
      </c>
      <c r="Q140" s="32">
        <f t="shared" si="60"/>
        <v>0</v>
      </c>
      <c r="R140" s="32">
        <f t="shared" si="60"/>
        <v>213650.83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315213.63</v>
      </c>
      <c r="P144" s="228">
        <f t="shared" si="62"/>
        <v>1134786.3700000001</v>
      </c>
      <c r="Q144" s="21">
        <f t="shared" si="62"/>
        <v>0</v>
      </c>
      <c r="R144" s="21">
        <f t="shared" si="62"/>
        <v>213650.83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0.14734539999999999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315213.63</v>
      </c>
      <c r="P145" s="231">
        <f>+N145-O145</f>
        <v>989786.37</v>
      </c>
      <c r="Q145" s="32"/>
      <c r="R145" s="231">
        <f>IFERROR(VLOOKUP(G145,'Base Execução'!$A:$K,7,FALSE),0)</f>
        <v>213650.83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500000</v>
      </c>
      <c r="N148" s="26">
        <f t="shared" si="63"/>
        <v>18300000</v>
      </c>
      <c r="O148" s="26">
        <f t="shared" si="63"/>
        <v>5974149.9800000004</v>
      </c>
      <c r="P148" s="230">
        <f t="shared" si="63"/>
        <v>12325850.019999998</v>
      </c>
      <c r="Q148" s="35"/>
      <c r="R148" s="230">
        <f>+R150+R151</f>
        <v>5963945.9100000011</v>
      </c>
      <c r="S148" s="230">
        <f>+S150+S151</f>
        <v>59646.54</v>
      </c>
      <c r="T148" s="26">
        <f>+T150+T151</f>
        <v>51982.83</v>
      </c>
      <c r="U148" s="156">
        <f>+IFERROR((R148/N148),0%)</f>
        <v>0.32589868360655744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500000</v>
      </c>
      <c r="N150" s="32">
        <f t="shared" si="64"/>
        <v>18100000</v>
      </c>
      <c r="O150" s="32">
        <f t="shared" si="64"/>
        <v>5973109.9200000009</v>
      </c>
      <c r="P150" s="32">
        <f t="shared" si="64"/>
        <v>12126890.079999998</v>
      </c>
      <c r="Q150" s="32">
        <f t="shared" si="64"/>
        <v>0</v>
      </c>
      <c r="R150" s="32">
        <f t="shared" si="64"/>
        <v>5963945.9100000011</v>
      </c>
      <c r="S150" s="32">
        <f t="shared" si="64"/>
        <v>59646.54</v>
      </c>
      <c r="T150" s="32">
        <f t="shared" si="64"/>
        <v>51982.83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1040.06</v>
      </c>
      <c r="P151" s="32">
        <f t="shared" si="65"/>
        <v>198959.94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100000</v>
      </c>
      <c r="L154" s="21">
        <f>SUM(L155:L156)</f>
        <v>700000</v>
      </c>
      <c r="M154" s="21">
        <f t="shared" ref="M154:T154" si="66">SUM(M155:M156)</f>
        <v>0</v>
      </c>
      <c r="N154" s="21">
        <f t="shared" si="66"/>
        <v>700000</v>
      </c>
      <c r="O154" s="21">
        <f t="shared" si="66"/>
        <v>73130.25</v>
      </c>
      <c r="P154" s="228">
        <f t="shared" si="66"/>
        <v>626869.75</v>
      </c>
      <c r="Q154" s="21">
        <f t="shared" si="66"/>
        <v>0</v>
      </c>
      <c r="R154" s="21">
        <f t="shared" si="66"/>
        <v>62926.18</v>
      </c>
      <c r="S154" s="21">
        <f t="shared" si="66"/>
        <v>34623.82</v>
      </c>
      <c r="T154" s="21">
        <f t="shared" si="66"/>
        <v>34623.82</v>
      </c>
      <c r="U154" s="154">
        <f>+IFERROR((R154/N154),0%)</f>
        <v>8.9894542857142851E-2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72090.19</v>
      </c>
      <c r="P155" s="231">
        <f>+N155-O155</f>
        <v>427909.81</v>
      </c>
      <c r="Q155" s="33"/>
      <c r="R155" s="231">
        <f>IFERROR(VLOOKUP(G155,'Base Execução'!$A:$K,7,FALSE),0)</f>
        <v>62926.18</v>
      </c>
      <c r="S155" s="231">
        <f>IFERROR(VLOOKUP(G155,'Base Execução'!$A:$K,9,FALSE),0)</f>
        <v>34623.82</v>
      </c>
      <c r="T155" s="32">
        <f>IFERROR(VLOOKUP(G155,'Base Execução'!$A:$K,11,FALSE),0)</f>
        <v>34623.82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1040.06</v>
      </c>
      <c r="P156" s="231">
        <f>+N156-O156</f>
        <v>198959.94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-200000</v>
      </c>
      <c r="L173" s="21">
        <f t="shared" ref="L173:T173" si="72">L174</f>
        <v>200000</v>
      </c>
      <c r="M173" s="21">
        <f t="shared" si="72"/>
        <v>150000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-200000</v>
      </c>
      <c r="L174" s="32">
        <f>IFERROR(VLOOKUP(G174,'Base Zero'!$A:$L,10,FALSE),0)</f>
        <v>200000</v>
      </c>
      <c r="M174" s="32">
        <f>+L174-N174</f>
        <v>150000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350000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350000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26017.57</v>
      </c>
      <c r="P179" s="228">
        <f t="shared" si="74"/>
        <v>373982.43</v>
      </c>
      <c r="Q179" s="21">
        <f t="shared" si="74"/>
        <v>0</v>
      </c>
      <c r="R179" s="21">
        <f t="shared" si="74"/>
        <v>26017.57</v>
      </c>
      <c r="S179" s="21">
        <f t="shared" si="74"/>
        <v>25022.720000000001</v>
      </c>
      <c r="T179" s="21">
        <f t="shared" si="74"/>
        <v>17359.009999999998</v>
      </c>
      <c r="U179" s="154">
        <f>+IFERROR((R179/N179),0%)</f>
        <v>6.5043925000000002E-2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26017.57</v>
      </c>
      <c r="P180" s="231">
        <f>+N180-O180</f>
        <v>373982.43</v>
      </c>
      <c r="Q180" s="35"/>
      <c r="R180" s="231">
        <f>IFERROR(VLOOKUP(G180,'Base Execução'!$A:$K,7,FALSE),0)</f>
        <v>26017.57</v>
      </c>
      <c r="S180" s="231">
        <f>IFERROR(VLOOKUP(G180,'Base Execução'!$A:$K,9,FALSE),0)</f>
        <v>25022.720000000001</v>
      </c>
      <c r="T180" s="32">
        <f>IFERROR(VLOOKUP(G180,'Base Execução'!$A:$K,11,FALSE),0)</f>
        <v>17359.009999999998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665678.18000000005</v>
      </c>
      <c r="P182" s="26">
        <f t="shared" si="75"/>
        <v>4334321.8199999994</v>
      </c>
      <c r="Q182" s="35">
        <f>SUM(Q184:Q186)</f>
        <v>0</v>
      </c>
      <c r="R182" s="26">
        <f t="shared" si="75"/>
        <v>357304.70999999996</v>
      </c>
      <c r="S182" s="26">
        <f t="shared" si="75"/>
        <v>262780.24</v>
      </c>
      <c r="T182" s="26">
        <f t="shared" si="75"/>
        <v>259247.71000000002</v>
      </c>
      <c r="U182" s="156">
        <f>+IFERROR((R182/N182),0%)</f>
        <v>7.1460941999999986E-2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397348.01</v>
      </c>
      <c r="P184" s="32">
        <f t="shared" si="76"/>
        <v>2302651.9899999998</v>
      </c>
      <c r="Q184" s="32">
        <f t="shared" si="76"/>
        <v>0</v>
      </c>
      <c r="R184" s="32">
        <f t="shared" si="76"/>
        <v>201666.96</v>
      </c>
      <c r="S184" s="32">
        <f t="shared" si="76"/>
        <v>153369</v>
      </c>
      <c r="T184" s="32">
        <f t="shared" si="76"/>
        <v>149836.47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44895.89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222666.17</v>
      </c>
      <c r="P186" s="32">
        <f t="shared" si="79"/>
        <v>577333.82999999996</v>
      </c>
      <c r="Q186" s="32">
        <f t="shared" ref="Q186" si="80">Q193</f>
        <v>0</v>
      </c>
      <c r="R186" s="32">
        <f t="shared" si="79"/>
        <v>110741.86</v>
      </c>
      <c r="S186" s="32">
        <f t="shared" si="79"/>
        <v>109411.24</v>
      </c>
      <c r="T186" s="32">
        <f t="shared" si="79"/>
        <v>109411.24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57780.61</v>
      </c>
      <c r="P190" s="21">
        <f t="shared" si="82"/>
        <v>142219.39000000001</v>
      </c>
      <c r="Q190" s="21">
        <f>SUM(Q191:Q193)</f>
        <v>0</v>
      </c>
      <c r="R190" s="21">
        <f>SUM(R191:R194)</f>
        <v>57044.38</v>
      </c>
      <c r="S190" s="21">
        <f>SUM(S191:S194)</f>
        <v>44881.34</v>
      </c>
      <c r="T190" s="21">
        <f>SUM(T191:T194)</f>
        <v>42881.34</v>
      </c>
      <c r="U190" s="154">
        <f>+IFERROR((R190/N190),0%)</f>
        <v>0.28522189999999997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57780.61</v>
      </c>
      <c r="P191" s="231">
        <f>+N191-O191</f>
        <v>142219.39000000001</v>
      </c>
      <c r="Q191" s="296"/>
      <c r="R191" s="231">
        <f>IFERROR(VLOOKUP(G191,'Base Execução'!$A:$K,7,FALSE),0)</f>
        <v>57044.38</v>
      </c>
      <c r="S191" s="231">
        <f>IFERROR(VLOOKUP(G191,'Base Execução'!$A:$K,9,FALSE),0)</f>
        <v>44881.34</v>
      </c>
      <c r="T191" s="32">
        <f>IFERROR(VLOOKUP(G191,'Base Execução'!$A:$K,11,FALSE),0)</f>
        <v>42881.34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0</v>
      </c>
      <c r="N196" s="21">
        <f t="shared" si="83"/>
        <v>2800000</v>
      </c>
      <c r="O196" s="21">
        <f t="shared" si="83"/>
        <v>337554.09</v>
      </c>
      <c r="P196" s="21">
        <f t="shared" si="83"/>
        <v>2462445.91</v>
      </c>
      <c r="Q196" s="21">
        <f t="shared" ref="Q196" si="84">Q197</f>
        <v>0</v>
      </c>
      <c r="R196" s="21">
        <f t="shared" ref="R196" si="85">SUM(R197:R198)</f>
        <v>159326.62</v>
      </c>
      <c r="S196" s="21">
        <f t="shared" ref="S196" si="86">SUM(S197:S198)</f>
        <v>79583.48</v>
      </c>
      <c r="T196" s="21">
        <f t="shared" ref="T196" si="87">SUM(T197:T198)</f>
        <v>78050.95</v>
      </c>
      <c r="U196" s="154">
        <f>+IFERROR((R196/N196),0%)</f>
        <v>5.6902364285714283E-2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291890.09000000003</v>
      </c>
      <c r="P197" s="231">
        <f>+N197-O197</f>
        <v>1508109.91</v>
      </c>
      <c r="Q197" s="296"/>
      <c r="R197" s="231">
        <f>IFERROR(VLOOKUP(G197,'Base Execução'!$A:$K,7,FALSE),0)</f>
        <v>114430.73</v>
      </c>
      <c r="S197" s="231">
        <f>IFERROR(VLOOKUP(G197,'Base Execução'!$A:$K,9,FALSE),0)</f>
        <v>79583.48</v>
      </c>
      <c r="T197" s="32">
        <f>IFERROR(VLOOKUP(G197,'Base Execução'!$A:$K,11,FALSE),0)</f>
        <v>78050.95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0</v>
      </c>
      <c r="N198" s="32">
        <f>IFERROR(VLOOKUP(G198,'Base Zero'!$A:$P,16,FALSE),0)</f>
        <v>1000000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954336</v>
      </c>
      <c r="Q198" s="296"/>
      <c r="R198" s="231">
        <f>IFERROR(VLOOKUP(G198,'Base Execução'!$A:$K,7,FALSE),0)</f>
        <v>44895.89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0</v>
      </c>
      <c r="N200" s="21">
        <f t="shared" si="88"/>
        <v>1200000</v>
      </c>
      <c r="O200" s="21">
        <f t="shared" si="88"/>
        <v>47677.31</v>
      </c>
      <c r="P200" s="21">
        <f t="shared" si="88"/>
        <v>1152322.69</v>
      </c>
      <c r="Q200" s="21">
        <f t="shared" ref="Q200" si="89">Q201</f>
        <v>0</v>
      </c>
      <c r="R200" s="21">
        <f t="shared" ref="R200" si="90">SUM(R201:R202)</f>
        <v>30191.85</v>
      </c>
      <c r="S200" s="21">
        <f t="shared" ref="S200" si="91">SUM(S201:S202)</f>
        <v>28904.18</v>
      </c>
      <c r="T200" s="21">
        <f t="shared" ref="T200" si="92">SUM(T201:T202)</f>
        <v>28904.18</v>
      </c>
      <c r="U200" s="154">
        <f>+IFERROR((R200/N200),0%)</f>
        <v>2.5159874999999998E-2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47677.31</v>
      </c>
      <c r="P201" s="231">
        <f>+N201-O201</f>
        <v>652322.68999999994</v>
      </c>
      <c r="Q201" s="33"/>
      <c r="R201" s="231">
        <f>IFERROR(VLOOKUP(G201,'Base Execução'!$A:$K,7,FALSE),0)</f>
        <v>30191.85</v>
      </c>
      <c r="S201" s="231">
        <f>IFERROR(VLOOKUP(G201,'Base Execução'!$A:$K,9,FALSE),0)</f>
        <v>28904.18</v>
      </c>
      <c r="T201" s="32">
        <f>IFERROR(VLOOKUP(G201,'Base Execução'!$A:$K,11,FALSE),0)</f>
        <v>28904.18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0</v>
      </c>
      <c r="P202" s="231">
        <f>+N202-O202</f>
        <v>500000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222666.17</v>
      </c>
      <c r="P204" s="228">
        <f t="shared" si="93"/>
        <v>577333.82999999996</v>
      </c>
      <c r="Q204" s="21">
        <f t="shared" si="93"/>
        <v>0</v>
      </c>
      <c r="R204" s="21">
        <f t="shared" si="93"/>
        <v>110741.86</v>
      </c>
      <c r="S204" s="21">
        <f t="shared" si="93"/>
        <v>109411.24</v>
      </c>
      <c r="T204" s="32"/>
      <c r="U204" s="154">
        <f>+IFERROR((R204/N204),0%)</f>
        <v>0.13842732499999999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222666.17</v>
      </c>
      <c r="P205" s="231">
        <f>+N205-O205</f>
        <v>577333.82999999996</v>
      </c>
      <c r="Q205" s="33"/>
      <c r="R205" s="231">
        <f>IFERROR(VLOOKUP(G205,'Base Execução'!$A:$K,7,FALSE),0)</f>
        <v>110741.86</v>
      </c>
      <c r="S205" s="231">
        <f>IFERROR(VLOOKUP(G205,'Base Execução'!$A:$K,9,FALSE),0)</f>
        <v>109411.24</v>
      </c>
      <c r="T205" s="32">
        <f>IFERROR(VLOOKUP(G205,'Base Execução'!$A:$K,11,FALSE),0)</f>
        <v>109411.24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700000</v>
      </c>
      <c r="N207" s="26">
        <f t="shared" si="94"/>
        <v>4300000</v>
      </c>
      <c r="O207" s="26">
        <f t="shared" si="94"/>
        <v>1203986.6000000001</v>
      </c>
      <c r="P207" s="26">
        <f t="shared" si="94"/>
        <v>3096013.4</v>
      </c>
      <c r="Q207" s="22">
        <f>Q209</f>
        <v>0</v>
      </c>
      <c r="R207" s="26">
        <f t="shared" si="94"/>
        <v>1097594.3700000001</v>
      </c>
      <c r="S207" s="26">
        <f t="shared" si="94"/>
        <v>756682.11</v>
      </c>
      <c r="T207" s="26">
        <f t="shared" si="94"/>
        <v>726153.32000000007</v>
      </c>
      <c r="U207" s="156">
        <f>+IFERROR((R207/N207),0%)</f>
        <v>0.25525450465116284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700000</v>
      </c>
      <c r="N209" s="31">
        <f t="shared" si="95"/>
        <v>4000000</v>
      </c>
      <c r="O209" s="31">
        <f t="shared" si="95"/>
        <v>939188.97</v>
      </c>
      <c r="P209" s="31">
        <f t="shared" si="95"/>
        <v>3060811.03</v>
      </c>
      <c r="Q209" s="31">
        <f t="shared" si="95"/>
        <v>0</v>
      </c>
      <c r="R209" s="31">
        <f t="shared" si="95"/>
        <v>835637.37</v>
      </c>
      <c r="S209" s="31">
        <f t="shared" si="95"/>
        <v>494725.11</v>
      </c>
      <c r="T209" s="31">
        <f t="shared" si="95"/>
        <v>464196.32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264797.63</v>
      </c>
      <c r="P210" s="31">
        <f t="shared" si="96"/>
        <v>35202.369999999995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200000</v>
      </c>
      <c r="N213" s="22">
        <f t="shared" si="97"/>
        <v>1100000</v>
      </c>
      <c r="O213" s="22">
        <f t="shared" si="97"/>
        <v>482938.11</v>
      </c>
      <c r="P213" s="229">
        <f t="shared" si="97"/>
        <v>617061.89</v>
      </c>
      <c r="Q213" s="22">
        <f>Q214</f>
        <v>0</v>
      </c>
      <c r="R213" s="22">
        <f>R214+R215</f>
        <v>416095.24</v>
      </c>
      <c r="S213" s="22">
        <f>S214+S215</f>
        <v>368587.94</v>
      </c>
      <c r="T213" s="22">
        <f>T214+T215</f>
        <v>367471.49</v>
      </c>
      <c r="U213" s="154">
        <f>+IFERROR((R213/N213),0%)</f>
        <v>0.3782684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200000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218140.48</v>
      </c>
      <c r="P214" s="232">
        <f>+N214-O214</f>
        <v>581859.52</v>
      </c>
      <c r="Q214" s="31"/>
      <c r="R214" s="231">
        <f>IFERROR(VLOOKUP(G214,'Base Execução'!$A:$K,7,FALSE),0)</f>
        <v>154138.23999999999</v>
      </c>
      <c r="S214" s="231">
        <f>IFERROR(VLOOKUP(G214,'Base Execução'!$A:$K,9,FALSE),0)</f>
        <v>106630.94</v>
      </c>
      <c r="T214" s="32">
        <f>IFERROR(VLOOKUP(G214,'Base Execução'!$A:$K,11,FALSE),0)</f>
        <v>105514.49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264797.63</v>
      </c>
      <c r="P215" s="232">
        <f>+N215-O215</f>
        <v>35202.369999999995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230000</v>
      </c>
      <c r="P217" s="229">
        <f t="shared" si="98"/>
        <v>70000</v>
      </c>
      <c r="Q217" s="22">
        <f t="shared" si="98"/>
        <v>0</v>
      </c>
      <c r="R217" s="22">
        <f t="shared" si="98"/>
        <v>230000</v>
      </c>
      <c r="S217" s="22">
        <f t="shared" si="98"/>
        <v>0</v>
      </c>
      <c r="T217" s="22">
        <f t="shared" si="98"/>
        <v>0</v>
      </c>
      <c r="U217" s="154">
        <f>+IFERROR((R217/N217),0%)</f>
        <v>0.76666666666666672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230000</v>
      </c>
      <c r="P218" s="232">
        <f>+N218-O218</f>
        <v>70000</v>
      </c>
      <c r="Q218" s="31"/>
      <c r="R218" s="231">
        <f>IFERROR(VLOOKUP(G218,'Base Execução'!$A:$K,7,FALSE),0)</f>
        <v>230000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500000</v>
      </c>
      <c r="N220" s="22">
        <f t="shared" si="99"/>
        <v>2900000</v>
      </c>
      <c r="O220" s="22">
        <f t="shared" si="99"/>
        <v>491048.49</v>
      </c>
      <c r="P220" s="229">
        <f t="shared" si="99"/>
        <v>2408951.5099999998</v>
      </c>
      <c r="Q220" s="22">
        <f t="shared" si="99"/>
        <v>0</v>
      </c>
      <c r="R220" s="22">
        <f t="shared" si="99"/>
        <v>451499.13</v>
      </c>
      <c r="S220" s="22">
        <f t="shared" si="99"/>
        <v>388094.17</v>
      </c>
      <c r="T220" s="22">
        <f t="shared" si="99"/>
        <v>358681.83</v>
      </c>
      <c r="U220" s="154">
        <f>+IFERROR((R220/N220),0%)</f>
        <v>0.15568935517241381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500000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491048.49</v>
      </c>
      <c r="P221" s="232">
        <f>+N221-O221</f>
        <v>2408951.5099999998</v>
      </c>
      <c r="Q221" s="31"/>
      <c r="R221" s="231">
        <f>IFERROR(VLOOKUP(G221,'Base Execução'!$A:$K,7,FALSE),0)</f>
        <v>451499.13</v>
      </c>
      <c r="S221" s="231">
        <f>IFERROR(VLOOKUP(G221,'Base Execução'!$A:$K,9,FALSE),0)</f>
        <v>388094.17</v>
      </c>
      <c r="T221" s="32">
        <f>IFERROR(VLOOKUP(G221,'Base Execução'!$A:$K,11,FALSE),0)</f>
        <v>358681.83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766963.42999999993</v>
      </c>
      <c r="P223" s="21">
        <f t="shared" si="100"/>
        <v>2233036.5700000003</v>
      </c>
      <c r="Q223" s="22">
        <f t="shared" si="100"/>
        <v>0</v>
      </c>
      <c r="R223" s="21">
        <f t="shared" si="100"/>
        <v>756975.32000000007</v>
      </c>
      <c r="S223" s="21">
        <f t="shared" si="100"/>
        <v>660044.26</v>
      </c>
      <c r="T223" s="21">
        <f t="shared" si="100"/>
        <v>653542.44000000006</v>
      </c>
      <c r="U223" s="156">
        <f>+IFERROR((R223/N223),0%)</f>
        <v>0.25232510666666669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758323.42999999993</v>
      </c>
      <c r="P226" s="32">
        <f t="shared" si="102"/>
        <v>1441676.57</v>
      </c>
      <c r="Q226" s="32">
        <f t="shared" si="102"/>
        <v>0</v>
      </c>
      <c r="R226" s="32">
        <f t="shared" si="102"/>
        <v>756975.32000000007</v>
      </c>
      <c r="S226" s="32">
        <f t="shared" si="102"/>
        <v>660044.26</v>
      </c>
      <c r="T226" s="32">
        <f t="shared" si="102"/>
        <v>653542.44000000006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8640</v>
      </c>
      <c r="P227" s="32">
        <f t="shared" si="103"/>
        <v>791360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41583.11</v>
      </c>
      <c r="P232" s="228">
        <f t="shared" si="106"/>
        <v>158416.89000000001</v>
      </c>
      <c r="Q232" s="21">
        <f t="shared" si="106"/>
        <v>0</v>
      </c>
      <c r="R232" s="21">
        <f t="shared" si="106"/>
        <v>40482.93</v>
      </c>
      <c r="S232" s="21">
        <f t="shared" si="106"/>
        <v>38551.870000000003</v>
      </c>
      <c r="T232" s="21">
        <f t="shared" si="106"/>
        <v>32050.05</v>
      </c>
      <c r="U232" s="154">
        <f>+IFERROR((R232/N232),0%)</f>
        <v>0.20241465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41583.11</v>
      </c>
      <c r="P233" s="231">
        <f>+N233-O233</f>
        <v>158416.89000000001</v>
      </c>
      <c r="Q233" s="32"/>
      <c r="R233" s="231">
        <f>IFERROR(VLOOKUP(G233,'Base Execução'!$A:$K,7,FALSE),0)</f>
        <v>40482.93</v>
      </c>
      <c r="S233" s="231">
        <f>IFERROR(VLOOKUP(G233,'Base Execução'!$A:$K,9,FALSE),0)</f>
        <v>38551.870000000003</v>
      </c>
      <c r="T233" s="32">
        <f>IFERROR(VLOOKUP(G233,'Base Execução'!$A:$K,11,FALSE),0)</f>
        <v>32050.05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725380.32</v>
      </c>
      <c r="P235" s="21">
        <f>SUM(P236:P239)</f>
        <v>1653619.6800000002</v>
      </c>
      <c r="Q235" s="21">
        <f>SUM(Q236:Q238)</f>
        <v>0</v>
      </c>
      <c r="R235" s="21">
        <f>SUM(R236:R239)</f>
        <v>716492.39</v>
      </c>
      <c r="S235" s="21">
        <f>SUM(S236:S239)</f>
        <v>621492.39</v>
      </c>
      <c r="T235" s="21">
        <f>SUM(T236:T239)</f>
        <v>621492.39</v>
      </c>
      <c r="U235" s="154">
        <f>+IFERROR((R235/N235),0%)</f>
        <v>0.30117376628835646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716740.32</v>
      </c>
      <c r="P237" s="231">
        <f>+N237-O237</f>
        <v>862259.68</v>
      </c>
      <c r="Q237" s="33"/>
      <c r="R237" s="231">
        <f>IFERROR(VLOOKUP(G237,'Base Execução'!$A:$K,7,FALSE),0)</f>
        <v>716492.39</v>
      </c>
      <c r="S237" s="231">
        <f>IFERROR(VLOOKUP(G237,'Base Execução'!$A:$K,9,FALSE),0)</f>
        <v>621492.39</v>
      </c>
      <c r="T237" s="32">
        <f>IFERROR(VLOOKUP(G237,'Base Execução'!$A:$K,11,FALSE),0)</f>
        <v>621492.39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8640</v>
      </c>
      <c r="P238" s="231">
        <f>+N238-O238</f>
        <v>791360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3202115.5700000003</v>
      </c>
      <c r="P256" s="21">
        <f t="shared" si="113"/>
        <v>6797884.4299999997</v>
      </c>
      <c r="Q256" s="22">
        <f t="shared" si="113"/>
        <v>0</v>
      </c>
      <c r="R256" s="21">
        <f t="shared" si="113"/>
        <v>3037139.0999999996</v>
      </c>
      <c r="S256" s="21">
        <f t="shared" si="113"/>
        <v>1192947.8299999998</v>
      </c>
      <c r="T256" s="21">
        <f t="shared" si="113"/>
        <v>1047925.65</v>
      </c>
      <c r="U256" s="156">
        <f>+IFERROR((R256/N256),0%)</f>
        <v>0.30371390999999998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2981600.5700000003</v>
      </c>
      <c r="P258" s="32">
        <f t="shared" si="114"/>
        <v>6018399.4299999997</v>
      </c>
      <c r="Q258" s="32">
        <f t="shared" ref="Q258" si="115">Q264+Q268+Q272+Q275</f>
        <v>0</v>
      </c>
      <c r="R258" s="32">
        <f t="shared" si="114"/>
        <v>2816659.0999999996</v>
      </c>
      <c r="S258" s="32">
        <f t="shared" si="114"/>
        <v>1192947.8299999998</v>
      </c>
      <c r="T258" s="32">
        <f t="shared" si="114"/>
        <v>1047925.65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220515</v>
      </c>
      <c r="P259" s="32">
        <f t="shared" si="116"/>
        <v>779485</v>
      </c>
      <c r="Q259" s="32">
        <f t="shared" si="116"/>
        <v>0</v>
      </c>
      <c r="R259" s="32">
        <f t="shared" si="116"/>
        <v>220480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1315202.01</v>
      </c>
      <c r="P263" s="22">
        <f t="shared" si="118"/>
        <v>1684796.99</v>
      </c>
      <c r="Q263" s="22">
        <f t="shared" si="118"/>
        <v>0</v>
      </c>
      <c r="R263" s="22">
        <f t="shared" si="118"/>
        <v>1271855.95</v>
      </c>
      <c r="S263" s="22">
        <f t="shared" si="118"/>
        <v>757793.44</v>
      </c>
      <c r="T263" s="22">
        <f t="shared" si="118"/>
        <v>666897.57999999996</v>
      </c>
      <c r="U263" s="154">
        <f>+IFERROR((R263/N263),0%)</f>
        <v>0.4239521246507082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1094687.01</v>
      </c>
      <c r="P264" s="231">
        <f>+N264-O264</f>
        <v>905311.99</v>
      </c>
      <c r="Q264" s="32"/>
      <c r="R264" s="231">
        <f>IFERROR(VLOOKUP(G264,'Base Execução'!$A:$K,7,FALSE),0)</f>
        <v>1051375.95</v>
      </c>
      <c r="S264" s="231">
        <f>IFERROR(VLOOKUP(G264,'Base Execução'!$A:$K,9,FALSE),0)</f>
        <v>757793.44</v>
      </c>
      <c r="T264" s="32">
        <f>IFERROR(VLOOKUP(G264,'Base Execução'!$A:$K,11,FALSE),0)</f>
        <v>666897.57999999996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220515</v>
      </c>
      <c r="P265" s="231">
        <f>+N265-O265</f>
        <v>779485</v>
      </c>
      <c r="Q265" s="33"/>
      <c r="R265" s="231">
        <f>IFERROR(VLOOKUP(G265,'Base Execução'!$A:$K,7,FALSE),0)</f>
        <v>220480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672936.9</v>
      </c>
      <c r="P267" s="229">
        <f t="shared" si="119"/>
        <v>4327063.0999999996</v>
      </c>
      <c r="Q267" s="22">
        <f t="shared" si="119"/>
        <v>0</v>
      </c>
      <c r="R267" s="22">
        <f t="shared" si="119"/>
        <v>608943.75</v>
      </c>
      <c r="S267" s="22">
        <f t="shared" si="119"/>
        <v>391040.38</v>
      </c>
      <c r="T267" s="22">
        <f t="shared" si="119"/>
        <v>338794.71</v>
      </c>
      <c r="U267" s="154">
        <f>+IFERROR((R267/N267),0%)</f>
        <v>0.12178875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672936.9</v>
      </c>
      <c r="P268" s="231">
        <f>+N268-O268</f>
        <v>4327063.0999999996</v>
      </c>
      <c r="Q268" s="32"/>
      <c r="R268" s="231">
        <f>IFERROR(VLOOKUP(G268,'Base Execução'!$A:$K,7,FALSE),0)</f>
        <v>608943.75</v>
      </c>
      <c r="S268" s="231">
        <f>IFERROR(VLOOKUP(G268,'Base Execução'!$A:$K,9,FALSE),0)</f>
        <v>391040.38</v>
      </c>
      <c r="T268" s="32">
        <f>IFERROR(VLOOKUP(G268,'Base Execução'!$A:$K,11,FALSE),0)</f>
        <v>338794.71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213976.66</v>
      </c>
      <c r="P271" s="229">
        <f t="shared" si="120"/>
        <v>786023.34</v>
      </c>
      <c r="Q271" s="22">
        <f t="shared" si="120"/>
        <v>0</v>
      </c>
      <c r="R271" s="22">
        <f t="shared" si="120"/>
        <v>156339.4</v>
      </c>
      <c r="S271" s="22">
        <f t="shared" si="120"/>
        <v>44114.01</v>
      </c>
      <c r="T271" s="22">
        <f t="shared" si="120"/>
        <v>42233.36</v>
      </c>
      <c r="U271" s="154">
        <f>+IFERROR((R271/N271),0%)</f>
        <v>0.15633939999999999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213976.66</v>
      </c>
      <c r="P272" s="231">
        <f>+N272-O272</f>
        <v>786023.34</v>
      </c>
      <c r="Q272" s="32"/>
      <c r="R272" s="231">
        <f>IFERROR(VLOOKUP(G272,'Base Execução'!$A:$K,7,FALSE),0)</f>
        <v>156339.4</v>
      </c>
      <c r="S272" s="231">
        <f>IFERROR(VLOOKUP(G272,'Base Execução'!$A:$K,9,FALSE),0)</f>
        <v>44114.01</v>
      </c>
      <c r="T272" s="32">
        <f>IFERROR(VLOOKUP(G272,'Base Execução'!$A:$K,11,FALSE),0)</f>
        <v>42233.36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176068.18</v>
      </c>
      <c r="P280" s="21">
        <f t="shared" si="123"/>
        <v>1323931.82</v>
      </c>
      <c r="Q280" s="22">
        <f t="shared" si="123"/>
        <v>0</v>
      </c>
      <c r="R280" s="21">
        <f t="shared" si="123"/>
        <v>108404.58</v>
      </c>
      <c r="S280" s="21">
        <f t="shared" si="123"/>
        <v>77661.58</v>
      </c>
      <c r="T280" s="21">
        <f t="shared" si="123"/>
        <v>73674.240000000005</v>
      </c>
      <c r="U280" s="156">
        <f>+IFERROR((R280/N280),0%)</f>
        <v>7.2269719999999996E-2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176068.18</v>
      </c>
      <c r="P282" s="32">
        <f t="shared" si="124"/>
        <v>1232563.82</v>
      </c>
      <c r="Q282" s="32">
        <f t="shared" si="124"/>
        <v>0</v>
      </c>
      <c r="R282" s="32">
        <f t="shared" si="124"/>
        <v>108404.58</v>
      </c>
      <c r="S282" s="32">
        <f t="shared" si="124"/>
        <v>77661.58</v>
      </c>
      <c r="T282" s="32">
        <f t="shared" si="124"/>
        <v>73674.240000000005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176068.18</v>
      </c>
      <c r="P286" s="22">
        <f t="shared" si="126"/>
        <v>1323931.82</v>
      </c>
      <c r="Q286" s="22">
        <f t="shared" si="126"/>
        <v>0</v>
      </c>
      <c r="R286" s="22">
        <f t="shared" si="126"/>
        <v>108404.58</v>
      </c>
      <c r="S286" s="22">
        <f t="shared" si="126"/>
        <v>77661.58</v>
      </c>
      <c r="T286" s="22">
        <f t="shared" si="126"/>
        <v>73674.240000000005</v>
      </c>
      <c r="U286" s="154">
        <f>+IFERROR((R286/N286),0%)</f>
        <v>7.2269719999999996E-2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176068.18</v>
      </c>
      <c r="P287" s="231">
        <f>+N287-O287</f>
        <v>1232563.82</v>
      </c>
      <c r="Q287" s="32"/>
      <c r="R287" s="231">
        <f>IFERROR(VLOOKUP(G287,'Base Execução'!$A:$K,7,FALSE),0)</f>
        <v>108404.58</v>
      </c>
      <c r="S287" s="231">
        <f>IFERROR(VLOOKUP(G287,'Base Execução'!$A:$K,9,FALSE),0)</f>
        <v>77661.58</v>
      </c>
      <c r="T287" s="32">
        <f>IFERROR(VLOOKUP(G287,'Base Execução'!$A:$K,11,FALSE),0)</f>
        <v>73674.240000000005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904046.46000000008</v>
      </c>
      <c r="P290" s="21">
        <f t="shared" si="127"/>
        <v>6595953.54</v>
      </c>
      <c r="Q290" s="22">
        <f>SUM(Q292:Q294)</f>
        <v>0</v>
      </c>
      <c r="R290" s="21">
        <f t="shared" si="127"/>
        <v>746883.94000000006</v>
      </c>
      <c r="S290" s="21">
        <f t="shared" si="127"/>
        <v>531346.38</v>
      </c>
      <c r="T290" s="21">
        <f t="shared" si="127"/>
        <v>505154.76</v>
      </c>
      <c r="U290" s="156">
        <f>+IFERROR((R290/N290),0%)</f>
        <v>9.958452533333334E-2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766800.51</v>
      </c>
      <c r="P292" s="32">
        <f t="shared" si="128"/>
        <v>4433199.49</v>
      </c>
      <c r="Q292" s="32">
        <f t="shared" si="128"/>
        <v>0</v>
      </c>
      <c r="R292" s="32">
        <f t="shared" si="128"/>
        <v>659747.80000000005</v>
      </c>
      <c r="S292" s="32">
        <f t="shared" si="128"/>
        <v>523170.35</v>
      </c>
      <c r="T292" s="32">
        <f t="shared" si="128"/>
        <v>496978.73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107505.55</v>
      </c>
      <c r="P293" s="32">
        <f t="shared" si="129"/>
        <v>1492494.45</v>
      </c>
      <c r="Q293" s="32">
        <f t="shared" ref="Q293" si="130">Q301</f>
        <v>0</v>
      </c>
      <c r="R293" s="32">
        <f t="shared" si="129"/>
        <v>78960.11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29740.400000000001</v>
      </c>
      <c r="P294" s="32">
        <f t="shared" si="131"/>
        <v>670259.6</v>
      </c>
      <c r="Q294" s="32">
        <f t="shared" ref="Q294" si="132">Q302</f>
        <v>0</v>
      </c>
      <c r="R294" s="32">
        <f t="shared" si="131"/>
        <v>8176.03</v>
      </c>
      <c r="S294" s="32">
        <f t="shared" si="131"/>
        <v>8176.03</v>
      </c>
      <c r="T294" s="32">
        <f t="shared" si="131"/>
        <v>8176.03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69794.36</v>
      </c>
      <c r="P299" s="21">
        <f t="shared" si="135"/>
        <v>130205.64</v>
      </c>
      <c r="Q299" s="21">
        <f>SUM(Q300:Q302)</f>
        <v>0</v>
      </c>
      <c r="R299" s="21">
        <f>SUM(R300:R304)</f>
        <v>50716.93</v>
      </c>
      <c r="S299" s="21">
        <f>SUM(S300:S304)</f>
        <v>33965.730000000003</v>
      </c>
      <c r="T299" s="21">
        <f>SUM(T300:T304)</f>
        <v>28417.78</v>
      </c>
      <c r="U299" s="154">
        <f>+IFERROR((R299/N299),0%)</f>
        <v>0.25358465000000002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69794.36</v>
      </c>
      <c r="P300" s="231">
        <f>+N300-O300</f>
        <v>130205.64</v>
      </c>
      <c r="Q300" s="33"/>
      <c r="R300" s="231">
        <f>IFERROR(VLOOKUP(G300,'Base Execução'!$A:$K,7,FALSE),0)</f>
        <v>50716.93</v>
      </c>
      <c r="S300" s="231">
        <f>IFERROR(VLOOKUP(G300,'Base Execução'!$A:$K,9,FALSE),0)</f>
        <v>33965.730000000003</v>
      </c>
      <c r="T300" s="32">
        <f>IFERROR(VLOOKUP(G300,'Base Execução'!$A:$K,11,FALSE),0)</f>
        <v>28417.78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555834.57000000007</v>
      </c>
      <c r="P306" s="22">
        <f t="shared" si="136"/>
        <v>4344165.43</v>
      </c>
      <c r="Q306" s="33"/>
      <c r="R306" s="22">
        <f t="shared" ref="R306" si="137">SUM(R307:R308)</f>
        <v>496925.48</v>
      </c>
      <c r="S306" s="22">
        <f t="shared" ref="S306" si="138">SUM(S307:S308)</f>
        <v>387854.83</v>
      </c>
      <c r="T306" s="22">
        <f t="shared" ref="T306" si="139">SUM(T307:T308)</f>
        <v>380069.12</v>
      </c>
      <c r="U306" s="154">
        <f>+IFERROR((R306/N306),0%)</f>
        <v>0.10141336326530612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448329.02</v>
      </c>
      <c r="P307" s="231">
        <f>+N307-O307</f>
        <v>3051670.98</v>
      </c>
      <c r="Q307" s="32"/>
      <c r="R307" s="231">
        <f>IFERROR(VLOOKUP(G307,'Base Execução'!$A:$K,7,FALSE),0)</f>
        <v>417965.37</v>
      </c>
      <c r="S307" s="231">
        <f>IFERROR(VLOOKUP(G307,'Base Execução'!$A:$K,9,FALSE),0)</f>
        <v>387854.83</v>
      </c>
      <c r="T307" s="32">
        <f>IFERROR(VLOOKUP(G307,'Base Execução'!$A:$K,11,FALSE),0)</f>
        <v>380069.12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107505.55</v>
      </c>
      <c r="P308" s="231">
        <f>+N308-O308</f>
        <v>1292494.45</v>
      </c>
      <c r="Q308" s="32"/>
      <c r="R308" s="231">
        <f>IFERROR(VLOOKUP(G308,'Base Execução'!$A:$K,7,FALSE),0)</f>
        <v>78960.11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139150.87</v>
      </c>
      <c r="P310" s="22">
        <f t="shared" si="140"/>
        <v>760849.13</v>
      </c>
      <c r="Q310" s="33"/>
      <c r="R310" s="22">
        <f t="shared" ref="R310" si="141">SUM(R311:R312)</f>
        <v>121564.11</v>
      </c>
      <c r="S310" s="22">
        <f t="shared" ref="S310" si="142">SUM(S311:S312)</f>
        <v>57208.99</v>
      </c>
      <c r="T310" s="22">
        <f t="shared" ref="T310" si="143">SUM(T311:T312)</f>
        <v>46180.22</v>
      </c>
      <c r="U310" s="154">
        <f>+IFERROR((R310/N310),0%)</f>
        <v>0.13507123333333335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139150.87</v>
      </c>
      <c r="P311" s="231">
        <f>+N311-O311</f>
        <v>660849.13</v>
      </c>
      <c r="Q311" s="32"/>
      <c r="R311" s="231">
        <f>IFERROR(VLOOKUP(G311,'Base Execução'!$A:$K,7,FALSE),0)</f>
        <v>121564.11</v>
      </c>
      <c r="S311" s="231">
        <f>IFERROR(VLOOKUP(G311,'Base Execução'!$A:$K,9,FALSE),0)</f>
        <v>57208.99</v>
      </c>
      <c r="T311" s="32">
        <f>IFERROR(VLOOKUP(G311,'Base Execução'!$A:$K,11,FALSE),0)</f>
        <v>46180.22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109526.26</v>
      </c>
      <c r="P314" s="22">
        <f t="shared" si="144"/>
        <v>690473.74</v>
      </c>
      <c r="Q314" s="33"/>
      <c r="R314" s="22">
        <f t="shared" ref="R314" si="145">SUM(R315:R316)</f>
        <v>69501.39</v>
      </c>
      <c r="S314" s="22">
        <f t="shared" ref="S314" si="146">SUM(S315:S316)</f>
        <v>44140.800000000003</v>
      </c>
      <c r="T314" s="22">
        <f t="shared" ref="T314" si="147">SUM(T315:T316)</f>
        <v>42311.61</v>
      </c>
      <c r="U314" s="154">
        <f>+IFERROR((R314/N314),0%)</f>
        <v>8.6876737499999995E-2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109526.26</v>
      </c>
      <c r="P315" s="231">
        <f>+N315-O315</f>
        <v>590473.74</v>
      </c>
      <c r="Q315" s="32"/>
      <c r="R315" s="231">
        <f>IFERROR(VLOOKUP(G315,'Base Execução'!$A:$K,7,FALSE),0)</f>
        <v>69501.39</v>
      </c>
      <c r="S315" s="231">
        <f>IFERROR(VLOOKUP(G315,'Base Execução'!$A:$K,9,FALSE),0)</f>
        <v>44140.800000000003</v>
      </c>
      <c r="T315" s="32">
        <f>IFERROR(VLOOKUP(G315,'Base Execução'!$A:$K,11,FALSE),0)</f>
        <v>42311.61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29740.400000000001</v>
      </c>
      <c r="P318" s="229">
        <f t="shared" si="148"/>
        <v>670259.6</v>
      </c>
      <c r="Q318" s="33"/>
      <c r="R318" s="229">
        <f>SUM(R319:R319)</f>
        <v>8176.03</v>
      </c>
      <c r="S318" s="229">
        <f>SUM(S319:S319)</f>
        <v>8176.03</v>
      </c>
      <c r="T318" s="22">
        <f>SUM(T319:T319)</f>
        <v>8176.03</v>
      </c>
      <c r="U318" s="154">
        <f>+IFERROR((R318/N318),0%)</f>
        <v>1.1680042857142857E-2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29740.400000000001</v>
      </c>
      <c r="P319" s="231">
        <f>+N319-O319</f>
        <v>670259.6</v>
      </c>
      <c r="Q319" s="32"/>
      <c r="R319" s="231">
        <f>IFERROR(VLOOKUP(G319,'Base Execução'!$A:$K,7,FALSE),0)</f>
        <v>8176.03</v>
      </c>
      <c r="S319" s="231">
        <f>IFERROR(VLOOKUP(G319,'Base Execução'!$A:$K,9,FALSE),0)</f>
        <v>8176.03</v>
      </c>
      <c r="T319" s="32">
        <f>IFERROR(VLOOKUP(G319,'Base Execução'!$A:$K,11,FALSE),0)</f>
        <v>8176.03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2548723.42</v>
      </c>
      <c r="P321" s="22">
        <f t="shared" si="149"/>
        <v>8151276.5800000001</v>
      </c>
      <c r="Q321" s="22">
        <f t="shared" si="149"/>
        <v>0</v>
      </c>
      <c r="R321" s="22">
        <f t="shared" si="149"/>
        <v>2276090.17</v>
      </c>
      <c r="S321" s="22">
        <f t="shared" si="149"/>
        <v>947272.41</v>
      </c>
      <c r="T321" s="22">
        <f t="shared" si="149"/>
        <v>941283.22</v>
      </c>
      <c r="U321" s="156">
        <f>+IFERROR((R321/N321),0%)</f>
        <v>0.21271870747663552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2000694.42</v>
      </c>
      <c r="P323" s="31">
        <f t="shared" si="150"/>
        <v>6699305.5800000001</v>
      </c>
      <c r="Q323" s="31">
        <f t="shared" si="150"/>
        <v>0</v>
      </c>
      <c r="R323" s="31">
        <f t="shared" si="150"/>
        <v>1728061.17</v>
      </c>
      <c r="S323" s="31">
        <f t="shared" si="150"/>
        <v>947272.41</v>
      </c>
      <c r="T323" s="31">
        <f t="shared" si="150"/>
        <v>941283.22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1069326.1800000002</v>
      </c>
      <c r="P327" s="30">
        <f t="shared" si="152"/>
        <v>2120673.8199999998</v>
      </c>
      <c r="Q327" s="30">
        <f t="shared" si="152"/>
        <v>0</v>
      </c>
      <c r="R327" s="30">
        <f t="shared" si="152"/>
        <v>1029920.48</v>
      </c>
      <c r="S327" s="30">
        <f t="shared" si="152"/>
        <v>515618.14</v>
      </c>
      <c r="T327" s="30">
        <f t="shared" si="152"/>
        <v>510745.69</v>
      </c>
      <c r="U327" s="154">
        <f>+IFERROR((R327/N327),0%)</f>
        <v>0.32285908463949842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809517.18</v>
      </c>
      <c r="P328" s="232">
        <f>+N328-O328</f>
        <v>680482.82</v>
      </c>
      <c r="Q328" s="35"/>
      <c r="R328" s="231">
        <f>IFERROR(VLOOKUP(G328,'Base Execução'!$A:$K,7,FALSE),0)</f>
        <v>770111.48</v>
      </c>
      <c r="S328" s="231">
        <f>IFERROR(VLOOKUP(G328,'Base Execução'!$A:$K,9,FALSE),0)</f>
        <v>515618.14</v>
      </c>
      <c r="T328" s="32">
        <f>IFERROR(VLOOKUP(G328,'Base Execução'!$A:$K,11,FALSE),0)</f>
        <v>510745.69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461307.1</v>
      </c>
      <c r="P331" s="22">
        <f t="shared" si="153"/>
        <v>738692.9</v>
      </c>
      <c r="Q331" s="22">
        <f>SUM(Q332:Q332)</f>
        <v>0</v>
      </c>
      <c r="R331" s="22">
        <f>SUM(R332:R333)</f>
        <v>441933.17000000004</v>
      </c>
      <c r="S331" s="22">
        <f>SUM(S332:S333)</f>
        <v>46430.239999999998</v>
      </c>
      <c r="T331" s="22">
        <f>SUM(T332:T333)</f>
        <v>45917.9</v>
      </c>
      <c r="U331" s="154">
        <f>+IFERROR((R331/N331),0%)</f>
        <v>0.36827764166666671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173087.1</v>
      </c>
      <c r="P332" s="232">
        <f>+N332-O332</f>
        <v>726912.9</v>
      </c>
      <c r="Q332" s="31"/>
      <c r="R332" s="231">
        <f>IFERROR(VLOOKUP(G332,'Base Execução'!$A:$K,7,FALSE),0)</f>
        <v>153713.17000000001</v>
      </c>
      <c r="S332" s="231">
        <f>IFERROR(VLOOKUP(G332,'Base Execução'!$A:$K,9,FALSE),0)</f>
        <v>46430.239999999998</v>
      </c>
      <c r="T332" s="32">
        <f>IFERROR(VLOOKUP(G332,'Base Execução'!$A:$K,11,FALSE),0)</f>
        <v>45917.9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224870.04</v>
      </c>
      <c r="P335" s="229">
        <f t="shared" si="154"/>
        <v>755129.96</v>
      </c>
      <c r="Q335" s="22">
        <f t="shared" si="154"/>
        <v>0</v>
      </c>
      <c r="R335" s="22">
        <f t="shared" si="154"/>
        <v>184344.56</v>
      </c>
      <c r="S335" s="22">
        <f t="shared" si="154"/>
        <v>129255.19</v>
      </c>
      <c r="T335" s="22">
        <f t="shared" si="154"/>
        <v>129255.19</v>
      </c>
      <c r="U335" s="154">
        <f>+IFERROR((R335/N335),0%)</f>
        <v>0.18810669387755102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224870.04</v>
      </c>
      <c r="P336" s="232">
        <f>+N336-O336</f>
        <v>755129.96</v>
      </c>
      <c r="Q336" s="35"/>
      <c r="R336" s="231">
        <f>IFERROR(VLOOKUP(G336,'Base Execução'!$A:$K,7,FALSE),0)</f>
        <v>184344.56</v>
      </c>
      <c r="S336" s="231">
        <f>IFERROR(VLOOKUP(G336,'Base Execução'!$A:$K,9,FALSE),0)</f>
        <v>129255.19</v>
      </c>
      <c r="T336" s="32">
        <f>IFERROR(VLOOKUP(G336,'Base Execução'!$A:$K,11,FALSE),0)</f>
        <v>129255.19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330937.62</v>
      </c>
      <c r="P338" s="229">
        <f t="shared" si="155"/>
        <v>1354062.38</v>
      </c>
      <c r="Q338" s="22">
        <f t="shared" si="155"/>
        <v>0</v>
      </c>
      <c r="R338" s="22">
        <f t="shared" si="155"/>
        <v>239318.19</v>
      </c>
      <c r="S338" s="22">
        <f t="shared" si="155"/>
        <v>148718.23000000001</v>
      </c>
      <c r="T338" s="22">
        <f t="shared" si="155"/>
        <v>148673.26999999999</v>
      </c>
      <c r="U338" s="154">
        <f>+IFERROR((R338/N338),0%)</f>
        <v>0.14202859940652818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330937.62</v>
      </c>
      <c r="P339" s="232">
        <f>+N339-O339</f>
        <v>1354062.38</v>
      </c>
      <c r="Q339" s="35"/>
      <c r="R339" s="231">
        <f>IFERROR(VLOOKUP(G339,'Base Execução'!$A:$K,7,FALSE),0)</f>
        <v>239318.19</v>
      </c>
      <c r="S339" s="231">
        <f>IFERROR(VLOOKUP(G339,'Base Execução'!$A:$K,9,FALSE),0)</f>
        <v>148718.23000000001</v>
      </c>
      <c r="T339" s="32">
        <f>IFERROR(VLOOKUP(G339,'Base Execução'!$A:$K,11,FALSE),0)</f>
        <v>148673.26999999999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186424.4</v>
      </c>
      <c r="P341" s="229">
        <f t="shared" si="156"/>
        <v>508575.6</v>
      </c>
      <c r="Q341" s="22">
        <f t="shared" si="156"/>
        <v>0</v>
      </c>
      <c r="R341" s="22">
        <f t="shared" si="156"/>
        <v>184154.35</v>
      </c>
      <c r="S341" s="22">
        <f t="shared" si="156"/>
        <v>102916.22</v>
      </c>
      <c r="T341" s="22">
        <f t="shared" si="156"/>
        <v>102916.22</v>
      </c>
      <c r="U341" s="154">
        <f>+IFERROR((R341/N341),0%)</f>
        <v>0.26497028776978421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186424.4</v>
      </c>
      <c r="P342" s="232">
        <f>+N342-O342</f>
        <v>508575.6</v>
      </c>
      <c r="Q342" s="35"/>
      <c r="R342" s="231">
        <f>IFERROR(VLOOKUP(G342,'Base Execução'!$A:$K,7,FALSE),0)</f>
        <v>184154.35</v>
      </c>
      <c r="S342" s="231">
        <f>IFERROR(VLOOKUP(G342,'Base Execução'!$A:$K,9,FALSE),0)</f>
        <v>102916.22</v>
      </c>
      <c r="T342" s="32">
        <f>IFERROR(VLOOKUP(G342,'Base Execução'!$A:$K,11,FALSE),0)</f>
        <v>102916.22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275858.08</v>
      </c>
      <c r="P344" s="229">
        <f t="shared" si="157"/>
        <v>2674141.92</v>
      </c>
      <c r="Q344" s="22">
        <f t="shared" si="157"/>
        <v>0</v>
      </c>
      <c r="R344" s="22">
        <f t="shared" si="157"/>
        <v>196419.42</v>
      </c>
      <c r="S344" s="22">
        <f t="shared" si="157"/>
        <v>4334.3900000000003</v>
      </c>
      <c r="T344" s="22">
        <f t="shared" si="157"/>
        <v>3774.95</v>
      </c>
      <c r="U344" s="154">
        <f>+IFERROR((R344/N344),0%)</f>
        <v>6.6582854237288144E-2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275858.08</v>
      </c>
      <c r="P345" s="232">
        <f>+N345-O345</f>
        <v>2674141.92</v>
      </c>
      <c r="Q345" s="35"/>
      <c r="R345" s="231">
        <f>IFERROR(VLOOKUP(G345,'Base Execução'!$A:$K,7,FALSE),0)</f>
        <v>196419.42</v>
      </c>
      <c r="S345" s="231">
        <f>IFERROR(VLOOKUP(G345,'Base Execução'!$A:$K,9,FALSE),0)</f>
        <v>4334.3900000000003</v>
      </c>
      <c r="T345" s="32">
        <f>IFERROR(VLOOKUP(G345,'Base Execução'!$A:$K,11,FALSE),0)</f>
        <v>3774.95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2346269.04</v>
      </c>
      <c r="P347" s="22">
        <f t="shared" si="158"/>
        <v>12853730.959999999</v>
      </c>
      <c r="Q347" s="22">
        <f t="shared" si="158"/>
        <v>0</v>
      </c>
      <c r="R347" s="22">
        <f t="shared" si="158"/>
        <v>1883371.7</v>
      </c>
      <c r="S347" s="22">
        <f t="shared" si="158"/>
        <v>683539.75</v>
      </c>
      <c r="T347" s="22">
        <f t="shared" si="158"/>
        <v>651196.77</v>
      </c>
      <c r="U347" s="156">
        <f>+IFERROR((R347/N347),0%)</f>
        <v>0.12390603289473684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1522796.88</v>
      </c>
      <c r="P349" s="32">
        <f t="shared" si="159"/>
        <v>10264281.119999999</v>
      </c>
      <c r="Q349" s="32">
        <f t="shared" si="159"/>
        <v>0</v>
      </c>
      <c r="R349" s="32">
        <f t="shared" si="159"/>
        <v>1494763.7</v>
      </c>
      <c r="S349" s="32">
        <f t="shared" si="159"/>
        <v>663742.75</v>
      </c>
      <c r="T349" s="32">
        <f t="shared" si="159"/>
        <v>631399.77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823472.16</v>
      </c>
      <c r="P350" s="32">
        <f t="shared" si="160"/>
        <v>2589449.84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337867.99</v>
      </c>
      <c r="P353" s="21">
        <f t="shared" si="161"/>
        <v>12132.010000000009</v>
      </c>
      <c r="Q353" s="21">
        <f t="shared" si="161"/>
        <v>0</v>
      </c>
      <c r="R353" s="21">
        <f t="shared" si="161"/>
        <v>197850.06</v>
      </c>
      <c r="S353" s="21">
        <f t="shared" si="161"/>
        <v>96894.96</v>
      </c>
      <c r="T353" s="21">
        <f t="shared" si="161"/>
        <v>91033.45</v>
      </c>
      <c r="U353" s="154">
        <f>+IFERROR((R353/N353),0%)</f>
        <v>0.56528588571428573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198806.83</v>
      </c>
      <c r="P354" s="231">
        <f>+N354-O354</f>
        <v>1193.1700000000128</v>
      </c>
      <c r="Q354" s="32"/>
      <c r="R354" s="231">
        <f>IFERROR(VLOOKUP(G354,'Base Execução'!$A:$K,7,FALSE),0)</f>
        <v>192653.06</v>
      </c>
      <c r="S354" s="231">
        <f>IFERROR(VLOOKUP(G354,'Base Execução'!$A:$K,9,FALSE),0)</f>
        <v>96894.96</v>
      </c>
      <c r="T354" s="32">
        <f>IFERROR(VLOOKUP(G354,'Base Execução'!$A:$K,11,FALSE),0)</f>
        <v>91033.45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1138036.1400000001</v>
      </c>
      <c r="P357" s="229">
        <f t="shared" si="162"/>
        <v>4861963.8599999994</v>
      </c>
      <c r="Q357" s="22">
        <f t="shared" si="162"/>
        <v>0</v>
      </c>
      <c r="R357" s="22">
        <f t="shared" si="162"/>
        <v>1136536.1400000001</v>
      </c>
      <c r="S357" s="22">
        <f t="shared" si="162"/>
        <v>410936.14</v>
      </c>
      <c r="T357" s="22">
        <f t="shared" si="162"/>
        <v>399421.14</v>
      </c>
      <c r="U357" s="154">
        <f>+IFERROR((R357/N357),0%)</f>
        <v>0.18942269000000003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754625.14</v>
      </c>
      <c r="P358" s="231">
        <f>+N358-O358</f>
        <v>2784952.86</v>
      </c>
      <c r="Q358" s="32"/>
      <c r="R358" s="231">
        <f>IFERROR(VLOOKUP(G358,'Base Execução'!$A:$K,7,FALSE),0)</f>
        <v>753125.14</v>
      </c>
      <c r="S358" s="231">
        <f>IFERROR(VLOOKUP(G358,'Base Execução'!$A:$K,9,FALSE),0)</f>
        <v>391139.14</v>
      </c>
      <c r="T358" s="32">
        <f>IFERROR(VLOOKUP(G358,'Base Execução'!$A:$K,11,FALSE),0)</f>
        <v>379624.14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561571.85</v>
      </c>
      <c r="P361" s="229">
        <f>SUM(P362:P363)</f>
        <v>3549538.15</v>
      </c>
      <c r="Q361" s="22">
        <f>SUM(Q362:Q363)</f>
        <v>0</v>
      </c>
      <c r="R361" s="22">
        <f>SUM(R362:R363)</f>
        <v>471388.04</v>
      </c>
      <c r="S361" s="22">
        <f>SUM(S362:S363)</f>
        <v>106433.55</v>
      </c>
      <c r="T361" s="22">
        <f>SUM(T362:T363)</f>
        <v>97057.02</v>
      </c>
      <c r="U361" s="154">
        <f>+IFERROR((R361/N361),0%)</f>
        <v>0.1146619866654018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491571.85</v>
      </c>
      <c r="P362" s="231">
        <f>+N362-O362</f>
        <v>3422038.15</v>
      </c>
      <c r="Q362" s="32"/>
      <c r="R362" s="231">
        <f>IFERROR(VLOOKUP(G362,'Base Execução'!$A:$K,7,FALSE),0)</f>
        <v>471388.04</v>
      </c>
      <c r="S362" s="231">
        <f>IFERROR(VLOOKUP(G362,'Base Execução'!$A:$K,9,FALSE),0)</f>
        <v>106433.55</v>
      </c>
      <c r="T362" s="32">
        <f>IFERROR(VLOOKUP(G362,'Base Execução'!$A:$K,11,FALSE),0)</f>
        <v>97057.02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184686.34</v>
      </c>
      <c r="P365" s="229">
        <f>SUM(P366:P367)</f>
        <v>2436313.66</v>
      </c>
      <c r="Q365" s="22">
        <f>SUM(Q366:Q367)</f>
        <v>0</v>
      </c>
      <c r="R365" s="22">
        <f>SUM(R366:R367)</f>
        <v>63590.74</v>
      </c>
      <c r="S365" s="22">
        <f>SUM(S366:S367)</f>
        <v>56268.62</v>
      </c>
      <c r="T365" s="22">
        <f>SUM(T366:T367)</f>
        <v>50951.63</v>
      </c>
      <c r="U365" s="154">
        <f>+IFERROR((R365/N365),0%)</f>
        <v>2.4262014498283097E-2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63686.34</v>
      </c>
      <c r="P366" s="231">
        <f>+N366-O366</f>
        <v>2062313.66</v>
      </c>
      <c r="Q366" s="32"/>
      <c r="R366" s="231">
        <f>IFERROR(VLOOKUP(G366,'Base Execução'!$A:$K,7,FALSE),0)</f>
        <v>63590.74</v>
      </c>
      <c r="S366" s="231">
        <f>IFERROR(VLOOKUP(G366,'Base Execução'!$A:$K,9,FALSE),0)</f>
        <v>56268.62</v>
      </c>
      <c r="T366" s="32">
        <f>IFERROR(VLOOKUP(G366,'Base Execução'!$A:$K,11,FALSE),0)</f>
        <v>50951.63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121000</v>
      </c>
      <c r="P367" s="231">
        <f>+N367-O367</f>
        <v>374000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124106.72</v>
      </c>
      <c r="P369" s="229">
        <f t="shared" si="165"/>
        <v>1993783.28</v>
      </c>
      <c r="Q369" s="22">
        <f t="shared" si="165"/>
        <v>0</v>
      </c>
      <c r="R369" s="22">
        <f t="shared" si="165"/>
        <v>14006.72</v>
      </c>
      <c r="S369" s="22">
        <f t="shared" si="165"/>
        <v>13006.48</v>
      </c>
      <c r="T369" s="22">
        <f t="shared" si="165"/>
        <v>12733.53</v>
      </c>
      <c r="U369" s="154">
        <f>+IFERROR((R369/N369),0%)</f>
        <v>6.613525726076425E-3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14106.72</v>
      </c>
      <c r="P370" s="231">
        <f>+N370-O370</f>
        <v>1993783.28</v>
      </c>
      <c r="Q370" s="32"/>
      <c r="R370" s="231">
        <f>IFERROR(VLOOKUP(G370,'Base Execução'!$A:$K,7,FALSE),0)</f>
        <v>14006.72</v>
      </c>
      <c r="S370" s="231">
        <f>IFERROR(VLOOKUP(G370,'Base Execução'!$A:$K,9,FALSE),0)</f>
        <v>13006.48</v>
      </c>
      <c r="T370" s="32">
        <f>IFERROR(VLOOKUP(G370,'Base Execução'!$A:$K,11,FALSE),0)</f>
        <v>12733.53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1634895.57</v>
      </c>
      <c r="P373" s="21">
        <f t="shared" si="166"/>
        <v>6865104.4300000006</v>
      </c>
      <c r="Q373" s="22">
        <f>SUM(Q376:Q378)</f>
        <v>0</v>
      </c>
      <c r="R373" s="21">
        <f t="shared" si="166"/>
        <v>1458363.03</v>
      </c>
      <c r="S373" s="21">
        <f t="shared" si="166"/>
        <v>1083784.42</v>
      </c>
      <c r="T373" s="21">
        <f t="shared" si="166"/>
        <v>702412.53</v>
      </c>
      <c r="U373" s="156">
        <f>+IFERROR((R373/N373),0%)</f>
        <v>0.17157212117647058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1133915.6000000001</v>
      </c>
      <c r="P376" s="32">
        <f t="shared" si="168"/>
        <v>4558602.4000000004</v>
      </c>
      <c r="Q376" s="32">
        <f t="shared" si="168"/>
        <v>0</v>
      </c>
      <c r="R376" s="32">
        <f t="shared" si="168"/>
        <v>957383.06</v>
      </c>
      <c r="S376" s="32">
        <f t="shared" si="168"/>
        <v>671213.72</v>
      </c>
      <c r="T376" s="32">
        <f t="shared" si="168"/>
        <v>576999.63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412078.8</v>
      </c>
      <c r="T378" s="32">
        <f t="shared" si="170"/>
        <v>124921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1634895.57</v>
      </c>
      <c r="P381" s="22">
        <f t="shared" si="171"/>
        <v>6865104.4300000006</v>
      </c>
      <c r="Q381" s="22">
        <f>SUM(Q383:Q385)</f>
        <v>0</v>
      </c>
      <c r="R381" s="22">
        <f>SUM(R382:R385)</f>
        <v>1458363.03</v>
      </c>
      <c r="S381" s="22">
        <f>SUM(S382:S385)</f>
        <v>1083784.42</v>
      </c>
      <c r="T381" s="22">
        <f>SUM(T382:T385)</f>
        <v>702412.53</v>
      </c>
      <c r="U381" s="154">
        <f>+IFERROR((R381/N381),0%)</f>
        <v>0.17157212117647058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1133915.6000000001</v>
      </c>
      <c r="P383" s="231">
        <f>+N383-O383</f>
        <v>4558602.4000000004</v>
      </c>
      <c r="Q383" s="32"/>
      <c r="R383" s="231">
        <f>IFERROR(VLOOKUP(G383,'Base Execução'!$A:$K,7,FALSE),0)</f>
        <v>957383.06</v>
      </c>
      <c r="S383" s="231">
        <f>IFERROR(VLOOKUP(G383,'Base Execução'!$A:$K,9,FALSE),0)</f>
        <v>671213.72</v>
      </c>
      <c r="T383" s="32">
        <f>IFERROR(VLOOKUP(G383,'Base Execução'!$A:$K,11,FALSE),0)</f>
        <v>576999.63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412078.8</v>
      </c>
      <c r="T385" s="32">
        <f>IFERROR(VLOOKUP(G385,'Base Execução'!$A:$K,11,FALSE),0)</f>
        <v>124921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81836.650000000009</v>
      </c>
      <c r="P387" s="21">
        <f t="shared" si="172"/>
        <v>918163.35000000009</v>
      </c>
      <c r="Q387" s="22">
        <f>SUM(Q391:Q392)</f>
        <v>0</v>
      </c>
      <c r="R387" s="21">
        <f t="shared" si="172"/>
        <v>79792.990000000005</v>
      </c>
      <c r="S387" s="21">
        <f t="shared" si="172"/>
        <v>44821.590000000004</v>
      </c>
      <c r="T387" s="21">
        <f t="shared" si="172"/>
        <v>44335.44</v>
      </c>
      <c r="U387" s="156">
        <f>+IFERROR((R387/N387),0%)</f>
        <v>7.9792990000000008E-2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81836.650000000009</v>
      </c>
      <c r="P391" s="32">
        <f t="shared" si="175"/>
        <v>893163.35000000009</v>
      </c>
      <c r="Q391" s="32">
        <f t="shared" si="175"/>
        <v>0</v>
      </c>
      <c r="R391" s="32">
        <f t="shared" si="175"/>
        <v>79792.990000000005</v>
      </c>
      <c r="S391" s="32">
        <f t="shared" si="175"/>
        <v>44821.590000000004</v>
      </c>
      <c r="T391" s="32">
        <f t="shared" si="175"/>
        <v>44335.44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37071.29</v>
      </c>
      <c r="P395" s="228">
        <f t="shared" si="177"/>
        <v>187928.71</v>
      </c>
      <c r="Q395" s="21">
        <f t="shared" si="177"/>
        <v>0</v>
      </c>
      <c r="R395" s="21">
        <f t="shared" si="177"/>
        <v>36327.980000000003</v>
      </c>
      <c r="S395" s="21">
        <f t="shared" si="177"/>
        <v>2686.58</v>
      </c>
      <c r="T395" s="21">
        <f t="shared" si="177"/>
        <v>2686.58</v>
      </c>
      <c r="U395" s="154">
        <f>+IFERROR((R395/N395),0%)</f>
        <v>0.1614576888888889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37071.29</v>
      </c>
      <c r="P396" s="231">
        <f>+N396-O396</f>
        <v>162928.71</v>
      </c>
      <c r="Q396" s="32"/>
      <c r="R396" s="231">
        <f>IFERROR(VLOOKUP(G396,'Base Execução'!$A:$K,7,FALSE),0)</f>
        <v>36327.980000000003</v>
      </c>
      <c r="S396" s="231">
        <f>IFERROR(VLOOKUP(G396,'Base Execução'!$A:$K,9,FALSE),0)</f>
        <v>2686.58</v>
      </c>
      <c r="T396" s="32">
        <f>IFERROR(VLOOKUP(G396,'Base Execução'!$A:$K,11,FALSE),0)</f>
        <v>2686.58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31070.68</v>
      </c>
      <c r="S402" s="21">
        <f t="shared" si="179"/>
        <v>29740.68</v>
      </c>
      <c r="T402" s="21">
        <f t="shared" si="179"/>
        <v>29254.53</v>
      </c>
      <c r="U402" s="154">
        <f>+IFERROR((R402/N402),0%)</f>
        <v>0.11298429090909091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31070.68</v>
      </c>
      <c r="S403" s="231">
        <f>IFERROR(VLOOKUP(G403,'Base Execução'!$A:$K,9,FALSE),0)</f>
        <v>29740.68</v>
      </c>
      <c r="T403" s="32">
        <f>IFERROR(VLOOKUP(G403,'Base Execução'!$A:$K,11,FALSE),0)</f>
        <v>29254.53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5697.38</v>
      </c>
      <c r="P405" s="228">
        <f t="shared" si="180"/>
        <v>344302.62</v>
      </c>
      <c r="Q405" s="21">
        <f t="shared" si="180"/>
        <v>0</v>
      </c>
      <c r="R405" s="21">
        <f t="shared" si="180"/>
        <v>5666.78</v>
      </c>
      <c r="S405" s="21">
        <f t="shared" si="180"/>
        <v>5666.78</v>
      </c>
      <c r="T405" s="21">
        <f t="shared" si="180"/>
        <v>5666.78</v>
      </c>
      <c r="U405" s="154">
        <f>+IFERROR((R405/N405),0%)</f>
        <v>1.6190799999999998E-2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5697.38</v>
      </c>
      <c r="P406" s="231">
        <f>+N406-O406</f>
        <v>344302.62</v>
      </c>
      <c r="Q406" s="32"/>
      <c r="R406" s="231">
        <f>IFERROR(VLOOKUP(G406,'Base Execução'!$A:$K,7,FALSE),0)</f>
        <v>5666.78</v>
      </c>
      <c r="S406" s="231">
        <f>IFERROR(VLOOKUP(G406,'Base Execução'!$A:$K,9,FALSE),0)</f>
        <v>5666.78</v>
      </c>
      <c r="T406" s="32">
        <f>IFERROR(VLOOKUP(G406,'Base Execução'!$A:$K,11,FALSE),0)</f>
        <v>5666.78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6727.55</v>
      </c>
      <c r="P408" s="228">
        <f t="shared" si="181"/>
        <v>143272.45000000001</v>
      </c>
      <c r="Q408" s="21">
        <f t="shared" si="181"/>
        <v>0</v>
      </c>
      <c r="R408" s="21">
        <f t="shared" si="181"/>
        <v>6727.55</v>
      </c>
      <c r="S408" s="21">
        <f t="shared" si="181"/>
        <v>6727.55</v>
      </c>
      <c r="T408" s="21">
        <f t="shared" si="181"/>
        <v>6727.55</v>
      </c>
      <c r="U408" s="154">
        <f>+IFERROR((R408/N408),0%)</f>
        <v>4.4850333333333332E-2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6727.55</v>
      </c>
      <c r="P409" s="231">
        <f>+N409-O409</f>
        <v>143272.45000000001</v>
      </c>
      <c r="Q409" s="32"/>
      <c r="R409" s="231">
        <f>IFERROR(VLOOKUP(G409,'Base Execução'!$A:$K,7,FALSE),0)</f>
        <v>6727.55</v>
      </c>
      <c r="S409" s="231">
        <f>IFERROR(VLOOKUP(G409,'Base Execução'!$A:$K,9,FALSE),0)</f>
        <v>6727.55</v>
      </c>
      <c r="T409" s="32">
        <f>IFERROR(VLOOKUP(G409,'Base Execução'!$A:$K,11,FALSE),0)</f>
        <v>6727.55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240818</v>
      </c>
      <c r="L411" s="412">
        <f t="shared" si="182"/>
        <v>514351078</v>
      </c>
      <c r="M411" s="412">
        <f t="shared" si="182"/>
        <v>3450000</v>
      </c>
      <c r="N411" s="412">
        <f t="shared" si="182"/>
        <v>510901078</v>
      </c>
      <c r="O411" s="412">
        <f t="shared" si="182"/>
        <v>140334376.64999998</v>
      </c>
      <c r="P411" s="412">
        <f t="shared" si="182"/>
        <v>370566701.35000002</v>
      </c>
      <c r="Q411" s="416"/>
      <c r="R411" s="412">
        <f>R387+R373+R347+R321+R290+R280+R256+R247+R223+R207+R182+R148+R138+R124+R96+R83+R65+R57+R37+R29+R9</f>
        <v>136137415.63999999</v>
      </c>
      <c r="S411" s="412">
        <f>S387+S373+S347+S321+S290+S280+S256+S247+S223+S207+S182+S148+S138+S124+S96+S83+S65+S57+S37+S29+S9</f>
        <v>116532221.25000001</v>
      </c>
      <c r="T411" s="412">
        <f>T387+T373+T347+T321+T290+T280+T256+T247+T223+T207+T182+T148+T138+T124+T96+T83+T65+T57+T37+T29+T9</f>
        <v>112347448.63000001</v>
      </c>
      <c r="U411" s="418">
        <f>(R411/N411)</f>
        <v>0.2664653129582944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L28" sqref="L28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44669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1200000</v>
      </c>
      <c r="G12" s="142">
        <f>'Execução Orçamentária'!N65</f>
        <v>33800000</v>
      </c>
      <c r="H12" s="142">
        <f>'Execução Orçamentária'!O65</f>
        <v>6062660.1700000009</v>
      </c>
      <c r="I12" s="141">
        <f>G12-H12</f>
        <v>27737339.829999998</v>
      </c>
      <c r="J12" s="375">
        <f t="shared" ref="J12:J26" si="0">IFERROR((H12/G12),0%)</f>
        <v>0.17936864408284026</v>
      </c>
      <c r="K12" s="141">
        <f>'Execução Orçamentária'!R65</f>
        <v>5712867.7400000002</v>
      </c>
      <c r="L12" s="374">
        <f t="shared" ref="L12:L26" si="1">IFERROR((K12/G12),0%)</f>
        <v>0.16901975562130178</v>
      </c>
      <c r="M12" s="141">
        <f>'Execução Orçamentária'!S65</f>
        <v>4657614.5600000005</v>
      </c>
      <c r="N12" s="374">
        <f t="shared" ref="N12:N26" si="2">IFERROR((M12/G12),0%)</f>
        <v>0.13779924733727814</v>
      </c>
      <c r="O12" s="141">
        <f>'Execução Orçamentária'!T65</f>
        <v>4137496.7800000003</v>
      </c>
      <c r="P12" s="374">
        <f t="shared" ref="P12:P26" si="3">IFERROR((O12/G12),0%)</f>
        <v>0.12241114733727812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315213.63</v>
      </c>
      <c r="I13" s="340">
        <f>G13-H13</f>
        <v>1134786.3700000001</v>
      </c>
      <c r="J13" s="375">
        <f t="shared" si="0"/>
        <v>0.2173887103448276</v>
      </c>
      <c r="K13" s="340">
        <f>'Execução Orçamentária'!R138</f>
        <v>213650.83</v>
      </c>
      <c r="L13" s="374">
        <f t="shared" si="1"/>
        <v>0.14734539999999999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500000</v>
      </c>
      <c r="G14" s="142">
        <f>'Execução Orçamentária'!N148</f>
        <v>18300000</v>
      </c>
      <c r="H14" s="142">
        <f>'Execução Orçamentária'!O148</f>
        <v>5974149.9800000004</v>
      </c>
      <c r="I14" s="141">
        <f>+G14-H14</f>
        <v>12325850.02</v>
      </c>
      <c r="J14" s="375">
        <f t="shared" si="0"/>
        <v>0.32645628306010932</v>
      </c>
      <c r="K14" s="141">
        <f>'Execução Orçamentária'!R148</f>
        <v>5963945.9100000011</v>
      </c>
      <c r="L14" s="374">
        <f t="shared" si="1"/>
        <v>0.32589868360655744</v>
      </c>
      <c r="M14" s="141">
        <f>'Execução Orçamentária'!S148</f>
        <v>59646.54</v>
      </c>
      <c r="N14" s="374">
        <f t="shared" si="2"/>
        <v>3.2593737704918035E-3</v>
      </c>
      <c r="O14" s="141">
        <f>'Execução Orçamentária'!T148</f>
        <v>51982.83</v>
      </c>
      <c r="P14" s="374">
        <f t="shared" si="3"/>
        <v>2.8405918032786887E-3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665678.18000000005</v>
      </c>
      <c r="I15" s="141">
        <f>+G15-H15</f>
        <v>4334321.82</v>
      </c>
      <c r="J15" s="375">
        <f t="shared" si="0"/>
        <v>0.133135636</v>
      </c>
      <c r="K15" s="141">
        <f>'Execução Orçamentária'!R182</f>
        <v>357304.70999999996</v>
      </c>
      <c r="L15" s="374">
        <f t="shared" si="1"/>
        <v>7.1460941999999986E-2</v>
      </c>
      <c r="M15" s="141">
        <f>'Execução Orçamentária'!S182</f>
        <v>262780.24</v>
      </c>
      <c r="N15" s="374">
        <f t="shared" si="2"/>
        <v>5.2556048000000001E-2</v>
      </c>
      <c r="O15" s="141">
        <f>'Execução Orçamentária'!T182</f>
        <v>259247.71000000002</v>
      </c>
      <c r="P15" s="374">
        <f t="shared" si="3"/>
        <v>5.1849542000000005E-2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700000</v>
      </c>
      <c r="G16" s="142">
        <f>'Execução Orçamentária'!N207</f>
        <v>4300000</v>
      </c>
      <c r="H16" s="142">
        <f>'Execução Orçamentária'!O207</f>
        <v>1203986.6000000001</v>
      </c>
      <c r="I16" s="141">
        <f>+G16-H16</f>
        <v>3096013.4</v>
      </c>
      <c r="J16" s="375">
        <f t="shared" si="0"/>
        <v>0.27999688372093023</v>
      </c>
      <c r="K16" s="141">
        <f>'Execução Orçamentária'!R207</f>
        <v>1097594.3700000001</v>
      </c>
      <c r="L16" s="374">
        <f t="shared" si="1"/>
        <v>0.25525450465116284</v>
      </c>
      <c r="M16" s="141">
        <f>'Execução Orçamentária'!S207</f>
        <v>756682.11</v>
      </c>
      <c r="N16" s="374">
        <f t="shared" si="2"/>
        <v>0.17597258372093022</v>
      </c>
      <c r="O16" s="141">
        <f>'Execução Orçamentária'!T207</f>
        <v>726153.32000000007</v>
      </c>
      <c r="P16" s="374">
        <f t="shared" si="3"/>
        <v>0.16887286511627908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766963.42999999993</v>
      </c>
      <c r="I17" s="141">
        <f t="shared" ref="I17:I24" si="4">+G17-H17</f>
        <v>2233036.5700000003</v>
      </c>
      <c r="J17" s="375">
        <f t="shared" si="0"/>
        <v>0.25565447666666663</v>
      </c>
      <c r="K17" s="141">
        <f>'Execução Orçamentária'!R223</f>
        <v>756975.32000000007</v>
      </c>
      <c r="L17" s="374">
        <f t="shared" si="1"/>
        <v>0.25232510666666669</v>
      </c>
      <c r="M17" s="141">
        <f>'Execução Orçamentária'!S223</f>
        <v>660044.26</v>
      </c>
      <c r="N17" s="374">
        <f t="shared" si="2"/>
        <v>0.22001475333333334</v>
      </c>
      <c r="O17" s="141">
        <f>'Execução Orçamentária'!T223</f>
        <v>653542.44000000006</v>
      </c>
      <c r="P17" s="374">
        <f t="shared" si="3"/>
        <v>0.21784748000000001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3202115.5700000003</v>
      </c>
      <c r="I19" s="141">
        <f t="shared" si="4"/>
        <v>6797884.4299999997</v>
      </c>
      <c r="J19" s="375">
        <f t="shared" si="0"/>
        <v>0.32021155700000004</v>
      </c>
      <c r="K19" s="141">
        <f>'Execução Orçamentária'!R256</f>
        <v>3037139.0999999996</v>
      </c>
      <c r="L19" s="374">
        <f t="shared" si="1"/>
        <v>0.30371390999999998</v>
      </c>
      <c r="M19" s="141">
        <f>'Execução Orçamentária'!S256</f>
        <v>1192947.8299999998</v>
      </c>
      <c r="N19" s="374">
        <f t="shared" si="2"/>
        <v>0.11929478299999999</v>
      </c>
      <c r="O19" s="141">
        <f>'Execução Orçamentária'!T256</f>
        <v>1047925.65</v>
      </c>
      <c r="P19" s="374">
        <f t="shared" si="3"/>
        <v>0.104792565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176068.18</v>
      </c>
      <c r="I20" s="141">
        <f t="shared" si="4"/>
        <v>1323931.82</v>
      </c>
      <c r="J20" s="375">
        <f t="shared" si="0"/>
        <v>0.11737878666666667</v>
      </c>
      <c r="K20" s="141">
        <f>'Execução Orçamentária'!R280</f>
        <v>108404.58</v>
      </c>
      <c r="L20" s="374">
        <f t="shared" si="1"/>
        <v>7.2269719999999996E-2</v>
      </c>
      <c r="M20" s="141">
        <f>'Execução Orçamentária'!S280</f>
        <v>77661.58</v>
      </c>
      <c r="N20" s="374">
        <f t="shared" si="2"/>
        <v>5.1774386666666665E-2</v>
      </c>
      <c r="O20" s="141">
        <f>'Execução Orçamentária'!T280</f>
        <v>73674.240000000005</v>
      </c>
      <c r="P20" s="374">
        <f t="shared" si="3"/>
        <v>4.9116160000000006E-2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904046.46000000008</v>
      </c>
      <c r="I21" s="141">
        <f t="shared" si="4"/>
        <v>6595953.54</v>
      </c>
      <c r="J21" s="375">
        <f t="shared" si="0"/>
        <v>0.12053952800000001</v>
      </c>
      <c r="K21" s="141">
        <f>'Execução Orçamentária'!R290</f>
        <v>746883.94000000006</v>
      </c>
      <c r="L21" s="374">
        <f t="shared" si="1"/>
        <v>9.958452533333334E-2</v>
      </c>
      <c r="M21" s="141">
        <f>'Execução Orçamentária'!S290</f>
        <v>531346.38</v>
      </c>
      <c r="N21" s="374">
        <f t="shared" si="2"/>
        <v>7.0846184000000006E-2</v>
      </c>
      <c r="O21" s="141">
        <f>'Execução Orçamentária'!T290</f>
        <v>505154.76</v>
      </c>
      <c r="P21" s="374">
        <f t="shared" si="3"/>
        <v>6.7353968E-2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2548723.42</v>
      </c>
      <c r="I22" s="141">
        <f t="shared" si="4"/>
        <v>8151276.5800000001</v>
      </c>
      <c r="J22" s="375">
        <f t="shared" si="0"/>
        <v>0.23819845046728971</v>
      </c>
      <c r="K22" s="141">
        <f>'Execução Orçamentária'!R321</f>
        <v>2276090.17</v>
      </c>
      <c r="L22" s="374">
        <f t="shared" si="1"/>
        <v>0.21271870747663552</v>
      </c>
      <c r="M22" s="141">
        <f>'Execução Orçamentária'!S321</f>
        <v>947272.41</v>
      </c>
      <c r="N22" s="374">
        <f t="shared" si="2"/>
        <v>8.8530131775700932E-2</v>
      </c>
      <c r="O22" s="141">
        <f>'Execução Orçamentária'!T321</f>
        <v>941283.22</v>
      </c>
      <c r="P22" s="374">
        <f t="shared" si="3"/>
        <v>8.7970394392523368E-2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2346269.04</v>
      </c>
      <c r="I23" s="141">
        <f t="shared" si="4"/>
        <v>12853730.960000001</v>
      </c>
      <c r="J23" s="375">
        <f t="shared" si="0"/>
        <v>0.1543598052631579</v>
      </c>
      <c r="K23" s="141">
        <f>'Execução Orçamentária'!R347</f>
        <v>1883371.7</v>
      </c>
      <c r="L23" s="374">
        <f t="shared" si="1"/>
        <v>0.12390603289473684</v>
      </c>
      <c r="M23" s="141">
        <f>'Execução Orçamentária'!S347</f>
        <v>683539.75</v>
      </c>
      <c r="N23" s="374">
        <f t="shared" si="2"/>
        <v>4.4969720394736845E-2</v>
      </c>
      <c r="O23" s="141">
        <f>'Execução Orçamentária'!T347</f>
        <v>651196.77</v>
      </c>
      <c r="P23" s="374">
        <f t="shared" si="3"/>
        <v>4.2841892763157897E-2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1634895.57</v>
      </c>
      <c r="I24" s="141">
        <f t="shared" si="4"/>
        <v>6865104.4299999997</v>
      </c>
      <c r="J24" s="375">
        <f t="shared" si="0"/>
        <v>0.19234065529411765</v>
      </c>
      <c r="K24" s="141">
        <f>'Execução Orçamentária'!R373</f>
        <v>1458363.03</v>
      </c>
      <c r="L24" s="374">
        <f t="shared" si="1"/>
        <v>0.17157212117647058</v>
      </c>
      <c r="M24" s="141">
        <f>'Execução Orçamentária'!S373</f>
        <v>1083784.42</v>
      </c>
      <c r="N24" s="374">
        <f t="shared" si="2"/>
        <v>0.12750404941176469</v>
      </c>
      <c r="O24" s="141">
        <f>'Execução Orçamentária'!T373</f>
        <v>702412.53</v>
      </c>
      <c r="P24" s="374">
        <f t="shared" si="3"/>
        <v>8.2636768235294117E-2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81836.650000000009</v>
      </c>
      <c r="I25" s="147">
        <f>G25-H25</f>
        <v>918163.35</v>
      </c>
      <c r="J25" s="390">
        <f t="shared" si="0"/>
        <v>8.1836650000000011E-2</v>
      </c>
      <c r="K25" s="426">
        <f>'Execução Orçamentária'!R387</f>
        <v>79792.990000000005</v>
      </c>
      <c r="L25" s="374">
        <f t="shared" si="1"/>
        <v>7.9792990000000008E-2</v>
      </c>
      <c r="M25" s="426">
        <f>'Execução Orçamentária'!S387</f>
        <v>44821.590000000004</v>
      </c>
      <c r="N25" s="374">
        <f t="shared" si="2"/>
        <v>4.4821590000000001E-2</v>
      </c>
      <c r="O25" s="426">
        <f>'Execução Orçamentária'!T387</f>
        <v>44335.44</v>
      </c>
      <c r="P25" s="374">
        <f t="shared" si="3"/>
        <v>4.4335440000000004E-2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2400000</v>
      </c>
      <c r="G26" s="385">
        <f t="shared" si="5"/>
        <v>122850000</v>
      </c>
      <c r="H26" s="385">
        <f t="shared" si="5"/>
        <v>26005171.640000001</v>
      </c>
      <c r="I26" s="385">
        <f t="shared" si="5"/>
        <v>96844828.359999985</v>
      </c>
      <c r="J26" s="386">
        <f t="shared" si="0"/>
        <v>0.21168230883190883</v>
      </c>
      <c r="K26" s="385">
        <f>SUM(K11:K25)</f>
        <v>23814949.149999999</v>
      </c>
      <c r="L26" s="386">
        <f t="shared" si="1"/>
        <v>0.19385387993487993</v>
      </c>
      <c r="M26" s="385">
        <f>SUM(M11:M25)</f>
        <v>11096829.9</v>
      </c>
      <c r="N26" s="386">
        <f t="shared" si="2"/>
        <v>9.0328285714285722E-2</v>
      </c>
      <c r="O26" s="385">
        <f>SUM(O11:O25)</f>
        <v>9933093.9199999999</v>
      </c>
      <c r="P26" s="386">
        <f t="shared" si="3"/>
        <v>8.0855465364265369E-2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44669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102391012.26000001</v>
      </c>
      <c r="I11" s="340">
        <f>+G11-H11</f>
        <v>237835855.74000001</v>
      </c>
      <c r="J11" s="374">
        <f>IFERROR((H11/G11),0%)</f>
        <v>0.30094922503298593</v>
      </c>
      <c r="K11" s="427">
        <f>'Execução Orçamentária'!R124</f>
        <v>100437963.59999999</v>
      </c>
      <c r="L11" s="374">
        <f>IFERROR((K11/G11),0%)</f>
        <v>0.29520879462112321</v>
      </c>
      <c r="M11" s="427">
        <f>'Execução Orçamentária'!S124</f>
        <v>94708629.480000004</v>
      </c>
      <c r="N11" s="374">
        <f>IFERROR((M11/G11),0%)</f>
        <v>0.27836904838450327</v>
      </c>
      <c r="O11" s="427">
        <f>'Execução Orçamentária'!T124</f>
        <v>91954147.310000002</v>
      </c>
      <c r="P11" s="374">
        <f>IFERROR((O11/G11),0%)</f>
        <v>0.27027303237556183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7397780.1299999999</v>
      </c>
      <c r="I12" s="147">
        <f>+G12-H12</f>
        <v>19191326.870000001</v>
      </c>
      <c r="J12" s="374">
        <f t="shared" ref="J12:J19" si="0">IFERROR((H12/G12),0%)</f>
        <v>0.27822597163567769</v>
      </c>
      <c r="K12" s="141">
        <f>'Execução Orçamentária'!R83</f>
        <v>7365618.6300000008</v>
      </c>
      <c r="L12" s="374">
        <f t="shared" ref="L12:L19" si="1">IFERROR((K12/G12),0%)</f>
        <v>0.27701639735399919</v>
      </c>
      <c r="M12" s="141">
        <f>'Execução Orçamentária'!S83</f>
        <v>6216717.1200000001</v>
      </c>
      <c r="N12" s="374">
        <f t="shared" ref="N12:N19" si="2">IFERROR((M12/G12),0%)</f>
        <v>0.23380691649403645</v>
      </c>
      <c r="O12" s="141">
        <f>'Execução Orçamentária'!T83</f>
        <v>5967563.4500000002</v>
      </c>
      <c r="P12" s="374">
        <f t="shared" ref="P12:P19" si="3">IFERROR((O12/G12),0%)</f>
        <v>0.22443639983847521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313658.53999999998</v>
      </c>
      <c r="I13" s="147">
        <f t="shared" ref="I13:I18" si="4">+G13-H13</f>
        <v>1635843.46</v>
      </c>
      <c r="J13" s="374">
        <f t="shared" si="0"/>
        <v>0.16089162257848413</v>
      </c>
      <c r="K13" s="141">
        <f>'Execução Orçamentária'!R103</f>
        <v>292135.53000000003</v>
      </c>
      <c r="L13" s="374">
        <f t="shared" si="1"/>
        <v>0.14985136204015181</v>
      </c>
      <c r="M13" s="141">
        <f>'Execução Orçamentária'!S103</f>
        <v>286649.89</v>
      </c>
      <c r="N13" s="374">
        <f t="shared" si="2"/>
        <v>0.14703749470377564</v>
      </c>
      <c r="O13" s="141">
        <f>'Execução Orçamentária'!T103</f>
        <v>269249.09000000003</v>
      </c>
      <c r="P13" s="374">
        <f t="shared" si="3"/>
        <v>0.13811172802079713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20356.560000000001</v>
      </c>
      <c r="I14" s="147">
        <f t="shared" si="4"/>
        <v>212820.44</v>
      </c>
      <c r="J14" s="374">
        <f t="shared" si="0"/>
        <v>8.7300891597370242E-2</v>
      </c>
      <c r="K14" s="141">
        <f>'Execução Orçamentária'!R110</f>
        <v>20351.21</v>
      </c>
      <c r="L14" s="374">
        <f t="shared" si="1"/>
        <v>8.7277947653499263E-2</v>
      </c>
      <c r="M14" s="141">
        <f>'Execução Orçamentária'!S110</f>
        <v>16997.34</v>
      </c>
      <c r="N14" s="374">
        <f t="shared" si="2"/>
        <v>7.2894582227235105E-2</v>
      </c>
      <c r="O14" s="141">
        <f>'Execução Orçamentária'!T110</f>
        <v>16997.34</v>
      </c>
      <c r="P14" s="374">
        <f t="shared" si="3"/>
        <v>7.2894582227235105E-2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3703801.02</v>
      </c>
      <c r="I15" s="147">
        <f t="shared" si="4"/>
        <v>13924936.98</v>
      </c>
      <c r="J15" s="374">
        <f t="shared" si="0"/>
        <v>0.21010017960446176</v>
      </c>
      <c r="K15" s="141">
        <f>'Execução Orçamentária'!R117</f>
        <v>3703801.02</v>
      </c>
      <c r="L15" s="374">
        <f t="shared" si="1"/>
        <v>0.21010017960446176</v>
      </c>
      <c r="M15" s="141">
        <f>'Execução Orçamentária'!S117</f>
        <v>3703801.02</v>
      </c>
      <c r="N15" s="374">
        <f t="shared" si="2"/>
        <v>0.21010017960446176</v>
      </c>
      <c r="O15" s="141">
        <f>'Execução Orçamentária'!T117</f>
        <v>3703801.02</v>
      </c>
      <c r="P15" s="374">
        <f t="shared" si="3"/>
        <v>0.21010017960446176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81031.58</v>
      </c>
      <c r="I16" s="147">
        <f t="shared" si="4"/>
        <v>241836.41999999998</v>
      </c>
      <c r="J16" s="374">
        <f t="shared" si="0"/>
        <v>0.2509743300667765</v>
      </c>
      <c r="K16" s="141">
        <f>'Execução Orçamentária'!R29</f>
        <v>81031.58</v>
      </c>
      <c r="L16" s="374">
        <f t="shared" si="1"/>
        <v>0.2509743300667765</v>
      </c>
      <c r="M16" s="141">
        <f>'Execução Orçamentária'!S29</f>
        <v>81031.58</v>
      </c>
      <c r="N16" s="374">
        <f t="shared" si="2"/>
        <v>0.2509743300667765</v>
      </c>
      <c r="O16" s="141">
        <f>'Execução Orçamentária'!T29</f>
        <v>81031.58</v>
      </c>
      <c r="P16" s="374">
        <f t="shared" si="3"/>
        <v>0.2509743300667765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1050000</v>
      </c>
      <c r="G17" s="142">
        <f>'Execução Orçamentária'!N9</f>
        <v>1100818</v>
      </c>
      <c r="H17" s="142">
        <f>'Execução Orçamentária'!O9</f>
        <v>421564.91999999993</v>
      </c>
      <c r="I17" s="147">
        <f t="shared" si="4"/>
        <v>679253.08000000007</v>
      </c>
      <c r="J17" s="374">
        <f t="shared" si="0"/>
        <v>0.38295605631448609</v>
      </c>
      <c r="K17" s="141">
        <f>'Execução Orçamentária'!R9</f>
        <v>421564.91999999993</v>
      </c>
      <c r="L17" s="374">
        <f t="shared" si="1"/>
        <v>0.38295605631448609</v>
      </c>
      <c r="M17" s="141">
        <f>'Execução Orçamentária'!S9</f>
        <v>421564.91999999993</v>
      </c>
      <c r="N17" s="374">
        <f t="shared" si="2"/>
        <v>0.38295605631448609</v>
      </c>
      <c r="O17" s="141">
        <f>'Execução Orçamentária'!T9</f>
        <v>421564.91999999993</v>
      </c>
      <c r="P17" s="374">
        <f t="shared" si="3"/>
        <v>0.38295605631448609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240818</v>
      </c>
      <c r="E19" s="385">
        <f t="shared" si="5"/>
        <v>389101078</v>
      </c>
      <c r="F19" s="385">
        <f t="shared" si="5"/>
        <v>1050000</v>
      </c>
      <c r="G19" s="385">
        <f t="shared" si="5"/>
        <v>388051078</v>
      </c>
      <c r="H19" s="385">
        <f t="shared" si="5"/>
        <v>114329205.01000001</v>
      </c>
      <c r="I19" s="385">
        <f t="shared" si="5"/>
        <v>273721872.99000001</v>
      </c>
      <c r="J19" s="386">
        <f t="shared" si="0"/>
        <v>0.29462411391626131</v>
      </c>
      <c r="K19" s="385">
        <f>SUM(K11:K18)</f>
        <v>112322466.48999998</v>
      </c>
      <c r="L19" s="386">
        <f t="shared" si="1"/>
        <v>0.28945278819712489</v>
      </c>
      <c r="M19" s="385">
        <f>SUM(M11:M18)</f>
        <v>105435391.35000001</v>
      </c>
      <c r="N19" s="386">
        <f t="shared" si="2"/>
        <v>0.27170493094210657</v>
      </c>
      <c r="O19" s="385">
        <f>SUM(O11:O18)</f>
        <v>102414354.71000001</v>
      </c>
      <c r="P19" s="386">
        <f t="shared" si="3"/>
        <v>0.26391977890601298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44675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81836.650000000009</v>
      </c>
      <c r="Q17" s="92" t="e">
        <f t="shared" ref="Q17:Q22" si="3">+O17-P17</f>
        <v>#REF!</v>
      </c>
      <c r="R17" s="92">
        <f>'Execução Orçamentária'!R387</f>
        <v>79792.990000000005</v>
      </c>
      <c r="S17" s="243" t="e">
        <f t="shared" si="2"/>
        <v>#REF!</v>
      </c>
      <c r="T17" s="92">
        <f>'Execução Orçamentária'!S387</f>
        <v>44821.590000000004</v>
      </c>
      <c r="U17" s="93" t="e">
        <f t="shared" si="0"/>
        <v>#REF!</v>
      </c>
      <c r="V17" s="92">
        <f>'Execução Orçamentária'!T387</f>
        <v>44335.44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2022-04-25T11:02:46Z</dcterms:modified>
</cp:coreProperties>
</file>