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54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Execução'!$A$4:$M$54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A6" i="22" l="1"/>
  <c r="A13" i="22" l="1"/>
  <c r="A12" i="22"/>
  <c r="G119" i="3" l="1"/>
  <c r="G112" i="3"/>
  <c r="G105" i="3"/>
  <c r="G133" i="3"/>
  <c r="A11" i="22" l="1"/>
  <c r="A10" i="22" l="1"/>
  <c r="A8" i="22" l="1"/>
  <c r="G303" i="3"/>
  <c r="G194" i="3"/>
  <c r="A9" i="22"/>
  <c r="G239" i="3" l="1"/>
  <c r="G333" i="3" l="1"/>
  <c r="G399" i="3" l="1"/>
  <c r="A7" i="22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J202" i="3" s="1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J312" i="3" s="1"/>
  <c r="K312" i="3" s="1"/>
  <c r="H308" i="3"/>
  <c r="I319" i="3"/>
  <c r="I318" i="3" s="1"/>
  <c r="N278" i="3"/>
  <c r="I308" i="3"/>
  <c r="N202" i="3"/>
  <c r="P202" i="3" s="1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S91" i="3"/>
  <c r="S86" i="3" s="1"/>
  <c r="R91" i="3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S194" i="3"/>
  <c r="S187" i="3" s="1"/>
  <c r="R303" i="3"/>
  <c r="R295" i="3" s="1"/>
  <c r="T303" i="3"/>
  <c r="T295" i="3" s="1"/>
  <c r="S303" i="3"/>
  <c r="S295" i="3" s="1"/>
  <c r="T239" i="3"/>
  <c r="R239" i="3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T136" i="3"/>
  <c r="R114" i="3"/>
  <c r="R121" i="3"/>
  <c r="S136" i="3"/>
  <c r="S128" i="3" s="1"/>
  <c r="T121" i="3"/>
  <c r="T107" i="3"/>
  <c r="R136" i="3"/>
  <c r="T382" i="3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S245" i="3"/>
  <c r="S336" i="3"/>
  <c r="T358" i="3"/>
  <c r="T269" i="3"/>
  <c r="T260" i="3" s="1"/>
  <c r="S118" i="3"/>
  <c r="T315" i="3"/>
  <c r="T314" i="3" s="1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S145" i="3"/>
  <c r="R288" i="3"/>
  <c r="R283" i="3" s="1"/>
  <c r="S367" i="3"/>
  <c r="T27" i="3"/>
  <c r="T168" i="3"/>
  <c r="R245" i="3"/>
  <c r="T336" i="3"/>
  <c r="T385" i="3"/>
  <c r="R111" i="3"/>
  <c r="T244" i="3"/>
  <c r="T264" i="3"/>
  <c r="R46" i="3"/>
  <c r="R45" i="3" s="1"/>
  <c r="R221" i="3"/>
  <c r="R329" i="3"/>
  <c r="T21" i="3"/>
  <c r="S171" i="3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S384" i="3"/>
  <c r="S377" i="3" s="1"/>
  <c r="S27" i="3"/>
  <c r="S168" i="3"/>
  <c r="S167" i="3" s="1"/>
  <c r="S272" i="3"/>
  <c r="S271" i="3" s="1"/>
  <c r="R336" i="3"/>
  <c r="R385" i="3"/>
  <c r="R378" i="3" s="1"/>
  <c r="S307" i="3"/>
  <c r="S306" i="3" s="1"/>
  <c r="S329" i="3"/>
  <c r="R265" i="3"/>
  <c r="R259" i="3" s="1"/>
  <c r="S17" i="3"/>
  <c r="R118" i="3"/>
  <c r="T63" i="3"/>
  <c r="R171" i="3"/>
  <c r="R275" i="3"/>
  <c r="R274" i="3" s="1"/>
  <c r="T359" i="3"/>
  <c r="R49" i="3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83" i="3"/>
  <c r="R26" i="3"/>
  <c r="S81" i="3"/>
  <c r="S72" i="3" s="1"/>
  <c r="T155" i="3"/>
  <c r="S288" i="3"/>
  <c r="R384" i="3"/>
  <c r="R377" i="3" s="1"/>
  <c r="R146" i="3"/>
  <c r="R141" i="3" s="1"/>
  <c r="R168" i="3"/>
  <c r="T272" i="3"/>
  <c r="T271" i="3" s="1"/>
  <c r="T328" i="3"/>
  <c r="S385" i="3"/>
  <c r="S378" i="3" s="1"/>
  <c r="T17" i="3"/>
  <c r="R311" i="3"/>
  <c r="R310" i="3" s="1"/>
  <c r="S339" i="3"/>
  <c r="S300" i="3"/>
  <c r="S269" i="3"/>
  <c r="R367" i="3"/>
  <c r="S63" i="3"/>
  <c r="T192" i="3"/>
  <c r="S275" i="3"/>
  <c r="S274" i="3" s="1"/>
  <c r="S359" i="3"/>
  <c r="R94" i="3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10" i="3" s="1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S310" i="3" s="1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96" i="3" s="1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306" i="3" s="1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296" i="3"/>
  <c r="T86" i="3"/>
  <c r="O304" i="3"/>
  <c r="R86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306" i="3" s="1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200" i="3" s="1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R187" i="3"/>
  <c r="I303" i="3"/>
  <c r="I295" i="3" s="1"/>
  <c r="H303" i="3"/>
  <c r="L303" i="3"/>
  <c r="L194" i="3"/>
  <c r="I194" i="3"/>
  <c r="I187" i="3" s="1"/>
  <c r="H194" i="3"/>
  <c r="T228" i="3"/>
  <c r="R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S375" i="3"/>
  <c r="R375" i="3"/>
  <c r="T375" i="3"/>
  <c r="R113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06" i="3" s="1"/>
  <c r="L384" i="3"/>
  <c r="L363" i="3"/>
  <c r="H370" i="3"/>
  <c r="L354" i="3"/>
  <c r="H345" i="3"/>
  <c r="L328" i="3"/>
  <c r="H332" i="3"/>
  <c r="L315" i="3"/>
  <c r="L314" i="3" s="1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93" i="3" s="1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86" i="3" s="1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H294" i="3" s="1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L258" i="3" s="1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S335" i="3"/>
  <c r="S170" i="3"/>
  <c r="R48" i="3"/>
  <c r="T167" i="3"/>
  <c r="R54" i="3"/>
  <c r="S338" i="3"/>
  <c r="R335" i="3"/>
  <c r="R217" i="3"/>
  <c r="S51" i="3"/>
  <c r="T344" i="3"/>
  <c r="S260" i="3"/>
  <c r="S151" i="3"/>
  <c r="T70" i="3"/>
  <c r="T45" i="3"/>
  <c r="T141" i="3"/>
  <c r="T338" i="3"/>
  <c r="T335" i="3"/>
  <c r="T259" i="3"/>
  <c r="R170" i="3"/>
  <c r="S173" i="3"/>
  <c r="T176" i="3"/>
  <c r="T283" i="3"/>
  <c r="R167" i="3"/>
  <c r="S176" i="3"/>
  <c r="T151" i="3"/>
  <c r="T378" i="3"/>
  <c r="S283" i="3"/>
  <c r="T48" i="3"/>
  <c r="R70" i="3"/>
  <c r="R72" i="3"/>
  <c r="S71" i="3"/>
  <c r="R260" i="3"/>
  <c r="R93" i="3"/>
  <c r="S392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J308" i="3" l="1"/>
  <c r="K308" i="3" s="1"/>
  <c r="P316" i="3"/>
  <c r="O294" i="3"/>
  <c r="O186" i="3"/>
  <c r="T200" i="3"/>
  <c r="R196" i="3"/>
  <c r="T293" i="3"/>
  <c r="T306" i="3"/>
  <c r="T294" i="3"/>
  <c r="P308" i="3"/>
  <c r="J22" i="3"/>
  <c r="K202" i="3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U310" i="3" s="1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K205" i="3"/>
  <c r="K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96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J186" i="3" s="1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314" i="3" s="1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J20" i="3" s="1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K22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P314" i="3" s="1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P200" i="3" s="1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I182" i="3" l="1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56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56" i="15" s="1"/>
  <c r="P17" i="28"/>
  <c r="Q17" i="28" s="1"/>
  <c r="O411" i="3"/>
  <c r="R17" i="28"/>
  <c r="V17" i="28"/>
  <c r="W17" i="28" s="1"/>
  <c r="T411" i="3"/>
  <c r="K56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<sst xmlns="http://schemas.openxmlformats.org/spreadsheetml/2006/main" count="1183" uniqueCount="359">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</sst>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58" fillId="4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center" vertical="center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vertical="center"/>
    </xf>
    <xf numFmtId="180" fontId="60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61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58" fillId="4" borderId="54" xfId="0" applyNumberFormat="1" applyFont="1" applyFill="1" applyBorder="1" applyAlignment="1">
      <alignment horizontal="left" vertical="center"/>
    </xf>
    <xf numFmtId="0" fontId="58" fillId="4" borderId="54" xfId="0" applyFont="1" applyFill="1" applyBorder="1" applyAlignment="1">
      <alignment horizontal="left" vertical="center"/>
    </xf>
    <xf numFmtId="180" fontId="58" fillId="4" borderId="54" xfId="0" applyNumberFormat="1" applyFont="1" applyFill="1" applyBorder="1" applyAlignment="1">
      <alignment horizontal="right" vertical="center" wrapText="1"/>
    </xf>
    <xf numFmtId="0" fontId="58" fillId="7" borderId="54" xfId="0" applyNumberFormat="1" applyFont="1" applyFill="1" applyBorder="1" applyAlignment="1">
      <alignment horizontal="left" vertical="center"/>
    </xf>
    <xf numFmtId="0" fontId="58" fillId="7" borderId="54" xfId="0" applyFont="1" applyFill="1" applyBorder="1" applyAlignment="1">
      <alignment horizontal="left" vertical="center"/>
    </xf>
    <xf numFmtId="180" fontId="58" fillId="7" borderId="54" xfId="0" applyNumberFormat="1" applyFont="1" applyFill="1" applyBorder="1" applyAlignment="1">
      <alignment horizontal="right" vertical="center" wrapText="1"/>
    </xf>
    <xf numFmtId="0" fontId="59" fillId="6" borderId="53" xfId="0" applyFont="1" applyFill="1" applyBorder="1" applyAlignment="1">
      <alignment horizontal="left" vertical="center"/>
    </xf>
    <xf numFmtId="180" fontId="59" fillId="6" borderId="5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44612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8" t="s">
        <v>93</v>
      </c>
      <c r="L7" s="520" t="s">
        <v>125</v>
      </c>
      <c r="M7" s="536" t="s">
        <v>94</v>
      </c>
      <c r="N7" s="538" t="s">
        <v>186</v>
      </c>
      <c r="O7" s="536" t="s">
        <v>116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189</v>
      </c>
      <c r="U7" s="538" t="s">
        <v>190</v>
      </c>
      <c r="V7" s="538" t="s">
        <v>191</v>
      </c>
      <c r="W7" s="538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6"/>
      <c r="C8" s="208"/>
      <c r="D8" s="209"/>
      <c r="E8" s="208"/>
      <c r="F8" s="210"/>
      <c r="G8" s="208"/>
      <c r="H8" s="211"/>
      <c r="I8" s="211"/>
      <c r="J8" s="212"/>
      <c r="K8" s="549"/>
      <c r="L8" s="521"/>
      <c r="M8" s="537"/>
      <c r="N8" s="539"/>
      <c r="O8" s="537"/>
      <c r="P8" s="539"/>
      <c r="Q8" s="537"/>
      <c r="R8" s="539"/>
      <c r="S8" s="542"/>
      <c r="T8" s="539"/>
      <c r="U8" s="539"/>
      <c r="V8" s="539"/>
      <c r="W8" s="539"/>
      <c r="X8" s="54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6"/>
      <c r="C9" s="208"/>
      <c r="D9" s="209"/>
      <c r="E9" s="208"/>
      <c r="F9" s="210"/>
      <c r="G9" s="208"/>
      <c r="H9" s="211"/>
      <c r="I9" s="211"/>
      <c r="J9" s="212"/>
      <c r="K9" s="549"/>
      <c r="L9" s="521"/>
      <c r="M9" s="537"/>
      <c r="N9" s="540"/>
      <c r="O9" s="537"/>
      <c r="P9" s="540"/>
      <c r="Q9" s="537"/>
      <c r="R9" s="540"/>
      <c r="S9" s="542"/>
      <c r="T9" s="540"/>
      <c r="U9" s="540"/>
      <c r="V9" s="540"/>
      <c r="W9" s="540"/>
      <c r="X9" s="54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31">
        <v>174222</v>
      </c>
      <c r="C5" s="432">
        <v>1</v>
      </c>
      <c r="D5" s="433" t="s">
        <v>11</v>
      </c>
      <c r="E5" s="432">
        <v>100</v>
      </c>
      <c r="F5" s="439">
        <v>92358.39</v>
      </c>
    </row>
    <row r="6" spans="1:7" ht="12.75" customHeight="1" x14ac:dyDescent="0.2">
      <c r="A6" s="363" t="str">
        <f t="shared" si="0"/>
        <v>174222-1-188</v>
      </c>
      <c r="B6" s="434">
        <v>174222</v>
      </c>
      <c r="C6" s="435">
        <v>1</v>
      </c>
      <c r="D6" s="436" t="s">
        <v>11</v>
      </c>
      <c r="E6" s="435">
        <v>188</v>
      </c>
      <c r="F6" s="440">
        <v>7089935.5300000003</v>
      </c>
    </row>
    <row r="7" spans="1:7" ht="12.75" customHeight="1" x14ac:dyDescent="0.2">
      <c r="A7" s="363" t="str">
        <f t="shared" si="0"/>
        <v>174224-3-151</v>
      </c>
      <c r="B7" s="431">
        <v>174224</v>
      </c>
      <c r="C7" s="432">
        <v>3</v>
      </c>
      <c r="D7" s="433" t="s">
        <v>8</v>
      </c>
      <c r="E7" s="432">
        <v>151</v>
      </c>
      <c r="F7" s="439">
        <v>414523.13</v>
      </c>
      <c r="G7" s="355"/>
    </row>
    <row r="8" spans="1:7" ht="12.75" customHeight="1" x14ac:dyDescent="0.2">
      <c r="A8" s="363" t="str">
        <f t="shared" si="0"/>
        <v>174225-3-151</v>
      </c>
      <c r="B8" s="434">
        <v>174225</v>
      </c>
      <c r="C8" s="435">
        <v>3</v>
      </c>
      <c r="D8" s="436" t="s">
        <v>8</v>
      </c>
      <c r="E8" s="435">
        <v>151</v>
      </c>
      <c r="F8" s="440">
        <v>94479.24</v>
      </c>
    </row>
    <row r="9" spans="1:7" ht="12.75" customHeight="1" x14ac:dyDescent="0.2">
      <c r="A9" s="363" t="str">
        <f t="shared" si="0"/>
        <v>174230-3-142</v>
      </c>
      <c r="B9" s="431">
        <v>174230</v>
      </c>
      <c r="C9" s="432">
        <v>3</v>
      </c>
      <c r="D9" s="433" t="s">
        <v>8</v>
      </c>
      <c r="E9" s="432">
        <v>142</v>
      </c>
      <c r="F9" s="439">
        <v>8858.5</v>
      </c>
    </row>
    <row r="10" spans="1:7" ht="12.75" customHeight="1" x14ac:dyDescent="0.2">
      <c r="A10" s="363" t="str">
        <f t="shared" si="0"/>
        <v>174231-3-142</v>
      </c>
      <c r="B10" s="434">
        <v>174231</v>
      </c>
      <c r="C10" s="435">
        <v>3</v>
      </c>
      <c r="D10" s="436" t="s">
        <v>8</v>
      </c>
      <c r="E10" s="435">
        <v>142</v>
      </c>
      <c r="F10" s="440">
        <v>118835.03</v>
      </c>
    </row>
    <row r="11" spans="1:7" ht="12.75" customHeight="1" x14ac:dyDescent="0.2">
      <c r="A11" s="363" t="str">
        <f t="shared" si="0"/>
        <v>174232-3-100</v>
      </c>
      <c r="B11" s="431">
        <v>174232</v>
      </c>
      <c r="C11" s="432">
        <v>3</v>
      </c>
      <c r="D11" s="433" t="s">
        <v>8</v>
      </c>
      <c r="E11" s="432">
        <v>100</v>
      </c>
      <c r="F11" s="439">
        <v>1021562.55</v>
      </c>
    </row>
    <row r="12" spans="1:7" ht="12.75" customHeight="1" x14ac:dyDescent="0.2">
      <c r="A12" s="363" t="str">
        <f t="shared" si="0"/>
        <v>174232-4-100</v>
      </c>
      <c r="B12" s="434">
        <v>174232</v>
      </c>
      <c r="C12" s="435">
        <v>4</v>
      </c>
      <c r="D12" s="436" t="s">
        <v>7</v>
      </c>
      <c r="E12" s="435">
        <v>100</v>
      </c>
      <c r="F12" s="440">
        <v>5561</v>
      </c>
    </row>
    <row r="13" spans="1:7" ht="12.75" customHeight="1" x14ac:dyDescent="0.2">
      <c r="A13" s="363" t="str">
        <f t="shared" si="0"/>
        <v>174232-3-142</v>
      </c>
      <c r="B13" s="431">
        <v>174232</v>
      </c>
      <c r="C13" s="432">
        <v>3</v>
      </c>
      <c r="D13" s="433" t="s">
        <v>8</v>
      </c>
      <c r="E13" s="432">
        <v>142</v>
      </c>
      <c r="F13" s="439">
        <v>2758097.56</v>
      </c>
    </row>
    <row r="14" spans="1:7" ht="12.75" customHeight="1" x14ac:dyDescent="0.2">
      <c r="A14" s="363" t="str">
        <f t="shared" si="0"/>
        <v>174232-4-142</v>
      </c>
      <c r="B14" s="434">
        <v>174232</v>
      </c>
      <c r="C14" s="435">
        <v>4</v>
      </c>
      <c r="D14" s="436" t="s">
        <v>7</v>
      </c>
      <c r="E14" s="435">
        <v>142</v>
      </c>
      <c r="F14" s="440">
        <v>1383999.77</v>
      </c>
    </row>
    <row r="15" spans="1:7" ht="12.75" customHeight="1" x14ac:dyDescent="0.2">
      <c r="A15" s="363" t="str">
        <f t="shared" si="0"/>
        <v>174233-3-142</v>
      </c>
      <c r="B15" s="431">
        <v>174233</v>
      </c>
      <c r="C15" s="432">
        <v>3</v>
      </c>
      <c r="D15" s="433" t="s">
        <v>8</v>
      </c>
      <c r="E15" s="432">
        <v>142</v>
      </c>
      <c r="F15" s="439">
        <v>144566.9</v>
      </c>
    </row>
    <row r="16" spans="1:7" ht="12.75" customHeight="1" x14ac:dyDescent="0.2">
      <c r="A16" s="363" t="str">
        <f t="shared" si="0"/>
        <v>174233-4-142</v>
      </c>
      <c r="B16" s="434">
        <v>174233</v>
      </c>
      <c r="C16" s="435">
        <v>4</v>
      </c>
      <c r="D16" s="436" t="s">
        <v>7</v>
      </c>
      <c r="E16" s="435">
        <v>142</v>
      </c>
      <c r="F16" s="440">
        <v>10500</v>
      </c>
    </row>
    <row r="17" spans="1:6" ht="12.75" customHeight="1" x14ac:dyDescent="0.2">
      <c r="A17" s="363" t="str">
        <f t="shared" si="0"/>
        <v>174234-3-142</v>
      </c>
      <c r="B17" s="431">
        <v>174234</v>
      </c>
      <c r="C17" s="432">
        <v>3</v>
      </c>
      <c r="D17" s="433" t="s">
        <v>8</v>
      </c>
      <c r="E17" s="432">
        <v>142</v>
      </c>
      <c r="F17" s="439">
        <v>411272.9</v>
      </c>
    </row>
    <row r="18" spans="1:6" ht="12.75" customHeight="1" x14ac:dyDescent="0.2">
      <c r="A18" s="363" t="str">
        <f t="shared" si="0"/>
        <v>174234-4-142</v>
      </c>
      <c r="B18" s="434">
        <v>174234</v>
      </c>
      <c r="C18" s="435">
        <v>4</v>
      </c>
      <c r="D18" s="436" t="s">
        <v>7</v>
      </c>
      <c r="E18" s="435">
        <v>142</v>
      </c>
      <c r="F18" s="440">
        <v>709697.56</v>
      </c>
    </row>
    <row r="19" spans="1:6" ht="12.75" customHeight="1" x14ac:dyDescent="0.2">
      <c r="A19" s="363" t="str">
        <f t="shared" si="0"/>
        <v>174235-3-142</v>
      </c>
      <c r="B19" s="431">
        <v>174235</v>
      </c>
      <c r="C19" s="432">
        <v>3</v>
      </c>
      <c r="D19" s="433" t="s">
        <v>8</v>
      </c>
      <c r="E19" s="432">
        <v>142</v>
      </c>
      <c r="F19" s="439">
        <v>250072.56</v>
      </c>
    </row>
    <row r="20" spans="1:6" ht="12.75" customHeight="1" x14ac:dyDescent="0.2">
      <c r="A20" s="363" t="str">
        <f t="shared" si="0"/>
        <v>174235-4-142</v>
      </c>
      <c r="B20" s="434">
        <v>174235</v>
      </c>
      <c r="C20" s="435">
        <v>4</v>
      </c>
      <c r="D20" s="436" t="s">
        <v>7</v>
      </c>
      <c r="E20" s="435">
        <v>142</v>
      </c>
      <c r="F20" s="440">
        <v>130000</v>
      </c>
    </row>
    <row r="21" spans="1:6" ht="12.75" customHeight="1" x14ac:dyDescent="0.2">
      <c r="A21" s="363" t="str">
        <f t="shared" si="0"/>
        <v>174235-3-181</v>
      </c>
      <c r="B21" s="431">
        <v>174235</v>
      </c>
      <c r="C21" s="432">
        <v>3</v>
      </c>
      <c r="D21" s="433" t="s">
        <v>8</v>
      </c>
      <c r="E21" s="432">
        <v>181</v>
      </c>
      <c r="F21" s="439">
        <v>52807</v>
      </c>
    </row>
    <row r="22" spans="1:6" ht="12.75" customHeight="1" x14ac:dyDescent="0.2">
      <c r="A22" s="363" t="str">
        <f t="shared" si="0"/>
        <v>174236-3-142</v>
      </c>
      <c r="B22" s="434">
        <v>174236</v>
      </c>
      <c r="C22" s="435">
        <v>3</v>
      </c>
      <c r="D22" s="436" t="s">
        <v>8</v>
      </c>
      <c r="E22" s="435">
        <v>142</v>
      </c>
      <c r="F22" s="440">
        <v>84440.06</v>
      </c>
    </row>
    <row r="23" spans="1:6" ht="12.75" customHeight="1" x14ac:dyDescent="0.2">
      <c r="A23" s="363" t="str">
        <f t="shared" si="0"/>
        <v>174236-4-142</v>
      </c>
      <c r="B23" s="431">
        <v>174236</v>
      </c>
      <c r="C23" s="432">
        <v>4</v>
      </c>
      <c r="D23" s="433" t="s">
        <v>7</v>
      </c>
      <c r="E23" s="432">
        <v>142</v>
      </c>
      <c r="F23" s="439">
        <v>30000</v>
      </c>
    </row>
    <row r="24" spans="1:6" ht="13.5" customHeight="1" x14ac:dyDescent="0.2">
      <c r="A24" s="363" t="str">
        <f t="shared" si="0"/>
        <v>174237-3-142</v>
      </c>
      <c r="B24" s="434">
        <v>174237</v>
      </c>
      <c r="C24" s="435">
        <v>3</v>
      </c>
      <c r="D24" s="436" t="s">
        <v>8</v>
      </c>
      <c r="E24" s="435">
        <v>142</v>
      </c>
      <c r="F24" s="440">
        <v>109101.68</v>
      </c>
    </row>
    <row r="25" spans="1:6" ht="12.75" customHeight="1" x14ac:dyDescent="0.2">
      <c r="A25" s="363" t="str">
        <f t="shared" si="0"/>
        <v>174238-3-142</v>
      </c>
      <c r="B25" s="431">
        <v>174238</v>
      </c>
      <c r="C25" s="432">
        <v>3</v>
      </c>
      <c r="D25" s="433" t="s">
        <v>8</v>
      </c>
      <c r="E25" s="432">
        <v>142</v>
      </c>
      <c r="F25" s="439">
        <v>66752.02</v>
      </c>
    </row>
    <row r="26" spans="1:6" ht="12.75" customHeight="1" x14ac:dyDescent="0.2">
      <c r="A26" s="363" t="str">
        <f t="shared" si="0"/>
        <v>174238-4-142</v>
      </c>
      <c r="B26" s="434">
        <v>174238</v>
      </c>
      <c r="C26" s="435">
        <v>4</v>
      </c>
      <c r="D26" s="436" t="s">
        <v>7</v>
      </c>
      <c r="E26" s="435">
        <v>142</v>
      </c>
      <c r="F26" s="440">
        <v>480912.13</v>
      </c>
    </row>
    <row r="27" spans="1:6" ht="15" customHeight="1" x14ac:dyDescent="0.2">
      <c r="A27" s="363" t="str">
        <f t="shared" si="0"/>
        <v>174238-3-181</v>
      </c>
      <c r="B27" s="431">
        <v>174238</v>
      </c>
      <c r="C27" s="432">
        <v>3</v>
      </c>
      <c r="D27" s="433" t="s">
        <v>8</v>
      </c>
      <c r="E27" s="432">
        <v>181</v>
      </c>
      <c r="F27" s="439">
        <v>136197.78</v>
      </c>
    </row>
    <row r="28" spans="1:6" ht="12.75" customHeight="1" x14ac:dyDescent="0.2">
      <c r="A28" s="363" t="str">
        <f t="shared" si="0"/>
        <v>174238-3-350</v>
      </c>
      <c r="B28" s="434">
        <v>174238</v>
      </c>
      <c r="C28" s="435">
        <v>3</v>
      </c>
      <c r="D28" s="436" t="s">
        <v>8</v>
      </c>
      <c r="E28" s="435">
        <v>350</v>
      </c>
      <c r="F28" s="440">
        <v>129671.89</v>
      </c>
    </row>
    <row r="29" spans="1:6" ht="12.75" customHeight="1" x14ac:dyDescent="0.2">
      <c r="A29" s="363" t="str">
        <f t="shared" si="0"/>
        <v>174238-4-350</v>
      </c>
      <c r="B29" s="431">
        <v>174238</v>
      </c>
      <c r="C29" s="432">
        <v>4</v>
      </c>
      <c r="D29" s="433" t="s">
        <v>7</v>
      </c>
      <c r="E29" s="432">
        <v>350</v>
      </c>
      <c r="F29" s="439">
        <v>80000</v>
      </c>
    </row>
    <row r="30" spans="1:6" ht="14.25" customHeight="1" x14ac:dyDescent="0.2">
      <c r="A30" s="363" t="str">
        <f t="shared" si="0"/>
        <v>174239-3-100</v>
      </c>
      <c r="B30" s="434">
        <v>174239</v>
      </c>
      <c r="C30" s="435">
        <v>3</v>
      </c>
      <c r="D30" s="436" t="s">
        <v>8</v>
      </c>
      <c r="E30" s="435">
        <v>100</v>
      </c>
      <c r="F30" s="440">
        <v>236800.3</v>
      </c>
    </row>
    <row r="31" spans="1:6" ht="12.75" customHeight="1" x14ac:dyDescent="0.2">
      <c r="A31" s="363" t="str">
        <f t="shared" si="0"/>
        <v>174239-3-142</v>
      </c>
      <c r="B31" s="431">
        <v>174239</v>
      </c>
      <c r="C31" s="432">
        <v>3</v>
      </c>
      <c r="D31" s="433" t="s">
        <v>8</v>
      </c>
      <c r="E31" s="432">
        <v>142</v>
      </c>
      <c r="F31" s="439">
        <v>670493.48</v>
      </c>
    </row>
    <row r="32" spans="1:6" ht="12.75" customHeight="1" x14ac:dyDescent="0.2">
      <c r="A32" s="363" t="str">
        <f t="shared" si="0"/>
        <v>174239-4-142</v>
      </c>
      <c r="B32" s="434">
        <v>174239</v>
      </c>
      <c r="C32" s="435">
        <v>4</v>
      </c>
      <c r="D32" s="436" t="s">
        <v>7</v>
      </c>
      <c r="E32" s="435">
        <v>142</v>
      </c>
      <c r="F32" s="440">
        <v>190095.52</v>
      </c>
    </row>
    <row r="33" spans="1:6" ht="12.75" customHeight="1" x14ac:dyDescent="0.2">
      <c r="A33" s="363" t="str">
        <f t="shared" si="0"/>
        <v>174239-3-150</v>
      </c>
      <c r="B33" s="431">
        <v>174239</v>
      </c>
      <c r="C33" s="432">
        <v>3</v>
      </c>
      <c r="D33" s="433" t="s">
        <v>8</v>
      </c>
      <c r="E33" s="432">
        <v>150</v>
      </c>
      <c r="F33" s="439">
        <v>813466.36</v>
      </c>
    </row>
    <row r="34" spans="1:6" ht="14.25" customHeight="1" x14ac:dyDescent="0.2">
      <c r="A34" s="363" t="str">
        <f t="shared" si="0"/>
        <v>174240-3-142</v>
      </c>
      <c r="B34" s="434">
        <v>174240</v>
      </c>
      <c r="C34" s="435">
        <v>3</v>
      </c>
      <c r="D34" s="436" t="s">
        <v>8</v>
      </c>
      <c r="E34" s="435">
        <v>142</v>
      </c>
      <c r="F34" s="440">
        <v>197522.47</v>
      </c>
    </row>
    <row r="35" spans="1:6" ht="15" customHeight="1" x14ac:dyDescent="0.2">
      <c r="A35" s="363" t="str">
        <f t="shared" si="0"/>
        <v>174240-4-142</v>
      </c>
      <c r="B35" s="431">
        <v>174240</v>
      </c>
      <c r="C35" s="432">
        <v>4</v>
      </c>
      <c r="D35" s="433" t="s">
        <v>7</v>
      </c>
      <c r="E35" s="432">
        <v>142</v>
      </c>
      <c r="F35" s="439">
        <v>382790.95</v>
      </c>
    </row>
    <row r="36" spans="1:6" ht="14.25" customHeight="1" x14ac:dyDescent="0.2">
      <c r="A36" s="363" t="str">
        <f t="shared" si="0"/>
        <v>174241-3-142</v>
      </c>
      <c r="B36" s="434">
        <v>174241</v>
      </c>
      <c r="C36" s="435">
        <v>3</v>
      </c>
      <c r="D36" s="436" t="s">
        <v>8</v>
      </c>
      <c r="E36" s="435">
        <v>142</v>
      </c>
      <c r="F36" s="440">
        <v>306677.84000000003</v>
      </c>
    </row>
    <row r="37" spans="1:6" ht="15" customHeight="1" x14ac:dyDescent="0.2">
      <c r="A37" s="363" t="str">
        <f t="shared" si="0"/>
        <v>174241-4-142</v>
      </c>
      <c r="B37" s="431">
        <v>174241</v>
      </c>
      <c r="C37" s="432">
        <v>4</v>
      </c>
      <c r="D37" s="433" t="s">
        <v>7</v>
      </c>
      <c r="E37" s="432">
        <v>142</v>
      </c>
      <c r="F37" s="439">
        <v>303807.45</v>
      </c>
    </row>
    <row r="38" spans="1:6" ht="15" customHeight="1" x14ac:dyDescent="0.2">
      <c r="A38" s="363" t="str">
        <f t="shared" si="0"/>
        <v>174242-3-142</v>
      </c>
      <c r="B38" s="434">
        <v>174242</v>
      </c>
      <c r="C38" s="435">
        <v>3</v>
      </c>
      <c r="D38" s="436" t="s">
        <v>8</v>
      </c>
      <c r="E38" s="435">
        <v>142</v>
      </c>
      <c r="F38" s="440">
        <v>80112.039999999994</v>
      </c>
    </row>
    <row r="39" spans="1:6" ht="12.75" customHeight="1" x14ac:dyDescent="0.2">
      <c r="A39" s="363" t="str">
        <f t="shared" si="0"/>
        <v>174243-3-142</v>
      </c>
      <c r="B39" s="431">
        <v>174243</v>
      </c>
      <c r="C39" s="432">
        <v>3</v>
      </c>
      <c r="D39" s="433" t="s">
        <v>8</v>
      </c>
      <c r="E39" s="432">
        <v>142</v>
      </c>
      <c r="F39" s="439">
        <v>299189.37</v>
      </c>
    </row>
    <row r="40" spans="1:6" ht="12.75" customHeight="1" x14ac:dyDescent="0.2">
      <c r="A40" s="363" t="str">
        <f t="shared" si="0"/>
        <v>174244-3-142</v>
      </c>
      <c r="B40" s="434">
        <v>174244</v>
      </c>
      <c r="C40" s="435">
        <v>3</v>
      </c>
      <c r="D40" s="436" t="s">
        <v>8</v>
      </c>
      <c r="E40" s="435">
        <v>142</v>
      </c>
      <c r="F40" s="440">
        <v>7277.48</v>
      </c>
    </row>
    <row r="41" spans="1:6" ht="12.75" customHeight="1" x14ac:dyDescent="0.2">
      <c r="A41" s="363" t="str">
        <f t="shared" si="0"/>
        <v>174245-3-142</v>
      </c>
      <c r="B41" s="431">
        <v>174245</v>
      </c>
      <c r="C41" s="432">
        <v>3</v>
      </c>
      <c r="D41" s="433" t="s">
        <v>8</v>
      </c>
      <c r="E41" s="432">
        <v>142</v>
      </c>
      <c r="F41" s="439">
        <v>214839.34</v>
      </c>
    </row>
    <row r="42" spans="1:6" ht="12.75" customHeight="1" x14ac:dyDescent="0.2">
      <c r="A42" s="363" t="str">
        <f t="shared" si="0"/>
        <v>174245-4-142</v>
      </c>
      <c r="B42" s="434">
        <v>174245</v>
      </c>
      <c r="C42" s="435">
        <v>4</v>
      </c>
      <c r="D42" s="436" t="s">
        <v>7</v>
      </c>
      <c r="E42" s="435">
        <v>142</v>
      </c>
      <c r="F42" s="440">
        <v>1067691.76</v>
      </c>
    </row>
    <row r="43" spans="1:6" ht="12.75" customHeight="1" x14ac:dyDescent="0.2">
      <c r="A43" s="363" t="str">
        <f t="shared" si="0"/>
        <v>174247-3-142</v>
      </c>
      <c r="B43" s="431">
        <v>174247</v>
      </c>
      <c r="C43" s="432">
        <v>3</v>
      </c>
      <c r="D43" s="433" t="s">
        <v>8</v>
      </c>
      <c r="E43" s="432">
        <v>142</v>
      </c>
      <c r="F43" s="439">
        <v>143299.6</v>
      </c>
    </row>
    <row r="44" spans="1:6" ht="12.75" customHeight="1" x14ac:dyDescent="0.2">
      <c r="A44" s="363" t="str">
        <f t="shared" si="0"/>
        <v>174249-3-142</v>
      </c>
      <c r="B44" s="434">
        <v>174249</v>
      </c>
      <c r="C44" s="435">
        <v>3</v>
      </c>
      <c r="D44" s="436" t="s">
        <v>8</v>
      </c>
      <c r="E44" s="435">
        <v>142</v>
      </c>
      <c r="F44" s="440">
        <v>431340.85</v>
      </c>
    </row>
    <row r="45" spans="1:6" ht="12" customHeight="1" x14ac:dyDescent="0.2">
      <c r="A45" s="363" t="str">
        <f t="shared" si="0"/>
        <v>174249-4-142</v>
      </c>
      <c r="B45" s="431">
        <v>174249</v>
      </c>
      <c r="C45" s="432">
        <v>4</v>
      </c>
      <c r="D45" s="433" t="s">
        <v>7</v>
      </c>
      <c r="E45" s="432">
        <v>142</v>
      </c>
      <c r="F45" s="439">
        <v>239275.29</v>
      </c>
    </row>
    <row r="46" spans="1:6" ht="12.75" customHeight="1" x14ac:dyDescent="0.2">
      <c r="A46" s="363" t="str">
        <f t="shared" si="0"/>
        <v>174250-3-100</v>
      </c>
      <c r="B46" s="434">
        <v>174250</v>
      </c>
      <c r="C46" s="435">
        <v>3</v>
      </c>
      <c r="D46" s="436" t="s">
        <v>8</v>
      </c>
      <c r="E46" s="435">
        <v>100</v>
      </c>
      <c r="F46" s="440">
        <v>156362.21</v>
      </c>
    </row>
    <row r="47" spans="1:6" ht="12" customHeight="1" x14ac:dyDescent="0.2">
      <c r="A47" s="363" t="str">
        <f t="shared" si="0"/>
        <v>174250-3-142</v>
      </c>
      <c r="B47" s="431">
        <v>174250</v>
      </c>
      <c r="C47" s="432">
        <v>3</v>
      </c>
      <c r="D47" s="433" t="s">
        <v>8</v>
      </c>
      <c r="E47" s="432">
        <v>142</v>
      </c>
      <c r="F47" s="439">
        <v>1200796.79</v>
      </c>
    </row>
    <row r="48" spans="1:6" ht="12.75" customHeight="1" x14ac:dyDescent="0.2">
      <c r="A48" s="363" t="str">
        <f t="shared" si="0"/>
        <v>174250-4-142</v>
      </c>
      <c r="B48" s="434">
        <v>174250</v>
      </c>
      <c r="C48" s="435">
        <v>4</v>
      </c>
      <c r="D48" s="436" t="s">
        <v>7</v>
      </c>
      <c r="E48" s="435">
        <v>142</v>
      </c>
      <c r="F48" s="440">
        <v>2184976.2599999998</v>
      </c>
    </row>
    <row r="49" spans="1:7" ht="12" customHeight="1" x14ac:dyDescent="0.2">
      <c r="A49" s="363" t="str">
        <f t="shared" si="0"/>
        <v>174250-3-350</v>
      </c>
      <c r="B49" s="431">
        <v>174250</v>
      </c>
      <c r="C49" s="432">
        <v>3</v>
      </c>
      <c r="D49" s="433" t="s">
        <v>8</v>
      </c>
      <c r="E49" s="432">
        <v>350</v>
      </c>
      <c r="F49" s="439">
        <v>351696.81</v>
      </c>
    </row>
    <row r="50" spans="1:7" ht="12.75" customHeight="1" x14ac:dyDescent="0.2">
      <c r="A50" s="363" t="str">
        <f t="shared" si="0"/>
        <v>174252-3-142</v>
      </c>
      <c r="B50" s="434">
        <v>174252</v>
      </c>
      <c r="C50" s="435">
        <v>3</v>
      </c>
      <c r="D50" s="436" t="s">
        <v>8</v>
      </c>
      <c r="E50" s="435">
        <v>142</v>
      </c>
      <c r="F50" s="440">
        <v>531145.18000000005</v>
      </c>
    </row>
    <row r="51" spans="1:7" ht="12" customHeight="1" x14ac:dyDescent="0.2">
      <c r="A51" s="363" t="str">
        <f t="shared" si="0"/>
        <v>174253-3-142</v>
      </c>
      <c r="B51" s="431">
        <v>174253</v>
      </c>
      <c r="C51" s="432">
        <v>3</v>
      </c>
      <c r="D51" s="433" t="s">
        <v>8</v>
      </c>
      <c r="E51" s="432">
        <v>142</v>
      </c>
      <c r="F51" s="439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4">
        <v>174254</v>
      </c>
      <c r="C52" s="435">
        <v>3</v>
      </c>
      <c r="D52" s="436" t="s">
        <v>8</v>
      </c>
      <c r="E52" s="435">
        <v>142</v>
      </c>
      <c r="F52" s="440">
        <v>501934.61</v>
      </c>
    </row>
    <row r="53" spans="1:7" ht="12" customHeight="1" x14ac:dyDescent="0.2">
      <c r="A53" s="363" t="str">
        <f t="shared" si="0"/>
        <v>174255-3-142</v>
      </c>
      <c r="B53" s="431">
        <v>174255</v>
      </c>
      <c r="C53" s="432">
        <v>3</v>
      </c>
      <c r="D53" s="433" t="s">
        <v>8</v>
      </c>
      <c r="E53" s="432">
        <v>142</v>
      </c>
      <c r="F53" s="439">
        <v>230000</v>
      </c>
    </row>
    <row r="54" spans="1:7" ht="12.75" customHeight="1" x14ac:dyDescent="0.2">
      <c r="A54" s="363" t="str">
        <f t="shared" si="0"/>
        <v>174255-4-142</v>
      </c>
      <c r="B54" s="434">
        <v>174255</v>
      </c>
      <c r="C54" s="435">
        <v>4</v>
      </c>
      <c r="D54" s="436" t="s">
        <v>7</v>
      </c>
      <c r="E54" s="435">
        <v>142</v>
      </c>
      <c r="F54" s="440">
        <v>31149.360000000001</v>
      </c>
    </row>
    <row r="55" spans="1:7" ht="12" customHeight="1" x14ac:dyDescent="0.2">
      <c r="A55" s="363" t="str">
        <f t="shared" si="0"/>
        <v>174256-3-142</v>
      </c>
      <c r="B55" s="431">
        <v>174256</v>
      </c>
      <c r="C55" s="432">
        <v>3</v>
      </c>
      <c r="D55" s="433" t="s">
        <v>8</v>
      </c>
      <c r="E55" s="432">
        <v>142</v>
      </c>
      <c r="F55" s="439">
        <v>313349.56</v>
      </c>
    </row>
    <row r="56" spans="1:7" ht="12.75" customHeight="1" x14ac:dyDescent="0.2">
      <c r="A56" s="363" t="str">
        <f t="shared" si="0"/>
        <v>174257-3-142</v>
      </c>
      <c r="B56" s="434">
        <v>174257</v>
      </c>
      <c r="C56" s="435">
        <v>3</v>
      </c>
      <c r="D56" s="436" t="s">
        <v>8</v>
      </c>
      <c r="E56" s="435">
        <v>142</v>
      </c>
      <c r="F56" s="440">
        <v>404936.13</v>
      </c>
    </row>
    <row r="57" spans="1:7" ht="12" customHeight="1" x14ac:dyDescent="0.2">
      <c r="A57" s="363" t="str">
        <f t="shared" si="0"/>
        <v>174257-4-142</v>
      </c>
      <c r="B57" s="431">
        <v>174257</v>
      </c>
      <c r="C57" s="432">
        <v>4</v>
      </c>
      <c r="D57" s="433" t="s">
        <v>7</v>
      </c>
      <c r="E57" s="432">
        <v>142</v>
      </c>
      <c r="F57" s="439">
        <v>46760</v>
      </c>
    </row>
    <row r="58" spans="1:7" ht="12.75" customHeight="1" x14ac:dyDescent="0.2">
      <c r="A58" s="363" t="str">
        <f t="shared" si="0"/>
        <v>174258-3-142</v>
      </c>
      <c r="B58" s="434">
        <v>174258</v>
      </c>
      <c r="C58" s="435">
        <v>3</v>
      </c>
      <c r="D58" s="436" t="s">
        <v>8</v>
      </c>
      <c r="E58" s="435">
        <v>142</v>
      </c>
      <c r="F58" s="440">
        <v>89467.51</v>
      </c>
    </row>
    <row r="59" spans="1:7" ht="12" customHeight="1" x14ac:dyDescent="0.2">
      <c r="A59" s="363" t="str">
        <f t="shared" si="0"/>
        <v>174259-3-142</v>
      </c>
      <c r="B59" s="431">
        <v>174259</v>
      </c>
      <c r="C59" s="432">
        <v>3</v>
      </c>
      <c r="D59" s="433" t="s">
        <v>8</v>
      </c>
      <c r="E59" s="432">
        <v>142</v>
      </c>
      <c r="F59" s="439">
        <v>2354.0100000000002</v>
      </c>
    </row>
    <row r="60" spans="1:7" ht="12.75" customHeight="1" x14ac:dyDescent="0.2">
      <c r="A60" s="363" t="str">
        <f t="shared" si="0"/>
        <v>174260-3-142</v>
      </c>
      <c r="B60" s="434">
        <v>174260</v>
      </c>
      <c r="C60" s="435">
        <v>3</v>
      </c>
      <c r="D60" s="436" t="s">
        <v>8</v>
      </c>
      <c r="E60" s="435">
        <v>142</v>
      </c>
      <c r="F60" s="440">
        <v>881927.06</v>
      </c>
    </row>
    <row r="61" spans="1:7" ht="12" customHeight="1" x14ac:dyDescent="0.2">
      <c r="A61" s="363" t="str">
        <f t="shared" si="0"/>
        <v>174261-3-142</v>
      </c>
      <c r="B61" s="431">
        <v>174261</v>
      </c>
      <c r="C61" s="432">
        <v>3</v>
      </c>
      <c r="D61" s="433" t="s">
        <v>8</v>
      </c>
      <c r="E61" s="432">
        <v>142</v>
      </c>
      <c r="F61" s="439">
        <v>260000</v>
      </c>
    </row>
    <row r="62" spans="1:7" ht="12.75" customHeight="1" x14ac:dyDescent="0.2">
      <c r="A62" s="363" t="str">
        <f t="shared" si="0"/>
        <v>174262-3-142</v>
      </c>
      <c r="B62" s="434">
        <v>174262</v>
      </c>
      <c r="C62" s="435">
        <v>3</v>
      </c>
      <c r="D62" s="436" t="s">
        <v>8</v>
      </c>
      <c r="E62" s="435">
        <v>142</v>
      </c>
      <c r="F62" s="440">
        <v>413572.73</v>
      </c>
    </row>
    <row r="63" spans="1:7" ht="12" customHeight="1" x14ac:dyDescent="0.2">
      <c r="A63" s="363" t="str">
        <f t="shared" si="0"/>
        <v>174262-4-142</v>
      </c>
      <c r="B63" s="431">
        <v>174262</v>
      </c>
      <c r="C63" s="432">
        <v>4</v>
      </c>
      <c r="D63" s="433" t="s">
        <v>7</v>
      </c>
      <c r="E63" s="432">
        <v>142</v>
      </c>
      <c r="F63" s="439">
        <v>173397.22</v>
      </c>
    </row>
    <row r="64" spans="1:7" ht="12.75" customHeight="1" x14ac:dyDescent="0.2">
      <c r="A64" s="363" t="str">
        <f t="shared" si="0"/>
        <v>174263-3-142</v>
      </c>
      <c r="B64" s="434">
        <v>174263</v>
      </c>
      <c r="C64" s="435">
        <v>3</v>
      </c>
      <c r="D64" s="436" t="s">
        <v>8</v>
      </c>
      <c r="E64" s="435">
        <v>142</v>
      </c>
      <c r="F64" s="440">
        <v>115491.37</v>
      </c>
    </row>
    <row r="65" spans="1:6" ht="12" customHeight="1" x14ac:dyDescent="0.2">
      <c r="A65" s="363" t="str">
        <f t="shared" si="0"/>
        <v>174264-3-142</v>
      </c>
      <c r="B65" s="431">
        <v>174264</v>
      </c>
      <c r="C65" s="432">
        <v>3</v>
      </c>
      <c r="D65" s="433" t="s">
        <v>8</v>
      </c>
      <c r="E65" s="432">
        <v>142</v>
      </c>
      <c r="F65" s="439">
        <v>233688.78</v>
      </c>
    </row>
    <row r="66" spans="1:6" ht="12.75" customHeight="1" x14ac:dyDescent="0.2">
      <c r="A66" s="363" t="str">
        <f t="shared" si="0"/>
        <v>174265-3-142</v>
      </c>
      <c r="B66" s="434">
        <v>174265</v>
      </c>
      <c r="C66" s="435">
        <v>3</v>
      </c>
      <c r="D66" s="436" t="s">
        <v>8</v>
      </c>
      <c r="E66" s="435">
        <v>142</v>
      </c>
      <c r="F66" s="440">
        <v>214626.26</v>
      </c>
    </row>
    <row r="67" spans="1:6" ht="12" customHeight="1" x14ac:dyDescent="0.2">
      <c r="A67" s="363" t="str">
        <f t="shared" si="0"/>
        <v>174267-3-142</v>
      </c>
      <c r="B67" s="431">
        <v>174267</v>
      </c>
      <c r="C67" s="432">
        <v>3</v>
      </c>
      <c r="D67" s="433" t="s">
        <v>8</v>
      </c>
      <c r="E67" s="432">
        <v>142</v>
      </c>
      <c r="F67" s="439">
        <v>121266.45</v>
      </c>
    </row>
    <row r="68" spans="1:6" ht="12.75" customHeight="1" x14ac:dyDescent="0.2">
      <c r="A68" s="363" t="str">
        <f t="shared" si="0"/>
        <v>174267-4-142</v>
      </c>
      <c r="B68" s="434">
        <v>174267</v>
      </c>
      <c r="C68" s="435">
        <v>4</v>
      </c>
      <c r="D68" s="436" t="s">
        <v>7</v>
      </c>
      <c r="E68" s="435">
        <v>142</v>
      </c>
      <c r="F68" s="440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31">
        <v>174268</v>
      </c>
      <c r="C69" s="432">
        <v>3</v>
      </c>
      <c r="D69" s="433" t="s">
        <v>8</v>
      </c>
      <c r="E69" s="432">
        <v>142</v>
      </c>
      <c r="F69" s="439">
        <v>104801.98</v>
      </c>
    </row>
    <row r="70" spans="1:6" ht="12.75" customHeight="1" x14ac:dyDescent="0.2">
      <c r="A70" s="363" t="str">
        <f t="shared" si="1"/>
        <v>174269-3-142</v>
      </c>
      <c r="B70" s="434">
        <v>174269</v>
      </c>
      <c r="C70" s="435">
        <v>3</v>
      </c>
      <c r="D70" s="436" t="s">
        <v>8</v>
      </c>
      <c r="E70" s="435">
        <v>142</v>
      </c>
      <c r="F70" s="440">
        <v>184083.43</v>
      </c>
    </row>
    <row r="71" spans="1:6" ht="12" customHeight="1" x14ac:dyDescent="0.2">
      <c r="A71" s="363" t="str">
        <f t="shared" si="1"/>
        <v>174269-3-150</v>
      </c>
      <c r="B71" s="431">
        <v>174269</v>
      </c>
      <c r="C71" s="432">
        <v>3</v>
      </c>
      <c r="D71" s="433" t="s">
        <v>8</v>
      </c>
      <c r="E71" s="432">
        <v>150</v>
      </c>
      <c r="F71" s="439">
        <v>82309.52</v>
      </c>
    </row>
    <row r="72" spans="1:6" ht="12.75" customHeight="1" x14ac:dyDescent="0.2">
      <c r="A72" s="363" t="str">
        <f t="shared" si="1"/>
        <v>174270-3-142</v>
      </c>
      <c r="B72" s="434">
        <v>174270</v>
      </c>
      <c r="C72" s="435">
        <v>3</v>
      </c>
      <c r="D72" s="436" t="s">
        <v>8</v>
      </c>
      <c r="E72" s="435">
        <v>142</v>
      </c>
      <c r="F72" s="440">
        <v>466756.62</v>
      </c>
    </row>
    <row r="73" spans="1:6" ht="12" customHeight="1" x14ac:dyDescent="0.2">
      <c r="A73" s="363" t="str">
        <f t="shared" si="1"/>
        <v>174271-3-142</v>
      </c>
      <c r="B73" s="431">
        <v>174271</v>
      </c>
      <c r="C73" s="432">
        <v>3</v>
      </c>
      <c r="D73" s="433" t="s">
        <v>8</v>
      </c>
      <c r="E73" s="432">
        <v>142</v>
      </c>
      <c r="F73" s="439">
        <v>50092.1</v>
      </c>
    </row>
    <row r="74" spans="1:6" ht="12.75" customHeight="1" x14ac:dyDescent="0.2">
      <c r="A74" s="363" t="str">
        <f t="shared" si="1"/>
        <v>174272-3-142</v>
      </c>
      <c r="B74" s="434">
        <v>174272</v>
      </c>
      <c r="C74" s="435">
        <v>3</v>
      </c>
      <c r="D74" s="436" t="s">
        <v>8</v>
      </c>
      <c r="E74" s="435">
        <v>142</v>
      </c>
      <c r="F74" s="440">
        <v>105837.63</v>
      </c>
    </row>
    <row r="75" spans="1:6" ht="12" customHeight="1" x14ac:dyDescent="0.2">
      <c r="A75" s="363" t="str">
        <f t="shared" si="1"/>
        <v>174273-3-142</v>
      </c>
      <c r="B75" s="431">
        <v>174273</v>
      </c>
      <c r="C75" s="432">
        <v>3</v>
      </c>
      <c r="D75" s="433" t="s">
        <v>8</v>
      </c>
      <c r="E75" s="432">
        <v>142</v>
      </c>
      <c r="F75" s="439">
        <v>374800</v>
      </c>
    </row>
    <row r="76" spans="1:6" ht="12.75" customHeight="1" x14ac:dyDescent="0.2">
      <c r="A76" s="363" t="str">
        <f t="shared" si="1"/>
        <v>195063-3-100</v>
      </c>
      <c r="B76" s="434">
        <v>195063</v>
      </c>
      <c r="C76" s="435">
        <v>3</v>
      </c>
      <c r="D76" s="436" t="s">
        <v>8</v>
      </c>
      <c r="E76" s="435">
        <v>100</v>
      </c>
      <c r="F76" s="440">
        <v>37539.68</v>
      </c>
    </row>
    <row r="77" spans="1:6" ht="12" customHeight="1" x14ac:dyDescent="0.2">
      <c r="A77" s="363" t="str">
        <f t="shared" si="1"/>
        <v>195063-3-188</v>
      </c>
      <c r="B77" s="431">
        <v>195063</v>
      </c>
      <c r="C77" s="432">
        <v>3</v>
      </c>
      <c r="D77" s="433" t="s">
        <v>8</v>
      </c>
      <c r="E77" s="432">
        <v>188</v>
      </c>
      <c r="F77" s="439">
        <v>56826</v>
      </c>
    </row>
    <row r="78" spans="1:6" ht="12.75" customHeight="1" x14ac:dyDescent="0.2">
      <c r="A78" s="363" t="str">
        <f t="shared" si="1"/>
        <v>195065-3-100</v>
      </c>
      <c r="B78" s="434">
        <v>195065</v>
      </c>
      <c r="C78" s="435">
        <v>3</v>
      </c>
      <c r="D78" s="436" t="s">
        <v>8</v>
      </c>
      <c r="E78" s="435">
        <v>100</v>
      </c>
      <c r="F78" s="440">
        <v>3960.14</v>
      </c>
    </row>
    <row r="79" spans="1:6" ht="12" customHeight="1" x14ac:dyDescent="0.2">
      <c r="A79" s="363" t="str">
        <f t="shared" si="1"/>
        <v>202067-3-100</v>
      </c>
      <c r="B79" s="431">
        <v>202067</v>
      </c>
      <c r="C79" s="432">
        <v>3</v>
      </c>
      <c r="D79" s="433" t="s">
        <v>8</v>
      </c>
      <c r="E79" s="432">
        <v>100</v>
      </c>
      <c r="F79" s="439">
        <v>127206.39</v>
      </c>
    </row>
    <row r="80" spans="1:6" ht="12.75" customHeight="1" x14ac:dyDescent="0.2">
      <c r="A80" s="363" t="str">
        <f t="shared" si="1"/>
        <v>202067-4-100</v>
      </c>
      <c r="B80" s="434">
        <v>202067</v>
      </c>
      <c r="C80" s="435">
        <v>4</v>
      </c>
      <c r="D80" s="436" t="s">
        <v>7</v>
      </c>
      <c r="E80" s="435">
        <v>100</v>
      </c>
      <c r="F80" s="440">
        <v>49499.6</v>
      </c>
    </row>
    <row r="81" spans="1:6" ht="12" customHeight="1" x14ac:dyDescent="0.2">
      <c r="A81" s="363"/>
      <c r="B81" s="437" t="s">
        <v>9</v>
      </c>
      <c r="C81" s="483"/>
      <c r="D81" s="483"/>
      <c r="E81" s="437"/>
      <c r="F81" s="438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I83" activePane="bottomRight" state="frozen"/>
      <selection activeCell="B3" sqref="B3:B4"/>
      <selection pane="topRight" activeCell="B3" sqref="B3:B4"/>
      <selection pane="bottomLeft" activeCell="B3" sqref="B3:B4"/>
      <selection pane="bottomRight" activeCell="P99" sqref="P99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41"/>
      <c r="C1" s="442"/>
      <c r="D1" s="442"/>
      <c r="E1" s="442"/>
      <c r="F1" s="442"/>
      <c r="G1" s="442"/>
      <c r="H1" s="442"/>
      <c r="I1" s="442"/>
      <c r="K1" s="443"/>
      <c r="L1" s="444"/>
      <c r="M1" s="444"/>
      <c r="N1" s="445"/>
      <c r="O1" s="445"/>
      <c r="P1" s="445"/>
    </row>
    <row r="2" spans="1:17" ht="17.100000000000001" customHeight="1" x14ac:dyDescent="0.2">
      <c r="A2" s="446">
        <v>1</v>
      </c>
      <c r="B2" s="446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4" t="s">
        <v>48</v>
      </c>
      <c r="B3" s="484" t="s">
        <v>62</v>
      </c>
      <c r="C3" s="484" t="s">
        <v>348</v>
      </c>
      <c r="D3" s="484"/>
      <c r="E3" s="484" t="s">
        <v>349</v>
      </c>
      <c r="F3" s="486" t="s">
        <v>86</v>
      </c>
      <c r="G3" s="486" t="s">
        <v>350</v>
      </c>
      <c r="H3" s="486" t="s">
        <v>87</v>
      </c>
      <c r="I3" s="486" t="s">
        <v>351</v>
      </c>
      <c r="J3" s="486" t="s">
        <v>2</v>
      </c>
      <c r="K3" s="486" t="s">
        <v>352</v>
      </c>
      <c r="L3" s="486" t="s">
        <v>88</v>
      </c>
      <c r="M3" s="486" t="s">
        <v>4</v>
      </c>
      <c r="N3" s="486" t="s">
        <v>5</v>
      </c>
      <c r="O3" s="486" t="s">
        <v>12</v>
      </c>
      <c r="P3" s="486" t="s">
        <v>3</v>
      </c>
    </row>
    <row r="4" spans="1:17" s="447" customFormat="1" ht="32.1" customHeight="1" x14ac:dyDescent="0.2">
      <c r="A4" s="485"/>
      <c r="B4" s="484"/>
      <c r="C4" s="484"/>
      <c r="D4" s="484"/>
      <c r="E4" s="484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7.100000000000001" customHeight="1" x14ac:dyDescent="0.2">
      <c r="A5" s="448" t="str">
        <f t="shared" ref="A5:A41" si="0">CONCATENATE(B5,"-",C5,"-",E5)</f>
        <v>93045-1-100</v>
      </c>
      <c r="B5" s="431">
        <v>93045</v>
      </c>
      <c r="C5" s="432">
        <v>1</v>
      </c>
      <c r="D5" s="433" t="s">
        <v>11</v>
      </c>
      <c r="E5" s="432">
        <v>100</v>
      </c>
      <c r="F5" s="475">
        <v>500000</v>
      </c>
      <c r="G5" s="475">
        <v>0</v>
      </c>
      <c r="H5" s="475">
        <v>500000</v>
      </c>
      <c r="I5" s="475">
        <v>0</v>
      </c>
      <c r="J5" s="475">
        <v>500000</v>
      </c>
      <c r="K5" s="475">
        <v>0</v>
      </c>
      <c r="L5" s="475">
        <v>500000</v>
      </c>
      <c r="M5" s="475">
        <v>195916.95</v>
      </c>
      <c r="N5" s="475">
        <v>195916.95</v>
      </c>
      <c r="O5" s="475"/>
      <c r="P5" s="449">
        <f>+L5-O5</f>
        <v>500000</v>
      </c>
    </row>
    <row r="6" spans="1:17" ht="17.100000000000001" customHeight="1" x14ac:dyDescent="0.2">
      <c r="A6" s="448" t="str">
        <f t="shared" si="0"/>
        <v>93045-3-100</v>
      </c>
      <c r="B6" s="434">
        <v>93045</v>
      </c>
      <c r="C6" s="435">
        <v>3</v>
      </c>
      <c r="D6" s="436" t="s">
        <v>8</v>
      </c>
      <c r="E6" s="435">
        <v>100</v>
      </c>
      <c r="F6" s="476">
        <v>50000</v>
      </c>
      <c r="G6" s="476">
        <v>0</v>
      </c>
      <c r="H6" s="476">
        <v>50000</v>
      </c>
      <c r="I6" s="476">
        <v>0</v>
      </c>
      <c r="J6" s="476">
        <v>50000</v>
      </c>
      <c r="K6" s="476">
        <v>0</v>
      </c>
      <c r="L6" s="476">
        <v>50000</v>
      </c>
      <c r="M6" s="476">
        <v>47327.39</v>
      </c>
      <c r="N6" s="476">
        <v>47327.39</v>
      </c>
      <c r="O6" s="476"/>
      <c r="P6" s="450">
        <f t="shared" ref="P6:P94" si="1">+L6-O6</f>
        <v>50000</v>
      </c>
    </row>
    <row r="7" spans="1:17" ht="17.100000000000001" customHeight="1" x14ac:dyDescent="0.2">
      <c r="A7" s="448" t="str">
        <f t="shared" si="0"/>
        <v>93048-1-100</v>
      </c>
      <c r="B7" s="431">
        <v>93048</v>
      </c>
      <c r="C7" s="432">
        <v>1</v>
      </c>
      <c r="D7" s="433" t="s">
        <v>11</v>
      </c>
      <c r="E7" s="432">
        <v>100</v>
      </c>
      <c r="F7" s="475">
        <v>300000</v>
      </c>
      <c r="G7" s="475">
        <v>0</v>
      </c>
      <c r="H7" s="475">
        <v>300000</v>
      </c>
      <c r="I7" s="475">
        <v>0</v>
      </c>
      <c r="J7" s="475">
        <v>300000</v>
      </c>
      <c r="K7" s="475">
        <v>0</v>
      </c>
      <c r="L7" s="475">
        <v>300000</v>
      </c>
      <c r="M7" s="475">
        <v>278026.40000000002</v>
      </c>
      <c r="N7" s="475">
        <v>278026.40000000002</v>
      </c>
      <c r="O7" s="475"/>
      <c r="P7" s="451">
        <f>+L7-O7</f>
        <v>300000</v>
      </c>
      <c r="Q7" s="452"/>
    </row>
    <row r="8" spans="1:17" ht="17.100000000000001" customHeight="1" x14ac:dyDescent="0.2">
      <c r="A8" s="448" t="str">
        <f t="shared" si="0"/>
        <v>93048-3-100</v>
      </c>
      <c r="B8" s="434">
        <v>93048</v>
      </c>
      <c r="C8" s="435">
        <v>3</v>
      </c>
      <c r="D8" s="436" t="s">
        <v>8</v>
      </c>
      <c r="E8" s="435">
        <v>100</v>
      </c>
      <c r="F8" s="476">
        <v>10000</v>
      </c>
      <c r="G8" s="476">
        <v>0</v>
      </c>
      <c r="H8" s="476">
        <v>10000</v>
      </c>
      <c r="I8" s="476">
        <v>0</v>
      </c>
      <c r="J8" s="476">
        <v>10000</v>
      </c>
      <c r="K8" s="476">
        <v>0</v>
      </c>
      <c r="L8" s="476">
        <v>10000</v>
      </c>
      <c r="M8" s="476">
        <v>10000</v>
      </c>
      <c r="N8" s="476">
        <v>10000</v>
      </c>
      <c r="O8" s="476"/>
      <c r="P8" s="450">
        <f t="shared" si="1"/>
        <v>10000</v>
      </c>
    </row>
    <row r="9" spans="1:17" ht="17.100000000000001" customHeight="1" x14ac:dyDescent="0.2">
      <c r="A9" s="448" t="str">
        <f t="shared" si="0"/>
        <v>107292-1-100</v>
      </c>
      <c r="B9" s="431">
        <v>107292</v>
      </c>
      <c r="C9" s="432">
        <v>1</v>
      </c>
      <c r="D9" s="433" t="s">
        <v>11</v>
      </c>
      <c r="E9" s="432">
        <v>100</v>
      </c>
      <c r="F9" s="475">
        <v>1000000</v>
      </c>
      <c r="G9" s="475">
        <v>0</v>
      </c>
      <c r="H9" s="475">
        <v>1000000</v>
      </c>
      <c r="I9" s="475">
        <v>0</v>
      </c>
      <c r="J9" s="475">
        <v>1000000</v>
      </c>
      <c r="K9" s="475">
        <v>0</v>
      </c>
      <c r="L9" s="475">
        <v>1000000</v>
      </c>
      <c r="M9" s="475">
        <v>1000000</v>
      </c>
      <c r="N9" s="475">
        <v>0</v>
      </c>
      <c r="O9" s="475">
        <v>1000000</v>
      </c>
      <c r="P9" s="451">
        <f>+L9-O9</f>
        <v>0</v>
      </c>
    </row>
    <row r="10" spans="1:17" ht="17.100000000000001" customHeight="1" x14ac:dyDescent="0.2">
      <c r="A10" s="448" t="str">
        <f t="shared" si="0"/>
        <v>107292-3-100</v>
      </c>
      <c r="B10" s="434">
        <v>107292</v>
      </c>
      <c r="C10" s="435">
        <v>3</v>
      </c>
      <c r="D10" s="436" t="s">
        <v>8</v>
      </c>
      <c r="E10" s="435">
        <v>100</v>
      </c>
      <c r="F10" s="476">
        <v>50000</v>
      </c>
      <c r="G10" s="476">
        <v>0</v>
      </c>
      <c r="H10" s="476">
        <v>50000</v>
      </c>
      <c r="I10" s="476">
        <v>0</v>
      </c>
      <c r="J10" s="476">
        <v>50000</v>
      </c>
      <c r="K10" s="476">
        <v>0</v>
      </c>
      <c r="L10" s="476">
        <v>50000</v>
      </c>
      <c r="M10" s="476">
        <v>50000</v>
      </c>
      <c r="N10" s="476">
        <v>0</v>
      </c>
      <c r="O10" s="476">
        <v>50000</v>
      </c>
      <c r="P10" s="450">
        <f t="shared" si="1"/>
        <v>0</v>
      </c>
    </row>
    <row r="11" spans="1:17" ht="17.100000000000001" customHeight="1" x14ac:dyDescent="0.2">
      <c r="A11" s="448" t="str">
        <f t="shared" si="0"/>
        <v>128803-3-142</v>
      </c>
      <c r="B11" s="431">
        <v>128803</v>
      </c>
      <c r="C11" s="432">
        <v>3</v>
      </c>
      <c r="D11" s="433" t="s">
        <v>8</v>
      </c>
      <c r="E11" s="432">
        <v>142</v>
      </c>
      <c r="F11" s="475">
        <v>60000</v>
      </c>
      <c r="G11" s="475">
        <v>0</v>
      </c>
      <c r="H11" s="475">
        <v>60000</v>
      </c>
      <c r="I11" s="475">
        <v>0</v>
      </c>
      <c r="J11" s="475">
        <v>60000</v>
      </c>
      <c r="K11" s="475">
        <v>0</v>
      </c>
      <c r="L11" s="475">
        <v>60000</v>
      </c>
      <c r="M11" s="475">
        <v>60000</v>
      </c>
      <c r="N11" s="475">
        <v>60000</v>
      </c>
      <c r="O11" s="475"/>
      <c r="P11" s="451">
        <f>+L11-O11</f>
        <v>60000</v>
      </c>
    </row>
    <row r="12" spans="1:17" ht="17.100000000000001" customHeight="1" x14ac:dyDescent="0.2">
      <c r="A12" s="448" t="str">
        <f t="shared" si="0"/>
        <v>128805-3-142</v>
      </c>
      <c r="B12" s="434">
        <v>128805</v>
      </c>
      <c r="C12" s="435">
        <v>3</v>
      </c>
      <c r="D12" s="436" t="s">
        <v>8</v>
      </c>
      <c r="E12" s="435">
        <v>142</v>
      </c>
      <c r="F12" s="476">
        <v>30000</v>
      </c>
      <c r="G12" s="476">
        <v>0</v>
      </c>
      <c r="H12" s="476">
        <v>30000</v>
      </c>
      <c r="I12" s="476">
        <v>0</v>
      </c>
      <c r="J12" s="476">
        <v>30000</v>
      </c>
      <c r="K12" s="476">
        <v>0</v>
      </c>
      <c r="L12" s="476">
        <v>30000</v>
      </c>
      <c r="M12" s="476">
        <v>30000</v>
      </c>
      <c r="N12" s="476">
        <v>30000</v>
      </c>
      <c r="O12" s="476"/>
      <c r="P12" s="450">
        <f t="shared" si="1"/>
        <v>30000</v>
      </c>
    </row>
    <row r="13" spans="1:17" ht="17.100000000000001" customHeight="1" x14ac:dyDescent="0.2">
      <c r="A13" s="448" t="str">
        <f t="shared" si="0"/>
        <v>128807-3-142</v>
      </c>
      <c r="B13" s="431">
        <v>128807</v>
      </c>
      <c r="C13" s="432">
        <v>3</v>
      </c>
      <c r="D13" s="433" t="s">
        <v>8</v>
      </c>
      <c r="E13" s="432">
        <v>142</v>
      </c>
      <c r="F13" s="475">
        <v>25000</v>
      </c>
      <c r="G13" s="475">
        <v>0</v>
      </c>
      <c r="H13" s="475">
        <v>25000</v>
      </c>
      <c r="I13" s="475">
        <v>0</v>
      </c>
      <c r="J13" s="475">
        <v>25000</v>
      </c>
      <c r="K13" s="475">
        <v>0</v>
      </c>
      <c r="L13" s="475">
        <v>25000</v>
      </c>
      <c r="M13" s="475">
        <v>25000</v>
      </c>
      <c r="N13" s="475">
        <v>25000</v>
      </c>
      <c r="O13" s="475"/>
      <c r="P13" s="451">
        <f>+L13-O13</f>
        <v>25000</v>
      </c>
    </row>
    <row r="14" spans="1:17" ht="17.100000000000001" customHeight="1" x14ac:dyDescent="0.2">
      <c r="A14" s="448" t="str">
        <f t="shared" si="0"/>
        <v>128809-3-142</v>
      </c>
      <c r="B14" s="434">
        <v>128809</v>
      </c>
      <c r="C14" s="435">
        <v>3</v>
      </c>
      <c r="D14" s="436" t="s">
        <v>8</v>
      </c>
      <c r="E14" s="435">
        <v>142</v>
      </c>
      <c r="F14" s="476">
        <v>50000</v>
      </c>
      <c r="G14" s="476">
        <v>0</v>
      </c>
      <c r="H14" s="476">
        <v>50000</v>
      </c>
      <c r="I14" s="476">
        <v>0</v>
      </c>
      <c r="J14" s="476">
        <v>50000</v>
      </c>
      <c r="K14" s="476">
        <v>0</v>
      </c>
      <c r="L14" s="476">
        <v>50000</v>
      </c>
      <c r="M14" s="476">
        <v>50000</v>
      </c>
      <c r="N14" s="476">
        <v>50000</v>
      </c>
      <c r="O14" s="476"/>
      <c r="P14" s="450">
        <f t="shared" si="1"/>
        <v>50000</v>
      </c>
    </row>
    <row r="15" spans="1:17" ht="17.100000000000001" customHeight="1" x14ac:dyDescent="0.2">
      <c r="A15" s="448" t="str">
        <f t="shared" si="0"/>
        <v>128811-3-142</v>
      </c>
      <c r="B15" s="431">
        <v>128811</v>
      </c>
      <c r="C15" s="432">
        <v>3</v>
      </c>
      <c r="D15" s="433" t="s">
        <v>8</v>
      </c>
      <c r="E15" s="432">
        <v>142</v>
      </c>
      <c r="F15" s="475">
        <v>70000</v>
      </c>
      <c r="G15" s="475">
        <v>0</v>
      </c>
      <c r="H15" s="475">
        <v>70000</v>
      </c>
      <c r="I15" s="475">
        <v>0</v>
      </c>
      <c r="J15" s="475">
        <v>70000</v>
      </c>
      <c r="K15" s="475">
        <v>0</v>
      </c>
      <c r="L15" s="475">
        <v>70000</v>
      </c>
      <c r="M15" s="475">
        <v>119.919999999998</v>
      </c>
      <c r="N15" s="475">
        <v>119.92</v>
      </c>
      <c r="O15" s="475"/>
      <c r="P15" s="451">
        <f>+L15-O15</f>
        <v>70000</v>
      </c>
    </row>
    <row r="16" spans="1:17" ht="17.100000000000001" customHeight="1" x14ac:dyDescent="0.2">
      <c r="A16" s="448" t="str">
        <f t="shared" si="0"/>
        <v>139605-3-151</v>
      </c>
      <c r="B16" s="434">
        <v>139605</v>
      </c>
      <c r="C16" s="435">
        <v>3</v>
      </c>
      <c r="D16" s="436" t="s">
        <v>8</v>
      </c>
      <c r="E16" s="435">
        <v>151</v>
      </c>
      <c r="F16" s="476">
        <v>322868</v>
      </c>
      <c r="G16" s="476">
        <v>0</v>
      </c>
      <c r="H16" s="476">
        <v>322868</v>
      </c>
      <c r="I16" s="476">
        <v>0</v>
      </c>
      <c r="J16" s="476">
        <v>322868</v>
      </c>
      <c r="K16" s="476">
        <v>0</v>
      </c>
      <c r="L16" s="476">
        <v>322868</v>
      </c>
      <c r="M16" s="476">
        <v>294244.56</v>
      </c>
      <c r="N16" s="476">
        <v>294244.56</v>
      </c>
      <c r="O16" s="476"/>
      <c r="P16" s="450">
        <f t="shared" si="1"/>
        <v>322868</v>
      </c>
    </row>
    <row r="17" spans="1:16" ht="17.100000000000001" customHeight="1" x14ac:dyDescent="0.2">
      <c r="A17" s="448" t="str">
        <f t="shared" si="0"/>
        <v>174222-1-100</v>
      </c>
      <c r="B17" s="431">
        <v>174222</v>
      </c>
      <c r="C17" s="432">
        <v>1</v>
      </c>
      <c r="D17" s="433" t="s">
        <v>11</v>
      </c>
      <c r="E17" s="432">
        <v>100</v>
      </c>
      <c r="F17" s="475">
        <v>343663503</v>
      </c>
      <c r="G17" s="475">
        <v>-3436635</v>
      </c>
      <c r="H17" s="475">
        <v>340226868</v>
      </c>
      <c r="I17" s="475">
        <v>0</v>
      </c>
      <c r="J17" s="475">
        <v>340226868</v>
      </c>
      <c r="K17" s="475">
        <v>0</v>
      </c>
      <c r="L17" s="475">
        <v>340226868</v>
      </c>
      <c r="M17" s="475">
        <v>305043499.47000003</v>
      </c>
      <c r="N17" s="475">
        <v>305043499.47000003</v>
      </c>
      <c r="O17" s="475"/>
      <c r="P17" s="451">
        <f>+L17-O17</f>
        <v>340226868</v>
      </c>
    </row>
    <row r="18" spans="1:16" ht="17.100000000000001" customHeight="1" x14ac:dyDescent="0.2">
      <c r="A18" s="448" t="str">
        <f t="shared" si="0"/>
        <v>174224-3-151</v>
      </c>
      <c r="B18" s="434">
        <v>174224</v>
      </c>
      <c r="C18" s="435">
        <v>3</v>
      </c>
      <c r="D18" s="436" t="s">
        <v>8</v>
      </c>
      <c r="E18" s="435">
        <v>151</v>
      </c>
      <c r="F18" s="476">
        <v>25591140</v>
      </c>
      <c r="G18" s="476">
        <v>0</v>
      </c>
      <c r="H18" s="476">
        <v>25591140</v>
      </c>
      <c r="I18" s="476">
        <v>0</v>
      </c>
      <c r="J18" s="476">
        <v>25591140</v>
      </c>
      <c r="K18" s="476">
        <v>0</v>
      </c>
      <c r="L18" s="476">
        <v>25591140</v>
      </c>
      <c r="M18" s="476">
        <v>22425120.760000002</v>
      </c>
      <c r="N18" s="476">
        <v>22425120.760000002</v>
      </c>
      <c r="O18" s="476"/>
      <c r="P18" s="450">
        <f t="shared" si="1"/>
        <v>25591140</v>
      </c>
    </row>
    <row r="19" spans="1:16" ht="17.100000000000001" customHeight="1" x14ac:dyDescent="0.2">
      <c r="A19" s="448" t="str">
        <f t="shared" si="0"/>
        <v>174225-3-151</v>
      </c>
      <c r="B19" s="431">
        <v>174225</v>
      </c>
      <c r="C19" s="432">
        <v>3</v>
      </c>
      <c r="D19" s="433" t="s">
        <v>8</v>
      </c>
      <c r="E19" s="432">
        <v>151</v>
      </c>
      <c r="F19" s="475">
        <v>997967</v>
      </c>
      <c r="G19" s="475">
        <v>0</v>
      </c>
      <c r="H19" s="475">
        <v>997967</v>
      </c>
      <c r="I19" s="475">
        <v>0</v>
      </c>
      <c r="J19" s="475">
        <v>997967</v>
      </c>
      <c r="K19" s="475">
        <v>0</v>
      </c>
      <c r="L19" s="475">
        <v>997967</v>
      </c>
      <c r="M19" s="475">
        <v>948332.32</v>
      </c>
      <c r="N19" s="475">
        <v>948332.32</v>
      </c>
      <c r="O19" s="475"/>
      <c r="P19" s="451">
        <f>+L19-O19</f>
        <v>997967</v>
      </c>
    </row>
    <row r="20" spans="1:16" ht="17.100000000000001" customHeight="1" x14ac:dyDescent="0.2">
      <c r="A20" s="448" t="str">
        <f t="shared" si="0"/>
        <v>174228-3-142</v>
      </c>
      <c r="B20" s="434">
        <v>174228</v>
      </c>
      <c r="C20" s="435">
        <v>3</v>
      </c>
      <c r="D20" s="436" t="s">
        <v>8</v>
      </c>
      <c r="E20" s="435">
        <v>142</v>
      </c>
      <c r="F20" s="476">
        <v>400000</v>
      </c>
      <c r="G20" s="476">
        <v>0</v>
      </c>
      <c r="H20" s="476">
        <v>400000</v>
      </c>
      <c r="I20" s="476">
        <v>0</v>
      </c>
      <c r="J20" s="476">
        <v>400000</v>
      </c>
      <c r="K20" s="476">
        <v>0</v>
      </c>
      <c r="L20" s="476">
        <v>400000</v>
      </c>
      <c r="M20" s="476">
        <v>400000</v>
      </c>
      <c r="N20" s="476">
        <v>400000</v>
      </c>
      <c r="O20" s="476"/>
      <c r="P20" s="450">
        <f t="shared" si="1"/>
        <v>400000</v>
      </c>
    </row>
    <row r="21" spans="1:16" ht="17.100000000000001" customHeight="1" x14ac:dyDescent="0.2">
      <c r="A21" s="448" t="str">
        <f t="shared" si="0"/>
        <v>174229-3-142</v>
      </c>
      <c r="B21" s="431">
        <v>174229</v>
      </c>
      <c r="C21" s="432">
        <v>3</v>
      </c>
      <c r="D21" s="433" t="s">
        <v>8</v>
      </c>
      <c r="E21" s="432">
        <v>142</v>
      </c>
      <c r="F21" s="475">
        <v>400000</v>
      </c>
      <c r="G21" s="475">
        <v>0</v>
      </c>
      <c r="H21" s="475">
        <v>400000</v>
      </c>
      <c r="I21" s="475">
        <v>0</v>
      </c>
      <c r="J21" s="475">
        <v>400000</v>
      </c>
      <c r="K21" s="475">
        <v>0</v>
      </c>
      <c r="L21" s="475">
        <v>400000</v>
      </c>
      <c r="M21" s="475">
        <v>400000</v>
      </c>
      <c r="N21" s="475">
        <v>400000</v>
      </c>
      <c r="O21" s="475"/>
      <c r="P21" s="451">
        <f>+L21-O21</f>
        <v>400000</v>
      </c>
    </row>
    <row r="22" spans="1:16" ht="17.100000000000001" customHeight="1" x14ac:dyDescent="0.2">
      <c r="A22" s="448" t="str">
        <f t="shared" si="0"/>
        <v>174230-3-142</v>
      </c>
      <c r="B22" s="434">
        <v>174230</v>
      </c>
      <c r="C22" s="435">
        <v>3</v>
      </c>
      <c r="D22" s="436" t="s">
        <v>8</v>
      </c>
      <c r="E22" s="435">
        <v>142</v>
      </c>
      <c r="F22" s="476">
        <v>300000</v>
      </c>
      <c r="G22" s="476">
        <v>0</v>
      </c>
      <c r="H22" s="476">
        <v>300000</v>
      </c>
      <c r="I22" s="476">
        <v>0</v>
      </c>
      <c r="J22" s="476">
        <v>300000</v>
      </c>
      <c r="K22" s="476">
        <v>0</v>
      </c>
      <c r="L22" s="476">
        <v>300000</v>
      </c>
      <c r="M22" s="476">
        <v>300000</v>
      </c>
      <c r="N22" s="476">
        <v>300000</v>
      </c>
      <c r="O22" s="476"/>
      <c r="P22" s="450">
        <f t="shared" si="1"/>
        <v>300000</v>
      </c>
    </row>
    <row r="23" spans="1:16" ht="17.100000000000001" customHeight="1" x14ac:dyDescent="0.2">
      <c r="A23" s="448" t="str">
        <f t="shared" si="0"/>
        <v>174231-3-142</v>
      </c>
      <c r="B23" s="431">
        <v>174231</v>
      </c>
      <c r="C23" s="432">
        <v>3</v>
      </c>
      <c r="D23" s="433" t="s">
        <v>8</v>
      </c>
      <c r="E23" s="432">
        <v>142</v>
      </c>
      <c r="F23" s="475">
        <v>400000</v>
      </c>
      <c r="G23" s="475">
        <v>0</v>
      </c>
      <c r="H23" s="475">
        <v>400000</v>
      </c>
      <c r="I23" s="475">
        <v>0</v>
      </c>
      <c r="J23" s="475">
        <v>400000</v>
      </c>
      <c r="K23" s="475">
        <v>0</v>
      </c>
      <c r="L23" s="475">
        <v>400000</v>
      </c>
      <c r="M23" s="475">
        <v>386636.29</v>
      </c>
      <c r="N23" s="475">
        <v>386636.29</v>
      </c>
      <c r="O23" s="475"/>
      <c r="P23" s="451">
        <f>+L23-O23</f>
        <v>400000</v>
      </c>
    </row>
    <row r="24" spans="1:16" ht="17.100000000000001" customHeight="1" x14ac:dyDescent="0.2">
      <c r="A24" s="448" t="str">
        <f t="shared" si="0"/>
        <v>174231-4-142</v>
      </c>
      <c r="B24" s="434">
        <v>174231</v>
      </c>
      <c r="C24" s="435">
        <v>4</v>
      </c>
      <c r="D24" s="436" t="s">
        <v>7</v>
      </c>
      <c r="E24" s="435">
        <v>142</v>
      </c>
      <c r="F24" s="476">
        <v>200000</v>
      </c>
      <c r="G24" s="476">
        <v>0</v>
      </c>
      <c r="H24" s="476">
        <v>200000</v>
      </c>
      <c r="I24" s="476">
        <v>0</v>
      </c>
      <c r="J24" s="476">
        <v>200000</v>
      </c>
      <c r="K24" s="476">
        <v>0</v>
      </c>
      <c r="L24" s="476">
        <v>200000</v>
      </c>
      <c r="M24" s="476">
        <v>200000</v>
      </c>
      <c r="N24" s="476">
        <v>200000</v>
      </c>
      <c r="O24" s="476"/>
      <c r="P24" s="450">
        <f t="shared" si="1"/>
        <v>200000</v>
      </c>
    </row>
    <row r="25" spans="1:16" ht="17.100000000000001" customHeight="1" x14ac:dyDescent="0.2">
      <c r="A25" s="448" t="str">
        <f t="shared" si="0"/>
        <v>174232-3-100</v>
      </c>
      <c r="B25" s="431">
        <v>174232</v>
      </c>
      <c r="C25" s="432">
        <v>3</v>
      </c>
      <c r="D25" s="433" t="s">
        <v>8</v>
      </c>
      <c r="E25" s="432">
        <v>100</v>
      </c>
      <c r="F25" s="475"/>
      <c r="G25" s="475">
        <v>4950000</v>
      </c>
      <c r="H25" s="475">
        <v>4950000</v>
      </c>
      <c r="I25" s="475">
        <v>0</v>
      </c>
      <c r="J25" s="475">
        <v>4950000</v>
      </c>
      <c r="K25" s="475">
        <v>0</v>
      </c>
      <c r="L25" s="475">
        <v>4950000</v>
      </c>
      <c r="M25" s="475">
        <v>4950000</v>
      </c>
      <c r="N25" s="475">
        <v>4950000</v>
      </c>
      <c r="O25" s="475"/>
      <c r="P25" s="451">
        <f>+L25-O25</f>
        <v>4950000</v>
      </c>
    </row>
    <row r="26" spans="1:16" ht="17.100000000000001" customHeight="1" x14ac:dyDescent="0.2">
      <c r="A26" s="448" t="str">
        <f t="shared" si="0"/>
        <v>174232-3-142</v>
      </c>
      <c r="B26" s="434">
        <v>174232</v>
      </c>
      <c r="C26" s="435">
        <v>3</v>
      </c>
      <c r="D26" s="436" t="s">
        <v>8</v>
      </c>
      <c r="E26" s="435">
        <v>142</v>
      </c>
      <c r="F26" s="476">
        <v>33000000</v>
      </c>
      <c r="G26" s="476">
        <v>-4950000</v>
      </c>
      <c r="H26" s="476">
        <v>28050000</v>
      </c>
      <c r="I26" s="476">
        <v>0</v>
      </c>
      <c r="J26" s="476">
        <v>28050000</v>
      </c>
      <c r="K26" s="476">
        <v>0</v>
      </c>
      <c r="L26" s="476">
        <v>28050000</v>
      </c>
      <c r="M26" s="476">
        <v>26813053.010000002</v>
      </c>
      <c r="N26" s="476">
        <v>26813053.010000002</v>
      </c>
      <c r="O26" s="476"/>
      <c r="P26" s="450">
        <f t="shared" si="1"/>
        <v>28050000</v>
      </c>
    </row>
    <row r="27" spans="1:16" ht="17.100000000000001" customHeight="1" x14ac:dyDescent="0.2">
      <c r="A27" s="448" t="str">
        <f t="shared" si="0"/>
        <v>174232-4-142</v>
      </c>
      <c r="B27" s="431">
        <v>174232</v>
      </c>
      <c r="C27" s="432">
        <v>4</v>
      </c>
      <c r="D27" s="433" t="s">
        <v>7</v>
      </c>
      <c r="E27" s="432">
        <v>142</v>
      </c>
      <c r="F27" s="475">
        <v>2000000</v>
      </c>
      <c r="G27" s="475">
        <v>0</v>
      </c>
      <c r="H27" s="475">
        <v>2000000</v>
      </c>
      <c r="I27" s="475">
        <v>0</v>
      </c>
      <c r="J27" s="475">
        <v>2000000</v>
      </c>
      <c r="K27" s="475">
        <v>0</v>
      </c>
      <c r="L27" s="475">
        <v>2000000</v>
      </c>
      <c r="M27" s="475">
        <v>1959403.01</v>
      </c>
      <c r="N27" s="475">
        <v>1959403.01</v>
      </c>
      <c r="O27" s="475"/>
      <c r="P27" s="451">
        <f>+L27-O27</f>
        <v>2000000</v>
      </c>
    </row>
    <row r="28" spans="1:16" ht="17.100000000000001" customHeight="1" x14ac:dyDescent="0.2">
      <c r="A28" s="448" t="str">
        <f t="shared" si="0"/>
        <v>174233-3-142</v>
      </c>
      <c r="B28" s="434">
        <v>174233</v>
      </c>
      <c r="C28" s="435">
        <v>3</v>
      </c>
      <c r="D28" s="436" t="s">
        <v>8</v>
      </c>
      <c r="E28" s="435">
        <v>142</v>
      </c>
      <c r="F28" s="476">
        <v>200000</v>
      </c>
      <c r="G28" s="476">
        <v>0</v>
      </c>
      <c r="H28" s="476">
        <v>200000</v>
      </c>
      <c r="I28" s="476">
        <v>0</v>
      </c>
      <c r="J28" s="476">
        <v>200000</v>
      </c>
      <c r="K28" s="476">
        <v>0</v>
      </c>
      <c r="L28" s="476">
        <v>200000</v>
      </c>
      <c r="M28" s="476">
        <v>183435.5</v>
      </c>
      <c r="N28" s="476">
        <v>183435.5</v>
      </c>
      <c r="O28" s="476"/>
      <c r="P28" s="450">
        <f t="shared" si="1"/>
        <v>200000</v>
      </c>
    </row>
    <row r="29" spans="1:16" ht="17.100000000000001" customHeight="1" x14ac:dyDescent="0.2">
      <c r="A29" s="448" t="str">
        <f t="shared" si="0"/>
        <v>174233-4-142</v>
      </c>
      <c r="B29" s="431">
        <v>174233</v>
      </c>
      <c r="C29" s="432">
        <v>4</v>
      </c>
      <c r="D29" s="433" t="s">
        <v>7</v>
      </c>
      <c r="E29" s="432">
        <v>142</v>
      </c>
      <c r="F29" s="475">
        <v>150000</v>
      </c>
      <c r="G29" s="475">
        <v>0</v>
      </c>
      <c r="H29" s="475">
        <v>150000</v>
      </c>
      <c r="I29" s="475">
        <v>0</v>
      </c>
      <c r="J29" s="475">
        <v>150000</v>
      </c>
      <c r="K29" s="475">
        <v>0</v>
      </c>
      <c r="L29" s="475">
        <v>150000</v>
      </c>
      <c r="M29" s="475">
        <v>150000</v>
      </c>
      <c r="N29" s="475">
        <v>150000</v>
      </c>
      <c r="O29" s="475"/>
      <c r="P29" s="451">
        <f>+L29-O29</f>
        <v>150000</v>
      </c>
    </row>
    <row r="30" spans="1:16" ht="17.100000000000001" customHeight="1" x14ac:dyDescent="0.2">
      <c r="A30" s="448" t="str">
        <f t="shared" si="0"/>
        <v>174234-3-142</v>
      </c>
      <c r="B30" s="434">
        <v>174234</v>
      </c>
      <c r="C30" s="435">
        <v>3</v>
      </c>
      <c r="D30" s="436" t="s">
        <v>8</v>
      </c>
      <c r="E30" s="435">
        <v>142</v>
      </c>
      <c r="F30" s="476">
        <v>1000000</v>
      </c>
      <c r="G30" s="476">
        <v>0</v>
      </c>
      <c r="H30" s="476">
        <v>1000000</v>
      </c>
      <c r="I30" s="476">
        <v>0</v>
      </c>
      <c r="J30" s="476">
        <v>1000000</v>
      </c>
      <c r="K30" s="476">
        <v>0</v>
      </c>
      <c r="L30" s="476">
        <v>1000000</v>
      </c>
      <c r="M30" s="476">
        <v>929913.53</v>
      </c>
      <c r="N30" s="476">
        <v>929913.53</v>
      </c>
      <c r="O30" s="476"/>
      <c r="P30" s="450">
        <f t="shared" si="1"/>
        <v>1000000</v>
      </c>
    </row>
    <row r="31" spans="1:16" ht="17.100000000000001" customHeight="1" x14ac:dyDescent="0.2">
      <c r="A31" s="448" t="str">
        <f t="shared" si="0"/>
        <v>174234-4-142</v>
      </c>
      <c r="B31" s="431">
        <v>174234</v>
      </c>
      <c r="C31" s="432">
        <v>4</v>
      </c>
      <c r="D31" s="433" t="s">
        <v>7</v>
      </c>
      <c r="E31" s="432">
        <v>142</v>
      </c>
      <c r="F31" s="475">
        <v>300000</v>
      </c>
      <c r="G31" s="475">
        <v>0</v>
      </c>
      <c r="H31" s="475">
        <v>300000</v>
      </c>
      <c r="I31" s="475">
        <v>0</v>
      </c>
      <c r="J31" s="475">
        <v>300000</v>
      </c>
      <c r="K31" s="475">
        <v>0</v>
      </c>
      <c r="L31" s="475">
        <v>300000</v>
      </c>
      <c r="M31" s="475">
        <v>38043</v>
      </c>
      <c r="N31" s="475">
        <v>38043</v>
      </c>
      <c r="O31" s="475"/>
      <c r="P31" s="451">
        <f>+L31-O31</f>
        <v>300000</v>
      </c>
    </row>
    <row r="32" spans="1:16" ht="17.100000000000001" customHeight="1" x14ac:dyDescent="0.2">
      <c r="A32" s="448" t="str">
        <f t="shared" si="0"/>
        <v>174235-3-142</v>
      </c>
      <c r="B32" s="434">
        <v>174235</v>
      </c>
      <c r="C32" s="435">
        <v>3</v>
      </c>
      <c r="D32" s="436" t="s">
        <v>8</v>
      </c>
      <c r="E32" s="435">
        <v>142</v>
      </c>
      <c r="F32" s="476">
        <v>200000</v>
      </c>
      <c r="G32" s="476">
        <v>0</v>
      </c>
      <c r="H32" s="476">
        <v>200000</v>
      </c>
      <c r="I32" s="476">
        <v>0</v>
      </c>
      <c r="J32" s="476">
        <v>200000</v>
      </c>
      <c r="K32" s="476">
        <v>0</v>
      </c>
      <c r="L32" s="476">
        <v>200000</v>
      </c>
      <c r="M32" s="476">
        <v>187953.3</v>
      </c>
      <c r="N32" s="476">
        <v>187953.3</v>
      </c>
      <c r="O32" s="476"/>
      <c r="P32" s="450">
        <f t="shared" si="1"/>
        <v>200000</v>
      </c>
    </row>
    <row r="33" spans="1:16" ht="17.100000000000001" customHeight="1" x14ac:dyDescent="0.2">
      <c r="A33" s="448" t="str">
        <f t="shared" si="0"/>
        <v>174236-3-142</v>
      </c>
      <c r="B33" s="431">
        <v>174236</v>
      </c>
      <c r="C33" s="432">
        <v>3</v>
      </c>
      <c r="D33" s="433" t="s">
        <v>8</v>
      </c>
      <c r="E33" s="432">
        <v>142</v>
      </c>
      <c r="F33" s="475">
        <v>200000</v>
      </c>
      <c r="G33" s="475">
        <v>0</v>
      </c>
      <c r="H33" s="475">
        <v>200000</v>
      </c>
      <c r="I33" s="475">
        <v>0</v>
      </c>
      <c r="J33" s="475">
        <v>200000</v>
      </c>
      <c r="K33" s="475">
        <v>0</v>
      </c>
      <c r="L33" s="475">
        <v>200000</v>
      </c>
      <c r="M33" s="475">
        <v>200000</v>
      </c>
      <c r="N33" s="475">
        <v>200000</v>
      </c>
      <c r="O33" s="475"/>
      <c r="P33" s="451">
        <f>+L33-O33</f>
        <v>200000</v>
      </c>
    </row>
    <row r="34" spans="1:16" ht="17.100000000000001" customHeight="1" x14ac:dyDescent="0.2">
      <c r="A34" s="448" t="str">
        <f t="shared" si="0"/>
        <v>174236-4-142</v>
      </c>
      <c r="B34" s="434">
        <v>174236</v>
      </c>
      <c r="C34" s="435">
        <v>4</v>
      </c>
      <c r="D34" s="436" t="s">
        <v>7</v>
      </c>
      <c r="E34" s="435">
        <v>142</v>
      </c>
      <c r="F34" s="476">
        <v>25000</v>
      </c>
      <c r="G34" s="476">
        <v>0</v>
      </c>
      <c r="H34" s="476">
        <v>25000</v>
      </c>
      <c r="I34" s="476">
        <v>0</v>
      </c>
      <c r="J34" s="476">
        <v>25000</v>
      </c>
      <c r="K34" s="476">
        <v>0</v>
      </c>
      <c r="L34" s="476">
        <v>25000</v>
      </c>
      <c r="M34" s="476">
        <v>25000</v>
      </c>
      <c r="N34" s="476">
        <v>25000</v>
      </c>
      <c r="O34" s="476"/>
      <c r="P34" s="450">
        <f t="shared" si="1"/>
        <v>25000</v>
      </c>
    </row>
    <row r="35" spans="1:16" ht="17.100000000000001" customHeight="1" x14ac:dyDescent="0.2">
      <c r="A35" s="448" t="str">
        <f t="shared" si="0"/>
        <v>174237-3-142</v>
      </c>
      <c r="B35" s="431">
        <v>174237</v>
      </c>
      <c r="C35" s="432">
        <v>3</v>
      </c>
      <c r="D35" s="433" t="s">
        <v>8</v>
      </c>
      <c r="E35" s="432">
        <v>142</v>
      </c>
      <c r="F35" s="475">
        <v>1305000</v>
      </c>
      <c r="G35" s="475">
        <v>0</v>
      </c>
      <c r="H35" s="475">
        <v>1305000</v>
      </c>
      <c r="I35" s="475">
        <v>0</v>
      </c>
      <c r="J35" s="475">
        <v>1305000</v>
      </c>
      <c r="K35" s="475">
        <v>0</v>
      </c>
      <c r="L35" s="475">
        <v>1305000</v>
      </c>
      <c r="M35" s="475">
        <v>1286343.73</v>
      </c>
      <c r="N35" s="475">
        <v>1286343.73</v>
      </c>
      <c r="O35" s="475"/>
      <c r="P35" s="451">
        <f>+L35-O35</f>
        <v>1305000</v>
      </c>
    </row>
    <row r="36" spans="1:16" ht="17.100000000000001" customHeight="1" x14ac:dyDescent="0.2">
      <c r="A36" s="448" t="str">
        <f t="shared" si="0"/>
        <v>174237-4-142</v>
      </c>
      <c r="B36" s="434">
        <v>174237</v>
      </c>
      <c r="C36" s="435">
        <v>4</v>
      </c>
      <c r="D36" s="436" t="s">
        <v>7</v>
      </c>
      <c r="E36" s="435">
        <v>142</v>
      </c>
      <c r="F36" s="476">
        <v>145000</v>
      </c>
      <c r="G36" s="476">
        <v>0</v>
      </c>
      <c r="H36" s="476">
        <v>145000</v>
      </c>
      <c r="I36" s="476">
        <v>0</v>
      </c>
      <c r="J36" s="476">
        <v>145000</v>
      </c>
      <c r="K36" s="476">
        <v>0</v>
      </c>
      <c r="L36" s="476">
        <v>145000</v>
      </c>
      <c r="M36" s="476">
        <v>145000</v>
      </c>
      <c r="N36" s="476">
        <v>145000</v>
      </c>
      <c r="O36" s="476"/>
      <c r="P36" s="450">
        <f t="shared" si="1"/>
        <v>145000</v>
      </c>
    </row>
    <row r="37" spans="1:16" ht="17.100000000000001" customHeight="1" x14ac:dyDescent="0.2">
      <c r="A37" s="448" t="str">
        <f t="shared" si="0"/>
        <v>174238-3-142</v>
      </c>
      <c r="B37" s="431">
        <v>174238</v>
      </c>
      <c r="C37" s="432">
        <v>3</v>
      </c>
      <c r="D37" s="433" t="s">
        <v>8</v>
      </c>
      <c r="E37" s="432">
        <v>142</v>
      </c>
      <c r="F37" s="475">
        <v>200000</v>
      </c>
      <c r="G37" s="475">
        <v>0</v>
      </c>
      <c r="H37" s="475">
        <v>200000</v>
      </c>
      <c r="I37" s="475">
        <v>0</v>
      </c>
      <c r="J37" s="475">
        <v>200000</v>
      </c>
      <c r="K37" s="475">
        <v>0</v>
      </c>
      <c r="L37" s="475">
        <v>200000</v>
      </c>
      <c r="M37" s="475">
        <v>199925</v>
      </c>
      <c r="N37" s="475">
        <v>199925</v>
      </c>
      <c r="O37" s="475"/>
      <c r="P37" s="451">
        <f>+L37-O37</f>
        <v>200000</v>
      </c>
    </row>
    <row r="38" spans="1:16" ht="17.100000000000001" customHeight="1" x14ac:dyDescent="0.2">
      <c r="A38" s="448" t="str">
        <f t="shared" si="0"/>
        <v>174239-3-142</v>
      </c>
      <c r="B38" s="434">
        <v>174239</v>
      </c>
      <c r="C38" s="435">
        <v>3</v>
      </c>
      <c r="D38" s="436" t="s">
        <v>8</v>
      </c>
      <c r="E38" s="435">
        <v>142</v>
      </c>
      <c r="F38" s="476">
        <v>5692518</v>
      </c>
      <c r="G38" s="476">
        <v>0</v>
      </c>
      <c r="H38" s="476">
        <v>5692518</v>
      </c>
      <c r="I38" s="476">
        <v>0</v>
      </c>
      <c r="J38" s="476">
        <v>5692518</v>
      </c>
      <c r="K38" s="476">
        <v>0</v>
      </c>
      <c r="L38" s="476">
        <v>5692518</v>
      </c>
      <c r="M38" s="476">
        <v>5233091.12</v>
      </c>
      <c r="N38" s="476">
        <v>5233091.12</v>
      </c>
      <c r="O38" s="476"/>
      <c r="P38" s="450">
        <f t="shared" si="1"/>
        <v>5692518</v>
      </c>
    </row>
    <row r="39" spans="1:16" ht="17.100000000000001" customHeight="1" x14ac:dyDescent="0.2">
      <c r="A39" s="448" t="str">
        <f t="shared" si="0"/>
        <v>174239-4-142</v>
      </c>
      <c r="B39" s="431">
        <v>174239</v>
      </c>
      <c r="C39" s="432">
        <v>4</v>
      </c>
      <c r="D39" s="433" t="s">
        <v>7</v>
      </c>
      <c r="E39" s="432">
        <v>142</v>
      </c>
      <c r="F39" s="475">
        <v>1000000</v>
      </c>
      <c r="G39" s="475">
        <v>0</v>
      </c>
      <c r="H39" s="475">
        <v>1000000</v>
      </c>
      <c r="I39" s="475">
        <v>0</v>
      </c>
      <c r="J39" s="475">
        <v>1000000</v>
      </c>
      <c r="K39" s="475">
        <v>0</v>
      </c>
      <c r="L39" s="475">
        <v>1000000</v>
      </c>
      <c r="M39" s="475">
        <v>999508.1</v>
      </c>
      <c r="N39" s="475">
        <v>999508.1</v>
      </c>
      <c r="O39" s="475"/>
      <c r="P39" s="451">
        <f>+L39-O39</f>
        <v>1000000</v>
      </c>
    </row>
    <row r="40" spans="1:16" ht="17.100000000000001" customHeight="1" x14ac:dyDescent="0.2">
      <c r="A40" s="448" t="str">
        <f t="shared" si="0"/>
        <v>174239-3-150</v>
      </c>
      <c r="B40" s="434">
        <v>174239</v>
      </c>
      <c r="C40" s="435">
        <v>3</v>
      </c>
      <c r="D40" s="436" t="s">
        <v>8</v>
      </c>
      <c r="E40" s="435">
        <v>150</v>
      </c>
      <c r="F40" s="476">
        <v>1807482</v>
      </c>
      <c r="G40" s="476">
        <v>0</v>
      </c>
      <c r="H40" s="476">
        <v>1807482</v>
      </c>
      <c r="I40" s="476">
        <v>0</v>
      </c>
      <c r="J40" s="476">
        <v>1807482</v>
      </c>
      <c r="K40" s="476">
        <v>0</v>
      </c>
      <c r="L40" s="476">
        <v>1807482</v>
      </c>
      <c r="M40" s="476">
        <v>1692350.67</v>
      </c>
      <c r="N40" s="476">
        <v>1692350.67</v>
      </c>
      <c r="O40" s="476"/>
      <c r="P40" s="450">
        <f t="shared" si="1"/>
        <v>1807482</v>
      </c>
    </row>
    <row r="41" spans="1:16" ht="17.100000000000001" customHeight="1" x14ac:dyDescent="0.2">
      <c r="A41" s="448" t="str">
        <f t="shared" si="0"/>
        <v>174240-3-142</v>
      </c>
      <c r="B41" s="431">
        <v>174240</v>
      </c>
      <c r="C41" s="432">
        <v>3</v>
      </c>
      <c r="D41" s="433" t="s">
        <v>8</v>
      </c>
      <c r="E41" s="432">
        <v>142</v>
      </c>
      <c r="F41" s="475">
        <v>1408632</v>
      </c>
      <c r="G41" s="475">
        <v>0</v>
      </c>
      <c r="H41" s="475">
        <v>1408632</v>
      </c>
      <c r="I41" s="475">
        <v>0</v>
      </c>
      <c r="J41" s="475">
        <v>1408632</v>
      </c>
      <c r="K41" s="475">
        <v>0</v>
      </c>
      <c r="L41" s="475">
        <v>1408632</v>
      </c>
      <c r="M41" s="475">
        <v>1309340.8600000001</v>
      </c>
      <c r="N41" s="475">
        <v>1309340.8600000001</v>
      </c>
      <c r="O41" s="475"/>
      <c r="P41" s="451">
        <f>+L41-O41</f>
        <v>1408632</v>
      </c>
    </row>
    <row r="42" spans="1:16" ht="17.100000000000001" customHeight="1" x14ac:dyDescent="0.2">
      <c r="A42" s="448" t="str">
        <f t="shared" ref="A42:A61" si="2">CONCATENATE(B42,"-",C42,"-",E42)</f>
        <v>174240-4-142</v>
      </c>
      <c r="B42" s="434">
        <v>174240</v>
      </c>
      <c r="C42" s="435">
        <v>4</v>
      </c>
      <c r="D42" s="436" t="s">
        <v>7</v>
      </c>
      <c r="E42" s="435">
        <v>142</v>
      </c>
      <c r="F42" s="476">
        <v>91368</v>
      </c>
      <c r="G42" s="476">
        <v>0</v>
      </c>
      <c r="H42" s="476">
        <v>91368</v>
      </c>
      <c r="I42" s="476">
        <v>0</v>
      </c>
      <c r="J42" s="476">
        <v>91368</v>
      </c>
      <c r="K42" s="476">
        <v>0</v>
      </c>
      <c r="L42" s="476">
        <v>91368</v>
      </c>
      <c r="M42" s="476">
        <v>91368</v>
      </c>
      <c r="N42" s="476">
        <v>91368</v>
      </c>
      <c r="O42" s="476"/>
      <c r="P42" s="450">
        <f t="shared" si="1"/>
        <v>91368</v>
      </c>
    </row>
    <row r="43" spans="1:16" ht="17.100000000000001" customHeight="1" x14ac:dyDescent="0.2">
      <c r="A43" s="448" t="str">
        <f t="shared" si="2"/>
        <v>174241-3-142</v>
      </c>
      <c r="B43" s="431">
        <v>174241</v>
      </c>
      <c r="C43" s="432">
        <v>3</v>
      </c>
      <c r="D43" s="433" t="s">
        <v>8</v>
      </c>
      <c r="E43" s="432">
        <v>142</v>
      </c>
      <c r="F43" s="475">
        <v>1999999</v>
      </c>
      <c r="G43" s="475">
        <v>0</v>
      </c>
      <c r="H43" s="475">
        <v>1999999</v>
      </c>
      <c r="I43" s="475">
        <v>0</v>
      </c>
      <c r="J43" s="475">
        <v>1999999</v>
      </c>
      <c r="K43" s="475">
        <v>0</v>
      </c>
      <c r="L43" s="475">
        <v>1999999</v>
      </c>
      <c r="M43" s="475">
        <v>1820029.31</v>
      </c>
      <c r="N43" s="475">
        <v>1820029.31</v>
      </c>
      <c r="O43" s="475"/>
      <c r="P43" s="451">
        <f>+L43-O43</f>
        <v>1999999</v>
      </c>
    </row>
    <row r="44" spans="1:16" ht="17.100000000000001" customHeight="1" x14ac:dyDescent="0.2">
      <c r="A44" s="448" t="str">
        <f t="shared" si="2"/>
        <v>174241-4-142</v>
      </c>
      <c r="B44" s="434">
        <v>174241</v>
      </c>
      <c r="C44" s="435">
        <v>4</v>
      </c>
      <c r="D44" s="436" t="s">
        <v>7</v>
      </c>
      <c r="E44" s="435">
        <v>142</v>
      </c>
      <c r="F44" s="476">
        <v>1000000</v>
      </c>
      <c r="G44" s="476">
        <v>0</v>
      </c>
      <c r="H44" s="476">
        <v>1000000</v>
      </c>
      <c r="I44" s="476">
        <v>0</v>
      </c>
      <c r="J44" s="476">
        <v>1000000</v>
      </c>
      <c r="K44" s="476">
        <v>0</v>
      </c>
      <c r="L44" s="476">
        <v>1000000</v>
      </c>
      <c r="M44" s="476">
        <v>1000000</v>
      </c>
      <c r="N44" s="476">
        <v>1000000</v>
      </c>
      <c r="O44" s="476"/>
      <c r="P44" s="450">
        <f t="shared" si="1"/>
        <v>1000000</v>
      </c>
    </row>
    <row r="45" spans="1:16" ht="17.100000000000001" customHeight="1" x14ac:dyDescent="0.2">
      <c r="A45" s="448" t="str">
        <f t="shared" si="2"/>
        <v>174242-3-142</v>
      </c>
      <c r="B45" s="431">
        <v>174242</v>
      </c>
      <c r="C45" s="432">
        <v>3</v>
      </c>
      <c r="D45" s="433" t="s">
        <v>8</v>
      </c>
      <c r="E45" s="432">
        <v>142</v>
      </c>
      <c r="F45" s="475">
        <v>1490000</v>
      </c>
      <c r="G45" s="475">
        <v>0</v>
      </c>
      <c r="H45" s="475">
        <v>1490000</v>
      </c>
      <c r="I45" s="475">
        <v>0</v>
      </c>
      <c r="J45" s="475">
        <v>1490000</v>
      </c>
      <c r="K45" s="475">
        <v>0</v>
      </c>
      <c r="L45" s="475">
        <v>1490000</v>
      </c>
      <c r="M45" s="475">
        <v>1466217.24</v>
      </c>
      <c r="N45" s="475">
        <v>1466217.24</v>
      </c>
      <c r="O45" s="475"/>
      <c r="P45" s="451">
        <f>+L45-O45</f>
        <v>1490000</v>
      </c>
    </row>
    <row r="46" spans="1:16" ht="17.100000000000001" customHeight="1" x14ac:dyDescent="0.2">
      <c r="A46" s="448" t="str">
        <f t="shared" si="2"/>
        <v>174242-4-142</v>
      </c>
      <c r="B46" s="434">
        <v>174242</v>
      </c>
      <c r="C46" s="435">
        <v>4</v>
      </c>
      <c r="D46" s="436" t="s">
        <v>7</v>
      </c>
      <c r="E46" s="435">
        <v>142</v>
      </c>
      <c r="F46" s="476">
        <v>1700000</v>
      </c>
      <c r="G46" s="476">
        <v>0</v>
      </c>
      <c r="H46" s="476">
        <v>1700000</v>
      </c>
      <c r="I46" s="476">
        <v>0</v>
      </c>
      <c r="J46" s="476">
        <v>1700000</v>
      </c>
      <c r="K46" s="476">
        <v>0</v>
      </c>
      <c r="L46" s="476">
        <v>1700000</v>
      </c>
      <c r="M46" s="476">
        <v>1700000</v>
      </c>
      <c r="N46" s="476">
        <v>1700000</v>
      </c>
      <c r="O46" s="476"/>
      <c r="P46" s="450">
        <f t="shared" si="1"/>
        <v>1700000</v>
      </c>
    </row>
    <row r="47" spans="1:16" ht="17.100000000000001" customHeight="1" x14ac:dyDescent="0.2">
      <c r="A47" s="448" t="str">
        <f t="shared" si="2"/>
        <v>174243-3-142</v>
      </c>
      <c r="B47" s="431">
        <v>174243</v>
      </c>
      <c r="C47" s="432">
        <v>3</v>
      </c>
      <c r="D47" s="433" t="s">
        <v>8</v>
      </c>
      <c r="E47" s="432">
        <v>142</v>
      </c>
      <c r="F47" s="475">
        <v>200000</v>
      </c>
      <c r="G47" s="475">
        <v>0</v>
      </c>
      <c r="H47" s="475">
        <v>200000</v>
      </c>
      <c r="I47" s="475">
        <v>0</v>
      </c>
      <c r="J47" s="475">
        <v>200000</v>
      </c>
      <c r="K47" s="475">
        <v>0</v>
      </c>
      <c r="L47" s="475">
        <v>200000</v>
      </c>
      <c r="M47" s="475">
        <v>197015.8</v>
      </c>
      <c r="N47" s="475">
        <v>197015.8</v>
      </c>
      <c r="O47" s="475"/>
      <c r="P47" s="451">
        <f>+L47-O47</f>
        <v>200000</v>
      </c>
    </row>
    <row r="48" spans="1:16" ht="17.100000000000001" customHeight="1" x14ac:dyDescent="0.2">
      <c r="A48" s="448" t="str">
        <f t="shared" si="2"/>
        <v>174244-3-142</v>
      </c>
      <c r="B48" s="434">
        <v>174244</v>
      </c>
      <c r="C48" s="435">
        <v>3</v>
      </c>
      <c r="D48" s="436" t="s">
        <v>8</v>
      </c>
      <c r="E48" s="435">
        <v>142</v>
      </c>
      <c r="F48" s="476">
        <v>200000</v>
      </c>
      <c r="G48" s="476">
        <v>0</v>
      </c>
      <c r="H48" s="476">
        <v>200000</v>
      </c>
      <c r="I48" s="476">
        <v>0</v>
      </c>
      <c r="J48" s="476">
        <v>200000</v>
      </c>
      <c r="K48" s="476">
        <v>0</v>
      </c>
      <c r="L48" s="476">
        <v>200000</v>
      </c>
      <c r="M48" s="476">
        <v>200000</v>
      </c>
      <c r="N48" s="476">
        <v>200000</v>
      </c>
      <c r="O48" s="476"/>
      <c r="P48" s="450">
        <f t="shared" si="1"/>
        <v>200000</v>
      </c>
    </row>
    <row r="49" spans="1:17" ht="17.100000000000001" customHeight="1" x14ac:dyDescent="0.2">
      <c r="A49" s="448" t="str">
        <f t="shared" si="2"/>
        <v>174245-3-142</v>
      </c>
      <c r="B49" s="431">
        <v>174245</v>
      </c>
      <c r="C49" s="432">
        <v>3</v>
      </c>
      <c r="D49" s="433" t="s">
        <v>8</v>
      </c>
      <c r="E49" s="432">
        <v>142</v>
      </c>
      <c r="F49" s="475">
        <v>3539578</v>
      </c>
      <c r="G49" s="475">
        <v>0</v>
      </c>
      <c r="H49" s="475">
        <v>3539578</v>
      </c>
      <c r="I49" s="475">
        <v>0</v>
      </c>
      <c r="J49" s="475">
        <v>3539578</v>
      </c>
      <c r="K49" s="475">
        <v>0</v>
      </c>
      <c r="L49" s="475">
        <v>3539578</v>
      </c>
      <c r="M49" s="475">
        <v>3539578</v>
      </c>
      <c r="N49" s="475">
        <v>3539578</v>
      </c>
      <c r="O49" s="475"/>
      <c r="P49" s="451">
        <f>+L49-O49</f>
        <v>3539578</v>
      </c>
    </row>
    <row r="50" spans="1:17" ht="17.100000000000001" customHeight="1" x14ac:dyDescent="0.2">
      <c r="A50" s="448" t="str">
        <f t="shared" si="2"/>
        <v>174245-4-142</v>
      </c>
      <c r="B50" s="434">
        <v>174245</v>
      </c>
      <c r="C50" s="435">
        <v>4</v>
      </c>
      <c r="D50" s="436" t="s">
        <v>7</v>
      </c>
      <c r="E50" s="435">
        <v>142</v>
      </c>
      <c r="F50" s="476">
        <v>2460422</v>
      </c>
      <c r="G50" s="476">
        <v>0</v>
      </c>
      <c r="H50" s="476">
        <v>2460422</v>
      </c>
      <c r="I50" s="476">
        <v>0</v>
      </c>
      <c r="J50" s="476">
        <v>2460422</v>
      </c>
      <c r="K50" s="476">
        <v>0</v>
      </c>
      <c r="L50" s="476">
        <v>2460422</v>
      </c>
      <c r="M50" s="476">
        <v>2460422</v>
      </c>
      <c r="N50" s="476">
        <v>2460422</v>
      </c>
      <c r="O50" s="476"/>
      <c r="P50" s="450">
        <f t="shared" si="1"/>
        <v>2460422</v>
      </c>
    </row>
    <row r="51" spans="1:17" ht="17.100000000000001" customHeight="1" x14ac:dyDescent="0.2">
      <c r="A51" s="448" t="str">
        <f t="shared" si="2"/>
        <v>174246-3-142</v>
      </c>
      <c r="B51" s="431">
        <v>174246</v>
      </c>
      <c r="C51" s="432">
        <v>3</v>
      </c>
      <c r="D51" s="433" t="s">
        <v>8</v>
      </c>
      <c r="E51" s="432">
        <v>142</v>
      </c>
      <c r="F51" s="475">
        <v>300000</v>
      </c>
      <c r="G51" s="475">
        <v>0</v>
      </c>
      <c r="H51" s="475">
        <v>300000</v>
      </c>
      <c r="I51" s="475">
        <v>0</v>
      </c>
      <c r="J51" s="475">
        <v>300000</v>
      </c>
      <c r="K51" s="475">
        <v>0</v>
      </c>
      <c r="L51" s="475">
        <v>300000</v>
      </c>
      <c r="M51" s="475">
        <v>300000</v>
      </c>
      <c r="N51" s="475">
        <v>300000</v>
      </c>
      <c r="O51" s="475"/>
      <c r="P51" s="451">
        <f>+L51-O51</f>
        <v>300000</v>
      </c>
      <c r="Q51" s="452"/>
    </row>
    <row r="52" spans="1:17" ht="17.100000000000001" customHeight="1" x14ac:dyDescent="0.2">
      <c r="A52" s="448" t="str">
        <f t="shared" si="2"/>
        <v>174247-3-142</v>
      </c>
      <c r="B52" s="434">
        <v>174247</v>
      </c>
      <c r="C52" s="435">
        <v>3</v>
      </c>
      <c r="D52" s="436" t="s">
        <v>8</v>
      </c>
      <c r="E52" s="435">
        <v>142</v>
      </c>
      <c r="F52" s="476">
        <v>275000</v>
      </c>
      <c r="G52" s="476">
        <v>0</v>
      </c>
      <c r="H52" s="476">
        <v>275000</v>
      </c>
      <c r="I52" s="476">
        <v>0</v>
      </c>
      <c r="J52" s="476">
        <v>275000</v>
      </c>
      <c r="K52" s="476">
        <v>0</v>
      </c>
      <c r="L52" s="476">
        <v>275000</v>
      </c>
      <c r="M52" s="476">
        <v>264327.78999999998</v>
      </c>
      <c r="N52" s="476">
        <v>264327.78999999998</v>
      </c>
      <c r="O52" s="476"/>
      <c r="P52" s="450">
        <f t="shared" si="1"/>
        <v>275000</v>
      </c>
    </row>
    <row r="53" spans="1:17" ht="17.100000000000001" customHeight="1" x14ac:dyDescent="0.2">
      <c r="A53" s="448" t="str">
        <f t="shared" si="2"/>
        <v>174248-3-142</v>
      </c>
      <c r="B53" s="431">
        <v>174248</v>
      </c>
      <c r="C53" s="432">
        <v>3</v>
      </c>
      <c r="D53" s="433" t="s">
        <v>8</v>
      </c>
      <c r="E53" s="432">
        <v>142</v>
      </c>
      <c r="F53" s="475">
        <v>2365000</v>
      </c>
      <c r="G53" s="475">
        <v>0</v>
      </c>
      <c r="H53" s="475">
        <v>2365000</v>
      </c>
      <c r="I53" s="475">
        <v>0</v>
      </c>
      <c r="J53" s="475">
        <v>2365000</v>
      </c>
      <c r="K53" s="475">
        <v>0</v>
      </c>
      <c r="L53" s="475">
        <v>2365000</v>
      </c>
      <c r="M53" s="475">
        <v>2365000</v>
      </c>
      <c r="N53" s="475">
        <v>2365000</v>
      </c>
      <c r="O53" s="475"/>
      <c r="P53" s="451">
        <f>+L53-O53</f>
        <v>2365000</v>
      </c>
    </row>
    <row r="54" spans="1:17" ht="17.100000000000001" customHeight="1" x14ac:dyDescent="0.2">
      <c r="A54" s="448" t="str">
        <f t="shared" si="2"/>
        <v>174249-3-142</v>
      </c>
      <c r="B54" s="434">
        <v>174249</v>
      </c>
      <c r="C54" s="435">
        <v>3</v>
      </c>
      <c r="D54" s="436" t="s">
        <v>8</v>
      </c>
      <c r="E54" s="435">
        <v>142</v>
      </c>
      <c r="F54" s="476">
        <v>900000</v>
      </c>
      <c r="G54" s="476">
        <v>0</v>
      </c>
      <c r="H54" s="476">
        <v>900000</v>
      </c>
      <c r="I54" s="476">
        <v>0</v>
      </c>
      <c r="J54" s="476">
        <v>900000</v>
      </c>
      <c r="K54" s="476">
        <v>0</v>
      </c>
      <c r="L54" s="476">
        <v>900000</v>
      </c>
      <c r="M54" s="476">
        <v>897553.36</v>
      </c>
      <c r="N54" s="476">
        <v>897553.36</v>
      </c>
      <c r="O54" s="476"/>
      <c r="P54" s="450">
        <f t="shared" si="1"/>
        <v>900000</v>
      </c>
    </row>
    <row r="55" spans="1:17" ht="17.100000000000001" customHeight="1" x14ac:dyDescent="0.2">
      <c r="A55" s="448" t="str">
        <f t="shared" si="2"/>
        <v>174249-4-142</v>
      </c>
      <c r="B55" s="431">
        <v>174249</v>
      </c>
      <c r="C55" s="432">
        <v>4</v>
      </c>
      <c r="D55" s="433" t="s">
        <v>7</v>
      </c>
      <c r="E55" s="432">
        <v>142</v>
      </c>
      <c r="F55" s="475">
        <v>300000</v>
      </c>
      <c r="G55" s="475">
        <v>0</v>
      </c>
      <c r="H55" s="475">
        <v>300000</v>
      </c>
      <c r="I55" s="475">
        <v>0</v>
      </c>
      <c r="J55" s="475">
        <v>300000</v>
      </c>
      <c r="K55" s="475">
        <v>0</v>
      </c>
      <c r="L55" s="475">
        <v>300000</v>
      </c>
      <c r="M55" s="475">
        <v>300000</v>
      </c>
      <c r="N55" s="475">
        <v>300000</v>
      </c>
      <c r="O55" s="475"/>
      <c r="P55" s="451">
        <f>+L55-O55</f>
        <v>300000</v>
      </c>
    </row>
    <row r="56" spans="1:17" ht="17.100000000000001" customHeight="1" x14ac:dyDescent="0.2">
      <c r="A56" s="448" t="str">
        <f t="shared" si="2"/>
        <v>174250-3-142</v>
      </c>
      <c r="B56" s="434">
        <v>174250</v>
      </c>
      <c r="C56" s="435">
        <v>3</v>
      </c>
      <c r="D56" s="436" t="s">
        <v>8</v>
      </c>
      <c r="E56" s="435">
        <v>142</v>
      </c>
      <c r="F56" s="476">
        <v>1579000</v>
      </c>
      <c r="G56" s="476">
        <v>0</v>
      </c>
      <c r="H56" s="476">
        <v>1579000</v>
      </c>
      <c r="I56" s="476">
        <v>0</v>
      </c>
      <c r="J56" s="476">
        <v>1579000</v>
      </c>
      <c r="K56" s="476">
        <v>0</v>
      </c>
      <c r="L56" s="476">
        <v>1579000</v>
      </c>
      <c r="M56" s="476">
        <v>1557128.98</v>
      </c>
      <c r="N56" s="476">
        <v>1557128.98</v>
      </c>
      <c r="O56" s="476"/>
      <c r="P56" s="450">
        <f t="shared" si="1"/>
        <v>1579000</v>
      </c>
    </row>
    <row r="57" spans="1:17" ht="17.100000000000001" customHeight="1" x14ac:dyDescent="0.2">
      <c r="A57" s="448" t="str">
        <f t="shared" si="2"/>
        <v>174250-4-142</v>
      </c>
      <c r="B57" s="431">
        <v>174250</v>
      </c>
      <c r="C57" s="432">
        <v>4</v>
      </c>
      <c r="D57" s="433" t="s">
        <v>7</v>
      </c>
      <c r="E57" s="432">
        <v>142</v>
      </c>
      <c r="F57" s="475">
        <v>800000</v>
      </c>
      <c r="G57" s="475">
        <v>0</v>
      </c>
      <c r="H57" s="475">
        <v>800000</v>
      </c>
      <c r="I57" s="475">
        <v>0</v>
      </c>
      <c r="J57" s="475">
        <v>800000</v>
      </c>
      <c r="K57" s="475">
        <v>0</v>
      </c>
      <c r="L57" s="475">
        <v>800000</v>
      </c>
      <c r="M57" s="475">
        <v>800000</v>
      </c>
      <c r="N57" s="475">
        <v>800000</v>
      </c>
      <c r="O57" s="475"/>
      <c r="P57" s="451">
        <f>+L57-O57</f>
        <v>800000</v>
      </c>
    </row>
    <row r="58" spans="1:17" ht="17.100000000000001" customHeight="1" x14ac:dyDescent="0.2">
      <c r="A58" s="448" t="str">
        <f t="shared" si="2"/>
        <v>174251-3-142</v>
      </c>
      <c r="B58" s="434">
        <v>174251</v>
      </c>
      <c r="C58" s="435">
        <v>3</v>
      </c>
      <c r="D58" s="436" t="s">
        <v>8</v>
      </c>
      <c r="E58" s="435">
        <v>142</v>
      </c>
      <c r="F58" s="476">
        <v>200000</v>
      </c>
      <c r="G58" s="476">
        <v>0</v>
      </c>
      <c r="H58" s="476">
        <v>200000</v>
      </c>
      <c r="I58" s="476">
        <v>0</v>
      </c>
      <c r="J58" s="476">
        <v>200000</v>
      </c>
      <c r="K58" s="476">
        <v>0</v>
      </c>
      <c r="L58" s="476">
        <v>200000</v>
      </c>
      <c r="M58" s="476">
        <v>200000</v>
      </c>
      <c r="N58" s="476">
        <v>200000</v>
      </c>
      <c r="O58" s="476"/>
      <c r="P58" s="450">
        <f t="shared" si="1"/>
        <v>200000</v>
      </c>
    </row>
    <row r="59" spans="1:17" ht="17.100000000000001" customHeight="1" x14ac:dyDescent="0.2">
      <c r="A59" s="448" t="str">
        <f t="shared" si="2"/>
        <v>174252-3-142</v>
      </c>
      <c r="B59" s="431">
        <v>174252</v>
      </c>
      <c r="C59" s="432">
        <v>3</v>
      </c>
      <c r="D59" s="433" t="s">
        <v>8</v>
      </c>
      <c r="E59" s="432">
        <v>142</v>
      </c>
      <c r="F59" s="475">
        <v>3400000</v>
      </c>
      <c r="G59" s="475">
        <v>0</v>
      </c>
      <c r="H59" s="475">
        <v>3400000</v>
      </c>
      <c r="I59" s="475">
        <v>0</v>
      </c>
      <c r="J59" s="475">
        <v>3400000</v>
      </c>
      <c r="K59" s="475">
        <v>0</v>
      </c>
      <c r="L59" s="475">
        <v>3400000</v>
      </c>
      <c r="M59" s="475">
        <v>3343042.52</v>
      </c>
      <c r="N59" s="475">
        <v>3343042.52</v>
      </c>
      <c r="O59" s="475"/>
      <c r="P59" s="451">
        <f>+L59-O59</f>
        <v>3400000</v>
      </c>
    </row>
    <row r="60" spans="1:17" ht="17.100000000000001" customHeight="1" x14ac:dyDescent="0.2">
      <c r="A60" s="448" t="str">
        <f t="shared" si="2"/>
        <v>174253-3-142</v>
      </c>
      <c r="B60" s="434">
        <v>174253</v>
      </c>
      <c r="C60" s="435">
        <v>3</v>
      </c>
      <c r="D60" s="436" t="s">
        <v>8</v>
      </c>
      <c r="E60" s="435">
        <v>142</v>
      </c>
      <c r="F60" s="476">
        <v>350000</v>
      </c>
      <c r="G60" s="476">
        <v>0</v>
      </c>
      <c r="H60" s="476">
        <v>350000</v>
      </c>
      <c r="I60" s="476">
        <v>0</v>
      </c>
      <c r="J60" s="476">
        <v>350000</v>
      </c>
      <c r="K60" s="476">
        <v>0</v>
      </c>
      <c r="L60" s="476">
        <v>350000</v>
      </c>
      <c r="M60" s="476">
        <v>349850</v>
      </c>
      <c r="N60" s="476">
        <v>349850</v>
      </c>
      <c r="O60" s="476"/>
      <c r="P60" s="450">
        <f t="shared" si="1"/>
        <v>350000</v>
      </c>
    </row>
    <row r="61" spans="1:17" ht="17.100000000000001" customHeight="1" x14ac:dyDescent="0.2">
      <c r="A61" s="448" t="str">
        <f t="shared" si="2"/>
        <v>174254-3-142</v>
      </c>
      <c r="B61" s="431">
        <v>174254</v>
      </c>
      <c r="C61" s="432">
        <v>3</v>
      </c>
      <c r="D61" s="433" t="s">
        <v>8</v>
      </c>
      <c r="E61" s="432">
        <v>142</v>
      </c>
      <c r="F61" s="475">
        <v>980000</v>
      </c>
      <c r="G61" s="475">
        <v>0</v>
      </c>
      <c r="H61" s="475">
        <v>980000</v>
      </c>
      <c r="I61" s="475">
        <v>0</v>
      </c>
      <c r="J61" s="475">
        <v>980000</v>
      </c>
      <c r="K61" s="475">
        <v>0</v>
      </c>
      <c r="L61" s="475">
        <v>980000</v>
      </c>
      <c r="M61" s="475">
        <v>976566.65</v>
      </c>
      <c r="N61" s="475">
        <v>976566.65</v>
      </c>
      <c r="O61" s="475"/>
      <c r="P61" s="451">
        <f>+L61-O61</f>
        <v>980000</v>
      </c>
    </row>
    <row r="62" spans="1:17" ht="17.100000000000001" customHeight="1" x14ac:dyDescent="0.2">
      <c r="A62" s="448" t="str">
        <f t="shared" ref="A62:A93" si="3">CONCATENATE(B62,"-",C62,"-",E62)</f>
        <v>174255-3-142</v>
      </c>
      <c r="B62" s="434">
        <v>174255</v>
      </c>
      <c r="C62" s="435">
        <v>3</v>
      </c>
      <c r="D62" s="436" t="s">
        <v>8</v>
      </c>
      <c r="E62" s="435">
        <v>142</v>
      </c>
      <c r="F62" s="476">
        <v>421000</v>
      </c>
      <c r="G62" s="476">
        <v>0</v>
      </c>
      <c r="H62" s="476">
        <v>421000</v>
      </c>
      <c r="I62" s="476">
        <v>0</v>
      </c>
      <c r="J62" s="476">
        <v>421000</v>
      </c>
      <c r="K62" s="476">
        <v>0</v>
      </c>
      <c r="L62" s="476">
        <v>421000</v>
      </c>
      <c r="M62" s="476">
        <v>421000</v>
      </c>
      <c r="N62" s="476">
        <v>421000</v>
      </c>
      <c r="O62" s="476"/>
      <c r="P62" s="450">
        <f t="shared" si="1"/>
        <v>421000</v>
      </c>
    </row>
    <row r="63" spans="1:17" ht="17.100000000000001" customHeight="1" x14ac:dyDescent="0.2">
      <c r="A63" s="448" t="str">
        <f t="shared" si="3"/>
        <v>174256-3-142</v>
      </c>
      <c r="B63" s="431">
        <v>174256</v>
      </c>
      <c r="C63" s="432">
        <v>3</v>
      </c>
      <c r="D63" s="433" t="s">
        <v>8</v>
      </c>
      <c r="E63" s="432">
        <v>142</v>
      </c>
      <c r="F63" s="475">
        <v>300000</v>
      </c>
      <c r="G63" s="475">
        <v>0</v>
      </c>
      <c r="H63" s="475">
        <v>300000</v>
      </c>
      <c r="I63" s="475">
        <v>0</v>
      </c>
      <c r="J63" s="475">
        <v>300000</v>
      </c>
      <c r="K63" s="475">
        <v>0</v>
      </c>
      <c r="L63" s="475">
        <v>300000</v>
      </c>
      <c r="M63" s="475">
        <v>241953.01</v>
      </c>
      <c r="N63" s="475">
        <v>241953.01</v>
      </c>
      <c r="O63" s="475"/>
      <c r="P63" s="451">
        <f>+L63-O63</f>
        <v>300000</v>
      </c>
    </row>
    <row r="64" spans="1:17" ht="17.100000000000001" customHeight="1" x14ac:dyDescent="0.2">
      <c r="A64" s="448" t="str">
        <f t="shared" si="3"/>
        <v>174257-3-142</v>
      </c>
      <c r="B64" s="434">
        <v>174257</v>
      </c>
      <c r="C64" s="435">
        <v>3</v>
      </c>
      <c r="D64" s="436" t="s">
        <v>8</v>
      </c>
      <c r="E64" s="435">
        <v>142</v>
      </c>
      <c r="F64" s="476">
        <v>3913610</v>
      </c>
      <c r="G64" s="476">
        <v>0</v>
      </c>
      <c r="H64" s="476">
        <v>3913610</v>
      </c>
      <c r="I64" s="476">
        <v>0</v>
      </c>
      <c r="J64" s="476">
        <v>3913610</v>
      </c>
      <c r="K64" s="476">
        <v>0</v>
      </c>
      <c r="L64" s="476">
        <v>3913610</v>
      </c>
      <c r="M64" s="476">
        <v>3892416.94</v>
      </c>
      <c r="N64" s="476">
        <v>3892416.94</v>
      </c>
      <c r="O64" s="476"/>
      <c r="P64" s="450">
        <f t="shared" si="1"/>
        <v>3913610</v>
      </c>
    </row>
    <row r="65" spans="1:16" ht="17.100000000000001" customHeight="1" x14ac:dyDescent="0.2">
      <c r="A65" s="448" t="str">
        <f t="shared" si="3"/>
        <v>174257-4-142</v>
      </c>
      <c r="B65" s="431">
        <v>174257</v>
      </c>
      <c r="C65" s="432">
        <v>4</v>
      </c>
      <c r="D65" s="433" t="s">
        <v>7</v>
      </c>
      <c r="E65" s="432">
        <v>142</v>
      </c>
      <c r="F65" s="475">
        <v>197500</v>
      </c>
      <c r="G65" s="475">
        <v>0</v>
      </c>
      <c r="H65" s="475">
        <v>197500</v>
      </c>
      <c r="I65" s="475">
        <v>0</v>
      </c>
      <c r="J65" s="475">
        <v>197500</v>
      </c>
      <c r="K65" s="475">
        <v>0</v>
      </c>
      <c r="L65" s="475">
        <v>197500</v>
      </c>
      <c r="M65" s="475">
        <v>197500</v>
      </c>
      <c r="N65" s="475">
        <v>197500</v>
      </c>
      <c r="O65" s="475"/>
      <c r="P65" s="451">
        <f>+L65-O65</f>
        <v>197500</v>
      </c>
    </row>
    <row r="66" spans="1:16" ht="17.100000000000001" customHeight="1" x14ac:dyDescent="0.2">
      <c r="A66" s="448" t="str">
        <f t="shared" si="3"/>
        <v>174258-3-142</v>
      </c>
      <c r="B66" s="434">
        <v>174258</v>
      </c>
      <c r="C66" s="435">
        <v>3</v>
      </c>
      <c r="D66" s="436" t="s">
        <v>8</v>
      </c>
      <c r="E66" s="435">
        <v>142</v>
      </c>
      <c r="F66" s="476">
        <v>1800000</v>
      </c>
      <c r="G66" s="476">
        <v>0</v>
      </c>
      <c r="H66" s="476">
        <v>1800000</v>
      </c>
      <c r="I66" s="476">
        <v>0</v>
      </c>
      <c r="J66" s="476">
        <v>1800000</v>
      </c>
      <c r="K66" s="476">
        <v>0</v>
      </c>
      <c r="L66" s="476">
        <v>1800000</v>
      </c>
      <c r="M66" s="476">
        <v>1792219.12</v>
      </c>
      <c r="N66" s="476">
        <v>1792219.12</v>
      </c>
      <c r="O66" s="476"/>
      <c r="P66" s="450">
        <f t="shared" si="1"/>
        <v>1800000</v>
      </c>
    </row>
    <row r="67" spans="1:16" ht="17.100000000000001" customHeight="1" x14ac:dyDescent="0.2">
      <c r="A67" s="448" t="str">
        <f t="shared" si="3"/>
        <v>174258-4-142</v>
      </c>
      <c r="B67" s="431">
        <v>174258</v>
      </c>
      <c r="C67" s="432">
        <v>4</v>
      </c>
      <c r="D67" s="433" t="s">
        <v>7</v>
      </c>
      <c r="E67" s="432">
        <v>142</v>
      </c>
      <c r="F67" s="475">
        <v>1400000</v>
      </c>
      <c r="G67" s="475">
        <v>0</v>
      </c>
      <c r="H67" s="475">
        <v>1400000</v>
      </c>
      <c r="I67" s="475">
        <v>0</v>
      </c>
      <c r="J67" s="475">
        <v>1400000</v>
      </c>
      <c r="K67" s="475">
        <v>0</v>
      </c>
      <c r="L67" s="475">
        <v>1400000</v>
      </c>
      <c r="M67" s="475">
        <v>1400000</v>
      </c>
      <c r="N67" s="475">
        <v>1400000</v>
      </c>
      <c r="O67" s="475"/>
      <c r="P67" s="451">
        <f>+L67-O67</f>
        <v>1400000</v>
      </c>
    </row>
    <row r="68" spans="1:16" ht="17.100000000000001" customHeight="1" x14ac:dyDescent="0.2">
      <c r="A68" s="448" t="str">
        <f t="shared" si="3"/>
        <v>174259-3-142</v>
      </c>
      <c r="B68" s="434">
        <v>174259</v>
      </c>
      <c r="C68" s="435">
        <v>3</v>
      </c>
      <c r="D68" s="436" t="s">
        <v>8</v>
      </c>
      <c r="E68" s="435">
        <v>142</v>
      </c>
      <c r="F68" s="476">
        <v>150000</v>
      </c>
      <c r="G68" s="476">
        <v>0</v>
      </c>
      <c r="H68" s="476">
        <v>150000</v>
      </c>
      <c r="I68" s="476">
        <v>0</v>
      </c>
      <c r="J68" s="476">
        <v>150000</v>
      </c>
      <c r="K68" s="476">
        <v>0</v>
      </c>
      <c r="L68" s="476">
        <v>150000</v>
      </c>
      <c r="M68" s="476">
        <v>150000</v>
      </c>
      <c r="N68" s="476">
        <v>150000</v>
      </c>
      <c r="O68" s="476"/>
      <c r="P68" s="450">
        <f t="shared" si="1"/>
        <v>150000</v>
      </c>
    </row>
    <row r="69" spans="1:16" ht="17.100000000000001" customHeight="1" x14ac:dyDescent="0.2">
      <c r="A69" s="448" t="str">
        <f t="shared" si="3"/>
        <v>174260-3-142</v>
      </c>
      <c r="B69" s="431">
        <v>174260</v>
      </c>
      <c r="C69" s="432">
        <v>3</v>
      </c>
      <c r="D69" s="433" t="s">
        <v>8</v>
      </c>
      <c r="E69" s="432">
        <v>142</v>
      </c>
      <c r="F69" s="475">
        <v>1685000</v>
      </c>
      <c r="G69" s="475">
        <v>0</v>
      </c>
      <c r="H69" s="475">
        <v>1685000</v>
      </c>
      <c r="I69" s="475">
        <v>0</v>
      </c>
      <c r="J69" s="475">
        <v>1685000</v>
      </c>
      <c r="K69" s="475">
        <v>0</v>
      </c>
      <c r="L69" s="475">
        <v>1685000</v>
      </c>
      <c r="M69" s="475">
        <v>1684600</v>
      </c>
      <c r="N69" s="475">
        <v>1684600</v>
      </c>
      <c r="O69" s="475"/>
      <c r="P69" s="451">
        <f>+L69-O69</f>
        <v>1685000</v>
      </c>
    </row>
    <row r="70" spans="1:16" ht="17.100000000000001" customHeight="1" x14ac:dyDescent="0.2">
      <c r="A70" s="448" t="str">
        <f t="shared" si="3"/>
        <v>174261-3-142</v>
      </c>
      <c r="B70" s="434">
        <v>174261</v>
      </c>
      <c r="C70" s="435">
        <v>3</v>
      </c>
      <c r="D70" s="436" t="s">
        <v>8</v>
      </c>
      <c r="E70" s="435">
        <v>142</v>
      </c>
      <c r="F70" s="476">
        <v>16000000</v>
      </c>
      <c r="G70" s="476">
        <v>0</v>
      </c>
      <c r="H70" s="476">
        <v>16000000</v>
      </c>
      <c r="I70" s="476">
        <v>0</v>
      </c>
      <c r="J70" s="476">
        <v>16000000</v>
      </c>
      <c r="K70" s="476">
        <v>0</v>
      </c>
      <c r="L70" s="476">
        <v>16000000</v>
      </c>
      <c r="M70" s="476">
        <v>10268056.310000001</v>
      </c>
      <c r="N70" s="476">
        <v>10268056.310000001</v>
      </c>
      <c r="O70" s="476"/>
      <c r="P70" s="450">
        <f t="shared" si="1"/>
        <v>16000000</v>
      </c>
    </row>
    <row r="71" spans="1:16" ht="17.100000000000001" customHeight="1" x14ac:dyDescent="0.2">
      <c r="A71" s="448" t="str">
        <f t="shared" si="3"/>
        <v>174262-3-142</v>
      </c>
      <c r="B71" s="431">
        <v>174262</v>
      </c>
      <c r="C71" s="432">
        <v>3</v>
      </c>
      <c r="D71" s="433" t="s">
        <v>8</v>
      </c>
      <c r="E71" s="432">
        <v>142</v>
      </c>
      <c r="F71" s="475">
        <v>2126000</v>
      </c>
      <c r="G71" s="475">
        <v>0</v>
      </c>
      <c r="H71" s="475">
        <v>2126000</v>
      </c>
      <c r="I71" s="475">
        <v>0</v>
      </c>
      <c r="J71" s="475">
        <v>2126000</v>
      </c>
      <c r="K71" s="475">
        <v>0</v>
      </c>
      <c r="L71" s="475">
        <v>2126000</v>
      </c>
      <c r="M71" s="475">
        <v>2116982.94</v>
      </c>
      <c r="N71" s="475">
        <v>2116982.94</v>
      </c>
      <c r="O71" s="475"/>
      <c r="P71" s="451">
        <f>+L71-O71</f>
        <v>2126000</v>
      </c>
    </row>
    <row r="72" spans="1:16" ht="17.100000000000001" customHeight="1" x14ac:dyDescent="0.2">
      <c r="A72" s="448" t="str">
        <f t="shared" si="3"/>
        <v>174262-4-142</v>
      </c>
      <c r="B72" s="434">
        <v>174262</v>
      </c>
      <c r="C72" s="435">
        <v>4</v>
      </c>
      <c r="D72" s="436" t="s">
        <v>7</v>
      </c>
      <c r="E72" s="435">
        <v>142</v>
      </c>
      <c r="F72" s="476">
        <v>495000</v>
      </c>
      <c r="G72" s="476">
        <v>0</v>
      </c>
      <c r="H72" s="476">
        <v>495000</v>
      </c>
      <c r="I72" s="476">
        <v>0</v>
      </c>
      <c r="J72" s="476">
        <v>495000</v>
      </c>
      <c r="K72" s="476">
        <v>0</v>
      </c>
      <c r="L72" s="476">
        <v>495000</v>
      </c>
      <c r="M72" s="476">
        <v>495000</v>
      </c>
      <c r="N72" s="476">
        <v>495000</v>
      </c>
      <c r="O72" s="476"/>
      <c r="P72" s="450">
        <f t="shared" si="1"/>
        <v>495000</v>
      </c>
    </row>
    <row r="73" spans="1:16" ht="17.100000000000001" customHeight="1" x14ac:dyDescent="0.2">
      <c r="A73" s="448" t="str">
        <f t="shared" si="3"/>
        <v>174263-3-142</v>
      </c>
      <c r="B73" s="431">
        <v>174263</v>
      </c>
      <c r="C73" s="432">
        <v>3</v>
      </c>
      <c r="D73" s="433" t="s">
        <v>8</v>
      </c>
      <c r="E73" s="432">
        <v>142</v>
      </c>
      <c r="F73" s="475">
        <v>700000</v>
      </c>
      <c r="G73" s="475">
        <v>0</v>
      </c>
      <c r="H73" s="475">
        <v>700000</v>
      </c>
      <c r="I73" s="475">
        <v>0</v>
      </c>
      <c r="J73" s="475">
        <v>700000</v>
      </c>
      <c r="K73" s="475">
        <v>0</v>
      </c>
      <c r="L73" s="475">
        <v>700000</v>
      </c>
      <c r="M73" s="475">
        <v>693748.36</v>
      </c>
      <c r="N73" s="475">
        <v>693748.36</v>
      </c>
      <c r="O73" s="475"/>
      <c r="P73" s="451">
        <f>+L73-O73</f>
        <v>700000</v>
      </c>
    </row>
    <row r="74" spans="1:16" ht="17.100000000000001" customHeight="1" x14ac:dyDescent="0.2">
      <c r="A74" s="448" t="str">
        <f t="shared" si="3"/>
        <v>174263-4-142</v>
      </c>
      <c r="B74" s="434">
        <v>174263</v>
      </c>
      <c r="C74" s="435">
        <v>4</v>
      </c>
      <c r="D74" s="436" t="s">
        <v>7</v>
      </c>
      <c r="E74" s="435">
        <v>142</v>
      </c>
      <c r="F74" s="476">
        <v>100000</v>
      </c>
      <c r="G74" s="476">
        <v>0</v>
      </c>
      <c r="H74" s="476">
        <v>100000</v>
      </c>
      <c r="I74" s="476">
        <v>0</v>
      </c>
      <c r="J74" s="476">
        <v>100000</v>
      </c>
      <c r="K74" s="476">
        <v>0</v>
      </c>
      <c r="L74" s="476">
        <v>100000</v>
      </c>
      <c r="M74" s="476">
        <v>100000</v>
      </c>
      <c r="N74" s="476">
        <v>100000</v>
      </c>
      <c r="O74" s="476"/>
      <c r="P74" s="450">
        <f t="shared" si="1"/>
        <v>100000</v>
      </c>
    </row>
    <row r="75" spans="1:16" ht="17.100000000000001" customHeight="1" x14ac:dyDescent="0.2">
      <c r="A75" s="448" t="str">
        <f t="shared" si="3"/>
        <v>174264-3-142</v>
      </c>
      <c r="B75" s="431">
        <v>174264</v>
      </c>
      <c r="C75" s="432">
        <v>3</v>
      </c>
      <c r="D75" s="433" t="s">
        <v>8</v>
      </c>
      <c r="E75" s="432">
        <v>142</v>
      </c>
      <c r="F75" s="475">
        <v>3500000</v>
      </c>
      <c r="G75" s="475">
        <v>0</v>
      </c>
      <c r="H75" s="475">
        <v>3500000</v>
      </c>
      <c r="I75" s="475">
        <v>0</v>
      </c>
      <c r="J75" s="475">
        <v>3500000</v>
      </c>
      <c r="K75" s="475">
        <v>0</v>
      </c>
      <c r="L75" s="475">
        <v>3500000</v>
      </c>
      <c r="M75" s="475">
        <v>3392141.7</v>
      </c>
      <c r="N75" s="475">
        <v>3392141.7</v>
      </c>
      <c r="O75" s="475"/>
      <c r="P75" s="451">
        <f>+L75-O75</f>
        <v>3500000</v>
      </c>
    </row>
    <row r="76" spans="1:16" ht="17.100000000000001" customHeight="1" x14ac:dyDescent="0.2">
      <c r="A76" s="448" t="str">
        <f t="shared" si="3"/>
        <v>174264-4-142</v>
      </c>
      <c r="B76" s="434">
        <v>174264</v>
      </c>
      <c r="C76" s="435">
        <v>4</v>
      </c>
      <c r="D76" s="436" t="s">
        <v>7</v>
      </c>
      <c r="E76" s="435">
        <v>142</v>
      </c>
      <c r="F76" s="476">
        <v>1400000</v>
      </c>
      <c r="G76" s="476">
        <v>0</v>
      </c>
      <c r="H76" s="476">
        <v>1400000</v>
      </c>
      <c r="I76" s="476">
        <v>0</v>
      </c>
      <c r="J76" s="476">
        <v>1400000</v>
      </c>
      <c r="K76" s="476">
        <v>0</v>
      </c>
      <c r="L76" s="476">
        <v>1400000</v>
      </c>
      <c r="M76" s="476">
        <v>1400000</v>
      </c>
      <c r="N76" s="476">
        <v>1400000</v>
      </c>
      <c r="O76" s="476"/>
      <c r="P76" s="450">
        <f t="shared" si="1"/>
        <v>1400000</v>
      </c>
    </row>
    <row r="77" spans="1:16" ht="17.100000000000001" customHeight="1" x14ac:dyDescent="0.2">
      <c r="A77" s="448" t="str">
        <f t="shared" si="3"/>
        <v>174265-3-142</v>
      </c>
      <c r="B77" s="431">
        <v>174265</v>
      </c>
      <c r="C77" s="432">
        <v>3</v>
      </c>
      <c r="D77" s="433" t="s">
        <v>8</v>
      </c>
      <c r="E77" s="432">
        <v>142</v>
      </c>
      <c r="F77" s="475">
        <v>695000</v>
      </c>
      <c r="G77" s="475">
        <v>0</v>
      </c>
      <c r="H77" s="475">
        <v>695000</v>
      </c>
      <c r="I77" s="475">
        <v>0</v>
      </c>
      <c r="J77" s="475">
        <v>695000</v>
      </c>
      <c r="K77" s="475">
        <v>0</v>
      </c>
      <c r="L77" s="475">
        <v>695000</v>
      </c>
      <c r="M77" s="475">
        <v>694559.99</v>
      </c>
      <c r="N77" s="475">
        <v>694559.99</v>
      </c>
      <c r="O77" s="475"/>
      <c r="P77" s="451">
        <f>+L77-O77</f>
        <v>695000</v>
      </c>
    </row>
    <row r="78" spans="1:16" ht="17.100000000000001" customHeight="1" x14ac:dyDescent="0.2">
      <c r="A78" s="448" t="str">
        <f t="shared" si="3"/>
        <v>174266-3-142</v>
      </c>
      <c r="B78" s="434">
        <v>174266</v>
      </c>
      <c r="C78" s="435">
        <v>3</v>
      </c>
      <c r="D78" s="436" t="s">
        <v>8</v>
      </c>
      <c r="E78" s="435">
        <v>142</v>
      </c>
      <c r="F78" s="476">
        <v>400000</v>
      </c>
      <c r="G78" s="476">
        <v>0</v>
      </c>
      <c r="H78" s="476">
        <v>400000</v>
      </c>
      <c r="I78" s="476">
        <v>0</v>
      </c>
      <c r="J78" s="476">
        <v>400000</v>
      </c>
      <c r="K78" s="476">
        <v>0</v>
      </c>
      <c r="L78" s="476">
        <v>400000</v>
      </c>
      <c r="M78" s="476">
        <v>400000</v>
      </c>
      <c r="N78" s="476">
        <v>400000</v>
      </c>
      <c r="O78" s="476"/>
      <c r="P78" s="450">
        <f t="shared" si="1"/>
        <v>400000</v>
      </c>
    </row>
    <row r="79" spans="1:16" ht="17.100000000000001" customHeight="1" x14ac:dyDescent="0.2">
      <c r="A79" s="448" t="str">
        <f t="shared" si="3"/>
        <v>174267-3-142</v>
      </c>
      <c r="B79" s="431">
        <v>174267</v>
      </c>
      <c r="C79" s="432">
        <v>3</v>
      </c>
      <c r="D79" s="433" t="s">
        <v>8</v>
      </c>
      <c r="E79" s="432">
        <v>142</v>
      </c>
      <c r="F79" s="475">
        <v>2007890</v>
      </c>
      <c r="G79" s="475">
        <v>0</v>
      </c>
      <c r="H79" s="475">
        <v>2007890</v>
      </c>
      <c r="I79" s="475">
        <v>0</v>
      </c>
      <c r="J79" s="475">
        <v>2007890</v>
      </c>
      <c r="K79" s="475">
        <v>0</v>
      </c>
      <c r="L79" s="475">
        <v>2007890</v>
      </c>
      <c r="M79" s="475">
        <v>1999734.89</v>
      </c>
      <c r="N79" s="475">
        <v>1999734.89</v>
      </c>
      <c r="O79" s="475"/>
      <c r="P79" s="451">
        <f>+L79-O79</f>
        <v>2007890</v>
      </c>
    </row>
    <row r="80" spans="1:16" ht="17.100000000000001" customHeight="1" x14ac:dyDescent="0.2">
      <c r="A80" s="448" t="str">
        <f t="shared" si="3"/>
        <v>174267-4-142</v>
      </c>
      <c r="B80" s="434">
        <v>174267</v>
      </c>
      <c r="C80" s="435">
        <v>4</v>
      </c>
      <c r="D80" s="436" t="s">
        <v>7</v>
      </c>
      <c r="E80" s="435">
        <v>142</v>
      </c>
      <c r="F80" s="476">
        <v>110000</v>
      </c>
      <c r="G80" s="476">
        <v>0</v>
      </c>
      <c r="H80" s="476">
        <v>110000</v>
      </c>
      <c r="I80" s="476">
        <v>0</v>
      </c>
      <c r="J80" s="476">
        <v>110000</v>
      </c>
      <c r="K80" s="476">
        <v>0</v>
      </c>
      <c r="L80" s="476">
        <v>110000</v>
      </c>
      <c r="M80" s="476">
        <v>110000</v>
      </c>
      <c r="N80" s="476">
        <v>110000</v>
      </c>
      <c r="O80" s="476"/>
      <c r="P80" s="450">
        <f t="shared" si="1"/>
        <v>110000</v>
      </c>
    </row>
    <row r="81" spans="1:16" ht="17.100000000000001" customHeight="1" x14ac:dyDescent="0.2">
      <c r="A81" s="448" t="str">
        <f t="shared" si="3"/>
        <v>174268-3-142</v>
      </c>
      <c r="B81" s="431">
        <v>174268</v>
      </c>
      <c r="C81" s="432">
        <v>3</v>
      </c>
      <c r="D81" s="433" t="s">
        <v>8</v>
      </c>
      <c r="E81" s="432">
        <v>142</v>
      </c>
      <c r="F81" s="475">
        <v>800000</v>
      </c>
      <c r="G81" s="475">
        <v>0</v>
      </c>
      <c r="H81" s="475">
        <v>800000</v>
      </c>
      <c r="I81" s="475">
        <v>0</v>
      </c>
      <c r="J81" s="475">
        <v>800000</v>
      </c>
      <c r="K81" s="475">
        <v>0</v>
      </c>
      <c r="L81" s="475">
        <v>800000</v>
      </c>
      <c r="M81" s="475">
        <v>783128.55</v>
      </c>
      <c r="N81" s="475">
        <v>783128.55</v>
      </c>
      <c r="O81" s="475"/>
      <c r="P81" s="451">
        <f>+L81-O81</f>
        <v>800000</v>
      </c>
    </row>
    <row r="82" spans="1:16" ht="17.100000000000001" customHeight="1" x14ac:dyDescent="0.2">
      <c r="A82" s="448" t="str">
        <f t="shared" si="3"/>
        <v>174268-4-142</v>
      </c>
      <c r="B82" s="434">
        <v>174268</v>
      </c>
      <c r="C82" s="435">
        <v>4</v>
      </c>
      <c r="D82" s="436" t="s">
        <v>7</v>
      </c>
      <c r="E82" s="435">
        <v>142</v>
      </c>
      <c r="F82" s="476">
        <v>100000</v>
      </c>
      <c r="G82" s="476">
        <v>0</v>
      </c>
      <c r="H82" s="476">
        <v>100000</v>
      </c>
      <c r="I82" s="476">
        <v>0</v>
      </c>
      <c r="J82" s="476">
        <v>100000</v>
      </c>
      <c r="K82" s="476">
        <v>0</v>
      </c>
      <c r="L82" s="476">
        <v>100000</v>
      </c>
      <c r="M82" s="476">
        <v>100000</v>
      </c>
      <c r="N82" s="476">
        <v>100000</v>
      </c>
      <c r="O82" s="476"/>
      <c r="P82" s="450">
        <f t="shared" si="1"/>
        <v>100000</v>
      </c>
    </row>
    <row r="83" spans="1:16" ht="17.100000000000001" customHeight="1" x14ac:dyDescent="0.2">
      <c r="A83" s="448" t="str">
        <f t="shared" si="3"/>
        <v>174269-3-142</v>
      </c>
      <c r="B83" s="431">
        <v>174269</v>
      </c>
      <c r="C83" s="432">
        <v>3</v>
      </c>
      <c r="D83" s="433" t="s">
        <v>8</v>
      </c>
      <c r="E83" s="432">
        <v>142</v>
      </c>
      <c r="F83" s="475">
        <v>5000000</v>
      </c>
      <c r="G83" s="475">
        <v>0</v>
      </c>
      <c r="H83" s="475">
        <v>5000000</v>
      </c>
      <c r="I83" s="475">
        <v>0</v>
      </c>
      <c r="J83" s="475">
        <v>5000000</v>
      </c>
      <c r="K83" s="475">
        <v>0</v>
      </c>
      <c r="L83" s="475">
        <v>5000000</v>
      </c>
      <c r="M83" s="475">
        <v>4994867.47</v>
      </c>
      <c r="N83" s="475">
        <v>4994867.47</v>
      </c>
      <c r="O83" s="475"/>
      <c r="P83" s="451">
        <f>+L83-O83</f>
        <v>5000000</v>
      </c>
    </row>
    <row r="84" spans="1:16" ht="17.100000000000001" customHeight="1" x14ac:dyDescent="0.2">
      <c r="A84" s="448" t="str">
        <f t="shared" si="3"/>
        <v>174270-3-142</v>
      </c>
      <c r="B84" s="434">
        <v>174270</v>
      </c>
      <c r="C84" s="435">
        <v>3</v>
      </c>
      <c r="D84" s="436" t="s">
        <v>8</v>
      </c>
      <c r="E84" s="435">
        <v>142</v>
      </c>
      <c r="F84" s="476">
        <v>2950000</v>
      </c>
      <c r="G84" s="476">
        <v>0</v>
      </c>
      <c r="H84" s="476">
        <v>2950000</v>
      </c>
      <c r="I84" s="476">
        <v>0</v>
      </c>
      <c r="J84" s="476">
        <v>2950000</v>
      </c>
      <c r="K84" s="476">
        <v>0</v>
      </c>
      <c r="L84" s="476">
        <v>2950000</v>
      </c>
      <c r="M84" s="476">
        <v>2947500</v>
      </c>
      <c r="N84" s="476">
        <v>2947500</v>
      </c>
      <c r="O84" s="476"/>
      <c r="P84" s="450">
        <f t="shared" si="1"/>
        <v>2950000</v>
      </c>
    </row>
    <row r="85" spans="1:16" ht="17.100000000000001" customHeight="1" x14ac:dyDescent="0.2">
      <c r="A85" s="448" t="str">
        <f t="shared" si="3"/>
        <v>174271-3-142</v>
      </c>
      <c r="B85" s="431">
        <v>174271</v>
      </c>
      <c r="C85" s="432">
        <v>3</v>
      </c>
      <c r="D85" s="433" t="s">
        <v>8</v>
      </c>
      <c r="E85" s="432">
        <v>142</v>
      </c>
      <c r="F85" s="475">
        <v>700000</v>
      </c>
      <c r="G85" s="475">
        <v>0</v>
      </c>
      <c r="H85" s="475">
        <v>700000</v>
      </c>
      <c r="I85" s="475">
        <v>0</v>
      </c>
      <c r="J85" s="475">
        <v>700000</v>
      </c>
      <c r="K85" s="475">
        <v>0</v>
      </c>
      <c r="L85" s="475">
        <v>700000</v>
      </c>
      <c r="M85" s="475">
        <v>641360</v>
      </c>
      <c r="N85" s="475">
        <v>641360</v>
      </c>
      <c r="O85" s="475"/>
      <c r="P85" s="451">
        <f>+L85-O85</f>
        <v>700000</v>
      </c>
    </row>
    <row r="86" spans="1:16" ht="17.100000000000001" customHeight="1" x14ac:dyDescent="0.2">
      <c r="A86" s="448" t="str">
        <f t="shared" si="3"/>
        <v>174271-4-142</v>
      </c>
      <c r="B86" s="434">
        <v>174271</v>
      </c>
      <c r="C86" s="435">
        <v>4</v>
      </c>
      <c r="D86" s="436" t="s">
        <v>7</v>
      </c>
      <c r="E86" s="435">
        <v>142</v>
      </c>
      <c r="F86" s="476">
        <v>100000</v>
      </c>
      <c r="G86" s="476">
        <v>0</v>
      </c>
      <c r="H86" s="476">
        <v>100000</v>
      </c>
      <c r="I86" s="476">
        <v>0</v>
      </c>
      <c r="J86" s="476">
        <v>100000</v>
      </c>
      <c r="K86" s="476">
        <v>0</v>
      </c>
      <c r="L86" s="476">
        <v>100000</v>
      </c>
      <c r="M86" s="476">
        <v>100000</v>
      </c>
      <c r="N86" s="476">
        <v>100000</v>
      </c>
      <c r="O86" s="476"/>
      <c r="P86" s="450">
        <f t="shared" si="1"/>
        <v>100000</v>
      </c>
    </row>
    <row r="87" spans="1:16" ht="17.100000000000001" customHeight="1" x14ac:dyDescent="0.2">
      <c r="A87" s="448" t="str">
        <f t="shared" si="3"/>
        <v>174272-3-142</v>
      </c>
      <c r="B87" s="431">
        <v>174272</v>
      </c>
      <c r="C87" s="432">
        <v>3</v>
      </c>
      <c r="D87" s="433" t="s">
        <v>8</v>
      </c>
      <c r="E87" s="432">
        <v>142</v>
      </c>
      <c r="F87" s="475">
        <v>1000000</v>
      </c>
      <c r="G87" s="475">
        <v>0</v>
      </c>
      <c r="H87" s="475">
        <v>1000000</v>
      </c>
      <c r="I87" s="475">
        <v>0</v>
      </c>
      <c r="J87" s="475">
        <v>1000000</v>
      </c>
      <c r="K87" s="475">
        <v>0</v>
      </c>
      <c r="L87" s="475">
        <v>1000000</v>
      </c>
      <c r="M87" s="475">
        <v>966950.3</v>
      </c>
      <c r="N87" s="475">
        <v>966950.3</v>
      </c>
      <c r="O87" s="475"/>
      <c r="P87" s="451">
        <f>+L87-O87</f>
        <v>1000000</v>
      </c>
    </row>
    <row r="88" spans="1:16" ht="17.100000000000001" customHeight="1" x14ac:dyDescent="0.2">
      <c r="A88" s="448" t="str">
        <f t="shared" si="3"/>
        <v>174273-3-142</v>
      </c>
      <c r="B88" s="434">
        <v>174273</v>
      </c>
      <c r="C88" s="435">
        <v>3</v>
      </c>
      <c r="D88" s="436" t="s">
        <v>8</v>
      </c>
      <c r="E88" s="435">
        <v>142</v>
      </c>
      <c r="F88" s="476">
        <v>1000000</v>
      </c>
      <c r="G88" s="476">
        <v>0</v>
      </c>
      <c r="H88" s="476">
        <v>1000000</v>
      </c>
      <c r="I88" s="476">
        <v>0</v>
      </c>
      <c r="J88" s="476">
        <v>1000000</v>
      </c>
      <c r="K88" s="476">
        <v>0</v>
      </c>
      <c r="L88" s="476">
        <v>1000000</v>
      </c>
      <c r="M88" s="476">
        <v>0</v>
      </c>
      <c r="N88" s="476">
        <v>0</v>
      </c>
      <c r="O88" s="476"/>
      <c r="P88" s="450">
        <f t="shared" si="1"/>
        <v>1000000</v>
      </c>
    </row>
    <row r="89" spans="1:16" ht="17.100000000000001" customHeight="1" x14ac:dyDescent="0.2">
      <c r="A89" s="448" t="str">
        <f t="shared" si="3"/>
        <v>195063-3-100</v>
      </c>
      <c r="B89" s="431">
        <v>195063</v>
      </c>
      <c r="C89" s="432">
        <v>3</v>
      </c>
      <c r="D89" s="433" t="s">
        <v>8</v>
      </c>
      <c r="E89" s="432">
        <v>100</v>
      </c>
      <c r="F89" s="475">
        <v>1949502</v>
      </c>
      <c r="G89" s="475">
        <v>0</v>
      </c>
      <c r="H89" s="475">
        <v>1949502</v>
      </c>
      <c r="I89" s="475">
        <v>0</v>
      </c>
      <c r="J89" s="475">
        <v>1949502</v>
      </c>
      <c r="K89" s="475">
        <v>0</v>
      </c>
      <c r="L89" s="475">
        <v>1949502</v>
      </c>
      <c r="M89" s="475">
        <v>1828171.59</v>
      </c>
      <c r="N89" s="475">
        <v>1828171.59</v>
      </c>
      <c r="O89" s="475"/>
      <c r="P89" s="451">
        <f>+L89-O89</f>
        <v>1949502</v>
      </c>
    </row>
    <row r="90" spans="1:16" ht="17.100000000000001" customHeight="1" x14ac:dyDescent="0.2">
      <c r="A90" s="448" t="str">
        <f t="shared" si="3"/>
        <v>195065-3-100</v>
      </c>
      <c r="B90" s="434">
        <v>195065</v>
      </c>
      <c r="C90" s="435">
        <v>3</v>
      </c>
      <c r="D90" s="436" t="s">
        <v>8</v>
      </c>
      <c r="E90" s="435">
        <v>100</v>
      </c>
      <c r="F90" s="476">
        <v>233177</v>
      </c>
      <c r="G90" s="476">
        <v>0</v>
      </c>
      <c r="H90" s="476">
        <v>233177</v>
      </c>
      <c r="I90" s="476">
        <v>0</v>
      </c>
      <c r="J90" s="476">
        <v>233177</v>
      </c>
      <c r="K90" s="476">
        <v>0</v>
      </c>
      <c r="L90" s="476">
        <v>233177</v>
      </c>
      <c r="M90" s="476">
        <v>226636.13</v>
      </c>
      <c r="N90" s="476">
        <v>226636.13</v>
      </c>
      <c r="O90" s="476"/>
      <c r="P90" s="453">
        <f t="shared" si="1"/>
        <v>233177</v>
      </c>
    </row>
    <row r="91" spans="1:16" ht="17.100000000000001" customHeight="1" x14ac:dyDescent="0.2">
      <c r="A91" s="448" t="str">
        <f t="shared" si="3"/>
        <v>195067-3-100</v>
      </c>
      <c r="B91" s="431">
        <v>195067</v>
      </c>
      <c r="C91" s="432">
        <v>3</v>
      </c>
      <c r="D91" s="433" t="s">
        <v>8</v>
      </c>
      <c r="E91" s="432">
        <v>100</v>
      </c>
      <c r="F91" s="475">
        <v>17628738</v>
      </c>
      <c r="G91" s="475">
        <v>0</v>
      </c>
      <c r="H91" s="475">
        <v>17628738</v>
      </c>
      <c r="I91" s="475">
        <v>0</v>
      </c>
      <c r="J91" s="475">
        <v>17628738</v>
      </c>
      <c r="K91" s="475">
        <v>0</v>
      </c>
      <c r="L91" s="475">
        <v>17628738</v>
      </c>
      <c r="M91" s="475">
        <v>16391940.539999999</v>
      </c>
      <c r="N91" s="475">
        <v>16391940.539999999</v>
      </c>
      <c r="O91" s="475"/>
      <c r="P91" s="454">
        <f>+L91-O91</f>
        <v>17628738</v>
      </c>
    </row>
    <row r="92" spans="1:16" ht="17.100000000000001" customHeight="1" x14ac:dyDescent="0.2">
      <c r="A92" s="448" t="str">
        <f t="shared" si="3"/>
        <v>204816-3-181</v>
      </c>
      <c r="B92" s="434">
        <v>204816</v>
      </c>
      <c r="C92" s="435">
        <v>3</v>
      </c>
      <c r="D92" s="436" t="s">
        <v>8</v>
      </c>
      <c r="E92" s="435">
        <v>181</v>
      </c>
      <c r="F92" s="476">
        <v>800000</v>
      </c>
      <c r="G92" s="476">
        <v>0</v>
      </c>
      <c r="H92" s="476">
        <v>800000</v>
      </c>
      <c r="I92" s="476">
        <v>0</v>
      </c>
      <c r="J92" s="476">
        <v>800000</v>
      </c>
      <c r="K92" s="476">
        <v>0</v>
      </c>
      <c r="L92" s="476">
        <v>800000</v>
      </c>
      <c r="M92" s="476">
        <v>800000</v>
      </c>
      <c r="N92" s="476">
        <v>800000</v>
      </c>
      <c r="O92" s="476"/>
      <c r="P92" s="453">
        <f t="shared" si="1"/>
        <v>800000</v>
      </c>
    </row>
    <row r="93" spans="1:16" ht="17.100000000000001" customHeight="1" x14ac:dyDescent="0.2">
      <c r="A93" s="448" t="str">
        <f t="shared" si="3"/>
        <v>204817-3-181</v>
      </c>
      <c r="B93" s="431">
        <v>204817</v>
      </c>
      <c r="C93" s="432">
        <v>3</v>
      </c>
      <c r="D93" s="433" t="s">
        <v>8</v>
      </c>
      <c r="E93" s="432">
        <v>181</v>
      </c>
      <c r="F93" s="475">
        <v>700000</v>
      </c>
      <c r="G93" s="475">
        <v>0</v>
      </c>
      <c r="H93" s="475">
        <v>700000</v>
      </c>
      <c r="I93" s="475">
        <v>0</v>
      </c>
      <c r="J93" s="475">
        <v>700000</v>
      </c>
      <c r="K93" s="475">
        <v>0</v>
      </c>
      <c r="L93" s="475">
        <v>700000</v>
      </c>
      <c r="M93" s="475">
        <v>700000</v>
      </c>
      <c r="N93" s="475">
        <v>700000</v>
      </c>
      <c r="O93" s="475"/>
      <c r="P93" s="454">
        <f>+L93-O93</f>
        <v>700000</v>
      </c>
    </row>
    <row r="94" spans="1:16" ht="17.100000000000001" customHeight="1" x14ac:dyDescent="0.2">
      <c r="A94" s="448" t="str">
        <f t="shared" ref="A94" si="4">CONCATENATE(B94,"-",C94,"-",E94)</f>
        <v>204818-3-142</v>
      </c>
      <c r="B94" s="434">
        <v>204818</v>
      </c>
      <c r="C94" s="435">
        <v>3</v>
      </c>
      <c r="D94" s="436" t="s">
        <v>8</v>
      </c>
      <c r="E94" s="435">
        <v>142</v>
      </c>
      <c r="F94" s="476">
        <v>1</v>
      </c>
      <c r="G94" s="476">
        <v>0</v>
      </c>
      <c r="H94" s="476">
        <v>1</v>
      </c>
      <c r="I94" s="476">
        <v>0</v>
      </c>
      <c r="J94" s="476">
        <v>1</v>
      </c>
      <c r="K94" s="476">
        <v>0</v>
      </c>
      <c r="L94" s="476">
        <v>1</v>
      </c>
      <c r="M94" s="476">
        <v>1</v>
      </c>
      <c r="N94" s="476">
        <v>1</v>
      </c>
      <c r="O94" s="476"/>
      <c r="P94" s="453">
        <f t="shared" si="1"/>
        <v>1</v>
      </c>
    </row>
    <row r="95" spans="1:16" ht="17.100000000000001" customHeight="1" x14ac:dyDescent="0.2">
      <c r="A95" s="448"/>
      <c r="B95" s="477" t="s">
        <v>9</v>
      </c>
      <c r="C95" s="483"/>
      <c r="D95" s="483"/>
      <c r="E95" s="477"/>
      <c r="F95" s="438">
        <v>517546895</v>
      </c>
      <c r="G95" s="438">
        <v>-3436635</v>
      </c>
      <c r="H95" s="438">
        <v>514110260</v>
      </c>
      <c r="I95" s="438">
        <v>0</v>
      </c>
      <c r="J95" s="438">
        <v>514110260</v>
      </c>
      <c r="K95" s="438">
        <v>0</v>
      </c>
      <c r="L95" s="438">
        <v>514110260</v>
      </c>
      <c r="M95" s="438">
        <v>464205153.38</v>
      </c>
      <c r="N95" s="438">
        <v>463155153.38</v>
      </c>
      <c r="O95" s="438">
        <v>1050000</v>
      </c>
      <c r="P95" s="455">
        <f>+L95-O95</f>
        <v>513060260</v>
      </c>
    </row>
    <row r="97" spans="13:14" ht="17.100000000000001" customHeight="1" x14ac:dyDescent="0.2">
      <c r="M97" s="456"/>
      <c r="N97" s="457">
        <f>N95-'Execução Orçamentária'!P411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5:D95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9"/>
  <sheetViews>
    <sheetView showGridLines="0" zoomScale="80" zoomScaleNormal="80" workbookViewId="0">
      <pane xSplit="1" ySplit="4" topLeftCell="B47" activePane="bottomRight" state="frozen"/>
      <selection activeCell="Q5" sqref="Q5:Q7"/>
      <selection pane="topRight" activeCell="Q5" sqref="Q5:Q7"/>
      <selection pane="bottomLeft" activeCell="Q5" sqref="Q5:Q7"/>
      <selection pane="bottomRight" activeCell="D58" sqref="D5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8"/>
      <c r="I1" s="459"/>
      <c r="K1" s="459"/>
      <c r="M1" s="459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9" t="s">
        <v>48</v>
      </c>
      <c r="B3" s="488" t="s">
        <v>0</v>
      </c>
      <c r="C3" s="488" t="s">
        <v>1</v>
      </c>
      <c r="D3" s="488"/>
      <c r="E3" s="490" t="s">
        <v>349</v>
      </c>
      <c r="F3" s="486" t="s">
        <v>67</v>
      </c>
      <c r="G3" s="486" t="s">
        <v>50</v>
      </c>
      <c r="H3" s="486" t="s">
        <v>51</v>
      </c>
      <c r="I3" s="486" t="s">
        <v>52</v>
      </c>
      <c r="J3" s="486" t="s">
        <v>53</v>
      </c>
      <c r="K3" s="486" t="s">
        <v>54</v>
      </c>
      <c r="L3" s="486" t="s">
        <v>5</v>
      </c>
      <c r="M3" s="486" t="s">
        <v>12</v>
      </c>
    </row>
    <row r="4" spans="1:13" ht="32.1" customHeight="1" x14ac:dyDescent="0.2">
      <c r="A4" s="489"/>
      <c r="B4" s="488"/>
      <c r="C4" s="488"/>
      <c r="D4" s="488"/>
      <c r="E4" s="491"/>
      <c r="F4" s="487"/>
      <c r="G4" s="487"/>
      <c r="H4" s="487"/>
      <c r="I4" s="487"/>
      <c r="J4" s="487"/>
      <c r="K4" s="487"/>
      <c r="L4" s="487"/>
      <c r="M4" s="487"/>
    </row>
    <row r="5" spans="1:13" ht="20.100000000000001" customHeight="1" x14ac:dyDescent="0.2">
      <c r="A5" s="410" t="str">
        <f>CONCATENATE(B5,"-",C5,"-",E5)</f>
        <v>93045-1-100</v>
      </c>
      <c r="B5" s="431">
        <v>93045</v>
      </c>
      <c r="C5" s="432">
        <v>1</v>
      </c>
      <c r="D5" s="433" t="s">
        <v>11</v>
      </c>
      <c r="E5" s="432">
        <v>100</v>
      </c>
      <c r="F5" s="439">
        <v>304083.05</v>
      </c>
      <c r="G5" s="439">
        <v>304083.05</v>
      </c>
      <c r="H5" s="439">
        <v>0</v>
      </c>
      <c r="I5" s="439">
        <v>304083.05</v>
      </c>
      <c r="J5" s="439">
        <v>0</v>
      </c>
      <c r="K5" s="439">
        <v>304083.05</v>
      </c>
      <c r="L5" s="439">
        <v>0</v>
      </c>
      <c r="M5" s="439"/>
    </row>
    <row r="6" spans="1:13" ht="20.100000000000001" customHeight="1" x14ac:dyDescent="0.2">
      <c r="A6" s="410" t="str">
        <f t="shared" ref="A6:A53" si="0">CONCATENATE(B6,"-",C6,"-",E6)</f>
        <v>93045-3-100</v>
      </c>
      <c r="B6" s="434">
        <v>93045</v>
      </c>
      <c r="C6" s="435">
        <v>3</v>
      </c>
      <c r="D6" s="436" t="s">
        <v>8</v>
      </c>
      <c r="E6" s="435">
        <v>100</v>
      </c>
      <c r="F6" s="440">
        <v>2672.61</v>
      </c>
      <c r="G6" s="440">
        <v>2672.61</v>
      </c>
      <c r="H6" s="440">
        <v>0</v>
      </c>
      <c r="I6" s="440">
        <v>2672.61</v>
      </c>
      <c r="J6" s="440">
        <v>0</v>
      </c>
      <c r="K6" s="440">
        <v>2672.61</v>
      </c>
      <c r="L6" s="440">
        <v>0</v>
      </c>
      <c r="M6" s="440"/>
    </row>
    <row r="7" spans="1:13" ht="20.100000000000001" customHeight="1" x14ac:dyDescent="0.2">
      <c r="A7" s="410" t="str">
        <f t="shared" si="0"/>
        <v>93048-1-100</v>
      </c>
      <c r="B7" s="431">
        <v>93048</v>
      </c>
      <c r="C7" s="432">
        <v>1</v>
      </c>
      <c r="D7" s="433" t="s">
        <v>11</v>
      </c>
      <c r="E7" s="432">
        <v>100</v>
      </c>
      <c r="F7" s="439">
        <v>21973.599999999999</v>
      </c>
      <c r="G7" s="439">
        <v>21973.599999999999</v>
      </c>
      <c r="H7" s="439">
        <v>0</v>
      </c>
      <c r="I7" s="439">
        <v>21973.599999999999</v>
      </c>
      <c r="J7" s="439">
        <v>0</v>
      </c>
      <c r="K7" s="439">
        <v>21973.599999999999</v>
      </c>
      <c r="L7" s="439">
        <v>0</v>
      </c>
      <c r="M7" s="439"/>
    </row>
    <row r="8" spans="1:13" ht="20.100000000000001" customHeight="1" x14ac:dyDescent="0.2">
      <c r="A8" s="410" t="str">
        <f t="shared" si="0"/>
        <v>128811-3-142</v>
      </c>
      <c r="B8" s="434">
        <v>128811</v>
      </c>
      <c r="C8" s="435">
        <v>3</v>
      </c>
      <c r="D8" s="436" t="s">
        <v>8</v>
      </c>
      <c r="E8" s="435">
        <v>142</v>
      </c>
      <c r="F8" s="440">
        <v>69880.08</v>
      </c>
      <c r="G8" s="440">
        <v>69880.08</v>
      </c>
      <c r="H8" s="440">
        <v>0</v>
      </c>
      <c r="I8" s="440">
        <v>69880.08</v>
      </c>
      <c r="J8" s="440">
        <v>0</v>
      </c>
      <c r="K8" s="440">
        <v>69880.08</v>
      </c>
      <c r="L8" s="440">
        <v>0</v>
      </c>
      <c r="M8" s="440"/>
    </row>
    <row r="9" spans="1:13" ht="20.100000000000001" customHeight="1" x14ac:dyDescent="0.2">
      <c r="A9" s="410" t="str">
        <f t="shared" si="0"/>
        <v>139605-3-151</v>
      </c>
      <c r="B9" s="431">
        <v>139605</v>
      </c>
      <c r="C9" s="432">
        <v>3</v>
      </c>
      <c r="D9" s="433" t="s">
        <v>8</v>
      </c>
      <c r="E9" s="432">
        <v>151</v>
      </c>
      <c r="F9" s="439">
        <v>28623.439999999999</v>
      </c>
      <c r="G9" s="439">
        <v>28623.439999999999</v>
      </c>
      <c r="H9" s="439">
        <v>0</v>
      </c>
      <c r="I9" s="439">
        <v>28623.439999999999</v>
      </c>
      <c r="J9" s="439">
        <v>0</v>
      </c>
      <c r="K9" s="439">
        <v>28623.439999999999</v>
      </c>
      <c r="L9" s="439">
        <v>0</v>
      </c>
      <c r="M9" s="439"/>
    </row>
    <row r="10" spans="1:13" ht="20.100000000000001" customHeight="1" x14ac:dyDescent="0.2">
      <c r="A10" s="410" t="str">
        <f t="shared" si="0"/>
        <v>174222-1-100</v>
      </c>
      <c r="B10" s="434">
        <v>174222</v>
      </c>
      <c r="C10" s="435">
        <v>1</v>
      </c>
      <c r="D10" s="436" t="s">
        <v>11</v>
      </c>
      <c r="E10" s="435">
        <v>100</v>
      </c>
      <c r="F10" s="440">
        <v>35183368.530000001</v>
      </c>
      <c r="G10" s="440">
        <v>34594094.460000001</v>
      </c>
      <c r="H10" s="440">
        <v>3859333.13</v>
      </c>
      <c r="I10" s="440">
        <v>30734761.329999998</v>
      </c>
      <c r="J10" s="440">
        <v>3476442.99</v>
      </c>
      <c r="K10" s="440">
        <v>27258318.34</v>
      </c>
      <c r="L10" s="440">
        <v>589274.06999999995</v>
      </c>
      <c r="M10" s="440"/>
    </row>
    <row r="11" spans="1:13" ht="20.100000000000001" customHeight="1" x14ac:dyDescent="0.2">
      <c r="A11" s="410" t="str">
        <f t="shared" si="0"/>
        <v>174224-3-151</v>
      </c>
      <c r="B11" s="431">
        <v>174224</v>
      </c>
      <c r="C11" s="432">
        <v>3</v>
      </c>
      <c r="D11" s="433" t="s">
        <v>8</v>
      </c>
      <c r="E11" s="432">
        <v>151</v>
      </c>
      <c r="F11" s="439">
        <v>3166019.24</v>
      </c>
      <c r="G11" s="439">
        <v>3166019.24</v>
      </c>
      <c r="H11" s="439">
        <v>914505.11</v>
      </c>
      <c r="I11" s="439">
        <v>2251514.13</v>
      </c>
      <c r="J11" s="439">
        <v>243107.48</v>
      </c>
      <c r="K11" s="439">
        <v>2008406.65</v>
      </c>
      <c r="L11" s="439">
        <v>0</v>
      </c>
      <c r="M11" s="439"/>
    </row>
    <row r="12" spans="1:13" ht="20.100000000000001" customHeight="1" x14ac:dyDescent="0.2">
      <c r="A12" s="410" t="str">
        <f t="shared" si="0"/>
        <v>174225-3-151</v>
      </c>
      <c r="B12" s="434">
        <v>174225</v>
      </c>
      <c r="C12" s="435">
        <v>3</v>
      </c>
      <c r="D12" s="436" t="s">
        <v>8</v>
      </c>
      <c r="E12" s="435">
        <v>151</v>
      </c>
      <c r="F12" s="440">
        <v>49634.68</v>
      </c>
      <c r="G12" s="440">
        <v>49634.68</v>
      </c>
      <c r="H12" s="440">
        <v>31165.38</v>
      </c>
      <c r="I12" s="440">
        <v>18469.3</v>
      </c>
      <c r="J12" s="440">
        <v>7694.09</v>
      </c>
      <c r="K12" s="440">
        <v>10775.21</v>
      </c>
      <c r="L12" s="440">
        <v>0</v>
      </c>
      <c r="M12" s="440"/>
    </row>
    <row r="13" spans="1:13" ht="20.100000000000001" customHeight="1" x14ac:dyDescent="0.2">
      <c r="A13" s="410" t="str">
        <f t="shared" si="0"/>
        <v>174231-3-142</v>
      </c>
      <c r="B13" s="431">
        <v>174231</v>
      </c>
      <c r="C13" s="432">
        <v>3</v>
      </c>
      <c r="D13" s="433" t="s">
        <v>8</v>
      </c>
      <c r="E13" s="432">
        <v>142</v>
      </c>
      <c r="F13" s="439">
        <v>13363.71</v>
      </c>
      <c r="G13" s="439">
        <v>13345.41</v>
      </c>
      <c r="H13" s="439">
        <v>1000</v>
      </c>
      <c r="I13" s="439">
        <v>12345.41</v>
      </c>
      <c r="J13" s="439">
        <v>7663.71</v>
      </c>
      <c r="K13" s="439">
        <v>4681.7</v>
      </c>
      <c r="L13" s="439">
        <v>18.3</v>
      </c>
      <c r="M13" s="439"/>
    </row>
    <row r="14" spans="1:13" ht="20.100000000000001" customHeight="1" x14ac:dyDescent="0.2">
      <c r="A14" s="410" t="str">
        <f t="shared" si="0"/>
        <v>174232-3-142</v>
      </c>
      <c r="B14" s="434">
        <v>174232</v>
      </c>
      <c r="C14" s="435">
        <v>3</v>
      </c>
      <c r="D14" s="436" t="s">
        <v>8</v>
      </c>
      <c r="E14" s="435">
        <v>142</v>
      </c>
      <c r="F14" s="440">
        <v>1236946.99</v>
      </c>
      <c r="G14" s="440">
        <v>1120516.44</v>
      </c>
      <c r="H14" s="440">
        <v>210069.3</v>
      </c>
      <c r="I14" s="440">
        <v>910447.14</v>
      </c>
      <c r="J14" s="440">
        <v>175405.05</v>
      </c>
      <c r="K14" s="440">
        <v>735042.09</v>
      </c>
      <c r="L14" s="440">
        <v>116430.55</v>
      </c>
      <c r="M14" s="440"/>
    </row>
    <row r="15" spans="1:13" ht="20.100000000000001" customHeight="1" x14ac:dyDescent="0.2">
      <c r="A15" s="410" t="str">
        <f t="shared" si="0"/>
        <v>174232-4-142</v>
      </c>
      <c r="B15" s="431">
        <v>174232</v>
      </c>
      <c r="C15" s="432">
        <v>4</v>
      </c>
      <c r="D15" s="433" t="s">
        <v>7</v>
      </c>
      <c r="E15" s="432">
        <v>142</v>
      </c>
      <c r="F15" s="439">
        <v>40596.99</v>
      </c>
      <c r="G15" s="439">
        <v>40595.99</v>
      </c>
      <c r="H15" s="439">
        <v>13498.99</v>
      </c>
      <c r="I15" s="439">
        <v>27097</v>
      </c>
      <c r="J15" s="439">
        <v>0</v>
      </c>
      <c r="K15" s="439">
        <v>27097</v>
      </c>
      <c r="L15" s="439">
        <v>1</v>
      </c>
      <c r="M15" s="439"/>
    </row>
    <row r="16" spans="1:13" ht="20.100000000000001" customHeight="1" x14ac:dyDescent="0.2">
      <c r="A16" s="410" t="str">
        <f t="shared" si="0"/>
        <v>174233-3-142</v>
      </c>
      <c r="B16" s="434">
        <v>174233</v>
      </c>
      <c r="C16" s="435">
        <v>3</v>
      </c>
      <c r="D16" s="436" t="s">
        <v>8</v>
      </c>
      <c r="E16" s="435">
        <v>142</v>
      </c>
      <c r="F16" s="440">
        <v>16564.5</v>
      </c>
      <c r="G16" s="440">
        <v>14807.88</v>
      </c>
      <c r="H16" s="440">
        <v>8318.07</v>
      </c>
      <c r="I16" s="440">
        <v>6489.81</v>
      </c>
      <c r="J16" s="440">
        <v>2126.54</v>
      </c>
      <c r="K16" s="440">
        <v>4363.2700000000004</v>
      </c>
      <c r="L16" s="440">
        <v>1756.62</v>
      </c>
      <c r="M16" s="440"/>
    </row>
    <row r="17" spans="1:13" ht="20.100000000000001" customHeight="1" x14ac:dyDescent="0.2">
      <c r="A17" s="410" t="str">
        <f t="shared" si="0"/>
        <v>174234-3-142</v>
      </c>
      <c r="B17" s="431">
        <v>174234</v>
      </c>
      <c r="C17" s="432">
        <v>3</v>
      </c>
      <c r="D17" s="433" t="s">
        <v>8</v>
      </c>
      <c r="E17" s="432">
        <v>142</v>
      </c>
      <c r="F17" s="439">
        <v>70086.47</v>
      </c>
      <c r="G17" s="439">
        <v>69629.259999999995</v>
      </c>
      <c r="H17" s="439">
        <v>61821.09</v>
      </c>
      <c r="I17" s="439">
        <v>7808.17</v>
      </c>
      <c r="J17" s="439">
        <v>174.7</v>
      </c>
      <c r="K17" s="439">
        <v>7633.47</v>
      </c>
      <c r="L17" s="439">
        <v>457.21</v>
      </c>
      <c r="M17" s="439"/>
    </row>
    <row r="18" spans="1:13" ht="20.100000000000001" customHeight="1" x14ac:dyDescent="0.2">
      <c r="A18" s="410" t="str">
        <f t="shared" si="0"/>
        <v>174234-4-142</v>
      </c>
      <c r="B18" s="434">
        <v>174234</v>
      </c>
      <c r="C18" s="435">
        <v>4</v>
      </c>
      <c r="D18" s="436" t="s">
        <v>7</v>
      </c>
      <c r="E18" s="435">
        <v>142</v>
      </c>
      <c r="F18" s="440">
        <v>261957</v>
      </c>
      <c r="G18" s="440">
        <v>261957</v>
      </c>
      <c r="H18" s="440">
        <v>261957</v>
      </c>
      <c r="I18" s="440"/>
      <c r="J18" s="440"/>
      <c r="K18" s="440"/>
      <c r="L18" s="440">
        <v>0</v>
      </c>
      <c r="M18" s="440"/>
    </row>
    <row r="19" spans="1:13" ht="20.100000000000001" customHeight="1" x14ac:dyDescent="0.2">
      <c r="A19" s="410" t="str">
        <f t="shared" si="0"/>
        <v>174235-3-142</v>
      </c>
      <c r="B19" s="431">
        <v>174235</v>
      </c>
      <c r="C19" s="432">
        <v>3</v>
      </c>
      <c r="D19" s="433" t="s">
        <v>8</v>
      </c>
      <c r="E19" s="432">
        <v>142</v>
      </c>
      <c r="F19" s="439">
        <v>12046.7</v>
      </c>
      <c r="G19" s="439">
        <v>9273.19</v>
      </c>
      <c r="H19" s="439">
        <v>0</v>
      </c>
      <c r="I19" s="439">
        <v>9273.19</v>
      </c>
      <c r="J19" s="439">
        <v>0</v>
      </c>
      <c r="K19" s="439">
        <v>9273.19</v>
      </c>
      <c r="L19" s="439">
        <v>2773.51</v>
      </c>
      <c r="M19" s="439"/>
    </row>
    <row r="20" spans="1:13" ht="20.100000000000001" customHeight="1" x14ac:dyDescent="0.2">
      <c r="A20" s="410" t="str">
        <f t="shared" si="0"/>
        <v>174237-3-142</v>
      </c>
      <c r="B20" s="434">
        <v>174237</v>
      </c>
      <c r="C20" s="435">
        <v>3</v>
      </c>
      <c r="D20" s="436" t="s">
        <v>8</v>
      </c>
      <c r="E20" s="435">
        <v>142</v>
      </c>
      <c r="F20" s="440">
        <v>18656.27</v>
      </c>
      <c r="G20" s="440">
        <v>16123.47</v>
      </c>
      <c r="H20" s="440">
        <v>3825</v>
      </c>
      <c r="I20" s="440">
        <v>12298.47</v>
      </c>
      <c r="J20" s="440">
        <v>0</v>
      </c>
      <c r="K20" s="440">
        <v>12298.47</v>
      </c>
      <c r="L20" s="440">
        <v>2532.8000000000002</v>
      </c>
      <c r="M20" s="440"/>
    </row>
    <row r="21" spans="1:13" ht="20.100000000000001" customHeight="1" x14ac:dyDescent="0.2">
      <c r="A21" s="410" t="str">
        <f t="shared" si="0"/>
        <v>174238-3-142</v>
      </c>
      <c r="B21" s="431">
        <v>174238</v>
      </c>
      <c r="C21" s="432">
        <v>3</v>
      </c>
      <c r="D21" s="433" t="s">
        <v>8</v>
      </c>
      <c r="E21" s="432">
        <v>142</v>
      </c>
      <c r="F21" s="439">
        <v>75</v>
      </c>
      <c r="G21" s="439">
        <v>75</v>
      </c>
      <c r="H21" s="439">
        <v>0</v>
      </c>
      <c r="I21" s="439">
        <v>75</v>
      </c>
      <c r="J21" s="439">
        <v>0</v>
      </c>
      <c r="K21" s="439">
        <v>75</v>
      </c>
      <c r="L21" s="439">
        <v>0</v>
      </c>
      <c r="M21" s="439"/>
    </row>
    <row r="22" spans="1:13" ht="20.100000000000001" customHeight="1" x14ac:dyDescent="0.2">
      <c r="A22" s="410" t="str">
        <f t="shared" si="0"/>
        <v>174239-3-142</v>
      </c>
      <c r="B22" s="434">
        <v>174239</v>
      </c>
      <c r="C22" s="435">
        <v>3</v>
      </c>
      <c r="D22" s="436" t="s">
        <v>8</v>
      </c>
      <c r="E22" s="435">
        <v>142</v>
      </c>
      <c r="F22" s="440">
        <v>459426.88</v>
      </c>
      <c r="G22" s="440">
        <v>363231.59</v>
      </c>
      <c r="H22" s="440">
        <v>112059.34</v>
      </c>
      <c r="I22" s="440">
        <v>251172.25</v>
      </c>
      <c r="J22" s="440">
        <v>181084.94</v>
      </c>
      <c r="K22" s="440">
        <v>70087.31</v>
      </c>
      <c r="L22" s="440">
        <v>96195.29</v>
      </c>
      <c r="M22" s="440"/>
    </row>
    <row r="23" spans="1:13" ht="20.100000000000001" customHeight="1" x14ac:dyDescent="0.2">
      <c r="A23" s="410" t="str">
        <f t="shared" si="0"/>
        <v>174239-4-142</v>
      </c>
      <c r="B23" s="431">
        <v>174239</v>
      </c>
      <c r="C23" s="432">
        <v>4</v>
      </c>
      <c r="D23" s="433" t="s">
        <v>7</v>
      </c>
      <c r="E23" s="432">
        <v>142</v>
      </c>
      <c r="F23" s="439">
        <v>491.9</v>
      </c>
      <c r="G23" s="439">
        <v>491.9</v>
      </c>
      <c r="H23" s="439">
        <v>0</v>
      </c>
      <c r="I23" s="439">
        <v>491.9</v>
      </c>
      <c r="J23" s="439">
        <v>0</v>
      </c>
      <c r="K23" s="439">
        <v>491.9</v>
      </c>
      <c r="L23" s="439">
        <v>0</v>
      </c>
      <c r="M23" s="439"/>
    </row>
    <row r="24" spans="1:13" ht="20.100000000000001" customHeight="1" x14ac:dyDescent="0.2">
      <c r="A24" s="410" t="str">
        <f t="shared" si="0"/>
        <v>174239-3-150</v>
      </c>
      <c r="B24" s="434">
        <v>174239</v>
      </c>
      <c r="C24" s="435">
        <v>3</v>
      </c>
      <c r="D24" s="436" t="s">
        <v>8</v>
      </c>
      <c r="E24" s="435">
        <v>150</v>
      </c>
      <c r="F24" s="440">
        <v>115131.33</v>
      </c>
      <c r="G24" s="440">
        <v>108894.09</v>
      </c>
      <c r="H24" s="440">
        <v>85769.48</v>
      </c>
      <c r="I24" s="440">
        <v>23124.61</v>
      </c>
      <c r="J24" s="440">
        <v>21442.37</v>
      </c>
      <c r="K24" s="440">
        <v>1682.24</v>
      </c>
      <c r="L24" s="440">
        <v>6237.24</v>
      </c>
      <c r="M24" s="440"/>
    </row>
    <row r="25" spans="1:13" ht="20.100000000000001" customHeight="1" x14ac:dyDescent="0.2">
      <c r="A25" s="410" t="str">
        <f t="shared" si="0"/>
        <v>174240-3-142</v>
      </c>
      <c r="B25" s="431">
        <v>174240</v>
      </c>
      <c r="C25" s="432">
        <v>3</v>
      </c>
      <c r="D25" s="433" t="s">
        <v>8</v>
      </c>
      <c r="E25" s="432">
        <v>142</v>
      </c>
      <c r="F25" s="439">
        <v>99291.14</v>
      </c>
      <c r="G25" s="439">
        <v>44571.34</v>
      </c>
      <c r="H25" s="439">
        <v>0</v>
      </c>
      <c r="I25" s="439">
        <v>44571.34</v>
      </c>
      <c r="J25" s="439">
        <v>0</v>
      </c>
      <c r="K25" s="439">
        <v>44571.34</v>
      </c>
      <c r="L25" s="439">
        <v>54719.8</v>
      </c>
      <c r="M25" s="439"/>
    </row>
    <row r="26" spans="1:13" ht="20.100000000000001" customHeight="1" x14ac:dyDescent="0.2">
      <c r="A26" s="410" t="str">
        <f t="shared" si="0"/>
        <v>174241-3-142</v>
      </c>
      <c r="B26" s="434">
        <v>174241</v>
      </c>
      <c r="C26" s="435">
        <v>3</v>
      </c>
      <c r="D26" s="436" t="s">
        <v>8</v>
      </c>
      <c r="E26" s="435">
        <v>142</v>
      </c>
      <c r="F26" s="440">
        <v>179969.69</v>
      </c>
      <c r="G26" s="440">
        <v>176358.88</v>
      </c>
      <c r="H26" s="440">
        <v>125330</v>
      </c>
      <c r="I26" s="440">
        <v>51028.88</v>
      </c>
      <c r="J26" s="440">
        <v>162.65</v>
      </c>
      <c r="K26" s="440">
        <v>50866.23</v>
      </c>
      <c r="L26" s="440">
        <v>3610.81</v>
      </c>
      <c r="M26" s="440"/>
    </row>
    <row r="27" spans="1:13" ht="20.100000000000001" customHeight="1" x14ac:dyDescent="0.2">
      <c r="A27" s="410" t="str">
        <f t="shared" si="0"/>
        <v>174242-3-142</v>
      </c>
      <c r="B27" s="431">
        <v>174242</v>
      </c>
      <c r="C27" s="432">
        <v>3</v>
      </c>
      <c r="D27" s="433" t="s">
        <v>8</v>
      </c>
      <c r="E27" s="432">
        <v>142</v>
      </c>
      <c r="F27" s="439">
        <v>23782.76</v>
      </c>
      <c r="G27" s="439">
        <v>17686.48</v>
      </c>
      <c r="H27" s="439">
        <v>10008.18</v>
      </c>
      <c r="I27" s="439">
        <v>7678.3</v>
      </c>
      <c r="J27" s="439">
        <v>104.31</v>
      </c>
      <c r="K27" s="439">
        <v>7573.99</v>
      </c>
      <c r="L27" s="439">
        <v>6096.28</v>
      </c>
      <c r="M27" s="439"/>
    </row>
    <row r="28" spans="1:13" ht="20.100000000000001" customHeight="1" x14ac:dyDescent="0.2">
      <c r="A28" s="410" t="str">
        <f t="shared" si="0"/>
        <v>174243-3-142</v>
      </c>
      <c r="B28" s="434">
        <v>174243</v>
      </c>
      <c r="C28" s="435">
        <v>3</v>
      </c>
      <c r="D28" s="436" t="s">
        <v>8</v>
      </c>
      <c r="E28" s="435">
        <v>142</v>
      </c>
      <c r="F28" s="440">
        <v>2984.2</v>
      </c>
      <c r="G28" s="440">
        <v>2529.42</v>
      </c>
      <c r="H28" s="440">
        <v>0</v>
      </c>
      <c r="I28" s="440">
        <v>2529.42</v>
      </c>
      <c r="J28" s="440">
        <v>145.38</v>
      </c>
      <c r="K28" s="440">
        <v>2384.04</v>
      </c>
      <c r="L28" s="440">
        <v>454.78</v>
      </c>
      <c r="M28" s="440"/>
    </row>
    <row r="29" spans="1:13" ht="20.100000000000001" customHeight="1" x14ac:dyDescent="0.2">
      <c r="A29" s="410" t="str">
        <f t="shared" si="0"/>
        <v>174247-3-142</v>
      </c>
      <c r="B29" s="431">
        <v>174247</v>
      </c>
      <c r="C29" s="432">
        <v>3</v>
      </c>
      <c r="D29" s="433" t="s">
        <v>8</v>
      </c>
      <c r="E29" s="432">
        <v>142</v>
      </c>
      <c r="F29" s="439">
        <v>10672.21</v>
      </c>
      <c r="G29" s="439">
        <v>10672.21</v>
      </c>
      <c r="H29" s="439">
        <v>7750</v>
      </c>
      <c r="I29" s="439">
        <v>2922.21</v>
      </c>
      <c r="J29" s="439">
        <v>0</v>
      </c>
      <c r="K29" s="439">
        <v>2922.21</v>
      </c>
      <c r="L29" s="439">
        <v>0</v>
      </c>
      <c r="M29" s="439"/>
    </row>
    <row r="30" spans="1:13" ht="20.100000000000001" customHeight="1" x14ac:dyDescent="0.2">
      <c r="A30" s="410" t="str">
        <f t="shared" si="0"/>
        <v>174249-3-142</v>
      </c>
      <c r="B30" s="434">
        <v>174249</v>
      </c>
      <c r="C30" s="435">
        <v>3</v>
      </c>
      <c r="D30" s="436" t="s">
        <v>8</v>
      </c>
      <c r="E30" s="435">
        <v>142</v>
      </c>
      <c r="F30" s="440">
        <v>2446.64</v>
      </c>
      <c r="G30" s="440">
        <v>2446.64</v>
      </c>
      <c r="H30" s="440">
        <v>450</v>
      </c>
      <c r="I30" s="440">
        <v>1996.64</v>
      </c>
      <c r="J30" s="440">
        <v>67.760000000000005</v>
      </c>
      <c r="K30" s="440">
        <v>1928.88</v>
      </c>
      <c r="L30" s="440">
        <v>0</v>
      </c>
      <c r="M30" s="440"/>
    </row>
    <row r="31" spans="1:13" ht="20.100000000000001" customHeight="1" x14ac:dyDescent="0.2">
      <c r="A31" s="410" t="str">
        <f t="shared" si="0"/>
        <v>174250-3-142</v>
      </c>
      <c r="B31" s="431">
        <v>174250</v>
      </c>
      <c r="C31" s="432">
        <v>3</v>
      </c>
      <c r="D31" s="433" t="s">
        <v>8</v>
      </c>
      <c r="E31" s="432">
        <v>142</v>
      </c>
      <c r="F31" s="439">
        <v>21871.02</v>
      </c>
      <c r="G31" s="439">
        <v>21871.02</v>
      </c>
      <c r="H31" s="439">
        <v>206.35</v>
      </c>
      <c r="I31" s="439">
        <v>21664.67</v>
      </c>
      <c r="J31" s="439">
        <v>0</v>
      </c>
      <c r="K31" s="439">
        <v>21664.67</v>
      </c>
      <c r="L31" s="439">
        <v>0</v>
      </c>
      <c r="M31" s="439"/>
    </row>
    <row r="32" spans="1:13" ht="20.100000000000001" customHeight="1" x14ac:dyDescent="0.2">
      <c r="A32" s="410" t="str">
        <f t="shared" si="0"/>
        <v>174252-3-142</v>
      </c>
      <c r="B32" s="434">
        <v>174252</v>
      </c>
      <c r="C32" s="435">
        <v>3</v>
      </c>
      <c r="D32" s="436" t="s">
        <v>8</v>
      </c>
      <c r="E32" s="435">
        <v>142</v>
      </c>
      <c r="F32" s="440">
        <v>56957.48</v>
      </c>
      <c r="G32" s="440">
        <v>48173.7</v>
      </c>
      <c r="H32" s="440">
        <v>5437.84</v>
      </c>
      <c r="I32" s="440">
        <v>42735.86</v>
      </c>
      <c r="J32" s="440">
        <v>491.14</v>
      </c>
      <c r="K32" s="440">
        <v>42244.72</v>
      </c>
      <c r="L32" s="440">
        <v>8783.7800000000007</v>
      </c>
      <c r="M32" s="440"/>
    </row>
    <row r="33" spans="1:13" ht="20.100000000000001" customHeight="1" x14ac:dyDescent="0.2">
      <c r="A33" s="410" t="str">
        <f t="shared" si="0"/>
        <v>174253-3-142</v>
      </c>
      <c r="B33" s="431">
        <v>174253</v>
      </c>
      <c r="C33" s="432">
        <v>3</v>
      </c>
      <c r="D33" s="433" t="s">
        <v>8</v>
      </c>
      <c r="E33" s="432">
        <v>142</v>
      </c>
      <c r="F33" s="439">
        <v>150</v>
      </c>
      <c r="G33" s="439">
        <v>150</v>
      </c>
      <c r="H33" s="439">
        <v>30.6</v>
      </c>
      <c r="I33" s="439">
        <v>119.4</v>
      </c>
      <c r="J33" s="439">
        <v>6</v>
      </c>
      <c r="K33" s="439">
        <v>113.4</v>
      </c>
      <c r="L33" s="439">
        <v>0</v>
      </c>
      <c r="M33" s="439"/>
    </row>
    <row r="34" spans="1:13" ht="20.100000000000001" customHeight="1" x14ac:dyDescent="0.2">
      <c r="A34" s="410" t="str">
        <f t="shared" si="0"/>
        <v>174254-3-142</v>
      </c>
      <c r="B34" s="434">
        <v>174254</v>
      </c>
      <c r="C34" s="435">
        <v>3</v>
      </c>
      <c r="D34" s="436" t="s">
        <v>8</v>
      </c>
      <c r="E34" s="435">
        <v>142</v>
      </c>
      <c r="F34" s="440">
        <v>3433.35</v>
      </c>
      <c r="G34" s="440">
        <v>3433.35</v>
      </c>
      <c r="H34" s="440">
        <v>0</v>
      </c>
      <c r="I34" s="440">
        <v>3433.35</v>
      </c>
      <c r="J34" s="440">
        <v>0</v>
      </c>
      <c r="K34" s="440">
        <v>3433.35</v>
      </c>
      <c r="L34" s="440">
        <v>0</v>
      </c>
      <c r="M34" s="440"/>
    </row>
    <row r="35" spans="1:13" ht="20.100000000000001" customHeight="1" x14ac:dyDescent="0.2">
      <c r="A35" s="410" t="str">
        <f t="shared" si="0"/>
        <v>174256-3-142</v>
      </c>
      <c r="B35" s="431">
        <v>174256</v>
      </c>
      <c r="C35" s="432">
        <v>3</v>
      </c>
      <c r="D35" s="433" t="s">
        <v>8</v>
      </c>
      <c r="E35" s="432">
        <v>142</v>
      </c>
      <c r="F35" s="439">
        <v>58046.99</v>
      </c>
      <c r="G35" s="439">
        <v>58046.99</v>
      </c>
      <c r="H35" s="439">
        <v>58046.99</v>
      </c>
      <c r="I35" s="439"/>
      <c r="J35" s="439"/>
      <c r="K35" s="439"/>
      <c r="L35" s="439">
        <v>0</v>
      </c>
      <c r="M35" s="439"/>
    </row>
    <row r="36" spans="1:13" ht="20.100000000000001" customHeight="1" x14ac:dyDescent="0.2">
      <c r="A36" s="410" t="str">
        <f t="shared" si="0"/>
        <v>174257-3-142</v>
      </c>
      <c r="B36" s="434">
        <v>174257</v>
      </c>
      <c r="C36" s="435">
        <v>3</v>
      </c>
      <c r="D36" s="436" t="s">
        <v>8</v>
      </c>
      <c r="E36" s="435">
        <v>142</v>
      </c>
      <c r="F36" s="440">
        <v>21193.06</v>
      </c>
      <c r="G36" s="440">
        <v>20943.7</v>
      </c>
      <c r="H36" s="440">
        <v>608</v>
      </c>
      <c r="I36" s="440">
        <v>20335.7</v>
      </c>
      <c r="J36" s="440">
        <v>0</v>
      </c>
      <c r="K36" s="440">
        <v>20335.7</v>
      </c>
      <c r="L36" s="440">
        <v>249.36</v>
      </c>
      <c r="M36" s="440"/>
    </row>
    <row r="37" spans="1:13" ht="20.100000000000001" customHeight="1" x14ac:dyDescent="0.2">
      <c r="A37" s="410" t="str">
        <f t="shared" si="0"/>
        <v>174258-3-142</v>
      </c>
      <c r="B37" s="431">
        <v>174258</v>
      </c>
      <c r="C37" s="432">
        <v>3</v>
      </c>
      <c r="D37" s="433" t="s">
        <v>8</v>
      </c>
      <c r="E37" s="432">
        <v>142</v>
      </c>
      <c r="F37" s="439">
        <v>7780.88</v>
      </c>
      <c r="G37" s="439">
        <v>4588.1499999999996</v>
      </c>
      <c r="H37" s="439">
        <v>16.91</v>
      </c>
      <c r="I37" s="439">
        <v>4571.24</v>
      </c>
      <c r="J37" s="439">
        <v>50.23</v>
      </c>
      <c r="K37" s="439">
        <v>4521.01</v>
      </c>
      <c r="L37" s="439">
        <v>3192.73</v>
      </c>
      <c r="M37" s="439"/>
    </row>
    <row r="38" spans="1:13" ht="20.100000000000001" customHeight="1" x14ac:dyDescent="0.2">
      <c r="A38" s="410" t="str">
        <f t="shared" si="0"/>
        <v>174260-3-142</v>
      </c>
      <c r="B38" s="434">
        <v>174260</v>
      </c>
      <c r="C38" s="435">
        <v>3</v>
      </c>
      <c r="D38" s="436" t="s">
        <v>8</v>
      </c>
      <c r="E38" s="435">
        <v>142</v>
      </c>
      <c r="F38" s="440">
        <v>400</v>
      </c>
      <c r="G38" s="440">
        <v>400</v>
      </c>
      <c r="H38" s="440">
        <v>400</v>
      </c>
      <c r="I38" s="440"/>
      <c r="J38" s="440"/>
      <c r="K38" s="440"/>
      <c r="L38" s="440">
        <v>0</v>
      </c>
      <c r="M38" s="440"/>
    </row>
    <row r="39" spans="1:13" ht="20.100000000000001" customHeight="1" x14ac:dyDescent="0.2">
      <c r="A39" s="410" t="str">
        <f t="shared" si="0"/>
        <v>174261-3-142</v>
      </c>
      <c r="B39" s="431">
        <v>174261</v>
      </c>
      <c r="C39" s="432">
        <v>3</v>
      </c>
      <c r="D39" s="433" t="s">
        <v>8</v>
      </c>
      <c r="E39" s="432">
        <v>142</v>
      </c>
      <c r="F39" s="439">
        <v>5731943.6900000004</v>
      </c>
      <c r="G39" s="439">
        <v>5731943.6900000004</v>
      </c>
      <c r="H39" s="439">
        <v>5731943.6900000004</v>
      </c>
      <c r="I39" s="439"/>
      <c r="J39" s="439"/>
      <c r="K39" s="439"/>
      <c r="L39" s="439">
        <v>0</v>
      </c>
      <c r="M39" s="439"/>
    </row>
    <row r="40" spans="1:13" ht="20.100000000000001" customHeight="1" x14ac:dyDescent="0.2">
      <c r="A40" s="410" t="str">
        <f t="shared" si="0"/>
        <v>174262-3-142</v>
      </c>
      <c r="B40" s="434">
        <v>174262</v>
      </c>
      <c r="C40" s="435">
        <v>3</v>
      </c>
      <c r="D40" s="436" t="s">
        <v>8</v>
      </c>
      <c r="E40" s="435">
        <v>142</v>
      </c>
      <c r="F40" s="440">
        <v>9017.06</v>
      </c>
      <c r="G40" s="440">
        <v>9017.06</v>
      </c>
      <c r="H40" s="440">
        <v>6897.48</v>
      </c>
      <c r="I40" s="440">
        <v>2119.58</v>
      </c>
      <c r="J40" s="440">
        <v>108.63</v>
      </c>
      <c r="K40" s="440">
        <v>2010.95</v>
      </c>
      <c r="L40" s="440">
        <v>0</v>
      </c>
      <c r="M40" s="440"/>
    </row>
    <row r="41" spans="1:13" ht="20.100000000000001" customHeight="1" x14ac:dyDescent="0.2">
      <c r="A41" s="410" t="str">
        <f t="shared" si="0"/>
        <v>174263-3-142</v>
      </c>
      <c r="B41" s="431">
        <v>174263</v>
      </c>
      <c r="C41" s="432">
        <v>3</v>
      </c>
      <c r="D41" s="433" t="s">
        <v>8</v>
      </c>
      <c r="E41" s="432">
        <v>142</v>
      </c>
      <c r="F41" s="439">
        <v>6251.64</v>
      </c>
      <c r="G41" s="439">
        <v>3570.41</v>
      </c>
      <c r="H41" s="439">
        <v>57.4</v>
      </c>
      <c r="I41" s="439">
        <v>3513.01</v>
      </c>
      <c r="J41" s="439">
        <v>61.52</v>
      </c>
      <c r="K41" s="439">
        <v>3451.49</v>
      </c>
      <c r="L41" s="439">
        <v>2681.23</v>
      </c>
      <c r="M41" s="439"/>
    </row>
    <row r="42" spans="1:13" ht="20.100000000000001" customHeight="1" x14ac:dyDescent="0.2">
      <c r="A42" s="410" t="str">
        <f t="shared" si="0"/>
        <v>174264-3-142</v>
      </c>
      <c r="B42" s="434">
        <v>174264</v>
      </c>
      <c r="C42" s="435">
        <v>3</v>
      </c>
      <c r="D42" s="436" t="s">
        <v>8</v>
      </c>
      <c r="E42" s="435">
        <v>142</v>
      </c>
      <c r="F42" s="440">
        <v>107858.3</v>
      </c>
      <c r="G42" s="440">
        <v>79021.34</v>
      </c>
      <c r="H42" s="440">
        <v>6019.34</v>
      </c>
      <c r="I42" s="440">
        <v>73002</v>
      </c>
      <c r="J42" s="440">
        <v>3665.03</v>
      </c>
      <c r="K42" s="440">
        <v>69336.97</v>
      </c>
      <c r="L42" s="440">
        <v>28836.959999999999</v>
      </c>
      <c r="M42" s="440"/>
    </row>
    <row r="43" spans="1:13" ht="20.100000000000001" customHeight="1" x14ac:dyDescent="0.2">
      <c r="A43" s="410" t="str">
        <f t="shared" si="0"/>
        <v>174265-3-142</v>
      </c>
      <c r="B43" s="431">
        <v>174265</v>
      </c>
      <c r="C43" s="432">
        <v>3</v>
      </c>
      <c r="D43" s="433" t="s">
        <v>8</v>
      </c>
      <c r="E43" s="432">
        <v>142</v>
      </c>
      <c r="F43" s="439">
        <v>440.01</v>
      </c>
      <c r="G43" s="439">
        <v>440.01</v>
      </c>
      <c r="H43" s="439">
        <v>0</v>
      </c>
      <c r="I43" s="439">
        <v>440.01</v>
      </c>
      <c r="J43" s="439">
        <v>41.58</v>
      </c>
      <c r="K43" s="439">
        <v>398.43</v>
      </c>
      <c r="L43" s="439">
        <v>0</v>
      </c>
      <c r="M43" s="439"/>
    </row>
    <row r="44" spans="1:13" ht="20.100000000000001" customHeight="1" x14ac:dyDescent="0.2">
      <c r="A44" s="410" t="str">
        <f t="shared" si="0"/>
        <v>174267-3-142</v>
      </c>
      <c r="B44" s="434">
        <v>174267</v>
      </c>
      <c r="C44" s="435">
        <v>3</v>
      </c>
      <c r="D44" s="436" t="s">
        <v>8</v>
      </c>
      <c r="E44" s="435">
        <v>142</v>
      </c>
      <c r="F44" s="440">
        <v>8155.11</v>
      </c>
      <c r="G44" s="440">
        <v>8055.11</v>
      </c>
      <c r="H44" s="440">
        <v>1000.24</v>
      </c>
      <c r="I44" s="440">
        <v>7054.87</v>
      </c>
      <c r="J44" s="440">
        <v>0</v>
      </c>
      <c r="K44" s="440">
        <v>7054.87</v>
      </c>
      <c r="L44" s="440">
        <v>100</v>
      </c>
      <c r="M44" s="440"/>
    </row>
    <row r="45" spans="1:13" ht="20.100000000000001" customHeight="1" x14ac:dyDescent="0.2">
      <c r="A45" s="410" t="str">
        <f t="shared" si="0"/>
        <v>174268-3-142</v>
      </c>
      <c r="B45" s="431">
        <v>174268</v>
      </c>
      <c r="C45" s="432">
        <v>3</v>
      </c>
      <c r="D45" s="433" t="s">
        <v>8</v>
      </c>
      <c r="E45" s="432">
        <v>142</v>
      </c>
      <c r="F45" s="439">
        <v>16871.45</v>
      </c>
      <c r="G45" s="439">
        <v>8789.35</v>
      </c>
      <c r="H45" s="439">
        <v>6943.9</v>
      </c>
      <c r="I45" s="439">
        <v>1845.45</v>
      </c>
      <c r="J45" s="439">
        <v>299.32</v>
      </c>
      <c r="K45" s="439">
        <v>1546.13</v>
      </c>
      <c r="L45" s="439">
        <v>8082.1</v>
      </c>
      <c r="M45" s="439"/>
    </row>
    <row r="46" spans="1:13" ht="20.100000000000001" customHeight="1" x14ac:dyDescent="0.2">
      <c r="A46" s="410" t="str">
        <f t="shared" si="0"/>
        <v>174269-3-142</v>
      </c>
      <c r="B46" s="434">
        <v>174269</v>
      </c>
      <c r="C46" s="435">
        <v>3</v>
      </c>
      <c r="D46" s="436" t="s">
        <v>8</v>
      </c>
      <c r="E46" s="435">
        <v>142</v>
      </c>
      <c r="F46" s="440">
        <v>5132.53</v>
      </c>
      <c r="G46" s="440">
        <v>3607.34</v>
      </c>
      <c r="H46" s="440">
        <v>270.20999999999998</v>
      </c>
      <c r="I46" s="440">
        <v>3337.13</v>
      </c>
      <c r="J46" s="440">
        <v>23.52</v>
      </c>
      <c r="K46" s="440">
        <v>3313.61</v>
      </c>
      <c r="L46" s="440">
        <v>1525.19</v>
      </c>
      <c r="M46" s="440"/>
    </row>
    <row r="47" spans="1:13" ht="20.100000000000001" customHeight="1" x14ac:dyDescent="0.2">
      <c r="A47" s="410" t="str">
        <f t="shared" si="0"/>
        <v>174270-3-142</v>
      </c>
      <c r="B47" s="431">
        <v>174270</v>
      </c>
      <c r="C47" s="432">
        <v>3</v>
      </c>
      <c r="D47" s="433" t="s">
        <v>8</v>
      </c>
      <c r="E47" s="432">
        <v>142</v>
      </c>
      <c r="F47" s="439">
        <v>2500</v>
      </c>
      <c r="G47" s="439">
        <v>1768.15</v>
      </c>
      <c r="H47" s="439">
        <v>0</v>
      </c>
      <c r="I47" s="439">
        <v>1768.15</v>
      </c>
      <c r="J47" s="439">
        <v>0</v>
      </c>
      <c r="K47" s="439">
        <v>1768.15</v>
      </c>
      <c r="L47" s="439">
        <v>731.85</v>
      </c>
      <c r="M47" s="439"/>
    </row>
    <row r="48" spans="1:13" ht="20.100000000000001" customHeight="1" x14ac:dyDescent="0.2">
      <c r="A48" s="410" t="str">
        <f t="shared" si="0"/>
        <v>174271-3-142</v>
      </c>
      <c r="B48" s="434">
        <v>174271</v>
      </c>
      <c r="C48" s="435">
        <v>3</v>
      </c>
      <c r="D48" s="436" t="s">
        <v>8</v>
      </c>
      <c r="E48" s="435">
        <v>142</v>
      </c>
      <c r="F48" s="440">
        <v>58640</v>
      </c>
      <c r="G48" s="440">
        <v>11318.69</v>
      </c>
      <c r="H48" s="440">
        <v>0</v>
      </c>
      <c r="I48" s="440">
        <v>11318.69</v>
      </c>
      <c r="J48" s="440">
        <v>7684.21</v>
      </c>
      <c r="K48" s="440">
        <v>3634.48</v>
      </c>
      <c r="L48" s="440">
        <v>47321.31</v>
      </c>
      <c r="M48" s="440"/>
    </row>
    <row r="49" spans="1:13" ht="20.100000000000001" customHeight="1" x14ac:dyDescent="0.2">
      <c r="A49" s="410" t="str">
        <f t="shared" si="0"/>
        <v>174272-3-142</v>
      </c>
      <c r="B49" s="431">
        <v>174272</v>
      </c>
      <c r="C49" s="432">
        <v>3</v>
      </c>
      <c r="D49" s="433" t="s">
        <v>8</v>
      </c>
      <c r="E49" s="432">
        <v>142</v>
      </c>
      <c r="F49" s="439">
        <v>33049.699999999997</v>
      </c>
      <c r="G49" s="439">
        <v>31220.51</v>
      </c>
      <c r="H49" s="439">
        <v>29916.03</v>
      </c>
      <c r="I49" s="439">
        <v>1304.48</v>
      </c>
      <c r="J49" s="439">
        <v>0</v>
      </c>
      <c r="K49" s="439">
        <v>1304.48</v>
      </c>
      <c r="L49" s="439">
        <v>1829.19</v>
      </c>
      <c r="M49" s="439"/>
    </row>
    <row r="50" spans="1:13" ht="20.100000000000001" customHeight="1" x14ac:dyDescent="0.2">
      <c r="A50" s="410" t="str">
        <f t="shared" si="0"/>
        <v>174273-3-142</v>
      </c>
      <c r="B50" s="434">
        <v>174273</v>
      </c>
      <c r="C50" s="435">
        <v>3</v>
      </c>
      <c r="D50" s="436" t="s">
        <v>8</v>
      </c>
      <c r="E50" s="435">
        <v>142</v>
      </c>
      <c r="F50" s="440">
        <v>1000000</v>
      </c>
      <c r="G50" s="440">
        <v>1000000</v>
      </c>
      <c r="H50" s="440">
        <v>1000000</v>
      </c>
      <c r="I50" s="440"/>
      <c r="J50" s="440"/>
      <c r="K50" s="440"/>
      <c r="L50" s="440">
        <v>0</v>
      </c>
      <c r="M50" s="440"/>
    </row>
    <row r="51" spans="1:13" ht="20.100000000000001" customHeight="1" x14ac:dyDescent="0.2">
      <c r="A51" s="410" t="str">
        <f t="shared" si="0"/>
        <v>195063-3-100</v>
      </c>
      <c r="B51" s="431">
        <v>195063</v>
      </c>
      <c r="C51" s="432">
        <v>3</v>
      </c>
      <c r="D51" s="433" t="s">
        <v>8</v>
      </c>
      <c r="E51" s="432">
        <v>100</v>
      </c>
      <c r="F51" s="439">
        <v>121330.41</v>
      </c>
      <c r="G51" s="439">
        <v>82051.3</v>
      </c>
      <c r="H51" s="439">
        <v>1405.9</v>
      </c>
      <c r="I51" s="439">
        <v>80645.399999999994</v>
      </c>
      <c r="J51" s="439">
        <v>0</v>
      </c>
      <c r="K51" s="439">
        <v>80645.399999999994</v>
      </c>
      <c r="L51" s="439">
        <v>39279.11</v>
      </c>
      <c r="M51" s="439"/>
    </row>
    <row r="52" spans="1:13" ht="20.100000000000001" customHeight="1" x14ac:dyDescent="0.2">
      <c r="A52" s="410" t="str">
        <f t="shared" si="0"/>
        <v>195065-3-100</v>
      </c>
      <c r="B52" s="434">
        <v>195065</v>
      </c>
      <c r="C52" s="435">
        <v>3</v>
      </c>
      <c r="D52" s="436" t="s">
        <v>8</v>
      </c>
      <c r="E52" s="435">
        <v>100</v>
      </c>
      <c r="F52" s="440">
        <v>6540.87</v>
      </c>
      <c r="G52" s="440">
        <v>6108.38</v>
      </c>
      <c r="H52" s="440">
        <v>1815.92</v>
      </c>
      <c r="I52" s="440">
        <v>4292.46</v>
      </c>
      <c r="J52" s="440">
        <v>0</v>
      </c>
      <c r="K52" s="440">
        <v>4292.46</v>
      </c>
      <c r="L52" s="440">
        <v>432.49</v>
      </c>
      <c r="M52" s="440"/>
    </row>
    <row r="53" spans="1:13" ht="20.100000000000001" customHeight="1" x14ac:dyDescent="0.2">
      <c r="A53" s="410" t="str">
        <f t="shared" si="0"/>
        <v>195067-3-100</v>
      </c>
      <c r="B53" s="431">
        <v>195067</v>
      </c>
      <c r="C53" s="432">
        <v>3</v>
      </c>
      <c r="D53" s="433" t="s">
        <v>8</v>
      </c>
      <c r="E53" s="432">
        <v>100</v>
      </c>
      <c r="F53" s="439">
        <v>1236797.46</v>
      </c>
      <c r="G53" s="439">
        <v>1236797.46</v>
      </c>
      <c r="H53" s="439">
        <v>0</v>
      </c>
      <c r="I53" s="439">
        <v>1236797.46</v>
      </c>
      <c r="J53" s="439">
        <v>0</v>
      </c>
      <c r="K53" s="439">
        <v>1236797.46</v>
      </c>
      <c r="L53" s="439">
        <v>0</v>
      </c>
      <c r="M53" s="439"/>
    </row>
    <row r="54" spans="1:13" ht="20.100000000000001" customHeight="1" x14ac:dyDescent="0.2">
      <c r="B54" s="477" t="s">
        <v>9</v>
      </c>
      <c r="C54" s="483"/>
      <c r="D54" s="483"/>
      <c r="E54" s="477"/>
      <c r="F54" s="438">
        <v>49905106.619999997</v>
      </c>
      <c r="G54" s="438">
        <v>48881503.060000002</v>
      </c>
      <c r="H54" s="438">
        <v>12557876.869999999</v>
      </c>
      <c r="I54" s="438">
        <v>36323626.189999998</v>
      </c>
      <c r="J54" s="438">
        <v>4128053.15</v>
      </c>
      <c r="K54" s="438">
        <v>32195573.039999999</v>
      </c>
      <c r="L54" s="438">
        <v>1023603.56</v>
      </c>
      <c r="M54" s="438"/>
    </row>
    <row r="56" spans="1:13" ht="20.100000000000001" customHeight="1" x14ac:dyDescent="0.2">
      <c r="G56" s="460">
        <f>G54-'Execução Orçamentária'!R411</f>
        <v>0</v>
      </c>
      <c r="I56" s="460">
        <f>I54-'Execução Orçamentária'!S411</f>
        <v>0</v>
      </c>
      <c r="K56" s="460">
        <f>K54-'Execução Orçamentária'!T411</f>
        <v>0</v>
      </c>
    </row>
    <row r="59" spans="1:13" ht="20.100000000000001" customHeight="1" x14ac:dyDescent="0.2">
      <c r="I59" s="461"/>
    </row>
  </sheetData>
  <autoFilter ref="A4:M54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54:D54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8"/>
  <sheetViews>
    <sheetView showGridLines="0" zoomScale="80" zoomScaleNormal="80" workbookViewId="0">
      <selection activeCell="F17" sqref="F17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2" t="s">
        <v>123</v>
      </c>
      <c r="F3" s="463" t="s">
        <v>121</v>
      </c>
    </row>
    <row r="4" spans="1:9" ht="41.45" customHeight="1" x14ac:dyDescent="0.2">
      <c r="B4" s="492"/>
      <c r="C4" s="493"/>
      <c r="D4" s="492"/>
      <c r="E4" s="462" t="s">
        <v>124</v>
      </c>
      <c r="F4" s="463" t="s">
        <v>122</v>
      </c>
    </row>
    <row r="5" spans="1:9" ht="20.100000000000001" customHeight="1" x14ac:dyDescent="0.2">
      <c r="A5" s="410" t="str">
        <f t="shared" ref="A5:A13" si="0">CONCATENATE(B5,"-",C5,"-",E5)</f>
        <v>--</v>
      </c>
      <c r="B5" s="425"/>
      <c r="C5" s="464"/>
      <c r="D5" s="465"/>
      <c r="E5" s="464"/>
      <c r="F5" s="466"/>
    </row>
    <row r="6" spans="1:9" ht="20.100000000000001" customHeight="1" x14ac:dyDescent="0.2">
      <c r="A6" s="410" t="str">
        <f t="shared" si="0"/>
        <v>--</v>
      </c>
      <c r="B6" s="426"/>
      <c r="C6" s="467"/>
      <c r="D6" s="468"/>
      <c r="E6" s="467"/>
      <c r="F6" s="469"/>
    </row>
    <row r="7" spans="1:9" ht="20.100000000000001" customHeight="1" x14ac:dyDescent="0.2">
      <c r="A7" s="410" t="str">
        <f t="shared" si="0"/>
        <v>--</v>
      </c>
      <c r="B7" s="425"/>
      <c r="C7" s="464"/>
      <c r="D7" s="465"/>
      <c r="E7" s="464"/>
      <c r="F7" s="466"/>
    </row>
    <row r="8" spans="1:9" ht="20.100000000000001" customHeight="1" x14ac:dyDescent="0.2">
      <c r="A8" s="410" t="str">
        <f t="shared" si="0"/>
        <v>--</v>
      </c>
      <c r="B8" s="426"/>
      <c r="C8" s="467"/>
      <c r="D8" s="468"/>
      <c r="E8" s="467"/>
      <c r="F8" s="469"/>
    </row>
    <row r="9" spans="1:9" ht="20.100000000000001" customHeight="1" x14ac:dyDescent="0.2">
      <c r="A9" s="410" t="str">
        <f t="shared" si="0"/>
        <v>--</v>
      </c>
      <c r="B9" s="425"/>
      <c r="C9" s="464"/>
      <c r="D9" s="465"/>
      <c r="E9" s="464"/>
      <c r="F9" s="466"/>
    </row>
    <row r="10" spans="1:9" ht="20.100000000000001" customHeight="1" x14ac:dyDescent="0.2">
      <c r="A10" s="410" t="str">
        <f t="shared" si="0"/>
        <v>--</v>
      </c>
      <c r="B10" s="426"/>
      <c r="C10" s="467"/>
      <c r="D10" s="468"/>
      <c r="E10" s="467"/>
      <c r="F10" s="469"/>
    </row>
    <row r="11" spans="1:9" ht="20.100000000000001" customHeight="1" x14ac:dyDescent="0.2">
      <c r="A11" s="410" t="str">
        <f t="shared" si="0"/>
        <v>--</v>
      </c>
      <c r="B11" s="425"/>
      <c r="C11" s="464"/>
      <c r="D11" s="465"/>
      <c r="E11" s="464"/>
      <c r="F11" s="466"/>
    </row>
    <row r="12" spans="1:9" ht="20.100000000000001" customHeight="1" x14ac:dyDescent="0.2">
      <c r="A12" s="410" t="str">
        <f t="shared" si="0"/>
        <v>--</v>
      </c>
      <c r="B12" s="426"/>
      <c r="C12" s="467"/>
      <c r="D12" s="468"/>
      <c r="E12" s="467"/>
      <c r="F12" s="469"/>
    </row>
    <row r="13" spans="1:9" ht="20.100000000000001" customHeight="1" x14ac:dyDescent="0.2">
      <c r="A13" s="410" t="str">
        <f t="shared" si="0"/>
        <v>--</v>
      </c>
      <c r="B13" s="425"/>
      <c r="C13" s="464"/>
      <c r="D13" s="465"/>
      <c r="E13" s="464"/>
      <c r="F13" s="466"/>
    </row>
    <row r="14" spans="1:9" ht="20.100000000000001" customHeight="1" x14ac:dyDescent="0.2">
      <c r="B14" s="470" t="s">
        <v>9</v>
      </c>
      <c r="C14" s="494"/>
      <c r="D14" s="494"/>
      <c r="E14" s="470"/>
      <c r="F14" s="471"/>
    </row>
    <row r="15" spans="1:9" ht="20.100000000000001" customHeight="1" x14ac:dyDescent="0.2">
      <c r="B15" s="472"/>
      <c r="C15" s="472"/>
      <c r="D15" s="472"/>
      <c r="E15" s="472"/>
      <c r="F15" s="472"/>
    </row>
    <row r="16" spans="1:9" ht="20.100000000000001" customHeight="1" x14ac:dyDescent="0.2">
      <c r="F16" s="459"/>
      <c r="I16" s="445"/>
    </row>
    <row r="17" spans="6:9" ht="20.100000000000001" customHeight="1" x14ac:dyDescent="0.2">
      <c r="F17" s="473"/>
      <c r="I17" s="445"/>
    </row>
    <row r="18" spans="6:9" ht="20.100000000000001" customHeight="1" x14ac:dyDescent="0.2">
      <c r="I18" s="474"/>
    </row>
  </sheetData>
  <mergeCells count="4">
    <mergeCell ref="B3:B4"/>
    <mergeCell ref="C3:C4"/>
    <mergeCell ref="D3:D4"/>
    <mergeCell ref="C14:D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Q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6"/>
      <c r="I1" s="506"/>
      <c r="J1" s="50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44610</v>
      </c>
      <c r="V4" s="379"/>
    </row>
    <row r="5" spans="1:33" s="10" customFormat="1" ht="15" customHeight="1" thickTop="1" x14ac:dyDescent="0.2">
      <c r="A5" s="91"/>
      <c r="B5" s="419"/>
      <c r="C5" s="495" t="s">
        <v>59</v>
      </c>
      <c r="D5" s="498" t="s">
        <v>0</v>
      </c>
      <c r="E5" s="495" t="s">
        <v>15</v>
      </c>
      <c r="F5" s="503" t="s">
        <v>16</v>
      </c>
      <c r="G5" s="495" t="s">
        <v>220</v>
      </c>
      <c r="H5" s="501" t="s">
        <v>347</v>
      </c>
      <c r="I5" s="501" t="s">
        <v>65</v>
      </c>
      <c r="J5" s="501" t="s">
        <v>345</v>
      </c>
      <c r="K5" s="501" t="s">
        <v>84</v>
      </c>
      <c r="L5" s="501" t="s">
        <v>346</v>
      </c>
      <c r="M5" s="501" t="s">
        <v>309</v>
      </c>
      <c r="N5" s="501" t="s">
        <v>301</v>
      </c>
      <c r="O5" s="501" t="s">
        <v>17</v>
      </c>
      <c r="P5" s="501" t="s">
        <v>18</v>
      </c>
      <c r="Q5" s="380"/>
      <c r="R5" s="501" t="s">
        <v>19</v>
      </c>
      <c r="S5" s="501" t="s">
        <v>20</v>
      </c>
      <c r="T5" s="501" t="s">
        <v>61</v>
      </c>
      <c r="U5" s="507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6"/>
      <c r="D6" s="499"/>
      <c r="E6" s="496"/>
      <c r="F6" s="504"/>
      <c r="G6" s="496"/>
      <c r="H6" s="502"/>
      <c r="I6" s="502"/>
      <c r="J6" s="502"/>
      <c r="K6" s="502"/>
      <c r="L6" s="502"/>
      <c r="M6" s="502"/>
      <c r="N6" s="502"/>
      <c r="O6" s="502"/>
      <c r="P6" s="502"/>
      <c r="Q6" s="380"/>
      <c r="R6" s="502"/>
      <c r="S6" s="502"/>
      <c r="T6" s="502"/>
      <c r="U6" s="508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6"/>
      <c r="D7" s="499"/>
      <c r="E7" s="496"/>
      <c r="F7" s="504"/>
      <c r="G7" s="496"/>
      <c r="H7" s="502"/>
      <c r="I7" s="502"/>
      <c r="J7" s="502"/>
      <c r="K7" s="502"/>
      <c r="L7" s="502"/>
      <c r="M7" s="502"/>
      <c r="N7" s="502"/>
      <c r="O7" s="502"/>
      <c r="P7" s="502"/>
      <c r="Q7" s="380"/>
      <c r="R7" s="502"/>
      <c r="S7" s="502"/>
      <c r="T7" s="502"/>
      <c r="U7" s="508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7"/>
      <c r="D8" s="500"/>
      <c r="E8" s="497"/>
      <c r="F8" s="505"/>
      <c r="G8" s="497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328729.25999999995</v>
      </c>
      <c r="P9" s="26">
        <f t="shared" si="0"/>
        <v>531270.74</v>
      </c>
      <c r="Q9" s="35">
        <f>SUM(Q11:Q12)</f>
        <v>0</v>
      </c>
      <c r="R9" s="26">
        <f t="shared" si="0"/>
        <v>328729.25999999995</v>
      </c>
      <c r="S9" s="26">
        <f t="shared" si="0"/>
        <v>328729.25999999995</v>
      </c>
      <c r="T9" s="26">
        <f t="shared" si="0"/>
        <v>328729.25999999995</v>
      </c>
      <c r="U9" s="156">
        <f>+IFERROR((R9/N9),0%)</f>
        <v>0.38224332558139529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326056.64999999997</v>
      </c>
      <c r="P11" s="31">
        <f t="shared" si="1"/>
        <v>473943.35000000003</v>
      </c>
      <c r="Q11" s="23">
        <f t="shared" ref="Q11:T12" si="2">Q16+Q21+Q26</f>
        <v>0</v>
      </c>
      <c r="R11" s="31">
        <f t="shared" si="2"/>
        <v>326056.64999999997</v>
      </c>
      <c r="S11" s="31">
        <f t="shared" si="2"/>
        <v>326056.64999999997</v>
      </c>
      <c r="T11" s="31">
        <f t="shared" si="2"/>
        <v>326056.64999999997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2672.61</v>
      </c>
      <c r="P12" s="31">
        <f>P17+P22+P27</f>
        <v>57327.39</v>
      </c>
      <c r="Q12" s="23">
        <f t="shared" si="2"/>
        <v>0</v>
      </c>
      <c r="R12" s="31">
        <f t="shared" si="2"/>
        <v>2672.61</v>
      </c>
      <c r="S12" s="31">
        <f t="shared" si="2"/>
        <v>2672.61</v>
      </c>
      <c r="T12" s="31">
        <f t="shared" si="2"/>
        <v>2672.61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306755.65999999997</v>
      </c>
      <c r="P20" s="228">
        <f t="shared" si="5"/>
        <v>243244.34000000003</v>
      </c>
      <c r="Q20" s="21">
        <f t="shared" si="5"/>
        <v>0</v>
      </c>
      <c r="R20" s="21">
        <f t="shared" si="5"/>
        <v>306755.65999999997</v>
      </c>
      <c r="S20" s="21">
        <f t="shared" si="5"/>
        <v>306755.65999999997</v>
      </c>
      <c r="T20" s="21">
        <f t="shared" si="5"/>
        <v>306755.65999999997</v>
      </c>
      <c r="U20" s="154">
        <f>+IFERROR((R20/N20),0%)</f>
        <v>0.55773756363636362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304083.05</v>
      </c>
      <c r="P21" s="231">
        <f>+N21-O21</f>
        <v>195916.95</v>
      </c>
      <c r="Q21" s="32"/>
      <c r="R21" s="231">
        <f>IFERROR(VLOOKUP(G21,'Base Execução'!$A:$K,7,FALSE),0)</f>
        <v>304083.05</v>
      </c>
      <c r="S21" s="231">
        <f>IFERROR(VLOOKUP(G21,'Base Execução'!$A:$K,9,FALSE),0)</f>
        <v>304083.05</v>
      </c>
      <c r="T21" s="32">
        <f>IFERROR(VLOOKUP(G21,'Base Execução'!$A:$K,11,FALSE),0)</f>
        <v>304083.05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2672.61</v>
      </c>
      <c r="P22" s="231">
        <f>+N22-O22</f>
        <v>47327.39</v>
      </c>
      <c r="Q22" s="32"/>
      <c r="R22" s="231">
        <f>IFERROR(VLOOKUP(G22,'Base Execução'!$A:$K,7,FALSE),0)</f>
        <v>2672.61</v>
      </c>
      <c r="S22" s="231">
        <f>IFERROR(VLOOKUP(G22,'Base Execução'!$A:$K,9,FALSE),0)</f>
        <v>2672.61</v>
      </c>
      <c r="T22" s="32">
        <f>IFERROR(VLOOKUP(G22,'Base Execução'!$A:$K,11,FALSE),0)</f>
        <v>2672.61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28623.439999999999</v>
      </c>
      <c r="P29" s="26">
        <f t="shared" si="7"/>
        <v>294244.56</v>
      </c>
      <c r="Q29" s="22">
        <f t="shared" si="7"/>
        <v>0</v>
      </c>
      <c r="R29" s="26">
        <f t="shared" si="7"/>
        <v>28623.439999999999</v>
      </c>
      <c r="S29" s="26">
        <f t="shared" si="7"/>
        <v>28623.439999999999</v>
      </c>
      <c r="T29" s="26">
        <f t="shared" si="7"/>
        <v>28623.439999999999</v>
      </c>
      <c r="U29" s="156">
        <f>+IFERROR((R29/N29),0%)</f>
        <v>8.865369129179726E-2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28623.439999999999</v>
      </c>
      <c r="P31" s="32">
        <f t="shared" si="8"/>
        <v>294244.56</v>
      </c>
      <c r="Q31" s="32">
        <f t="shared" si="8"/>
        <v>0</v>
      </c>
      <c r="R31" s="32">
        <f t="shared" si="8"/>
        <v>28623.439999999999</v>
      </c>
      <c r="S31" s="32">
        <f t="shared" si="8"/>
        <v>28623.439999999999</v>
      </c>
      <c r="T31" s="32">
        <f t="shared" si="8"/>
        <v>28623.439999999999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28623.439999999999</v>
      </c>
      <c r="P34" s="228">
        <f t="shared" si="9"/>
        <v>294244.56</v>
      </c>
      <c r="Q34" s="21">
        <f t="shared" si="9"/>
        <v>0</v>
      </c>
      <c r="R34" s="21">
        <f t="shared" si="9"/>
        <v>28623.439999999999</v>
      </c>
      <c r="S34" s="21">
        <f t="shared" si="9"/>
        <v>28623.439999999999</v>
      </c>
      <c r="T34" s="21">
        <f t="shared" si="9"/>
        <v>28623.439999999999</v>
      </c>
      <c r="U34" s="154">
        <f>+IFERROR((R34/N34),0%)</f>
        <v>8.865369129179726E-2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28623.439999999999</v>
      </c>
      <c r="P35" s="231">
        <f>+N35-O35</f>
        <v>294244.56</v>
      </c>
      <c r="Q35" s="32"/>
      <c r="R35" s="231">
        <f>IFERROR(VLOOKUP(G35,'Base Execução'!$A:$K,7,FALSE),0)</f>
        <v>28623.439999999999</v>
      </c>
      <c r="S35" s="231">
        <f>IFERROR(VLOOKUP(G35,'Base Execução'!$A:$K,9,FALSE),0)</f>
        <v>28623.439999999999</v>
      </c>
      <c r="T35" s="32">
        <f>IFERROR(VLOOKUP(G35,'Base Execução'!$A:$K,11,FALSE),0)</f>
        <v>28623.439999999999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69880.08</v>
      </c>
      <c r="P37" s="230">
        <f t="shared" si="10"/>
        <v>165119.91999999998</v>
      </c>
      <c r="Q37" s="35"/>
      <c r="R37" s="230">
        <f>+R39</f>
        <v>69880.08</v>
      </c>
      <c r="S37" s="230">
        <f>+S39</f>
        <v>69880.08</v>
      </c>
      <c r="T37" s="26">
        <f>+T39</f>
        <v>69880.08</v>
      </c>
      <c r="U37" s="156">
        <f>+IFERROR((R37/N37),0%)</f>
        <v>0.29736204255319149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69880.08</v>
      </c>
      <c r="P39" s="31">
        <f t="shared" si="11"/>
        <v>165119.91999999998</v>
      </c>
      <c r="Q39" s="31">
        <f t="shared" si="11"/>
        <v>0</v>
      </c>
      <c r="R39" s="31">
        <f t="shared" si="11"/>
        <v>69880.08</v>
      </c>
      <c r="S39" s="31">
        <f t="shared" si="11"/>
        <v>69880.08</v>
      </c>
      <c r="T39" s="31">
        <f t="shared" si="11"/>
        <v>69880.08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0</v>
      </c>
      <c r="P45" s="229">
        <f t="shared" si="13"/>
        <v>30000</v>
      </c>
      <c r="Q45" s="30">
        <f t="shared" si="13"/>
        <v>0</v>
      </c>
      <c r="R45" s="30">
        <f t="shared" si="13"/>
        <v>0</v>
      </c>
      <c r="S45" s="30">
        <f t="shared" si="13"/>
        <v>0</v>
      </c>
      <c r="T45" s="30">
        <f t="shared" si="13"/>
        <v>0</v>
      </c>
      <c r="U45" s="154">
        <f>+IFERROR((R45/N45),0%)</f>
        <v>0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0</v>
      </c>
      <c r="P46" s="254">
        <f>+N46-O46</f>
        <v>30000</v>
      </c>
      <c r="Q46" s="35"/>
      <c r="R46" s="231">
        <f>IFERROR(VLOOKUP(G46,'Base Execução'!$A:$K,7,FALSE),0)</f>
        <v>0</v>
      </c>
      <c r="S46" s="231">
        <f>IFERROR(VLOOKUP(G46,'Base Execução'!$A:$K,9,FALSE),0)</f>
        <v>0</v>
      </c>
      <c r="T46" s="32">
        <f>IFERROR(VLOOKUP(G46,'Base Execução'!$A:$K,11,FALSE),0)</f>
        <v>0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1277543.98</v>
      </c>
      <c r="P65" s="26">
        <f t="shared" si="20"/>
        <v>33722456.020000003</v>
      </c>
      <c r="Q65" s="35">
        <f>SUM(Q69:Q72)</f>
        <v>0</v>
      </c>
      <c r="R65" s="26">
        <f t="shared" si="20"/>
        <v>1161112.43</v>
      </c>
      <c r="S65" s="26">
        <f t="shared" si="20"/>
        <v>937544.14</v>
      </c>
      <c r="T65" s="26">
        <f t="shared" si="20"/>
        <v>762139.09</v>
      </c>
      <c r="U65" s="156">
        <f>+IFERROR((R65/N65),0%)</f>
        <v>3.3174640857142855E-2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1236946.99</v>
      </c>
      <c r="P69" s="231">
        <f t="shared" si="24"/>
        <v>26813053.010000002</v>
      </c>
      <c r="Q69" s="32">
        <f t="shared" si="24"/>
        <v>0</v>
      </c>
      <c r="R69" s="32">
        <f t="shared" si="24"/>
        <v>1120516.44</v>
      </c>
      <c r="S69" s="32">
        <f t="shared" si="24"/>
        <v>910447.14</v>
      </c>
      <c r="T69" s="32">
        <f t="shared" si="24"/>
        <v>735042.09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40596.99</v>
      </c>
      <c r="P70" s="231">
        <f t="shared" si="25"/>
        <v>1959403.01</v>
      </c>
      <c r="Q70" s="32">
        <f t="shared" si="25"/>
        <v>0</v>
      </c>
      <c r="R70" s="32">
        <f t="shared" si="25"/>
        <v>40595.99</v>
      </c>
      <c r="S70" s="32">
        <f t="shared" si="25"/>
        <v>27097</v>
      </c>
      <c r="T70" s="32">
        <f t="shared" si="25"/>
        <v>27097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1277543.98</v>
      </c>
      <c r="P75" s="228">
        <f t="shared" si="28"/>
        <v>33722456.020000003</v>
      </c>
      <c r="Q75" s="21">
        <f>SUM(Q78:Q81)</f>
        <v>0</v>
      </c>
      <c r="R75" s="21">
        <f>SUM(R76:R81)</f>
        <v>1161112.43</v>
      </c>
      <c r="S75" s="21">
        <f>SUM(S76:S81)</f>
        <v>937544.14</v>
      </c>
      <c r="T75" s="21">
        <f>SUM(T76:T81)</f>
        <v>762139.09</v>
      </c>
      <c r="U75" s="154">
        <f>+IFERROR((R75/N75),0%)</f>
        <v>3.3174640857142855E-2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1236946.99</v>
      </c>
      <c r="P78" s="231">
        <f t="shared" si="33"/>
        <v>26813053.010000002</v>
      </c>
      <c r="Q78" s="320"/>
      <c r="R78" s="231">
        <f>IFERROR(VLOOKUP(G78,'Base Execução'!$A:$K,7,FALSE),0)</f>
        <v>1120516.44</v>
      </c>
      <c r="S78" s="231">
        <f>IFERROR(VLOOKUP(G78,'Base Execução'!$A:$K,9,FALSE),0)</f>
        <v>910447.14</v>
      </c>
      <c r="T78" s="32">
        <f>IFERROR(VLOOKUP(G78,'Base Execução'!$A:$K,11,FALSE),0)</f>
        <v>735042.09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40596.99</v>
      </c>
      <c r="P79" s="231">
        <f t="shared" si="33"/>
        <v>1959403.01</v>
      </c>
      <c r="Q79" s="320"/>
      <c r="R79" s="231">
        <f>IFERROR(VLOOKUP(G79,'Base Execução'!$A:$K,7,FALSE),0)</f>
        <v>40595.99</v>
      </c>
      <c r="S79" s="231">
        <f>IFERROR(VLOOKUP(G79,'Base Execução'!$A:$K,9,FALSE),0)</f>
        <v>27097</v>
      </c>
      <c r="T79" s="32">
        <f>IFERROR(VLOOKUP(G79,'Base Execução'!$A:$K,11,FALSE),0)</f>
        <v>27097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3215653.9200000004</v>
      </c>
      <c r="P83" s="26">
        <f t="shared" si="34"/>
        <v>23373453.079999998</v>
      </c>
      <c r="Q83" s="22">
        <f>Q85</f>
        <v>0</v>
      </c>
      <c r="R83" s="26">
        <f t="shared" si="34"/>
        <v>3215653.9200000004</v>
      </c>
      <c r="S83" s="26">
        <f t="shared" si="34"/>
        <v>2269983.4299999997</v>
      </c>
      <c r="T83" s="26">
        <f t="shared" si="34"/>
        <v>2019181.8599999999</v>
      </c>
      <c r="U83" s="156">
        <f>+IFERROR((R83/N83),0%)</f>
        <v>0.12093877090343803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3215653.9200000004</v>
      </c>
      <c r="P85" s="32">
        <f t="shared" si="35"/>
        <v>23373453.079999998</v>
      </c>
      <c r="Q85" s="32">
        <f t="shared" si="35"/>
        <v>0</v>
      </c>
      <c r="R85" s="32">
        <f t="shared" si="35"/>
        <v>3215653.9200000004</v>
      </c>
      <c r="S85" s="32">
        <f t="shared" si="35"/>
        <v>2269983.4299999997</v>
      </c>
      <c r="T85" s="32">
        <f t="shared" si="35"/>
        <v>2019181.8599999999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3166019.24</v>
      </c>
      <c r="P89" s="21">
        <f t="shared" si="37"/>
        <v>22425120.759999998</v>
      </c>
      <c r="Q89" s="21">
        <f>Q90</f>
        <v>0</v>
      </c>
      <c r="R89" s="21">
        <f>SUM(R90:R91)</f>
        <v>3166019.24</v>
      </c>
      <c r="S89" s="21">
        <f>SUM(S90:S91)</f>
        <v>2251514.13</v>
      </c>
      <c r="T89" s="21">
        <f>SUM(T90:T91)</f>
        <v>2008406.65</v>
      </c>
      <c r="U89" s="154">
        <f>+IFERROR((R89/N89),0%)</f>
        <v>0.12371544370434456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3166019.24</v>
      </c>
      <c r="P90" s="231">
        <f>+N90-O90</f>
        <v>22425120.759999998</v>
      </c>
      <c r="Q90" s="32"/>
      <c r="R90" s="231">
        <f>IFERROR(VLOOKUP(G90,'Base Execução'!$A:$K,7,FALSE),0)</f>
        <v>3166019.24</v>
      </c>
      <c r="S90" s="231">
        <f>IFERROR(VLOOKUP(G90,'Base Execução'!$A:$K,9,FALSE),0)</f>
        <v>2251514.13</v>
      </c>
      <c r="T90" s="32">
        <f>IFERROR(VLOOKUP(G90,'Base Execução'!$A:$K,11,FALSE),0)</f>
        <v>2008406.65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49634.68</v>
      </c>
      <c r="P93" s="228">
        <f t="shared" si="38"/>
        <v>948332.32</v>
      </c>
      <c r="Q93" s="21">
        <f t="shared" si="38"/>
        <v>0</v>
      </c>
      <c r="R93" s="21">
        <f t="shared" si="38"/>
        <v>49634.68</v>
      </c>
      <c r="S93" s="21">
        <f t="shared" si="38"/>
        <v>18469.3</v>
      </c>
      <c r="T93" s="21">
        <f t="shared" si="38"/>
        <v>10775.21</v>
      </c>
      <c r="U93" s="154">
        <f>+IFERROR((R93/N93),0%)</f>
        <v>4.9735792866898408E-2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49634.68</v>
      </c>
      <c r="P94" s="231">
        <f>+N94-O94</f>
        <v>948332.32</v>
      </c>
      <c r="Q94" s="31"/>
      <c r="R94" s="231">
        <f>IFERROR(VLOOKUP(G94,'Base Execução'!$A:$K,7,FALSE),0)</f>
        <v>49634.68</v>
      </c>
      <c r="S94" s="231">
        <f>IFERROR(VLOOKUP(G94,'Base Execução'!$A:$K,9,FALSE),0)</f>
        <v>18469.3</v>
      </c>
      <c r="T94" s="32">
        <f>IFERROR(VLOOKUP(G94,'Base Execução'!$A:$K,11,FALSE),0)</f>
        <v>10775.21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1364668.74</v>
      </c>
      <c r="P96" s="26">
        <f>SUM(P98:P100)</f>
        <v>18446748.259999998</v>
      </c>
      <c r="Q96" s="22">
        <f>Q98</f>
        <v>0</v>
      </c>
      <c r="R96" s="26">
        <f t="shared" si="39"/>
        <v>1324957.1399999999</v>
      </c>
      <c r="S96" s="26">
        <f t="shared" si="39"/>
        <v>1321735.32</v>
      </c>
      <c r="T96" s="26">
        <f t="shared" si="39"/>
        <v>1321735.32</v>
      </c>
      <c r="U96" s="156">
        <f>+IFERROR((R96/N96),0%)</f>
        <v>6.6878464069480739E-2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1364668.74</v>
      </c>
      <c r="P98" s="32">
        <f>P104+P111+P118+P121</f>
        <v>18446748.259999998</v>
      </c>
      <c r="Q98" s="32">
        <f>Q104+Q111+Q118</f>
        <v>0</v>
      </c>
      <c r="R98" s="32">
        <f t="shared" si="40"/>
        <v>1324957.1399999999</v>
      </c>
      <c r="S98" s="32">
        <f t="shared" si="40"/>
        <v>1321735.32</v>
      </c>
      <c r="T98" s="32">
        <f t="shared" si="40"/>
        <v>1321735.32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121330.41</v>
      </c>
      <c r="P102" s="21">
        <f t="shared" si="43"/>
        <v>1828171.59</v>
      </c>
      <c r="Q102" s="31"/>
      <c r="R102" s="21">
        <f>R103+R106</f>
        <v>82051.3</v>
      </c>
      <c r="S102" s="21">
        <f>S103+S106</f>
        <v>80645.399999999994</v>
      </c>
      <c r="T102" s="21">
        <f>T103+T106</f>
        <v>80645.399999999994</v>
      </c>
      <c r="U102" s="154">
        <f>+IFERROR((R102/N102),0%)</f>
        <v>4.2088338457718949E-2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121330.41</v>
      </c>
      <c r="P103" s="228">
        <f>P104+P105</f>
        <v>1828171.59</v>
      </c>
      <c r="Q103" s="21">
        <f>Q104</f>
        <v>0</v>
      </c>
      <c r="R103" s="21">
        <f>R104+R105</f>
        <v>82051.3</v>
      </c>
      <c r="S103" s="21">
        <f>S104+S105</f>
        <v>80645.399999999994</v>
      </c>
      <c r="T103" s="21">
        <f>T104+T105</f>
        <v>80645.399999999994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121330.41</v>
      </c>
      <c r="P104" s="231">
        <f>+N104-O104</f>
        <v>1828171.59</v>
      </c>
      <c r="Q104" s="33"/>
      <c r="R104" s="231">
        <f>IFERROR(VLOOKUP(G104,'Base Execução'!$A:$K,7,FALSE),0)</f>
        <v>82051.3</v>
      </c>
      <c r="S104" s="231">
        <f>IFERROR(VLOOKUP(G104,'Base Execução'!$A:$K,9,FALSE),0)</f>
        <v>80645.399999999994</v>
      </c>
      <c r="T104" s="32">
        <f>IFERROR(VLOOKUP(G104,'Base Execução'!$A:$K,11,FALSE),0)</f>
        <v>80645.399999999994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6540.87</v>
      </c>
      <c r="P109" s="21">
        <f t="shared" si="46"/>
        <v>226636.13</v>
      </c>
      <c r="Q109" s="33"/>
      <c r="R109" s="21">
        <f>R110+R113</f>
        <v>6108.38</v>
      </c>
      <c r="S109" s="21">
        <f>S110+S113</f>
        <v>4292.46</v>
      </c>
      <c r="T109" s="21">
        <f>T110+T113</f>
        <v>4292.46</v>
      </c>
      <c r="U109" s="154">
        <f>+IFERROR((R109/N109),0%)</f>
        <v>2.6196322964957951E-2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6540.87</v>
      </c>
      <c r="P110" s="228">
        <f>P111+P112</f>
        <v>226636.13</v>
      </c>
      <c r="Q110" s="21">
        <f t="shared" si="47"/>
        <v>0</v>
      </c>
      <c r="R110" s="21">
        <f>R111+R112</f>
        <v>6108.38</v>
      </c>
      <c r="S110" s="21">
        <f>S111+S112</f>
        <v>4292.46</v>
      </c>
      <c r="T110" s="21">
        <f>T111+T112</f>
        <v>4292.46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6540.87</v>
      </c>
      <c r="P111" s="231">
        <f>+N111-O111</f>
        <v>226636.13</v>
      </c>
      <c r="Q111" s="33"/>
      <c r="R111" s="231">
        <f>IFERROR(VLOOKUP(G111,'Base Execução'!$A:$K,7,FALSE),0)</f>
        <v>6108.38</v>
      </c>
      <c r="S111" s="231">
        <f>IFERROR(VLOOKUP(G111,'Base Execução'!$A:$K,9,FALSE),0)</f>
        <v>4292.46</v>
      </c>
      <c r="T111" s="32">
        <f>IFERROR(VLOOKUP(G111,'Base Execução'!$A:$K,11,FALSE),0)</f>
        <v>4292.46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1236797.46</v>
      </c>
      <c r="P116" s="21">
        <f t="shared" si="49"/>
        <v>16391940.539999999</v>
      </c>
      <c r="Q116" s="33"/>
      <c r="R116" s="21">
        <f>R117+R120</f>
        <v>1236797.46</v>
      </c>
      <c r="S116" s="21">
        <f>S117+S120</f>
        <v>1236797.46</v>
      </c>
      <c r="T116" s="21">
        <f>T117+T120</f>
        <v>1236797.46</v>
      </c>
      <c r="U116" s="154">
        <f>+IFERROR((R116/N116),0%)</f>
        <v>7.0158026059494449E-2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1236797.46</v>
      </c>
      <c r="P117" s="228">
        <f>P118+P119</f>
        <v>16391940.539999999</v>
      </c>
      <c r="Q117" s="21">
        <f t="shared" si="50"/>
        <v>0</v>
      </c>
      <c r="R117" s="21">
        <f>R118+R119</f>
        <v>1236797.46</v>
      </c>
      <c r="S117" s="21">
        <f>S118+S119</f>
        <v>1236797.46</v>
      </c>
      <c r="T117" s="21">
        <f>T118+T119</f>
        <v>1236797.46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1236797.46</v>
      </c>
      <c r="P118" s="231">
        <f>+N118-O118</f>
        <v>16391940.539999999</v>
      </c>
      <c r="Q118" s="33"/>
      <c r="R118" s="231">
        <f>IFERROR(VLOOKUP(G118,'Base Execução'!$A:$K,7,FALSE),0)</f>
        <v>1236797.46</v>
      </c>
      <c r="S118" s="231">
        <f>IFERROR(VLOOKUP(G118,'Base Execução'!$A:$K,9,FALSE),0)</f>
        <v>1236797.46</v>
      </c>
      <c r="T118" s="32">
        <f>IFERROR(VLOOKUP(G118,'Base Execução'!$A:$K,11,FALSE),0)</f>
        <v>1236797.46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35183368.530000001</v>
      </c>
      <c r="P124" s="26">
        <f t="shared" si="52"/>
        <v>305043499.47000003</v>
      </c>
      <c r="Q124" s="22">
        <f>Q126</f>
        <v>0</v>
      </c>
      <c r="R124" s="26">
        <f t="shared" si="52"/>
        <v>34594094.460000001</v>
      </c>
      <c r="S124" s="26">
        <f t="shared" si="52"/>
        <v>30734761.329999998</v>
      </c>
      <c r="T124" s="26">
        <f t="shared" si="52"/>
        <v>27258318.34</v>
      </c>
      <c r="U124" s="156">
        <f>+IFERROR((R124/N124),0%)</f>
        <v>0.10167949011011089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35183368.530000001</v>
      </c>
      <c r="P126" s="32">
        <f t="shared" si="53"/>
        <v>305043499.47000003</v>
      </c>
      <c r="Q126" s="32">
        <f>Q132</f>
        <v>0</v>
      </c>
      <c r="R126" s="32">
        <f>R132+R135</f>
        <v>34594094.460000001</v>
      </c>
      <c r="S126" s="32">
        <f>S132+S135</f>
        <v>30734761.329999998</v>
      </c>
      <c r="T126" s="32">
        <f>T132+T135</f>
        <v>27258318.34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35183368.530000001</v>
      </c>
      <c r="P130" s="21">
        <f t="shared" si="56"/>
        <v>305043499.47000003</v>
      </c>
      <c r="Q130" s="21">
        <f t="shared" si="56"/>
        <v>0</v>
      </c>
      <c r="R130" s="21">
        <f>R131+R134</f>
        <v>34594094.460000001</v>
      </c>
      <c r="S130" s="21">
        <f>S131+S134</f>
        <v>30734761.329999998</v>
      </c>
      <c r="T130" s="21">
        <f>T131+T134</f>
        <v>27258318.34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35183368.530000001</v>
      </c>
      <c r="P131" s="21">
        <f t="shared" si="57"/>
        <v>305043499.47000003</v>
      </c>
      <c r="Q131" s="21">
        <f>Q132</f>
        <v>0</v>
      </c>
      <c r="R131" s="21">
        <f>R132+R133</f>
        <v>34594094.460000001</v>
      </c>
      <c r="S131" s="21">
        <f>S132+S133</f>
        <v>30734761.329999998</v>
      </c>
      <c r="T131" s="21">
        <f>T132+T133</f>
        <v>27258318.34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35183368.530000001</v>
      </c>
      <c r="P132" s="231">
        <f>+N132-O132</f>
        <v>305043499.47000003</v>
      </c>
      <c r="Q132" s="32"/>
      <c r="R132" s="231">
        <f>IFERROR(VLOOKUP(G132,'Base Execução'!$A:$K,7,FALSE),0)</f>
        <v>34594094.460000001</v>
      </c>
      <c r="S132" s="231">
        <f>IFERROR(VLOOKUP(G132,'Base Execução'!$A:$K,9,FALSE),0)</f>
        <v>30734761.329999998</v>
      </c>
      <c r="T132" s="32">
        <f>IFERROR(VLOOKUP(G132,'Base Execução'!$A:$K,11,FALSE),0)</f>
        <v>27258318.34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18656.27</v>
      </c>
      <c r="P138" s="26">
        <f t="shared" si="59"/>
        <v>1431343.73</v>
      </c>
      <c r="Q138" s="22">
        <f t="shared" si="59"/>
        <v>0</v>
      </c>
      <c r="R138" s="26">
        <f t="shared" si="59"/>
        <v>16123.47</v>
      </c>
      <c r="S138" s="26">
        <f t="shared" si="59"/>
        <v>12298.47</v>
      </c>
      <c r="T138" s="26">
        <f t="shared" si="59"/>
        <v>12298.47</v>
      </c>
      <c r="U138" s="156">
        <f>+IFERROR((R138/N138),0%)</f>
        <v>1.1119634482758621E-2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18656.27</v>
      </c>
      <c r="P140" s="32">
        <f t="shared" si="60"/>
        <v>1286343.73</v>
      </c>
      <c r="Q140" s="32">
        <f t="shared" si="60"/>
        <v>0</v>
      </c>
      <c r="R140" s="32">
        <f t="shared" si="60"/>
        <v>16123.47</v>
      </c>
      <c r="S140" s="32">
        <f t="shared" si="60"/>
        <v>12298.47</v>
      </c>
      <c r="T140" s="32">
        <f t="shared" si="60"/>
        <v>12298.47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18656.27</v>
      </c>
      <c r="P144" s="228">
        <f t="shared" si="62"/>
        <v>1431343.73</v>
      </c>
      <c r="Q144" s="21">
        <f t="shared" si="62"/>
        <v>0</v>
      </c>
      <c r="R144" s="21">
        <f t="shared" si="62"/>
        <v>16123.47</v>
      </c>
      <c r="S144" s="21">
        <f t="shared" si="62"/>
        <v>12298.47</v>
      </c>
      <c r="T144" s="21">
        <f t="shared" si="62"/>
        <v>12298.47</v>
      </c>
      <c r="U144" s="154">
        <f>+IFERROR((R144/N144),0%)</f>
        <v>1.1119634482758621E-2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18656.27</v>
      </c>
      <c r="P145" s="231">
        <f>+N145-O145</f>
        <v>1286343.73</v>
      </c>
      <c r="Q145" s="32"/>
      <c r="R145" s="231">
        <f>IFERROR(VLOOKUP(G145,'Base Execução'!$A:$K,7,FALSE),0)</f>
        <v>16123.47</v>
      </c>
      <c r="S145" s="231">
        <f>IFERROR(VLOOKUP(G145,'Base Execução'!$A:$K,9,FALSE),0)</f>
        <v>12298.47</v>
      </c>
      <c r="T145" s="32">
        <f>IFERROR(VLOOKUP(G145,'Base Execução'!$A:$K,11,FALSE),0)</f>
        <v>12298.47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5803354.3900000006</v>
      </c>
      <c r="P148" s="230">
        <f t="shared" si="63"/>
        <v>12996645.609999999</v>
      </c>
      <c r="Q148" s="35"/>
      <c r="R148" s="230">
        <f>+R150+R151</f>
        <v>5803336.0900000008</v>
      </c>
      <c r="S148" s="230">
        <f>+S150+S151</f>
        <v>12345.41</v>
      </c>
      <c r="T148" s="26">
        <f>+T150+T151</f>
        <v>4681.7</v>
      </c>
      <c r="U148" s="156">
        <f>+IFERROR((R148/N148),0%)</f>
        <v>0.30868808989361707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5803354.3900000006</v>
      </c>
      <c r="P150" s="32">
        <f t="shared" si="64"/>
        <v>12796645.609999999</v>
      </c>
      <c r="Q150" s="32">
        <f t="shared" si="64"/>
        <v>0</v>
      </c>
      <c r="R150" s="32">
        <f t="shared" si="64"/>
        <v>5803336.0900000008</v>
      </c>
      <c r="S150" s="32">
        <f t="shared" si="64"/>
        <v>12345.41</v>
      </c>
      <c r="T150" s="32">
        <f t="shared" si="64"/>
        <v>4681.7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0</v>
      </c>
      <c r="P151" s="32">
        <f t="shared" si="65"/>
        <v>200000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13363.71</v>
      </c>
      <c r="P154" s="228">
        <f t="shared" si="66"/>
        <v>586636.29</v>
      </c>
      <c r="Q154" s="21">
        <f t="shared" si="66"/>
        <v>0</v>
      </c>
      <c r="R154" s="21">
        <f t="shared" si="66"/>
        <v>13345.41</v>
      </c>
      <c r="S154" s="21">
        <f t="shared" si="66"/>
        <v>12345.41</v>
      </c>
      <c r="T154" s="21">
        <f t="shared" si="66"/>
        <v>4681.7</v>
      </c>
      <c r="U154" s="154">
        <f>+IFERROR((R154/N154),0%)</f>
        <v>2.2242350000000001E-2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13363.71</v>
      </c>
      <c r="P155" s="231">
        <f>+N155-O155</f>
        <v>386636.29</v>
      </c>
      <c r="Q155" s="33"/>
      <c r="R155" s="231">
        <f>IFERROR(VLOOKUP(G155,'Base Execução'!$A:$K,7,FALSE),0)</f>
        <v>13345.41</v>
      </c>
      <c r="S155" s="231">
        <f>IFERROR(VLOOKUP(G155,'Base Execução'!$A:$K,9,FALSE),0)</f>
        <v>12345.41</v>
      </c>
      <c r="T155" s="32">
        <f>IFERROR(VLOOKUP(G155,'Base Execução'!$A:$K,11,FALSE),0)</f>
        <v>4681.7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0</v>
      </c>
      <c r="P156" s="231">
        <f>+N156-O156</f>
        <v>200000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0</v>
      </c>
      <c r="P158" s="228">
        <f t="shared" si="67"/>
        <v>200000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0</v>
      </c>
      <c r="P159" s="231">
        <f>+N159-O159</f>
        <v>200000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0</v>
      </c>
      <c r="P179" s="228">
        <f t="shared" si="74"/>
        <v>300000</v>
      </c>
      <c r="Q179" s="21">
        <f t="shared" si="74"/>
        <v>0</v>
      </c>
      <c r="R179" s="21">
        <f t="shared" si="74"/>
        <v>0</v>
      </c>
      <c r="S179" s="21">
        <f t="shared" si="74"/>
        <v>0</v>
      </c>
      <c r="T179" s="21">
        <f t="shared" si="74"/>
        <v>0</v>
      </c>
      <c r="U179" s="154">
        <f>+IFERROR((R179/N179),0%)</f>
        <v>0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0</v>
      </c>
      <c r="P180" s="231">
        <f>+N180-O180</f>
        <v>300000</v>
      </c>
      <c r="Q180" s="35"/>
      <c r="R180" s="231">
        <f>IFERROR(VLOOKUP(G180,'Base Execução'!$A:$K,7,FALSE),0)</f>
        <v>0</v>
      </c>
      <c r="S180" s="231">
        <f>IFERROR(VLOOKUP(G180,'Base Execução'!$A:$K,9,FALSE),0)</f>
        <v>0</v>
      </c>
      <c r="T180" s="32">
        <f>IFERROR(VLOOKUP(G180,'Base Execução'!$A:$K,11,FALSE),0)</f>
        <v>0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26079.22</v>
      </c>
      <c r="P182" s="26">
        <f t="shared" si="75"/>
        <v>4973920.78</v>
      </c>
      <c r="Q182" s="35">
        <f>SUM(Q184:Q186)</f>
        <v>0</v>
      </c>
      <c r="R182" s="26">
        <f t="shared" si="75"/>
        <v>17431.75</v>
      </c>
      <c r="S182" s="26">
        <f t="shared" si="75"/>
        <v>17357.440000000002</v>
      </c>
      <c r="T182" s="26">
        <f t="shared" si="75"/>
        <v>17245.690000000002</v>
      </c>
      <c r="U182" s="156">
        <f>+IFERROR((R182/N182),0%)</f>
        <v>3.48635E-3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26079.22</v>
      </c>
      <c r="P184" s="32">
        <f t="shared" si="76"/>
        <v>2673920.7800000003</v>
      </c>
      <c r="Q184" s="32">
        <f t="shared" si="76"/>
        <v>0</v>
      </c>
      <c r="R184" s="32">
        <f t="shared" si="76"/>
        <v>17431.75</v>
      </c>
      <c r="S184" s="32">
        <f t="shared" si="76"/>
        <v>17357.440000000002</v>
      </c>
      <c r="T184" s="32">
        <f t="shared" si="76"/>
        <v>17245.690000000002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0</v>
      </c>
      <c r="P185" s="32">
        <f t="shared" si="77"/>
        <v>1500000</v>
      </c>
      <c r="Q185" s="32">
        <f t="shared" ref="Q185" si="78">Q192</f>
        <v>0</v>
      </c>
      <c r="R185" s="32">
        <f t="shared" si="77"/>
        <v>0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0</v>
      </c>
      <c r="P186" s="32">
        <f t="shared" si="79"/>
        <v>800000</v>
      </c>
      <c r="Q186" s="32">
        <f t="shared" ref="Q186" si="80">Q193</f>
        <v>0</v>
      </c>
      <c r="R186" s="32">
        <f t="shared" si="79"/>
        <v>0</v>
      </c>
      <c r="S186" s="32">
        <f t="shared" si="79"/>
        <v>0</v>
      </c>
      <c r="T186" s="32">
        <f t="shared" si="79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12046.7</v>
      </c>
      <c r="P190" s="21">
        <f t="shared" si="82"/>
        <v>187953.3</v>
      </c>
      <c r="Q190" s="21">
        <f>SUM(Q191:Q193)</f>
        <v>0</v>
      </c>
      <c r="R190" s="21">
        <f>SUM(R191:R194)</f>
        <v>9273.19</v>
      </c>
      <c r="S190" s="21">
        <f>SUM(S191:S194)</f>
        <v>9273.19</v>
      </c>
      <c r="T190" s="21">
        <f>SUM(T191:T194)</f>
        <v>9273.19</v>
      </c>
      <c r="U190" s="154">
        <f>+IFERROR((R190/N190),0%)</f>
        <v>4.6365950000000003E-2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12046.7</v>
      </c>
      <c r="P191" s="231">
        <f>+N191-O191</f>
        <v>187953.3</v>
      </c>
      <c r="Q191" s="296"/>
      <c r="R191" s="231">
        <f>IFERROR(VLOOKUP(G191,'Base Execução'!$A:$K,7,FALSE),0)</f>
        <v>9273.19</v>
      </c>
      <c r="S191" s="231">
        <f>IFERROR(VLOOKUP(G191,'Base Execução'!$A:$K,9,FALSE),0)</f>
        <v>9273.19</v>
      </c>
      <c r="T191" s="32">
        <f>IFERROR(VLOOKUP(G191,'Base Execução'!$A:$K,11,FALSE),0)</f>
        <v>9273.19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7780.88</v>
      </c>
      <c r="P196" s="21">
        <f t="shared" si="83"/>
        <v>3192219.12</v>
      </c>
      <c r="Q196" s="21">
        <f t="shared" ref="Q196" si="84">Q197</f>
        <v>0</v>
      </c>
      <c r="R196" s="21">
        <f t="shared" ref="R196" si="85">SUM(R197:R198)</f>
        <v>4588.1499999999996</v>
      </c>
      <c r="S196" s="21">
        <f t="shared" ref="S196" si="86">SUM(S197:S198)</f>
        <v>4571.24</v>
      </c>
      <c r="T196" s="21">
        <f t="shared" ref="T196" si="87">SUM(T197:T198)</f>
        <v>4521.01</v>
      </c>
      <c r="U196" s="154">
        <f>+IFERROR((R196/N196),0%)</f>
        <v>1.433796875E-3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7780.88</v>
      </c>
      <c r="P197" s="231">
        <f>+N197-O197</f>
        <v>1792219.12</v>
      </c>
      <c r="Q197" s="296"/>
      <c r="R197" s="231">
        <f>IFERROR(VLOOKUP(G197,'Base Execução'!$A:$K,7,FALSE),0)</f>
        <v>4588.1499999999996</v>
      </c>
      <c r="S197" s="231">
        <f>IFERROR(VLOOKUP(G197,'Base Execução'!$A:$K,9,FALSE),0)</f>
        <v>4571.24</v>
      </c>
      <c r="T197" s="32">
        <f>IFERROR(VLOOKUP(G197,'Base Execução'!$A:$K,11,FALSE),0)</f>
        <v>4521.01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0</v>
      </c>
      <c r="P198" s="231">
        <f>+N198-O198</f>
        <v>1400000</v>
      </c>
      <c r="Q198" s="296"/>
      <c r="R198" s="231">
        <f>IFERROR(VLOOKUP(G198,'Base Execução'!$A:$K,7,FALSE),0)</f>
        <v>0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6251.64</v>
      </c>
      <c r="P200" s="21">
        <f t="shared" si="88"/>
        <v>793748.36</v>
      </c>
      <c r="Q200" s="21">
        <f t="shared" ref="Q200" si="89">Q201</f>
        <v>0</v>
      </c>
      <c r="R200" s="21">
        <f t="shared" ref="R200" si="90">SUM(R201:R202)</f>
        <v>3570.41</v>
      </c>
      <c r="S200" s="21">
        <f t="shared" ref="S200" si="91">SUM(S201:S202)</f>
        <v>3513.01</v>
      </c>
      <c r="T200" s="21">
        <f t="shared" ref="T200" si="92">SUM(T201:T202)</f>
        <v>3451.49</v>
      </c>
      <c r="U200" s="154">
        <f>+IFERROR((R200/N200),0%)</f>
        <v>4.4630124999999994E-3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6251.64</v>
      </c>
      <c r="P201" s="231">
        <f>+N201-O201</f>
        <v>693748.36</v>
      </c>
      <c r="Q201" s="33"/>
      <c r="R201" s="231">
        <f>IFERROR(VLOOKUP(G201,'Base Execução'!$A:$K,7,FALSE),0)</f>
        <v>3570.41</v>
      </c>
      <c r="S201" s="231">
        <f>IFERROR(VLOOKUP(G201,'Base Execução'!$A:$K,9,FALSE),0)</f>
        <v>3513.01</v>
      </c>
      <c r="T201" s="32">
        <f>IFERROR(VLOOKUP(G201,'Base Execução'!$A:$K,11,FALSE),0)</f>
        <v>3451.49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0</v>
      </c>
      <c r="P204" s="228">
        <f t="shared" si="93"/>
        <v>800000</v>
      </c>
      <c r="Q204" s="21">
        <f t="shared" si="93"/>
        <v>0</v>
      </c>
      <c r="R204" s="21">
        <f t="shared" si="93"/>
        <v>0</v>
      </c>
      <c r="S204" s="21">
        <f t="shared" si="93"/>
        <v>0</v>
      </c>
      <c r="T204" s="32"/>
      <c r="U204" s="154">
        <f>+IFERROR((R204/N204),0%)</f>
        <v>0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0</v>
      </c>
      <c r="P205" s="231">
        <f>+N205-O205</f>
        <v>800000</v>
      </c>
      <c r="Q205" s="33"/>
      <c r="R205" s="231">
        <f>IFERROR(VLOOKUP(G205,'Base Execução'!$A:$K,7,FALSE),0)</f>
        <v>0</v>
      </c>
      <c r="S205" s="231">
        <f>IFERROR(VLOOKUP(G205,'Base Execução'!$A:$K,9,FALSE),0)</f>
        <v>0</v>
      </c>
      <c r="T205" s="32">
        <f>IFERROR(VLOOKUP(G205,'Base Execução'!$A:$K,11,FALSE),0)</f>
        <v>0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389000.95</v>
      </c>
      <c r="P207" s="26">
        <f t="shared" si="94"/>
        <v>4610999.05</v>
      </c>
      <c r="Q207" s="22">
        <f>Q209</f>
        <v>0</v>
      </c>
      <c r="R207" s="26">
        <f t="shared" si="94"/>
        <v>379759.95999999996</v>
      </c>
      <c r="S207" s="26">
        <f t="shared" si="94"/>
        <v>50544.03</v>
      </c>
      <c r="T207" s="26">
        <f t="shared" si="94"/>
        <v>49878.19</v>
      </c>
      <c r="U207" s="156">
        <f>+IFERROR((R207/N207),0%)</f>
        <v>7.5951991999999996E-2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0</v>
      </c>
      <c r="N209" s="31">
        <f t="shared" si="95"/>
        <v>4700000</v>
      </c>
      <c r="O209" s="31">
        <f t="shared" si="95"/>
        <v>127043.95000000001</v>
      </c>
      <c r="P209" s="31">
        <f t="shared" si="95"/>
        <v>4572956.05</v>
      </c>
      <c r="Q209" s="31">
        <f t="shared" si="95"/>
        <v>0</v>
      </c>
      <c r="R209" s="31">
        <f t="shared" si="95"/>
        <v>117802.95999999999</v>
      </c>
      <c r="S209" s="31">
        <f t="shared" si="95"/>
        <v>50544.03</v>
      </c>
      <c r="T209" s="31">
        <f t="shared" si="95"/>
        <v>49878.19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261957</v>
      </c>
      <c r="P210" s="31">
        <f t="shared" si="96"/>
        <v>38043</v>
      </c>
      <c r="Q210" s="31"/>
      <c r="R210" s="31">
        <f t="shared" si="96"/>
        <v>261957</v>
      </c>
      <c r="S210" s="31">
        <f t="shared" si="96"/>
        <v>0</v>
      </c>
      <c r="T210" s="31">
        <f t="shared" si="96"/>
        <v>0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0</v>
      </c>
      <c r="N213" s="22">
        <f t="shared" si="97"/>
        <v>1300000</v>
      </c>
      <c r="O213" s="22">
        <f t="shared" si="97"/>
        <v>332043.46999999997</v>
      </c>
      <c r="P213" s="229">
        <f t="shared" si="97"/>
        <v>967956.53</v>
      </c>
      <c r="Q213" s="22">
        <f>Q214</f>
        <v>0</v>
      </c>
      <c r="R213" s="22">
        <f>R214+R215</f>
        <v>331586.26</v>
      </c>
      <c r="S213" s="22">
        <f>S214+S215</f>
        <v>7808.17</v>
      </c>
      <c r="T213" s="22">
        <f>T214+T215</f>
        <v>7633.47</v>
      </c>
      <c r="U213" s="154">
        <f>+IFERROR((R213/N213),0%)</f>
        <v>0.25506635384615384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70086.47</v>
      </c>
      <c r="P214" s="232">
        <f>+N214-O214</f>
        <v>929913.53</v>
      </c>
      <c r="Q214" s="31"/>
      <c r="R214" s="231">
        <f>IFERROR(VLOOKUP(G214,'Base Execução'!$A:$K,7,FALSE),0)</f>
        <v>69629.259999999995</v>
      </c>
      <c r="S214" s="231">
        <f>IFERROR(VLOOKUP(G214,'Base Execução'!$A:$K,9,FALSE),0)</f>
        <v>7808.17</v>
      </c>
      <c r="T214" s="32">
        <f>IFERROR(VLOOKUP(G214,'Base Execução'!$A:$K,11,FALSE),0)</f>
        <v>7633.47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261957</v>
      </c>
      <c r="P215" s="232">
        <f>+N215-O215</f>
        <v>38043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0</v>
      </c>
      <c r="T215" s="32">
        <f>IFERROR(VLOOKUP(G215,'Base Execução'!$A:$K,11,FALSE),0)</f>
        <v>0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0</v>
      </c>
      <c r="N220" s="22">
        <f t="shared" si="99"/>
        <v>3400000</v>
      </c>
      <c r="O220" s="22">
        <f t="shared" si="99"/>
        <v>56957.48</v>
      </c>
      <c r="P220" s="229">
        <f t="shared" si="99"/>
        <v>3343042.52</v>
      </c>
      <c r="Q220" s="22">
        <f t="shared" si="99"/>
        <v>0</v>
      </c>
      <c r="R220" s="22">
        <f t="shared" si="99"/>
        <v>48173.7</v>
      </c>
      <c r="S220" s="22">
        <f t="shared" si="99"/>
        <v>42735.86</v>
      </c>
      <c r="T220" s="22">
        <f t="shared" si="99"/>
        <v>42244.72</v>
      </c>
      <c r="U220" s="154">
        <f>+IFERROR((R220/N220),0%)</f>
        <v>1.4168735294117647E-2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0</v>
      </c>
      <c r="N221" s="32">
        <f>IFERROR(VLOOKUP(G221,'Base Zero'!$A:$P,16,FALSE),0)</f>
        <v>3400000</v>
      </c>
      <c r="O221" s="32">
        <f>IFERROR(VLOOKUP(G221,'Base Execução'!A:M,6,FALSE),0)+IFERROR(VLOOKUP(G221,'Destaque Liberado pela CPRM'!A:F,6,FALSE),0)</f>
        <v>56957.48</v>
      </c>
      <c r="P221" s="232">
        <f>+N221-O221</f>
        <v>3343042.52</v>
      </c>
      <c r="Q221" s="31"/>
      <c r="R221" s="231">
        <f>IFERROR(VLOOKUP(G221,'Base Execução'!$A:$K,7,FALSE),0)</f>
        <v>48173.7</v>
      </c>
      <c r="S221" s="231">
        <f>IFERROR(VLOOKUP(G221,'Base Execução'!$A:$K,9,FALSE),0)</f>
        <v>42735.86</v>
      </c>
      <c r="T221" s="32">
        <f>IFERROR(VLOOKUP(G221,'Base Execução'!$A:$K,11,FALSE),0)</f>
        <v>42244.72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24855.22</v>
      </c>
      <c r="P223" s="21">
        <f t="shared" si="100"/>
        <v>2975144.7800000003</v>
      </c>
      <c r="Q223" s="22">
        <f t="shared" si="100"/>
        <v>0</v>
      </c>
      <c r="R223" s="21">
        <f t="shared" si="100"/>
        <v>24400.440000000002</v>
      </c>
      <c r="S223" s="21">
        <f t="shared" si="100"/>
        <v>24194.089999999997</v>
      </c>
      <c r="T223" s="21">
        <f t="shared" si="100"/>
        <v>24048.71</v>
      </c>
      <c r="U223" s="156">
        <f>+IFERROR((R223/N223),0%)</f>
        <v>8.1334800000000002E-3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24855.22</v>
      </c>
      <c r="P226" s="32">
        <f t="shared" si="102"/>
        <v>2175144.7800000003</v>
      </c>
      <c r="Q226" s="32">
        <f t="shared" si="102"/>
        <v>0</v>
      </c>
      <c r="R226" s="32">
        <f t="shared" si="102"/>
        <v>24400.440000000002</v>
      </c>
      <c r="S226" s="32">
        <f t="shared" si="102"/>
        <v>24194.089999999997</v>
      </c>
      <c r="T226" s="32">
        <f t="shared" si="102"/>
        <v>24048.71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0</v>
      </c>
      <c r="P227" s="32">
        <f t="shared" si="103"/>
        <v>800000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2984.2</v>
      </c>
      <c r="P232" s="228">
        <f t="shared" si="106"/>
        <v>197015.8</v>
      </c>
      <c r="Q232" s="21">
        <f t="shared" si="106"/>
        <v>0</v>
      </c>
      <c r="R232" s="21">
        <f t="shared" si="106"/>
        <v>2529.42</v>
      </c>
      <c r="S232" s="21">
        <f t="shared" si="106"/>
        <v>2529.42</v>
      </c>
      <c r="T232" s="21">
        <f t="shared" si="106"/>
        <v>2384.04</v>
      </c>
      <c r="U232" s="154">
        <f>+IFERROR((R232/N232),0%)</f>
        <v>1.26471E-2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2984.2</v>
      </c>
      <c r="P233" s="231">
        <f>+N233-O233</f>
        <v>197015.8</v>
      </c>
      <c r="Q233" s="32"/>
      <c r="R233" s="231">
        <f>IFERROR(VLOOKUP(G233,'Base Execução'!$A:$K,7,FALSE),0)</f>
        <v>2529.42</v>
      </c>
      <c r="S233" s="231">
        <f>IFERROR(VLOOKUP(G233,'Base Execução'!$A:$K,9,FALSE),0)</f>
        <v>2529.42</v>
      </c>
      <c r="T233" s="32">
        <f>IFERROR(VLOOKUP(G233,'Base Execução'!$A:$K,11,FALSE),0)</f>
        <v>2384.04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21871.02</v>
      </c>
      <c r="P235" s="21">
        <f>SUM(P236:P239)</f>
        <v>2357128.98</v>
      </c>
      <c r="Q235" s="21">
        <f>SUM(Q236:Q238)</f>
        <v>0</v>
      </c>
      <c r="R235" s="21">
        <f>SUM(R236:R239)</f>
        <v>21871.02</v>
      </c>
      <c r="S235" s="21">
        <f>SUM(S236:S239)</f>
        <v>21664.67</v>
      </c>
      <c r="T235" s="21">
        <f>SUM(T236:T239)</f>
        <v>21664.67</v>
      </c>
      <c r="U235" s="154">
        <f>+IFERROR((R235/N235),0%)</f>
        <v>9.1933669609079449E-3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21871.02</v>
      </c>
      <c r="P237" s="231">
        <f>+N237-O237</f>
        <v>1557128.98</v>
      </c>
      <c r="Q237" s="33"/>
      <c r="R237" s="231">
        <f>IFERROR(VLOOKUP(G237,'Base Execução'!$A:$K,7,FALSE),0)</f>
        <v>21871.02</v>
      </c>
      <c r="S237" s="231">
        <f>IFERROR(VLOOKUP(G237,'Base Execução'!$A:$K,9,FALSE),0)</f>
        <v>21664.67</v>
      </c>
      <c r="T237" s="32">
        <f>IFERROR(VLOOKUP(G237,'Base Execução'!$A:$K,11,FALSE),0)</f>
        <v>21664.67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0</v>
      </c>
      <c r="P238" s="231">
        <f>+N238-O238</f>
        <v>800000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1218151.92</v>
      </c>
      <c r="P256" s="21">
        <f t="shared" si="113"/>
        <v>8781848.0799999982</v>
      </c>
      <c r="Q256" s="22">
        <f t="shared" si="113"/>
        <v>0</v>
      </c>
      <c r="R256" s="21">
        <f t="shared" si="113"/>
        <v>1211186.73</v>
      </c>
      <c r="S256" s="21">
        <f t="shared" si="113"/>
        <v>55670.49</v>
      </c>
      <c r="T256" s="21">
        <f t="shared" si="113"/>
        <v>55484.320000000007</v>
      </c>
      <c r="U256" s="156">
        <f>+IFERROR((R256/N256),0%)</f>
        <v>0.121118673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1218151.92</v>
      </c>
      <c r="P258" s="32">
        <f t="shared" si="114"/>
        <v>7781848.0799999991</v>
      </c>
      <c r="Q258" s="32">
        <f t="shared" ref="Q258" si="115">Q264+Q268+Q272+Q275</f>
        <v>0</v>
      </c>
      <c r="R258" s="32">
        <f t="shared" si="114"/>
        <v>1211186.73</v>
      </c>
      <c r="S258" s="32">
        <f t="shared" si="114"/>
        <v>55670.49</v>
      </c>
      <c r="T258" s="32">
        <f t="shared" si="114"/>
        <v>55484.320000000007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0</v>
      </c>
      <c r="P259" s="32">
        <f t="shared" si="116"/>
        <v>1000000</v>
      </c>
      <c r="Q259" s="32">
        <f t="shared" si="116"/>
        <v>0</v>
      </c>
      <c r="R259" s="32">
        <f t="shared" si="116"/>
        <v>0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179969.69</v>
      </c>
      <c r="P263" s="22">
        <f t="shared" si="118"/>
        <v>2820029.31</v>
      </c>
      <c r="Q263" s="22">
        <f t="shared" si="118"/>
        <v>0</v>
      </c>
      <c r="R263" s="22">
        <f t="shared" si="118"/>
        <v>176358.88</v>
      </c>
      <c r="S263" s="22">
        <f t="shared" si="118"/>
        <v>51028.88</v>
      </c>
      <c r="T263" s="22">
        <f t="shared" si="118"/>
        <v>50866.23</v>
      </c>
      <c r="U263" s="154">
        <f>+IFERROR((R263/N263),0%)</f>
        <v>5.8786312928770977E-2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179969.69</v>
      </c>
      <c r="P264" s="231">
        <f>+N264-O264</f>
        <v>1820029.31</v>
      </c>
      <c r="Q264" s="32"/>
      <c r="R264" s="231">
        <f>IFERROR(VLOOKUP(G264,'Base Execução'!$A:$K,7,FALSE),0)</f>
        <v>176358.88</v>
      </c>
      <c r="S264" s="231">
        <f>IFERROR(VLOOKUP(G264,'Base Execução'!$A:$K,9,FALSE),0)</f>
        <v>51028.88</v>
      </c>
      <c r="T264" s="32">
        <f>IFERROR(VLOOKUP(G264,'Base Execução'!$A:$K,11,FALSE),0)</f>
        <v>50866.23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0</v>
      </c>
      <c r="P265" s="231">
        <f>+N265-O265</f>
        <v>1000000</v>
      </c>
      <c r="Q265" s="33"/>
      <c r="R265" s="231">
        <f>IFERROR(VLOOKUP(G265,'Base Execução'!$A:$K,7,FALSE),0)</f>
        <v>0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5132.53</v>
      </c>
      <c r="P267" s="229">
        <f t="shared" si="119"/>
        <v>4994867.47</v>
      </c>
      <c r="Q267" s="22">
        <f t="shared" si="119"/>
        <v>0</v>
      </c>
      <c r="R267" s="22">
        <f t="shared" si="119"/>
        <v>3607.34</v>
      </c>
      <c r="S267" s="22">
        <f t="shared" si="119"/>
        <v>3337.13</v>
      </c>
      <c r="T267" s="22">
        <f t="shared" si="119"/>
        <v>3313.61</v>
      </c>
      <c r="U267" s="154">
        <f>+IFERROR((R267/N267),0%)</f>
        <v>7.2146800000000007E-4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5132.53</v>
      </c>
      <c r="P268" s="231">
        <f>+N268-O268</f>
        <v>4994867.47</v>
      </c>
      <c r="Q268" s="32"/>
      <c r="R268" s="231">
        <f>IFERROR(VLOOKUP(G268,'Base Execução'!$A:$K,7,FALSE),0)</f>
        <v>3607.34</v>
      </c>
      <c r="S268" s="231">
        <f>IFERROR(VLOOKUP(G268,'Base Execução'!$A:$K,9,FALSE),0)</f>
        <v>3337.13</v>
      </c>
      <c r="T268" s="32">
        <f>IFERROR(VLOOKUP(G268,'Base Execução'!$A:$K,11,FALSE),0)</f>
        <v>3313.61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33049.699999999997</v>
      </c>
      <c r="P271" s="229">
        <f t="shared" si="120"/>
        <v>966950.3</v>
      </c>
      <c r="Q271" s="22">
        <f t="shared" si="120"/>
        <v>0</v>
      </c>
      <c r="R271" s="22">
        <f t="shared" si="120"/>
        <v>31220.51</v>
      </c>
      <c r="S271" s="22">
        <f t="shared" si="120"/>
        <v>1304.48</v>
      </c>
      <c r="T271" s="22">
        <f t="shared" si="120"/>
        <v>1304.48</v>
      </c>
      <c r="U271" s="154">
        <f>+IFERROR((R271/N271),0%)</f>
        <v>3.122051E-2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33049.699999999997</v>
      </c>
      <c r="P272" s="231">
        <f>+N272-O272</f>
        <v>966950.3</v>
      </c>
      <c r="Q272" s="32"/>
      <c r="R272" s="231">
        <f>IFERROR(VLOOKUP(G272,'Base Execução'!$A:$K,7,FALSE),0)</f>
        <v>31220.51</v>
      </c>
      <c r="S272" s="231">
        <f>IFERROR(VLOOKUP(G272,'Base Execução'!$A:$K,9,FALSE),0)</f>
        <v>1304.48</v>
      </c>
      <c r="T272" s="32">
        <f>IFERROR(VLOOKUP(G272,'Base Execução'!$A:$K,11,FALSE),0)</f>
        <v>1304.48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99291.14</v>
      </c>
      <c r="P280" s="21">
        <f t="shared" si="123"/>
        <v>1400708.86</v>
      </c>
      <c r="Q280" s="22">
        <f t="shared" si="123"/>
        <v>0</v>
      </c>
      <c r="R280" s="21">
        <f t="shared" si="123"/>
        <v>44571.34</v>
      </c>
      <c r="S280" s="21">
        <f t="shared" si="123"/>
        <v>44571.34</v>
      </c>
      <c r="T280" s="21">
        <f t="shared" si="123"/>
        <v>44571.34</v>
      </c>
      <c r="U280" s="156">
        <f>+IFERROR((R280/N280),0%)</f>
        <v>2.9714226666666663E-2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99291.14</v>
      </c>
      <c r="P282" s="32">
        <f t="shared" si="124"/>
        <v>1309340.8600000001</v>
      </c>
      <c r="Q282" s="32">
        <f t="shared" si="124"/>
        <v>0</v>
      </c>
      <c r="R282" s="32">
        <f t="shared" si="124"/>
        <v>44571.34</v>
      </c>
      <c r="S282" s="32">
        <f t="shared" si="124"/>
        <v>44571.34</v>
      </c>
      <c r="T282" s="32">
        <f t="shared" si="124"/>
        <v>44571.34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99291.14</v>
      </c>
      <c r="P286" s="22">
        <f t="shared" si="126"/>
        <v>1400708.86</v>
      </c>
      <c r="Q286" s="22">
        <f t="shared" si="126"/>
        <v>0</v>
      </c>
      <c r="R286" s="22">
        <f t="shared" si="126"/>
        <v>44571.34</v>
      </c>
      <c r="S286" s="22">
        <f t="shared" si="126"/>
        <v>44571.34</v>
      </c>
      <c r="T286" s="22">
        <f t="shared" si="126"/>
        <v>44571.34</v>
      </c>
      <c r="U286" s="154">
        <f>+IFERROR((R286/N286),0%)</f>
        <v>2.9714226666666663E-2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99291.14</v>
      </c>
      <c r="P287" s="231">
        <f>+N287-O287</f>
        <v>1309340.8600000001</v>
      </c>
      <c r="Q287" s="32"/>
      <c r="R287" s="231">
        <f>IFERROR(VLOOKUP(G287,'Base Execução'!$A:$K,7,FALSE),0)</f>
        <v>44571.34</v>
      </c>
      <c r="S287" s="231">
        <f>IFERROR(VLOOKUP(G287,'Base Execução'!$A:$K,9,FALSE),0)</f>
        <v>44571.34</v>
      </c>
      <c r="T287" s="32">
        <f>IFERROR(VLOOKUP(G287,'Base Execução'!$A:$K,11,FALSE),0)</f>
        <v>44571.34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183444.75</v>
      </c>
      <c r="P290" s="21">
        <f t="shared" si="127"/>
        <v>7316555.25</v>
      </c>
      <c r="Q290" s="22">
        <f>SUM(Q292:Q294)</f>
        <v>0</v>
      </c>
      <c r="R290" s="21">
        <f t="shared" si="127"/>
        <v>99204.38</v>
      </c>
      <c r="S290" s="21">
        <f t="shared" si="127"/>
        <v>86241.14</v>
      </c>
      <c r="T290" s="21">
        <f t="shared" si="127"/>
        <v>74592.58</v>
      </c>
      <c r="U290" s="156">
        <f>+IFERROR((R290/N290),0%)</f>
        <v>1.3227250666666667E-2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183444.75</v>
      </c>
      <c r="P292" s="32">
        <f t="shared" si="128"/>
        <v>5016555.25</v>
      </c>
      <c r="Q292" s="32">
        <f t="shared" si="128"/>
        <v>0</v>
      </c>
      <c r="R292" s="32">
        <f t="shared" si="128"/>
        <v>99204.38</v>
      </c>
      <c r="S292" s="32">
        <f t="shared" si="128"/>
        <v>86241.14</v>
      </c>
      <c r="T292" s="32">
        <f t="shared" si="128"/>
        <v>74592.58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0</v>
      </c>
      <c r="P293" s="32">
        <f t="shared" si="129"/>
        <v>1600000</v>
      </c>
      <c r="Q293" s="32">
        <f t="shared" ref="Q293" si="130">Q301</f>
        <v>0</v>
      </c>
      <c r="R293" s="32">
        <f t="shared" si="129"/>
        <v>0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0</v>
      </c>
      <c r="P294" s="32">
        <f t="shared" si="131"/>
        <v>700000</v>
      </c>
      <c r="Q294" s="32">
        <f t="shared" ref="Q294" si="132">Q302</f>
        <v>0</v>
      </c>
      <c r="R294" s="32">
        <f t="shared" si="131"/>
        <v>0</v>
      </c>
      <c r="S294" s="32">
        <f t="shared" si="131"/>
        <v>0</v>
      </c>
      <c r="T294" s="32">
        <f t="shared" si="131"/>
        <v>0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75</v>
      </c>
      <c r="P299" s="21">
        <f t="shared" si="135"/>
        <v>199925</v>
      </c>
      <c r="Q299" s="21">
        <f>SUM(Q300:Q302)</f>
        <v>0</v>
      </c>
      <c r="R299" s="21">
        <f>SUM(R300:R304)</f>
        <v>75</v>
      </c>
      <c r="S299" s="21">
        <f>SUM(S300:S304)</f>
        <v>75</v>
      </c>
      <c r="T299" s="21">
        <f>SUM(T300:T304)</f>
        <v>75</v>
      </c>
      <c r="U299" s="154">
        <f>+IFERROR((R299/N299),0%)</f>
        <v>3.7500000000000001E-4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75</v>
      </c>
      <c r="P300" s="231">
        <f>+N300-O300</f>
        <v>199925</v>
      </c>
      <c r="Q300" s="33"/>
      <c r="R300" s="231">
        <f>IFERROR(VLOOKUP(G300,'Base Execução'!$A:$K,7,FALSE),0)</f>
        <v>75</v>
      </c>
      <c r="S300" s="231">
        <f>IFERROR(VLOOKUP(G300,'Base Execução'!$A:$K,9,FALSE),0)</f>
        <v>75</v>
      </c>
      <c r="T300" s="32">
        <f>IFERROR(VLOOKUP(G300,'Base Execução'!$A:$K,11,FALSE),0)</f>
        <v>75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107858.3</v>
      </c>
      <c r="P306" s="22">
        <f t="shared" si="136"/>
        <v>4792141.7</v>
      </c>
      <c r="Q306" s="33"/>
      <c r="R306" s="22">
        <f t="shared" ref="R306" si="137">SUM(R307:R308)</f>
        <v>79021.34</v>
      </c>
      <c r="S306" s="22">
        <f t="shared" ref="S306" si="138">SUM(S307:S308)</f>
        <v>73002</v>
      </c>
      <c r="T306" s="22">
        <f t="shared" ref="T306" si="139">SUM(T307:T308)</f>
        <v>69336.97</v>
      </c>
      <c r="U306" s="154">
        <f>+IFERROR((R306/N306),0%)</f>
        <v>1.6126804081632654E-2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107858.3</v>
      </c>
      <c r="P307" s="231">
        <f>+N307-O307</f>
        <v>3392141.7</v>
      </c>
      <c r="Q307" s="32"/>
      <c r="R307" s="231">
        <f>IFERROR(VLOOKUP(G307,'Base Execução'!$A:$K,7,FALSE),0)</f>
        <v>79021.34</v>
      </c>
      <c r="S307" s="231">
        <f>IFERROR(VLOOKUP(G307,'Base Execução'!$A:$K,9,FALSE),0)</f>
        <v>73002</v>
      </c>
      <c r="T307" s="32">
        <f>IFERROR(VLOOKUP(G307,'Base Execução'!$A:$K,11,FALSE),0)</f>
        <v>69336.97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0</v>
      </c>
      <c r="P308" s="231">
        <f>+N308-O308</f>
        <v>1400000</v>
      </c>
      <c r="Q308" s="32"/>
      <c r="R308" s="231">
        <f>IFERROR(VLOOKUP(G308,'Base Execução'!$A:$K,7,FALSE),0)</f>
        <v>0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16871.45</v>
      </c>
      <c r="P310" s="22">
        <f t="shared" si="140"/>
        <v>883128.55</v>
      </c>
      <c r="Q310" s="33"/>
      <c r="R310" s="22">
        <f t="shared" ref="R310" si="141">SUM(R311:R312)</f>
        <v>8789.35</v>
      </c>
      <c r="S310" s="22">
        <f t="shared" ref="S310" si="142">SUM(S311:S312)</f>
        <v>1845.45</v>
      </c>
      <c r="T310" s="22">
        <f t="shared" ref="T310" si="143">SUM(T311:T312)</f>
        <v>1546.13</v>
      </c>
      <c r="U310" s="154">
        <f>+IFERROR((R310/N310),0%)</f>
        <v>9.7659444444444451E-3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16871.45</v>
      </c>
      <c r="P311" s="231">
        <f>+N311-O311</f>
        <v>783128.55</v>
      </c>
      <c r="Q311" s="32"/>
      <c r="R311" s="231">
        <f>IFERROR(VLOOKUP(G311,'Base Execução'!$A:$K,7,FALSE),0)</f>
        <v>8789.35</v>
      </c>
      <c r="S311" s="231">
        <f>IFERROR(VLOOKUP(G311,'Base Execução'!$A:$K,9,FALSE),0)</f>
        <v>1845.45</v>
      </c>
      <c r="T311" s="32">
        <f>IFERROR(VLOOKUP(G311,'Base Execução'!$A:$K,11,FALSE),0)</f>
        <v>1546.13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58640</v>
      </c>
      <c r="P314" s="22">
        <f t="shared" si="144"/>
        <v>741360</v>
      </c>
      <c r="Q314" s="33"/>
      <c r="R314" s="22">
        <f t="shared" ref="R314" si="145">SUM(R315:R316)</f>
        <v>11318.69</v>
      </c>
      <c r="S314" s="22">
        <f t="shared" ref="S314" si="146">SUM(S315:S316)</f>
        <v>11318.69</v>
      </c>
      <c r="T314" s="22">
        <f t="shared" ref="T314" si="147">SUM(T315:T316)</f>
        <v>3634.48</v>
      </c>
      <c r="U314" s="154">
        <f>+IFERROR((R314/N314),0%)</f>
        <v>1.4148362500000001E-2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58640</v>
      </c>
      <c r="P315" s="231">
        <f>+N315-O315</f>
        <v>641360</v>
      </c>
      <c r="Q315" s="32"/>
      <c r="R315" s="231">
        <f>IFERROR(VLOOKUP(G315,'Base Execução'!$A:$K,7,FALSE),0)</f>
        <v>11318.69</v>
      </c>
      <c r="S315" s="231">
        <f>IFERROR(VLOOKUP(G315,'Base Execução'!$A:$K,9,FALSE),0)</f>
        <v>11318.69</v>
      </c>
      <c r="T315" s="32">
        <f>IFERROR(VLOOKUP(G315,'Base Execução'!$A:$K,11,FALSE),0)</f>
        <v>3634.48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0</v>
      </c>
      <c r="P318" s="229">
        <f t="shared" si="148"/>
        <v>700000</v>
      </c>
      <c r="Q318" s="33"/>
      <c r="R318" s="229">
        <f>SUM(R319:R319)</f>
        <v>0</v>
      </c>
      <c r="S318" s="229">
        <f>SUM(S319:S319)</f>
        <v>0</v>
      </c>
      <c r="T318" s="22">
        <f>SUM(T319:T319)</f>
        <v>0</v>
      </c>
      <c r="U318" s="154">
        <f>+IFERROR((R318/N318),0%)</f>
        <v>0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0</v>
      </c>
      <c r="P319" s="231">
        <f>+N319-O319</f>
        <v>700000</v>
      </c>
      <c r="Q319" s="32"/>
      <c r="R319" s="231">
        <f>IFERROR(VLOOKUP(G319,'Base Execução'!$A:$K,7,FALSE),0)</f>
        <v>0</v>
      </c>
      <c r="S319" s="231">
        <f>IFERROR(VLOOKUP(G319,'Base Execução'!$A:$K,9,FALSE),0)</f>
        <v>0</v>
      </c>
      <c r="T319" s="32">
        <f>IFERROR(VLOOKUP(G319,'Base Execução'!$A:$K,11,FALSE),0)</f>
        <v>0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33002.759999999995</v>
      </c>
      <c r="P321" s="22">
        <f t="shared" si="149"/>
        <v>10666997.24</v>
      </c>
      <c r="Q321" s="22">
        <f t="shared" si="149"/>
        <v>0</v>
      </c>
      <c r="R321" s="22">
        <f t="shared" si="149"/>
        <v>26174.629999999997</v>
      </c>
      <c r="S321" s="22">
        <f t="shared" si="149"/>
        <v>15316.45</v>
      </c>
      <c r="T321" s="22">
        <f t="shared" si="149"/>
        <v>15102.8</v>
      </c>
      <c r="U321" s="156">
        <f>+IFERROR((R321/N321),0%)</f>
        <v>2.4462271028037382E-3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33002.759999999995</v>
      </c>
      <c r="P323" s="31">
        <f t="shared" si="150"/>
        <v>8666997.2400000002</v>
      </c>
      <c r="Q323" s="31">
        <f t="shared" si="150"/>
        <v>0</v>
      </c>
      <c r="R323" s="31">
        <f t="shared" si="150"/>
        <v>26174.629999999997</v>
      </c>
      <c r="S323" s="31">
        <f t="shared" si="150"/>
        <v>15316.45</v>
      </c>
      <c r="T323" s="31">
        <f t="shared" si="150"/>
        <v>15102.8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0</v>
      </c>
      <c r="P324" s="31">
        <f t="shared" si="151"/>
        <v>2000000</v>
      </c>
      <c r="Q324" s="31">
        <f>Q329</f>
        <v>0</v>
      </c>
      <c r="R324" s="31">
        <f t="shared" si="151"/>
        <v>0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23782.76</v>
      </c>
      <c r="P327" s="30">
        <f t="shared" si="152"/>
        <v>3166217.24</v>
      </c>
      <c r="Q327" s="30">
        <f t="shared" si="152"/>
        <v>0</v>
      </c>
      <c r="R327" s="30">
        <f t="shared" si="152"/>
        <v>17686.48</v>
      </c>
      <c r="S327" s="30">
        <f t="shared" si="152"/>
        <v>7678.3</v>
      </c>
      <c r="T327" s="30">
        <f t="shared" si="152"/>
        <v>7573.99</v>
      </c>
      <c r="U327" s="154">
        <f>+IFERROR((R327/N327),0%)</f>
        <v>5.5443510971786829E-3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23782.76</v>
      </c>
      <c r="P328" s="232">
        <f>+N328-O328</f>
        <v>1466217.24</v>
      </c>
      <c r="Q328" s="35"/>
      <c r="R328" s="231">
        <f>IFERROR(VLOOKUP(G328,'Base Execução'!$A:$K,7,FALSE),0)</f>
        <v>17686.48</v>
      </c>
      <c r="S328" s="231">
        <f>IFERROR(VLOOKUP(G328,'Base Execução'!$A:$K,9,FALSE),0)</f>
        <v>7678.3</v>
      </c>
      <c r="T328" s="32">
        <f>IFERROR(VLOOKUP(G328,'Base Execução'!$A:$K,11,FALSE),0)</f>
        <v>7573.99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0</v>
      </c>
      <c r="P329" s="232">
        <f>+N329-O329</f>
        <v>1700000</v>
      </c>
      <c r="Q329" s="35"/>
      <c r="R329" s="231">
        <f>IFERROR(VLOOKUP(G329,'Base Execução'!$A:$K,7,FALSE),0)</f>
        <v>0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2446.64</v>
      </c>
      <c r="P331" s="22">
        <f t="shared" si="153"/>
        <v>1197553.3599999999</v>
      </c>
      <c r="Q331" s="22">
        <f>SUM(Q332:Q332)</f>
        <v>0</v>
      </c>
      <c r="R331" s="22">
        <f>SUM(R332:R333)</f>
        <v>2446.64</v>
      </c>
      <c r="S331" s="22">
        <f>SUM(S332:S333)</f>
        <v>1996.64</v>
      </c>
      <c r="T331" s="22">
        <f>SUM(T332:T333)</f>
        <v>1928.88</v>
      </c>
      <c r="U331" s="154">
        <f>+IFERROR((R331/N331),0%)</f>
        <v>2.0388666666666666E-3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2446.64</v>
      </c>
      <c r="P332" s="232">
        <f>+N332-O332</f>
        <v>897553.36</v>
      </c>
      <c r="Q332" s="31"/>
      <c r="R332" s="231">
        <f>IFERROR(VLOOKUP(G332,'Base Execução'!$A:$K,7,FALSE),0)</f>
        <v>2446.64</v>
      </c>
      <c r="S332" s="231">
        <f>IFERROR(VLOOKUP(G332,'Base Execução'!$A:$K,9,FALSE),0)</f>
        <v>1996.64</v>
      </c>
      <c r="T332" s="32">
        <f>IFERROR(VLOOKUP(G332,'Base Execução'!$A:$K,11,FALSE),0)</f>
        <v>1928.88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0</v>
      </c>
      <c r="P333" s="232">
        <f>+N333-O333</f>
        <v>300000</v>
      </c>
      <c r="Q333" s="31"/>
      <c r="R333" s="231">
        <f>IFERROR(VLOOKUP(G333,'Base Execução'!$A:$K,7,FALSE),0)</f>
        <v>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3433.35</v>
      </c>
      <c r="P335" s="229">
        <f t="shared" si="154"/>
        <v>976566.65</v>
      </c>
      <c r="Q335" s="22">
        <f t="shared" si="154"/>
        <v>0</v>
      </c>
      <c r="R335" s="22">
        <f t="shared" si="154"/>
        <v>3433.35</v>
      </c>
      <c r="S335" s="22">
        <f t="shared" si="154"/>
        <v>3433.35</v>
      </c>
      <c r="T335" s="22">
        <f t="shared" si="154"/>
        <v>3433.35</v>
      </c>
      <c r="U335" s="154">
        <f>+IFERROR((R335/N335),0%)</f>
        <v>3.5034183673469388E-3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3433.35</v>
      </c>
      <c r="P336" s="232">
        <f>+N336-O336</f>
        <v>976566.65</v>
      </c>
      <c r="Q336" s="35"/>
      <c r="R336" s="231">
        <f>IFERROR(VLOOKUP(G336,'Base Execução'!$A:$K,7,FALSE),0)</f>
        <v>3433.35</v>
      </c>
      <c r="S336" s="231">
        <f>IFERROR(VLOOKUP(G336,'Base Execução'!$A:$K,9,FALSE),0)</f>
        <v>3433.35</v>
      </c>
      <c r="T336" s="32">
        <f>IFERROR(VLOOKUP(G336,'Base Execução'!$A:$K,11,FALSE),0)</f>
        <v>3433.35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400</v>
      </c>
      <c r="P338" s="229">
        <f t="shared" si="155"/>
        <v>1684600</v>
      </c>
      <c r="Q338" s="22">
        <f t="shared" si="155"/>
        <v>0</v>
      </c>
      <c r="R338" s="22">
        <f t="shared" si="155"/>
        <v>400</v>
      </c>
      <c r="S338" s="22">
        <f t="shared" si="155"/>
        <v>0</v>
      </c>
      <c r="T338" s="22">
        <f t="shared" si="155"/>
        <v>0</v>
      </c>
      <c r="U338" s="154">
        <f>+IFERROR((R338/N338),0%)</f>
        <v>2.3738872403560832E-4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400</v>
      </c>
      <c r="P339" s="232">
        <f>+N339-O339</f>
        <v>1684600</v>
      </c>
      <c r="Q339" s="35"/>
      <c r="R339" s="231">
        <f>IFERROR(VLOOKUP(G339,'Base Execução'!$A:$K,7,FALSE),0)</f>
        <v>400</v>
      </c>
      <c r="S339" s="231">
        <f>IFERROR(VLOOKUP(G339,'Base Execução'!$A:$K,9,FALSE),0)</f>
        <v>0</v>
      </c>
      <c r="T339" s="32">
        <f>IFERROR(VLOOKUP(G339,'Base Execução'!$A:$K,11,FALSE),0)</f>
        <v>0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440.01</v>
      </c>
      <c r="P341" s="229">
        <f t="shared" si="156"/>
        <v>694559.99</v>
      </c>
      <c r="Q341" s="22">
        <f t="shared" si="156"/>
        <v>0</v>
      </c>
      <c r="R341" s="22">
        <f t="shared" si="156"/>
        <v>440.01</v>
      </c>
      <c r="S341" s="22">
        <f t="shared" si="156"/>
        <v>440.01</v>
      </c>
      <c r="T341" s="22">
        <f t="shared" si="156"/>
        <v>398.43</v>
      </c>
      <c r="U341" s="154">
        <f>+IFERROR((R341/N341),0%)</f>
        <v>6.3310791366906472E-4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440.01</v>
      </c>
      <c r="P342" s="232">
        <f>+N342-O342</f>
        <v>694559.99</v>
      </c>
      <c r="Q342" s="35"/>
      <c r="R342" s="231">
        <f>IFERROR(VLOOKUP(G342,'Base Execução'!$A:$K,7,FALSE),0)</f>
        <v>440.01</v>
      </c>
      <c r="S342" s="231">
        <f>IFERROR(VLOOKUP(G342,'Base Execução'!$A:$K,9,FALSE),0)</f>
        <v>440.01</v>
      </c>
      <c r="T342" s="32">
        <f>IFERROR(VLOOKUP(G342,'Base Execução'!$A:$K,11,FALSE),0)</f>
        <v>398.43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2500</v>
      </c>
      <c r="P344" s="229">
        <f t="shared" si="157"/>
        <v>2947500</v>
      </c>
      <c r="Q344" s="22">
        <f t="shared" si="157"/>
        <v>0</v>
      </c>
      <c r="R344" s="22">
        <f t="shared" si="157"/>
        <v>1768.15</v>
      </c>
      <c r="S344" s="22">
        <f t="shared" si="157"/>
        <v>1768.15</v>
      </c>
      <c r="T344" s="22">
        <f t="shared" si="157"/>
        <v>1768.15</v>
      </c>
      <c r="U344" s="154">
        <f>+IFERROR((R344/N344),0%)</f>
        <v>5.9937288135593228E-4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2500</v>
      </c>
      <c r="P345" s="232">
        <f>+N345-O345</f>
        <v>2947500</v>
      </c>
      <c r="Q345" s="35"/>
      <c r="R345" s="231">
        <f>IFERROR(VLOOKUP(G345,'Base Execução'!$A:$K,7,FALSE),0)</f>
        <v>1768.15</v>
      </c>
      <c r="S345" s="231">
        <f>IFERROR(VLOOKUP(G345,'Base Execução'!$A:$K,9,FALSE),0)</f>
        <v>1768.15</v>
      </c>
      <c r="T345" s="32">
        <f>IFERROR(VLOOKUP(G345,'Base Execução'!$A:$K,11,FALSE),0)</f>
        <v>1768.15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54929.729999999996</v>
      </c>
      <c r="P347" s="22">
        <f t="shared" si="158"/>
        <v>15145070.27</v>
      </c>
      <c r="Q347" s="22">
        <f t="shared" si="158"/>
        <v>0</v>
      </c>
      <c r="R347" s="22">
        <f t="shared" si="158"/>
        <v>52823.75</v>
      </c>
      <c r="S347" s="22">
        <f t="shared" si="158"/>
        <v>35999.960000000006</v>
      </c>
      <c r="T347" s="22">
        <f t="shared" si="158"/>
        <v>33764.79</v>
      </c>
      <c r="U347" s="156">
        <f>+IFERROR((R347/N347),0%)</f>
        <v>3.4752467105263157E-3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54929.729999999996</v>
      </c>
      <c r="P349" s="32">
        <f t="shared" si="159"/>
        <v>11732148.27</v>
      </c>
      <c r="Q349" s="32">
        <f t="shared" si="159"/>
        <v>0</v>
      </c>
      <c r="R349" s="32">
        <f t="shared" si="159"/>
        <v>52823.75</v>
      </c>
      <c r="S349" s="32">
        <f t="shared" si="159"/>
        <v>35999.960000000006</v>
      </c>
      <c r="T349" s="32">
        <f t="shared" si="159"/>
        <v>33764.79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0</v>
      </c>
      <c r="P350" s="32">
        <f t="shared" si="160"/>
        <v>3412922</v>
      </c>
      <c r="Q350" s="32">
        <f t="shared" si="160"/>
        <v>0</v>
      </c>
      <c r="R350" s="32">
        <f t="shared" si="160"/>
        <v>0</v>
      </c>
      <c r="S350" s="32">
        <f t="shared" si="160"/>
        <v>0</v>
      </c>
      <c r="T350" s="32">
        <f t="shared" si="160"/>
        <v>0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16564.5</v>
      </c>
      <c r="P353" s="21">
        <f t="shared" si="161"/>
        <v>333435.5</v>
      </c>
      <c r="Q353" s="21">
        <f t="shared" si="161"/>
        <v>0</v>
      </c>
      <c r="R353" s="21">
        <f t="shared" si="161"/>
        <v>14807.88</v>
      </c>
      <c r="S353" s="21">
        <f t="shared" si="161"/>
        <v>6489.81</v>
      </c>
      <c r="T353" s="21">
        <f t="shared" si="161"/>
        <v>4363.2700000000004</v>
      </c>
      <c r="U353" s="154">
        <f>+IFERROR((R353/N353),0%)</f>
        <v>4.2308228571428567E-2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16564.5</v>
      </c>
      <c r="P354" s="231">
        <f>+N354-O354</f>
        <v>183435.5</v>
      </c>
      <c r="Q354" s="32"/>
      <c r="R354" s="231">
        <f>IFERROR(VLOOKUP(G354,'Base Execução'!$A:$K,7,FALSE),0)</f>
        <v>14807.88</v>
      </c>
      <c r="S354" s="231">
        <f>IFERROR(VLOOKUP(G354,'Base Execução'!$A:$K,9,FALSE),0)</f>
        <v>6489.81</v>
      </c>
      <c r="T354" s="32">
        <f>IFERROR(VLOOKUP(G354,'Base Execução'!$A:$K,11,FALSE),0)</f>
        <v>4363.2700000000004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0</v>
      </c>
      <c r="P355" s="231">
        <f>+N355-O355</f>
        <v>150000</v>
      </c>
      <c r="Q355" s="32"/>
      <c r="R355" s="231">
        <f>IFERROR(VLOOKUP(G355,'Base Execução'!$A:$K,7,FALSE),0)</f>
        <v>0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0</v>
      </c>
      <c r="P357" s="229">
        <f t="shared" si="162"/>
        <v>6000000</v>
      </c>
      <c r="Q357" s="22">
        <f t="shared" si="162"/>
        <v>0</v>
      </c>
      <c r="R357" s="22">
        <f t="shared" si="162"/>
        <v>0</v>
      </c>
      <c r="S357" s="22">
        <f t="shared" si="162"/>
        <v>0</v>
      </c>
      <c r="T357" s="22">
        <f t="shared" si="162"/>
        <v>0</v>
      </c>
      <c r="U357" s="154">
        <f>+IFERROR((R357/N357),0%)</f>
        <v>0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0</v>
      </c>
      <c r="P358" s="231">
        <f>+N358-O358</f>
        <v>3539578</v>
      </c>
      <c r="Q358" s="32"/>
      <c r="R358" s="231">
        <f>IFERROR(VLOOKUP(G358,'Base Execução'!$A:$K,7,FALSE),0)</f>
        <v>0</v>
      </c>
      <c r="S358" s="231">
        <f>IFERROR(VLOOKUP(G358,'Base Execução'!$A:$K,9,FALSE),0)</f>
        <v>0</v>
      </c>
      <c r="T358" s="32">
        <f>IFERROR(VLOOKUP(G358,'Base Execução'!$A:$K,11,FALSE),0)</f>
        <v>0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0</v>
      </c>
      <c r="P359" s="231">
        <f>+N359-O359</f>
        <v>2460422</v>
      </c>
      <c r="Q359" s="32"/>
      <c r="R359" s="231">
        <f>IFERROR(VLOOKUP(G359,'Base Execução'!$A:$K,7,FALSE),0)</f>
        <v>0</v>
      </c>
      <c r="S359" s="231">
        <f>IFERROR(VLOOKUP(G359,'Base Execução'!$A:$K,9,FALSE),0)</f>
        <v>0</v>
      </c>
      <c r="T359" s="32">
        <f>IFERROR(VLOOKUP(G359,'Base Execução'!$A:$K,11,FALSE),0)</f>
        <v>0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21193.06</v>
      </c>
      <c r="P361" s="229">
        <f>SUM(P362:P363)</f>
        <v>4089916.94</v>
      </c>
      <c r="Q361" s="22">
        <f>SUM(Q362:Q363)</f>
        <v>0</v>
      </c>
      <c r="R361" s="22">
        <f>SUM(R362:R363)</f>
        <v>20943.7</v>
      </c>
      <c r="S361" s="22">
        <f>SUM(S362:S363)</f>
        <v>20335.7</v>
      </c>
      <c r="T361" s="22">
        <f>SUM(T362:T363)</f>
        <v>20335.7</v>
      </c>
      <c r="U361" s="154">
        <f>+IFERROR((R361/N361),0%)</f>
        <v>5.0944148903824026E-3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21193.06</v>
      </c>
      <c r="P362" s="231">
        <f>+N362-O362</f>
        <v>3892416.94</v>
      </c>
      <c r="Q362" s="32"/>
      <c r="R362" s="231">
        <f>IFERROR(VLOOKUP(G362,'Base Execução'!$A:$K,7,FALSE),0)</f>
        <v>20943.7</v>
      </c>
      <c r="S362" s="231">
        <f>IFERROR(VLOOKUP(G362,'Base Execução'!$A:$K,9,FALSE),0)</f>
        <v>20335.7</v>
      </c>
      <c r="T362" s="32">
        <f>IFERROR(VLOOKUP(G362,'Base Execução'!$A:$K,11,FALSE),0)</f>
        <v>20335.7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9017.06</v>
      </c>
      <c r="P365" s="229">
        <f>SUM(P366:P367)</f>
        <v>2611982.94</v>
      </c>
      <c r="Q365" s="22">
        <f>SUM(Q366:Q367)</f>
        <v>0</v>
      </c>
      <c r="R365" s="22">
        <f>SUM(R366:R367)</f>
        <v>9017.06</v>
      </c>
      <c r="S365" s="22">
        <f>SUM(S366:S367)</f>
        <v>2119.58</v>
      </c>
      <c r="T365" s="22">
        <f>SUM(T366:T367)</f>
        <v>2010.95</v>
      </c>
      <c r="U365" s="154">
        <f>+IFERROR((R365/N365),0%)</f>
        <v>3.4403128576879051E-3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9017.06</v>
      </c>
      <c r="P366" s="231">
        <f>+N366-O366</f>
        <v>2116982.94</v>
      </c>
      <c r="Q366" s="32"/>
      <c r="R366" s="231">
        <f>IFERROR(VLOOKUP(G366,'Base Execução'!$A:$K,7,FALSE),0)</f>
        <v>9017.06</v>
      </c>
      <c r="S366" s="231">
        <f>IFERROR(VLOOKUP(G366,'Base Execução'!$A:$K,9,FALSE),0)</f>
        <v>2119.58</v>
      </c>
      <c r="T366" s="32">
        <f>IFERROR(VLOOKUP(G366,'Base Execução'!$A:$K,11,FALSE),0)</f>
        <v>2010.95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8155.11</v>
      </c>
      <c r="P369" s="229">
        <f t="shared" si="165"/>
        <v>2109734.8899999997</v>
      </c>
      <c r="Q369" s="22">
        <f t="shared" si="165"/>
        <v>0</v>
      </c>
      <c r="R369" s="22">
        <f t="shared" si="165"/>
        <v>8055.11</v>
      </c>
      <c r="S369" s="22">
        <f t="shared" si="165"/>
        <v>7054.87</v>
      </c>
      <c r="T369" s="22">
        <f t="shared" si="165"/>
        <v>7054.87</v>
      </c>
      <c r="U369" s="154">
        <f>+IFERROR((R369/N369),0%)</f>
        <v>3.8033656138892953E-3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8155.11</v>
      </c>
      <c r="P370" s="231">
        <f>+N370-O370</f>
        <v>1999734.89</v>
      </c>
      <c r="Q370" s="32"/>
      <c r="R370" s="231">
        <f>IFERROR(VLOOKUP(G370,'Base Execução'!$A:$K,7,FALSE),0)</f>
        <v>8055.11</v>
      </c>
      <c r="S370" s="231">
        <f>IFERROR(VLOOKUP(G370,'Base Execução'!$A:$K,9,FALSE),0)</f>
        <v>7054.87</v>
      </c>
      <c r="T370" s="32">
        <f>IFERROR(VLOOKUP(G370,'Base Execução'!$A:$K,11,FALSE),0)</f>
        <v>7054.87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575050.11</v>
      </c>
      <c r="P373" s="21">
        <f t="shared" si="166"/>
        <v>7924949.8899999997</v>
      </c>
      <c r="Q373" s="22">
        <f>SUM(Q376:Q378)</f>
        <v>0</v>
      </c>
      <c r="R373" s="21">
        <f t="shared" si="166"/>
        <v>472617.58000000007</v>
      </c>
      <c r="S373" s="21">
        <f t="shared" si="166"/>
        <v>274788.76</v>
      </c>
      <c r="T373" s="21">
        <f t="shared" si="166"/>
        <v>72261.45</v>
      </c>
      <c r="U373" s="156">
        <f>+IFERROR((R373/N373),0%)</f>
        <v>5.5602068235294129E-2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459426.88</v>
      </c>
      <c r="P376" s="32">
        <f t="shared" si="168"/>
        <v>5233091.12</v>
      </c>
      <c r="Q376" s="32">
        <f t="shared" si="168"/>
        <v>0</v>
      </c>
      <c r="R376" s="32">
        <f t="shared" si="168"/>
        <v>363231.59</v>
      </c>
      <c r="S376" s="32">
        <f t="shared" si="168"/>
        <v>251172.25</v>
      </c>
      <c r="T376" s="32">
        <f t="shared" si="168"/>
        <v>70087.31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491.9</v>
      </c>
      <c r="P377" s="32">
        <f t="shared" si="169"/>
        <v>999508.1</v>
      </c>
      <c r="Q377" s="32">
        <f t="shared" si="169"/>
        <v>0</v>
      </c>
      <c r="R377" s="32">
        <f t="shared" si="169"/>
        <v>491.9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115131.33</v>
      </c>
      <c r="P378" s="32">
        <f t="shared" si="170"/>
        <v>1692350.67</v>
      </c>
      <c r="Q378" s="32">
        <f t="shared" si="170"/>
        <v>0</v>
      </c>
      <c r="R378" s="32">
        <f t="shared" si="170"/>
        <v>108894.09</v>
      </c>
      <c r="S378" s="32">
        <f t="shared" si="170"/>
        <v>23124.61</v>
      </c>
      <c r="T378" s="32">
        <f t="shared" si="170"/>
        <v>1682.24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575050.11</v>
      </c>
      <c r="P381" s="22">
        <f t="shared" si="171"/>
        <v>7924949.8899999997</v>
      </c>
      <c r="Q381" s="22">
        <f>SUM(Q383:Q385)</f>
        <v>0</v>
      </c>
      <c r="R381" s="22">
        <f>SUM(R382:R385)</f>
        <v>472617.58000000007</v>
      </c>
      <c r="S381" s="22">
        <f>SUM(S382:S385)</f>
        <v>274788.76</v>
      </c>
      <c r="T381" s="22">
        <f>SUM(T382:T385)</f>
        <v>72261.45</v>
      </c>
      <c r="U381" s="154">
        <f>+IFERROR((R381/N381),0%)</f>
        <v>5.5602068235294129E-2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459426.88</v>
      </c>
      <c r="P383" s="231">
        <f>+N383-O383</f>
        <v>5233091.12</v>
      </c>
      <c r="Q383" s="32"/>
      <c r="R383" s="231">
        <f>IFERROR(VLOOKUP(G383,'Base Execução'!$A:$K,7,FALSE),0)</f>
        <v>363231.59</v>
      </c>
      <c r="S383" s="231">
        <f>IFERROR(VLOOKUP(G383,'Base Execução'!$A:$K,9,FALSE),0)</f>
        <v>251172.25</v>
      </c>
      <c r="T383" s="32">
        <f>IFERROR(VLOOKUP(G383,'Base Execução'!$A:$K,11,FALSE),0)</f>
        <v>70087.31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491.9</v>
      </c>
      <c r="P384" s="231">
        <f>+N384-O384</f>
        <v>999508.1</v>
      </c>
      <c r="Q384" s="33"/>
      <c r="R384" s="231">
        <f>IFERROR(VLOOKUP(G384,'Base Execução'!$A:$K,7,FALSE),0)</f>
        <v>491.9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115131.33</v>
      </c>
      <c r="P385" s="231">
        <f>+N385-O385</f>
        <v>1692350.67</v>
      </c>
      <c r="Q385" s="33"/>
      <c r="R385" s="231">
        <f>IFERROR(VLOOKUP(G385,'Base Execução'!$A:$K,7,FALSE),0)</f>
        <v>108894.09</v>
      </c>
      <c r="S385" s="231">
        <f>IFERROR(VLOOKUP(G385,'Base Execução'!$A:$K,9,FALSE),0)</f>
        <v>23124.61</v>
      </c>
      <c r="T385" s="32">
        <f>IFERROR(VLOOKUP(G385,'Base Execução'!$A:$K,11,FALSE),0)</f>
        <v>1682.24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10822.21</v>
      </c>
      <c r="P387" s="21">
        <f t="shared" si="172"/>
        <v>989177.79</v>
      </c>
      <c r="Q387" s="22">
        <f>SUM(Q391:Q392)</f>
        <v>0</v>
      </c>
      <c r="R387" s="21">
        <f t="shared" si="172"/>
        <v>10822.21</v>
      </c>
      <c r="S387" s="21">
        <f t="shared" si="172"/>
        <v>3041.61</v>
      </c>
      <c r="T387" s="21">
        <f t="shared" si="172"/>
        <v>3035.61</v>
      </c>
      <c r="U387" s="156">
        <f>+IFERROR((R387/N387),0%)</f>
        <v>1.0822209999999999E-2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10822.21</v>
      </c>
      <c r="P391" s="32">
        <f t="shared" si="175"/>
        <v>964177.79</v>
      </c>
      <c r="Q391" s="32">
        <f t="shared" si="175"/>
        <v>0</v>
      </c>
      <c r="R391" s="32">
        <f t="shared" si="175"/>
        <v>10822.21</v>
      </c>
      <c r="S391" s="32">
        <f t="shared" si="175"/>
        <v>3041.61</v>
      </c>
      <c r="T391" s="32">
        <f t="shared" si="175"/>
        <v>3035.61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0</v>
      </c>
      <c r="P395" s="228">
        <f t="shared" si="177"/>
        <v>225000</v>
      </c>
      <c r="Q395" s="21">
        <f t="shared" si="177"/>
        <v>0</v>
      </c>
      <c r="R395" s="21">
        <f t="shared" si="177"/>
        <v>0</v>
      </c>
      <c r="S395" s="21">
        <f t="shared" si="177"/>
        <v>0</v>
      </c>
      <c r="T395" s="21">
        <f t="shared" si="177"/>
        <v>0</v>
      </c>
      <c r="U395" s="154">
        <f>+IFERROR((R395/N395),0%)</f>
        <v>0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0</v>
      </c>
      <c r="P396" s="231">
        <f>+N396-O396</f>
        <v>200000</v>
      </c>
      <c r="Q396" s="32"/>
      <c r="R396" s="231">
        <f>IFERROR(VLOOKUP(G396,'Base Execução'!$A:$K,7,FALSE),0)</f>
        <v>0</v>
      </c>
      <c r="S396" s="231">
        <f>IFERROR(VLOOKUP(G396,'Base Execução'!$A:$K,9,FALSE),0)</f>
        <v>0</v>
      </c>
      <c r="T396" s="32">
        <f>IFERROR(VLOOKUP(G396,'Base Execução'!$A:$K,11,FALSE),0)</f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10672.21</v>
      </c>
      <c r="P402" s="228">
        <f t="shared" si="179"/>
        <v>264327.78999999998</v>
      </c>
      <c r="Q402" s="21">
        <f t="shared" si="179"/>
        <v>0</v>
      </c>
      <c r="R402" s="21">
        <f t="shared" si="179"/>
        <v>10672.21</v>
      </c>
      <c r="S402" s="21">
        <f t="shared" si="179"/>
        <v>2922.21</v>
      </c>
      <c r="T402" s="21">
        <f t="shared" si="179"/>
        <v>2922.21</v>
      </c>
      <c r="U402" s="154">
        <f>+IFERROR((R402/N402),0%)</f>
        <v>3.8808036363636361E-2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10672.21</v>
      </c>
      <c r="P403" s="231">
        <f>+N403-O403</f>
        <v>264327.78999999998</v>
      </c>
      <c r="Q403" s="32"/>
      <c r="R403" s="231">
        <f>IFERROR(VLOOKUP(G403,'Base Execução'!$A:$K,7,FALSE),0)</f>
        <v>10672.21</v>
      </c>
      <c r="S403" s="231">
        <f>IFERROR(VLOOKUP(G403,'Base Execução'!$A:$K,9,FALSE),0)</f>
        <v>2922.21</v>
      </c>
      <c r="T403" s="32">
        <f>IFERROR(VLOOKUP(G403,'Base Execução'!$A:$K,11,FALSE),0)</f>
        <v>2922.21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150</v>
      </c>
      <c r="P405" s="228">
        <f t="shared" si="180"/>
        <v>349850</v>
      </c>
      <c r="Q405" s="21">
        <f t="shared" si="180"/>
        <v>0</v>
      </c>
      <c r="R405" s="21">
        <f t="shared" si="180"/>
        <v>150</v>
      </c>
      <c r="S405" s="21">
        <f t="shared" si="180"/>
        <v>119.4</v>
      </c>
      <c r="T405" s="21">
        <f t="shared" si="180"/>
        <v>113.4</v>
      </c>
      <c r="U405" s="154">
        <f>+IFERROR((R405/N405),0%)</f>
        <v>4.2857142857142855E-4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150</v>
      </c>
      <c r="P406" s="231">
        <f>+N406-O406</f>
        <v>349850</v>
      </c>
      <c r="Q406" s="32"/>
      <c r="R406" s="231">
        <f>IFERROR(VLOOKUP(G406,'Base Execução'!$A:$K,7,FALSE),0)</f>
        <v>150</v>
      </c>
      <c r="S406" s="231">
        <f>IFERROR(VLOOKUP(G406,'Base Execução'!$A:$K,9,FALSE),0)</f>
        <v>119.4</v>
      </c>
      <c r="T406" s="32">
        <f>IFERROR(VLOOKUP(G406,'Base Execução'!$A:$K,11,FALSE),0)</f>
        <v>113.4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1050000</v>
      </c>
      <c r="N411" s="412">
        <f t="shared" si="182"/>
        <v>513060260</v>
      </c>
      <c r="O411" s="412">
        <f t="shared" si="182"/>
        <v>49905106.619999997</v>
      </c>
      <c r="P411" s="412">
        <f t="shared" si="182"/>
        <v>463155153.38</v>
      </c>
      <c r="Q411" s="416"/>
      <c r="R411" s="412">
        <f>R387+R373+R347+R321+R290+R280+R256+R247+R223+R207+R182+R148+R138+R124+R96+R83+R65+R57+R37+R29+R9</f>
        <v>48881503.059999995</v>
      </c>
      <c r="S411" s="412">
        <f>S387+S373+S347+S321+S290+S280+S256+S247+S223+S207+S182+S148+S138+S124+S96+S83+S65+S57+S37+S29+S9</f>
        <v>36323626.18999999</v>
      </c>
      <c r="T411" s="412">
        <f>T387+T373+T347+T321+T290+T280+T256+T247+T223+T207+T182+T148+T138+T124+T96+T83+T65+T57+T37+T29+T9</f>
        <v>32195573.039999999</v>
      </c>
      <c r="U411" s="418">
        <f>(R411/N411)</f>
        <v>9.5274389522977274E-2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44610</v>
      </c>
    </row>
    <row r="6" spans="1:27" ht="20.100000000000001" hidden="1" customHeight="1" x14ac:dyDescent="0.2">
      <c r="B6" s="85" t="s">
        <v>21</v>
      </c>
      <c r="C6" s="90"/>
      <c r="D6" s="376"/>
      <c r="E6" s="517" t="s">
        <v>89</v>
      </c>
      <c r="F6" s="518"/>
      <c r="G6" s="518"/>
      <c r="H6" s="519"/>
    </row>
    <row r="7" spans="1:27" s="91" customFormat="1" ht="18.75" customHeight="1" thickTop="1" x14ac:dyDescent="0.2">
      <c r="A7" s="63"/>
      <c r="B7" s="514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0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69880.08</v>
      </c>
      <c r="I11" s="389">
        <f>+G11-H11</f>
        <v>165119.91999999998</v>
      </c>
      <c r="J11" s="374">
        <f>IFERROR((H11/G11),0%)</f>
        <v>0.29736204255319149</v>
      </c>
      <c r="K11" s="427">
        <f>'Execução Orçamentária'!R37</f>
        <v>69880.08</v>
      </c>
      <c r="L11" s="374">
        <f>IFERROR((K11/G11),0%)</f>
        <v>0.29736204255319149</v>
      </c>
      <c r="M11" s="427">
        <f>'Execução Orçamentária'!S37</f>
        <v>69880.08</v>
      </c>
      <c r="N11" s="374">
        <f>IFERROR((M11/G11),0%)</f>
        <v>0.29736204255319149</v>
      </c>
      <c r="O11" s="427">
        <f>'Execução Orçamentária'!T37</f>
        <v>69880.08</v>
      </c>
      <c r="P11" s="374">
        <f>IFERROR((O11/G11),0%)</f>
        <v>0.29736204255319149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1277543.98</v>
      </c>
      <c r="I12" s="141">
        <f>G12-H12</f>
        <v>33722456.020000003</v>
      </c>
      <c r="J12" s="375">
        <f t="shared" ref="J12:J26" si="0">IFERROR((H12/G12),0%)</f>
        <v>3.6501256571428574E-2</v>
      </c>
      <c r="K12" s="141">
        <f>'Execução Orçamentária'!R65</f>
        <v>1161112.43</v>
      </c>
      <c r="L12" s="374">
        <f t="shared" ref="L12:L26" si="1">IFERROR((K12/G12),0%)</f>
        <v>3.3174640857142855E-2</v>
      </c>
      <c r="M12" s="141">
        <f>'Execução Orçamentária'!S65</f>
        <v>937544.14</v>
      </c>
      <c r="N12" s="374">
        <f t="shared" ref="N12:N26" si="2">IFERROR((M12/G12),0%)</f>
        <v>2.6786975428571429E-2</v>
      </c>
      <c r="O12" s="141">
        <f>'Execução Orçamentária'!T65</f>
        <v>762139.09</v>
      </c>
      <c r="P12" s="374">
        <f t="shared" ref="P12:P26" si="3">IFERROR((O12/G12),0%)</f>
        <v>2.177540257142857E-2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18656.27</v>
      </c>
      <c r="I13" s="340">
        <f>G13-H13</f>
        <v>1431343.73</v>
      </c>
      <c r="J13" s="375">
        <f t="shared" si="0"/>
        <v>1.2866393103448276E-2</v>
      </c>
      <c r="K13" s="340">
        <f>'Execução Orçamentária'!R138</f>
        <v>16123.47</v>
      </c>
      <c r="L13" s="374">
        <f t="shared" si="1"/>
        <v>1.1119634482758621E-2</v>
      </c>
      <c r="M13" s="340">
        <f>'Execução Orçamentária'!S138</f>
        <v>12298.47</v>
      </c>
      <c r="N13" s="374">
        <f t="shared" si="2"/>
        <v>8.481703448275861E-3</v>
      </c>
      <c r="O13" s="340">
        <f>'Execução Orçamentária'!T138</f>
        <v>12298.47</v>
      </c>
      <c r="P13" s="374">
        <f t="shared" si="3"/>
        <v>8.481703448275861E-3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5803354.3900000006</v>
      </c>
      <c r="I14" s="141">
        <f>+G14-H14</f>
        <v>12996645.609999999</v>
      </c>
      <c r="J14" s="375">
        <f t="shared" si="0"/>
        <v>0.30868906329787238</v>
      </c>
      <c r="K14" s="141">
        <f>'Execução Orçamentária'!R148</f>
        <v>5803336.0900000008</v>
      </c>
      <c r="L14" s="374">
        <f t="shared" si="1"/>
        <v>0.30868808989361707</v>
      </c>
      <c r="M14" s="141">
        <f>'Execução Orçamentária'!S148</f>
        <v>12345.41</v>
      </c>
      <c r="N14" s="374">
        <f t="shared" si="2"/>
        <v>6.5667074468085109E-4</v>
      </c>
      <c r="O14" s="141">
        <f>'Execução Orçamentária'!T148</f>
        <v>4681.7</v>
      </c>
      <c r="P14" s="374">
        <f t="shared" si="3"/>
        <v>2.4902659574468087E-4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26079.22</v>
      </c>
      <c r="I15" s="141">
        <f>+G15-H15</f>
        <v>4973920.78</v>
      </c>
      <c r="J15" s="375">
        <f t="shared" si="0"/>
        <v>5.2158439999999999E-3</v>
      </c>
      <c r="K15" s="141">
        <f>'Execução Orçamentária'!R182</f>
        <v>17431.75</v>
      </c>
      <c r="L15" s="374">
        <f t="shared" si="1"/>
        <v>3.48635E-3</v>
      </c>
      <c r="M15" s="141">
        <f>'Execução Orçamentária'!S182</f>
        <v>17357.440000000002</v>
      </c>
      <c r="N15" s="374">
        <f t="shared" si="2"/>
        <v>3.4714880000000004E-3</v>
      </c>
      <c r="O15" s="141">
        <f>'Execução Orçamentária'!T182</f>
        <v>17245.690000000002</v>
      </c>
      <c r="P15" s="374">
        <f t="shared" si="3"/>
        <v>3.4491380000000005E-3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389000.95</v>
      </c>
      <c r="I16" s="141">
        <f>+G16-H16</f>
        <v>4610999.05</v>
      </c>
      <c r="J16" s="375">
        <f t="shared" si="0"/>
        <v>7.7800190000000005E-2</v>
      </c>
      <c r="K16" s="141">
        <f>'Execução Orçamentária'!R207</f>
        <v>379759.95999999996</v>
      </c>
      <c r="L16" s="374">
        <f t="shared" si="1"/>
        <v>7.5951991999999996E-2</v>
      </c>
      <c r="M16" s="141">
        <f>'Execução Orçamentária'!S207</f>
        <v>50544.03</v>
      </c>
      <c r="N16" s="374">
        <f t="shared" si="2"/>
        <v>1.0108806E-2</v>
      </c>
      <c r="O16" s="141">
        <f>'Execução Orçamentária'!T207</f>
        <v>49878.19</v>
      </c>
      <c r="P16" s="374">
        <f t="shared" si="3"/>
        <v>9.9756380000000002E-3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24855.22</v>
      </c>
      <c r="I17" s="141">
        <f t="shared" ref="I17:I24" si="4">+G17-H17</f>
        <v>2975144.78</v>
      </c>
      <c r="J17" s="375">
        <f t="shared" si="0"/>
        <v>8.2850733333333336E-3</v>
      </c>
      <c r="K17" s="141">
        <f>'Execução Orçamentária'!R223</f>
        <v>24400.440000000002</v>
      </c>
      <c r="L17" s="374">
        <f t="shared" si="1"/>
        <v>8.1334800000000002E-3</v>
      </c>
      <c r="M17" s="141">
        <f>'Execução Orçamentária'!S223</f>
        <v>24194.089999999997</v>
      </c>
      <c r="N17" s="374">
        <f t="shared" si="2"/>
        <v>8.064696666666666E-3</v>
      </c>
      <c r="O17" s="141">
        <f>'Execução Orçamentária'!T223</f>
        <v>24048.71</v>
      </c>
      <c r="P17" s="374">
        <f t="shared" si="3"/>
        <v>8.0162366666666658E-3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1218151.92</v>
      </c>
      <c r="I19" s="141">
        <f t="shared" si="4"/>
        <v>8781848.0800000001</v>
      </c>
      <c r="J19" s="375">
        <f t="shared" si="0"/>
        <v>0.12181519199999999</v>
      </c>
      <c r="K19" s="141">
        <f>'Execução Orçamentária'!R256</f>
        <v>1211186.73</v>
      </c>
      <c r="L19" s="374">
        <f t="shared" si="1"/>
        <v>0.121118673</v>
      </c>
      <c r="M19" s="141">
        <f>'Execução Orçamentária'!S256</f>
        <v>55670.49</v>
      </c>
      <c r="N19" s="374">
        <f t="shared" si="2"/>
        <v>5.5670490000000001E-3</v>
      </c>
      <c r="O19" s="141">
        <f>'Execução Orçamentária'!T256</f>
        <v>55484.320000000007</v>
      </c>
      <c r="P19" s="374">
        <f t="shared" si="3"/>
        <v>5.5484320000000007E-3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99291.14</v>
      </c>
      <c r="I20" s="141">
        <f t="shared" si="4"/>
        <v>1400708.86</v>
      </c>
      <c r="J20" s="375">
        <f t="shared" si="0"/>
        <v>6.6194093333333329E-2</v>
      </c>
      <c r="K20" s="141">
        <f>'Execução Orçamentária'!R280</f>
        <v>44571.34</v>
      </c>
      <c r="L20" s="374">
        <f t="shared" si="1"/>
        <v>2.9714226666666663E-2</v>
      </c>
      <c r="M20" s="141">
        <f>'Execução Orçamentária'!S280</f>
        <v>44571.34</v>
      </c>
      <c r="N20" s="374">
        <f t="shared" si="2"/>
        <v>2.9714226666666663E-2</v>
      </c>
      <c r="O20" s="141">
        <f>'Execução Orçamentária'!T280</f>
        <v>44571.34</v>
      </c>
      <c r="P20" s="374">
        <f t="shared" si="3"/>
        <v>2.9714226666666663E-2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183444.75</v>
      </c>
      <c r="I21" s="141">
        <f t="shared" si="4"/>
        <v>7316555.25</v>
      </c>
      <c r="J21" s="375">
        <f t="shared" si="0"/>
        <v>2.44593E-2</v>
      </c>
      <c r="K21" s="141">
        <f>'Execução Orçamentária'!R290</f>
        <v>99204.38</v>
      </c>
      <c r="L21" s="374">
        <f t="shared" si="1"/>
        <v>1.3227250666666667E-2</v>
      </c>
      <c r="M21" s="141">
        <f>'Execução Orçamentária'!S290</f>
        <v>86241.14</v>
      </c>
      <c r="N21" s="374">
        <f t="shared" si="2"/>
        <v>1.1498818666666667E-2</v>
      </c>
      <c r="O21" s="141">
        <f>'Execução Orçamentária'!T290</f>
        <v>74592.58</v>
      </c>
      <c r="P21" s="374">
        <f t="shared" si="3"/>
        <v>9.9456773333333331E-3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33002.759999999995</v>
      </c>
      <c r="I22" s="141">
        <f t="shared" si="4"/>
        <v>10666997.24</v>
      </c>
      <c r="J22" s="375">
        <f t="shared" si="0"/>
        <v>3.0843700934579435E-3</v>
      </c>
      <c r="K22" s="141">
        <f>'Execução Orçamentária'!R321</f>
        <v>26174.629999999997</v>
      </c>
      <c r="L22" s="374">
        <f t="shared" si="1"/>
        <v>2.4462271028037382E-3</v>
      </c>
      <c r="M22" s="141">
        <f>'Execução Orçamentária'!S321</f>
        <v>15316.45</v>
      </c>
      <c r="N22" s="374">
        <f t="shared" si="2"/>
        <v>1.431443925233645E-3</v>
      </c>
      <c r="O22" s="141">
        <f>'Execução Orçamentária'!T321</f>
        <v>15102.8</v>
      </c>
      <c r="P22" s="374">
        <f t="shared" si="3"/>
        <v>1.4114766355140186E-3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54929.729999999996</v>
      </c>
      <c r="I23" s="141">
        <f t="shared" si="4"/>
        <v>15145070.27</v>
      </c>
      <c r="J23" s="375">
        <f t="shared" si="0"/>
        <v>3.6137980263157891E-3</v>
      </c>
      <c r="K23" s="141">
        <f>'Execução Orçamentária'!R347</f>
        <v>52823.75</v>
      </c>
      <c r="L23" s="374">
        <f t="shared" si="1"/>
        <v>3.4752467105263157E-3</v>
      </c>
      <c r="M23" s="141">
        <f>'Execução Orçamentária'!S347</f>
        <v>35999.960000000006</v>
      </c>
      <c r="N23" s="374">
        <f t="shared" si="2"/>
        <v>2.3684184210526322E-3</v>
      </c>
      <c r="O23" s="141">
        <f>'Execução Orçamentária'!T347</f>
        <v>33764.79</v>
      </c>
      <c r="P23" s="374">
        <f t="shared" si="3"/>
        <v>2.2213677631578947E-3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575050.11</v>
      </c>
      <c r="I24" s="141">
        <f t="shared" si="4"/>
        <v>7924949.8899999997</v>
      </c>
      <c r="J24" s="375">
        <f t="shared" si="0"/>
        <v>6.765295411764706E-2</v>
      </c>
      <c r="K24" s="141">
        <f>'Execução Orçamentária'!R373</f>
        <v>472617.58000000007</v>
      </c>
      <c r="L24" s="374">
        <f t="shared" si="1"/>
        <v>5.5602068235294129E-2</v>
      </c>
      <c r="M24" s="141">
        <f>'Execução Orçamentária'!S373</f>
        <v>274788.76</v>
      </c>
      <c r="N24" s="374">
        <f t="shared" si="2"/>
        <v>3.232808941176471E-2</v>
      </c>
      <c r="O24" s="141">
        <f>'Execução Orçamentária'!T373</f>
        <v>72261.45</v>
      </c>
      <c r="P24" s="374">
        <f t="shared" si="3"/>
        <v>8.5013470588235288E-3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10822.21</v>
      </c>
      <c r="I25" s="147">
        <f>G25-H25</f>
        <v>989177.79</v>
      </c>
      <c r="J25" s="390">
        <f t="shared" si="0"/>
        <v>1.0822209999999999E-2</v>
      </c>
      <c r="K25" s="428">
        <f>'Execução Orçamentária'!R387</f>
        <v>10822.21</v>
      </c>
      <c r="L25" s="374">
        <f t="shared" si="1"/>
        <v>1.0822209999999999E-2</v>
      </c>
      <c r="M25" s="428">
        <f>'Execução Orçamentária'!S387</f>
        <v>3041.61</v>
      </c>
      <c r="N25" s="374">
        <f t="shared" si="2"/>
        <v>3.0416100000000001E-3</v>
      </c>
      <c r="O25" s="428">
        <f>'Execução Orçamentária'!T387</f>
        <v>3035.61</v>
      </c>
      <c r="P25" s="374">
        <f t="shared" si="3"/>
        <v>3.0356100000000002E-3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9784062.7300000023</v>
      </c>
      <c r="I26" s="385">
        <f t="shared" si="5"/>
        <v>115465937.27</v>
      </c>
      <c r="J26" s="386">
        <f t="shared" si="0"/>
        <v>7.8116269301397229E-2</v>
      </c>
      <c r="K26" s="385">
        <f>SUM(K11:K25)</f>
        <v>9389444.8400000036</v>
      </c>
      <c r="L26" s="386">
        <f t="shared" si="1"/>
        <v>7.4965627465069892E-2</v>
      </c>
      <c r="M26" s="385">
        <f>SUM(M11:M25)</f>
        <v>1639793.4100000001</v>
      </c>
      <c r="N26" s="386">
        <f t="shared" si="2"/>
        <v>1.3092162954091817E-2</v>
      </c>
      <c r="O26" s="385">
        <f>SUM(O11:O25)</f>
        <v>1238984.8199999998</v>
      </c>
      <c r="P26" s="386">
        <f t="shared" si="3"/>
        <v>9.8920943712574837E-3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44610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7" t="s">
        <v>89</v>
      </c>
      <c r="F6" s="518"/>
      <c r="G6" s="518"/>
      <c r="H6" s="519"/>
    </row>
    <row r="7" spans="1:27" s="91" customFormat="1" ht="18.75" customHeight="1" thickTop="1" x14ac:dyDescent="0.2">
      <c r="A7" s="63"/>
      <c r="B7" s="514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0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35183368.530000001</v>
      </c>
      <c r="I11" s="340">
        <f>+G11-H11</f>
        <v>305043499.47000003</v>
      </c>
      <c r="J11" s="374">
        <f>IFERROR((H11/G11),0%)</f>
        <v>0.10341149344501505</v>
      </c>
      <c r="K11" s="429">
        <f>'Execução Orçamentária'!R124</f>
        <v>34594094.460000001</v>
      </c>
      <c r="L11" s="374">
        <f>IFERROR((K11/G11),0%)</f>
        <v>0.10167949011011089</v>
      </c>
      <c r="M11" s="429">
        <f>'Execução Orçamentária'!S124</f>
        <v>30734761.329999998</v>
      </c>
      <c r="N11" s="374">
        <f>IFERROR((M11/G11),0%)</f>
        <v>9.0336079306940556E-2</v>
      </c>
      <c r="O11" s="429">
        <f>'Execução Orçamentária'!T124</f>
        <v>27258318.34</v>
      </c>
      <c r="P11" s="374">
        <f>IFERROR((O11/G11),0%)</f>
        <v>8.011806504358733E-2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3215653.9200000004</v>
      </c>
      <c r="I12" s="147">
        <f>+G12-H12</f>
        <v>23373453.079999998</v>
      </c>
      <c r="J12" s="374">
        <f t="shared" ref="J12:J19" si="0">IFERROR((H12/G12),0%)</f>
        <v>0.12093877090343803</v>
      </c>
      <c r="K12" s="141">
        <f>'Execução Orçamentária'!R83</f>
        <v>3215653.9200000004</v>
      </c>
      <c r="L12" s="374">
        <f t="shared" ref="L12:L19" si="1">IFERROR((K12/G12),0%)</f>
        <v>0.12093877090343803</v>
      </c>
      <c r="M12" s="141">
        <f>'Execução Orçamentária'!S83</f>
        <v>2269983.4299999997</v>
      </c>
      <c r="N12" s="374">
        <f t="shared" ref="N12:N19" si="2">IFERROR((M12/G12),0%)</f>
        <v>8.537268400928244E-2</v>
      </c>
      <c r="O12" s="141">
        <f>'Execução Orçamentária'!T83</f>
        <v>2019181.8599999999</v>
      </c>
      <c r="P12" s="374">
        <f t="shared" ref="P12:P19" si="3">IFERROR((O12/G12),0%)</f>
        <v>7.594019084582268E-2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121330.41</v>
      </c>
      <c r="I13" s="147">
        <f t="shared" ref="I13:I18" si="4">+G13-H13</f>
        <v>1828171.59</v>
      </c>
      <c r="J13" s="374">
        <f t="shared" si="0"/>
        <v>6.2236617351508233E-2</v>
      </c>
      <c r="K13" s="141">
        <f>'Execução Orçamentária'!R103</f>
        <v>82051.3</v>
      </c>
      <c r="L13" s="374">
        <f t="shared" si="1"/>
        <v>4.2088338457718949E-2</v>
      </c>
      <c r="M13" s="141">
        <f>'Execução Orçamentária'!S103</f>
        <v>80645.399999999994</v>
      </c>
      <c r="N13" s="374">
        <f t="shared" si="2"/>
        <v>4.1367179925950313E-2</v>
      </c>
      <c r="O13" s="141">
        <f>'Execução Orçamentária'!T103</f>
        <v>80645.399999999994</v>
      </c>
      <c r="P13" s="374">
        <f t="shared" si="3"/>
        <v>4.1367179925950313E-2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6540.87</v>
      </c>
      <c r="I14" s="147">
        <f t="shared" si="4"/>
        <v>226636.13</v>
      </c>
      <c r="J14" s="374">
        <f t="shared" si="0"/>
        <v>2.80510942331362E-2</v>
      </c>
      <c r="K14" s="141">
        <f>'Execução Orçamentária'!R110</f>
        <v>6108.38</v>
      </c>
      <c r="L14" s="374">
        <f t="shared" si="1"/>
        <v>2.6196322964957951E-2</v>
      </c>
      <c r="M14" s="141">
        <f>'Execução Orçamentária'!S110</f>
        <v>4292.46</v>
      </c>
      <c r="N14" s="374">
        <f t="shared" si="2"/>
        <v>1.8408590898759312E-2</v>
      </c>
      <c r="O14" s="141">
        <f>'Execução Orçamentária'!T110</f>
        <v>4292.46</v>
      </c>
      <c r="P14" s="374">
        <f t="shared" si="3"/>
        <v>1.8408590898759312E-2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1236797.46</v>
      </c>
      <c r="I15" s="147">
        <f t="shared" si="4"/>
        <v>16391940.539999999</v>
      </c>
      <c r="J15" s="374">
        <f t="shared" si="0"/>
        <v>7.0158026059494449E-2</v>
      </c>
      <c r="K15" s="141">
        <f>'Execução Orçamentária'!R117</f>
        <v>1236797.46</v>
      </c>
      <c r="L15" s="374">
        <f t="shared" si="1"/>
        <v>7.0158026059494449E-2</v>
      </c>
      <c r="M15" s="141">
        <f>'Execução Orçamentária'!S117</f>
        <v>1236797.46</v>
      </c>
      <c r="N15" s="374">
        <f t="shared" si="2"/>
        <v>7.0158026059494449E-2</v>
      </c>
      <c r="O15" s="141">
        <f>'Execução Orçamentária'!T117</f>
        <v>1236797.46</v>
      </c>
      <c r="P15" s="374">
        <f t="shared" si="3"/>
        <v>7.0158026059494449E-2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28623.439999999999</v>
      </c>
      <c r="I16" s="147">
        <f t="shared" si="4"/>
        <v>294244.56</v>
      </c>
      <c r="J16" s="374">
        <f t="shared" si="0"/>
        <v>8.865369129179726E-2</v>
      </c>
      <c r="K16" s="141">
        <f>'Execução Orçamentária'!R29</f>
        <v>28623.439999999999</v>
      </c>
      <c r="L16" s="374">
        <f t="shared" si="1"/>
        <v>8.865369129179726E-2</v>
      </c>
      <c r="M16" s="141">
        <f>'Execução Orçamentária'!S29</f>
        <v>28623.439999999999</v>
      </c>
      <c r="N16" s="374">
        <f t="shared" si="2"/>
        <v>8.865369129179726E-2</v>
      </c>
      <c r="O16" s="141">
        <f>'Execução Orçamentária'!T29</f>
        <v>28623.439999999999</v>
      </c>
      <c r="P16" s="374">
        <f t="shared" si="3"/>
        <v>8.865369129179726E-2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328729.25999999995</v>
      </c>
      <c r="I17" s="147">
        <f t="shared" si="4"/>
        <v>531270.74</v>
      </c>
      <c r="J17" s="374">
        <f t="shared" si="0"/>
        <v>0.38224332558139529</v>
      </c>
      <c r="K17" s="141">
        <f>'Execução Orçamentária'!R9</f>
        <v>328729.25999999995</v>
      </c>
      <c r="L17" s="374">
        <f t="shared" si="1"/>
        <v>0.38224332558139529</v>
      </c>
      <c r="M17" s="141">
        <f>'Execução Orçamentária'!S9</f>
        <v>328729.25999999995</v>
      </c>
      <c r="N17" s="374">
        <f t="shared" si="2"/>
        <v>0.38224332558139529</v>
      </c>
      <c r="O17" s="141">
        <f>'Execução Orçamentária'!T9</f>
        <v>328729.25999999995</v>
      </c>
      <c r="P17" s="374">
        <f t="shared" si="3"/>
        <v>0.38224332558139529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30">
        <f>'Execução Orçamentária'!R57</f>
        <v>0</v>
      </c>
      <c r="L18" s="374">
        <f t="shared" si="1"/>
        <v>0</v>
      </c>
      <c r="M18" s="430">
        <f>'Execução Orçamentária'!S57</f>
        <v>0</v>
      </c>
      <c r="N18" s="374">
        <f t="shared" si="2"/>
        <v>0</v>
      </c>
      <c r="O18" s="430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40121043.889999993</v>
      </c>
      <c r="I19" s="385">
        <f t="shared" si="5"/>
        <v>347689216.11000001</v>
      </c>
      <c r="J19" s="386">
        <f t="shared" si="0"/>
        <v>0.10345534409017439</v>
      </c>
      <c r="K19" s="385">
        <f>SUM(K11:K18)</f>
        <v>39492058.219999999</v>
      </c>
      <c r="L19" s="386">
        <f t="shared" si="1"/>
        <v>0.10183345386478429</v>
      </c>
      <c r="M19" s="385">
        <f>SUM(M11:M18)</f>
        <v>34683832.779999994</v>
      </c>
      <c r="N19" s="386">
        <f t="shared" si="2"/>
        <v>8.9435057184923353E-2</v>
      </c>
      <c r="O19" s="385">
        <f>SUM(O11:O18)</f>
        <v>30956588.220000003</v>
      </c>
      <c r="P19" s="386">
        <f t="shared" si="3"/>
        <v>7.9824056795196704E-2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44612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7" t="s">
        <v>89</v>
      </c>
      <c r="N6" s="518"/>
      <c r="O6" s="518"/>
      <c r="P6" s="5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20" t="s">
        <v>127</v>
      </c>
      <c r="M7" s="520" t="s">
        <v>94</v>
      </c>
      <c r="N7" s="527" t="s">
        <v>186</v>
      </c>
      <c r="O7" s="520" t="s">
        <v>194</v>
      </c>
      <c r="P7" s="527" t="s">
        <v>105</v>
      </c>
      <c r="Q7" s="520" t="s">
        <v>95</v>
      </c>
      <c r="R7" s="527" t="s">
        <v>188</v>
      </c>
      <c r="S7" s="522" t="s">
        <v>187</v>
      </c>
      <c r="T7" s="527" t="s">
        <v>193</v>
      </c>
      <c r="U7" s="522" t="s">
        <v>190</v>
      </c>
      <c r="V7" s="527" t="s">
        <v>61</v>
      </c>
      <c r="W7" s="522" t="s">
        <v>192</v>
      </c>
      <c r="X7" s="524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21"/>
      <c r="M8" s="521"/>
      <c r="N8" s="528"/>
      <c r="O8" s="521"/>
      <c r="P8" s="528"/>
      <c r="Q8" s="521"/>
      <c r="R8" s="528"/>
      <c r="S8" s="523"/>
      <c r="T8" s="528"/>
      <c r="U8" s="523"/>
      <c r="V8" s="528"/>
      <c r="W8" s="523"/>
      <c r="X8" s="52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21"/>
      <c r="M9" s="521"/>
      <c r="N9" s="529"/>
      <c r="O9" s="521"/>
      <c r="P9" s="529"/>
      <c r="Q9" s="521"/>
      <c r="R9" s="529"/>
      <c r="S9" s="523"/>
      <c r="T9" s="529"/>
      <c r="U9" s="523"/>
      <c r="V9" s="529"/>
      <c r="W9" s="523"/>
      <c r="X9" s="52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10822.21</v>
      </c>
      <c r="Q17" s="92" t="e">
        <f t="shared" ref="Q17:Q22" si="3">+O17-P17</f>
        <v>#REF!</v>
      </c>
      <c r="R17" s="92">
        <f>'Execução Orçamentária'!R387</f>
        <v>10822.21</v>
      </c>
      <c r="S17" s="243" t="e">
        <f t="shared" si="2"/>
        <v>#REF!</v>
      </c>
      <c r="T17" s="92">
        <f>'Execução Orçamentária'!S387</f>
        <v>3041.61</v>
      </c>
      <c r="U17" s="93" t="e">
        <f t="shared" si="0"/>
        <v>#REF!</v>
      </c>
      <c r="V17" s="92">
        <f>'Execução Orçamentária'!T387</f>
        <v>3035.61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2022-02-21T14:50:50Z</dcterms:modified>
</cp:coreProperties>
</file>