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eb\media\transparencia\painel_orcamentario\2022\"/>
    </mc:Choice>
  </mc:AlternateContent>
  <bookViews>
    <workbookView xWindow="0" yWindow="0" windowWidth="28800" windowHeight="1233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Obrigatórias" sheetId="19" r:id="rId7"/>
    <sheet name="Resumo Discricionária " sheetId="26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Execução'!$A$4:$M$15</definedName>
    <definedName name="_xlnm._FilterDatabase" localSheetId="2" hidden="1">'Base Zero'!$B$1:$E$95</definedName>
    <definedName name="_xlnm._FilterDatabase" localSheetId="5" hidden="1">'Execução Orçamentária'!$B$8:$O$397</definedName>
    <definedName name="_xlnm.Extract" localSheetId="5">'Execução Orçamentária'!$B$397:$B$397</definedName>
    <definedName name="_xlnm.Print_Area" localSheetId="2">'Base Zero'!$A$5:$P$89</definedName>
    <definedName name="_xlnm.Print_Area" localSheetId="5">'Execução Orçamentária'!$A$373:$U$397</definedName>
    <definedName name="_xlnm.Print_Area" localSheetId="7">'Resumo Discricionária '!$A$1:$J$31</definedName>
    <definedName name="_xlnm.Print_Area" localSheetId="8">'Resumo Discricionária  (2)'!$A$1:$S$33</definedName>
    <definedName name="_xlnm.Print_Area" localSheetId="6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7">#REF!</definedName>
    <definedName name="dddd" localSheetId="8">#REF!</definedName>
    <definedName name="ddddd" localSheetId="3">#REF!</definedName>
    <definedName name="ddddd" localSheetId="0">#REF!</definedName>
    <definedName name="ddddd" localSheetId="7">#REF!</definedName>
    <definedName name="ddddd" localSheetId="8">#REF!</definedName>
    <definedName name="planilha" localSheetId="3">#REF!</definedName>
    <definedName name="planilha" localSheetId="0">#REF!</definedName>
    <definedName name="planilha" localSheetId="7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7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7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7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7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7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7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7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7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7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7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6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296" i="3" l="1"/>
  <c r="G91" i="3"/>
  <c r="A6" i="22" l="1"/>
  <c r="A13" i="22" l="1"/>
  <c r="A12" i="22"/>
  <c r="G119" i="3" l="1"/>
  <c r="G112" i="3"/>
  <c r="G105" i="3"/>
  <c r="G133" i="3"/>
  <c r="A11" i="22" l="1"/>
  <c r="A10" i="22" l="1"/>
  <c r="A8" i="22" l="1"/>
  <c r="G295" i="3"/>
  <c r="G194" i="3"/>
  <c r="A9" i="22"/>
  <c r="G234" i="3" l="1"/>
  <c r="G319" i="3" l="1"/>
  <c r="G385" i="3" l="1"/>
  <c r="A7" i="22" l="1"/>
  <c r="G386" i="3" l="1"/>
  <c r="G210" i="3"/>
  <c r="G368" i="3" l="1"/>
  <c r="G77" i="3"/>
  <c r="G76" i="3"/>
  <c r="G236" i="3"/>
  <c r="G122" i="3"/>
  <c r="G121" i="3"/>
  <c r="G114" i="3"/>
  <c r="G107" i="3"/>
  <c r="G136" i="3"/>
  <c r="G135" i="3" l="1"/>
  <c r="Q378" i="3" l="1"/>
  <c r="Q377" i="3"/>
  <c r="Q364" i="3"/>
  <c r="Q363" i="3"/>
  <c r="Q362" i="3"/>
  <c r="G371" i="3"/>
  <c r="G370" i="3"/>
  <c r="G369" i="3"/>
  <c r="Q367" i="3"/>
  <c r="Q336" i="3"/>
  <c r="Q335" i="3"/>
  <c r="G357" i="3"/>
  <c r="G356" i="3"/>
  <c r="Q355" i="3"/>
  <c r="G353" i="3"/>
  <c r="G352" i="3"/>
  <c r="Q351" i="3"/>
  <c r="G349" i="3"/>
  <c r="G348" i="3"/>
  <c r="Q347" i="3"/>
  <c r="G345" i="3"/>
  <c r="G344" i="3"/>
  <c r="Q343" i="3"/>
  <c r="G341" i="3"/>
  <c r="G340" i="3"/>
  <c r="Q339" i="3"/>
  <c r="Q310" i="3"/>
  <c r="Q309" i="3"/>
  <c r="G315" i="3"/>
  <c r="G314" i="3"/>
  <c r="Q313" i="3"/>
  <c r="G331" i="3"/>
  <c r="Q330" i="3"/>
  <c r="G328" i="3"/>
  <c r="Q327" i="3"/>
  <c r="G325" i="3"/>
  <c r="Q324" i="3"/>
  <c r="G322" i="3"/>
  <c r="Q321" i="3"/>
  <c r="G318" i="3"/>
  <c r="Q317" i="3"/>
  <c r="Q286" i="3"/>
  <c r="Q285" i="3"/>
  <c r="Q284" i="3"/>
  <c r="G293" i="3"/>
  <c r="G305" i="3"/>
  <c r="G302" i="3"/>
  <c r="G299" i="3"/>
  <c r="G294" i="3"/>
  <c r="G292" i="3"/>
  <c r="Q291" i="3"/>
  <c r="Q278" i="3"/>
  <c r="Q275" i="3"/>
  <c r="Q274" i="3"/>
  <c r="G280" i="3"/>
  <c r="G279" i="3"/>
  <c r="Q255" i="3"/>
  <c r="Q254" i="3"/>
  <c r="Q253" i="3"/>
  <c r="G270" i="3"/>
  <c r="Q269" i="3"/>
  <c r="G267" i="3"/>
  <c r="Q266" i="3"/>
  <c r="G264" i="3"/>
  <c r="G263" i="3"/>
  <c r="Q262" i="3"/>
  <c r="G260" i="3"/>
  <c r="G259" i="3"/>
  <c r="Q258" i="3"/>
  <c r="Q247" i="3"/>
  <c r="Q244" i="3"/>
  <c r="Q242" i="3" s="1"/>
  <c r="G248" i="3"/>
  <c r="Q238" i="3"/>
  <c r="Q230" i="3"/>
  <c r="Q222" i="3" s="1"/>
  <c r="Q227" i="3"/>
  <c r="Q221" i="3"/>
  <c r="Q220" i="3"/>
  <c r="G240" i="3"/>
  <c r="G239" i="3"/>
  <c r="G233" i="3"/>
  <c r="G232" i="3"/>
  <c r="G231" i="3"/>
  <c r="G228" i="3"/>
  <c r="Q215" i="3"/>
  <c r="Q212" i="3"/>
  <c r="Q208" i="3"/>
  <c r="Q204" i="3"/>
  <c r="Q202" i="3" s="1"/>
  <c r="G216" i="3"/>
  <c r="G213" i="3"/>
  <c r="G209" i="3"/>
  <c r="Q199" i="3"/>
  <c r="Q196" i="3"/>
  <c r="Q190" i="3"/>
  <c r="Q186" i="3"/>
  <c r="Q185" i="3"/>
  <c r="Q184" i="3"/>
  <c r="G200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59" i="3" l="1"/>
  <c r="Q333" i="3"/>
  <c r="Q307" i="3"/>
  <c r="Q282" i="3"/>
  <c r="Q272" i="3"/>
  <c r="Q251" i="3"/>
  <c r="Q218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394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391" i="3" l="1"/>
  <c r="Q388" i="3"/>
  <c r="Q381" i="3"/>
  <c r="G383" i="3"/>
  <c r="Q373" i="3" l="1"/>
  <c r="X5" i="27" l="1"/>
  <c r="N5" i="28"/>
  <c r="G395" i="3"/>
  <c r="G392" i="3"/>
  <c r="G389" i="3"/>
  <c r="G382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T91" i="3" l="1"/>
  <c r="T296" i="3"/>
  <c r="S91" i="3"/>
  <c r="R91" i="3"/>
  <c r="S296" i="3"/>
  <c r="R296" i="3"/>
  <c r="R288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S194" i="3"/>
  <c r="R295" i="3"/>
  <c r="R287" i="3" s="1"/>
  <c r="T295" i="3"/>
  <c r="T287" i="3" s="1"/>
  <c r="S295" i="3"/>
  <c r="S287" i="3" s="1"/>
  <c r="T234" i="3"/>
  <c r="R234" i="3"/>
  <c r="S234" i="3"/>
  <c r="R319" i="3"/>
  <c r="S319" i="3"/>
  <c r="T319" i="3"/>
  <c r="R385" i="3"/>
  <c r="R375" i="3" s="1"/>
  <c r="T385" i="3"/>
  <c r="T375" i="3" s="1"/>
  <c r="S385" i="3"/>
  <c r="T386" i="3"/>
  <c r="T210" i="3"/>
  <c r="S386" i="3"/>
  <c r="R386" i="3"/>
  <c r="S210" i="3"/>
  <c r="S205" i="3" s="1"/>
  <c r="R210" i="3"/>
  <c r="R205" i="3" s="1"/>
  <c r="T77" i="3"/>
  <c r="R368" i="3"/>
  <c r="T76" i="3"/>
  <c r="S236" i="3"/>
  <c r="R122" i="3"/>
  <c r="R107" i="3"/>
  <c r="S107" i="3"/>
  <c r="S77" i="3"/>
  <c r="T114" i="3"/>
  <c r="T113" i="3" s="1"/>
  <c r="R76" i="3"/>
  <c r="R236" i="3"/>
  <c r="S121" i="3"/>
  <c r="S76" i="3"/>
  <c r="R77" i="3"/>
  <c r="S114" i="3"/>
  <c r="S113" i="3" s="1"/>
  <c r="S122" i="3"/>
  <c r="T236" i="3"/>
  <c r="T122" i="3"/>
  <c r="S368" i="3"/>
  <c r="T136" i="3"/>
  <c r="R114" i="3"/>
  <c r="R121" i="3"/>
  <c r="S136" i="3"/>
  <c r="S128" i="3" s="1"/>
  <c r="T121" i="3"/>
  <c r="T107" i="3"/>
  <c r="R136" i="3"/>
  <c r="T368" i="3"/>
  <c r="R135" i="3"/>
  <c r="S135" i="3"/>
  <c r="T135" i="3"/>
  <c r="R21" i="3"/>
  <c r="S159" i="3"/>
  <c r="S158" i="3" s="1"/>
  <c r="S259" i="3"/>
  <c r="T357" i="3"/>
  <c r="R22" i="3"/>
  <c r="S193" i="3"/>
  <c r="S348" i="3"/>
  <c r="S16" i="3"/>
  <c r="S162" i="3"/>
  <c r="S161" i="3" s="1"/>
  <c r="T209" i="3"/>
  <c r="R292" i="3"/>
  <c r="T46" i="3"/>
  <c r="R79" i="3"/>
  <c r="R200" i="3"/>
  <c r="S263" i="3"/>
  <c r="T90" i="3"/>
  <c r="R17" i="3"/>
  <c r="S165" i="3"/>
  <c r="S233" i="3"/>
  <c r="R264" i="3"/>
  <c r="R318" i="3"/>
  <c r="T352" i="3"/>
  <c r="R356" i="3"/>
  <c r="S55" i="3"/>
  <c r="T145" i="3"/>
  <c r="R239" i="3"/>
  <c r="T353" i="3"/>
  <c r="R27" i="3"/>
  <c r="T156" i="3"/>
  <c r="S240" i="3"/>
  <c r="S322" i="3"/>
  <c r="T344" i="3"/>
  <c r="T264" i="3"/>
  <c r="T255" i="3" s="1"/>
  <c r="S118" i="3"/>
  <c r="T305" i="3"/>
  <c r="T304" i="3" s="1"/>
  <c r="R193" i="3"/>
  <c r="R35" i="3"/>
  <c r="S318" i="3"/>
  <c r="T240" i="3"/>
  <c r="S21" i="3"/>
  <c r="T171" i="3"/>
  <c r="T170" i="3" s="1"/>
  <c r="R259" i="3"/>
  <c r="S357" i="3"/>
  <c r="T49" i="3"/>
  <c r="T193" i="3"/>
  <c r="R348" i="3"/>
  <c r="S78" i="3"/>
  <c r="R162" i="3"/>
  <c r="S209" i="3"/>
  <c r="T328" i="3"/>
  <c r="T327" i="3" s="1"/>
  <c r="S46" i="3"/>
  <c r="S45" i="3" s="1"/>
  <c r="T79" i="3"/>
  <c r="R213" i="3"/>
  <c r="T263" i="3"/>
  <c r="S90" i="3"/>
  <c r="T80" i="3"/>
  <c r="T165" i="3"/>
  <c r="T164" i="3" s="1"/>
  <c r="R233" i="3"/>
  <c r="T279" i="3"/>
  <c r="T318" i="3"/>
  <c r="S352" i="3"/>
  <c r="T26" i="3"/>
  <c r="R55" i="3"/>
  <c r="S145" i="3"/>
  <c r="R280" i="3"/>
  <c r="R275" i="3" s="1"/>
  <c r="S353" i="3"/>
  <c r="T27" i="3"/>
  <c r="T168" i="3"/>
  <c r="R240" i="3"/>
  <c r="T322" i="3"/>
  <c r="T371" i="3"/>
  <c r="R111" i="3"/>
  <c r="T239" i="3"/>
  <c r="T259" i="3"/>
  <c r="R46" i="3"/>
  <c r="R45" i="3" s="1"/>
  <c r="R216" i="3"/>
  <c r="R315" i="3"/>
  <c r="T21" i="3"/>
  <c r="S171" i="3"/>
  <c r="T270" i="3"/>
  <c r="R357" i="3"/>
  <c r="S49" i="3"/>
  <c r="S48" i="3" s="1"/>
  <c r="R228" i="3"/>
  <c r="T348" i="3"/>
  <c r="T78" i="3"/>
  <c r="S174" i="3"/>
  <c r="R209" i="3"/>
  <c r="S328" i="3"/>
  <c r="R52" i="3"/>
  <c r="R51" i="3" s="1"/>
  <c r="S79" i="3"/>
  <c r="S70" i="3" s="1"/>
  <c r="T213" i="3"/>
  <c r="T212" i="3" s="1"/>
  <c r="T294" i="3"/>
  <c r="R90" i="3"/>
  <c r="S80" i="3"/>
  <c r="T177" i="3"/>
  <c r="T233" i="3"/>
  <c r="S279" i="3"/>
  <c r="R331" i="3"/>
  <c r="R330" i="3" s="1"/>
  <c r="R352" i="3"/>
  <c r="S26" i="3"/>
  <c r="R81" i="3"/>
  <c r="R145" i="3"/>
  <c r="T280" i="3"/>
  <c r="S370" i="3"/>
  <c r="S27" i="3"/>
  <c r="S168" i="3"/>
  <c r="S167" i="3" s="1"/>
  <c r="S267" i="3"/>
  <c r="S266" i="3" s="1"/>
  <c r="R322" i="3"/>
  <c r="R371" i="3"/>
  <c r="S299" i="3"/>
  <c r="S315" i="3"/>
  <c r="R260" i="3"/>
  <c r="S17" i="3"/>
  <c r="R118" i="3"/>
  <c r="T63" i="3"/>
  <c r="R171" i="3"/>
  <c r="R270" i="3"/>
  <c r="T345" i="3"/>
  <c r="R49" i="3"/>
  <c r="S228" i="3"/>
  <c r="T293" i="3"/>
  <c r="T285" i="3" s="1"/>
  <c r="R78" i="3"/>
  <c r="R174" i="3"/>
  <c r="R173" i="3" s="1"/>
  <c r="T231" i="3"/>
  <c r="R328" i="3"/>
  <c r="T52" i="3"/>
  <c r="T104" i="3"/>
  <c r="S213" i="3"/>
  <c r="S294" i="3"/>
  <c r="S286" i="3" s="1"/>
  <c r="R191" i="3"/>
  <c r="R80" i="3"/>
  <c r="R71" i="3" s="1"/>
  <c r="S177" i="3"/>
  <c r="R248" i="3"/>
  <c r="R279" i="3"/>
  <c r="T331" i="3"/>
  <c r="T369" i="3"/>
  <c r="R26" i="3"/>
  <c r="S81" i="3"/>
  <c r="T155" i="3"/>
  <c r="S280" i="3"/>
  <c r="R370" i="3"/>
  <c r="R146" i="3"/>
  <c r="R168" i="3"/>
  <c r="T267" i="3"/>
  <c r="T314" i="3"/>
  <c r="S371" i="3"/>
  <c r="T17" i="3"/>
  <c r="R302" i="3"/>
  <c r="S325" i="3"/>
  <c r="S292" i="3"/>
  <c r="S264" i="3"/>
  <c r="R353" i="3"/>
  <c r="S63" i="3"/>
  <c r="T192" i="3"/>
  <c r="T185" i="3" s="1"/>
  <c r="S270" i="3"/>
  <c r="S269" i="3" s="1"/>
  <c r="S345" i="3"/>
  <c r="R94" i="3"/>
  <c r="T228" i="3"/>
  <c r="S293" i="3"/>
  <c r="R132" i="3"/>
  <c r="T174" i="3"/>
  <c r="T173" i="3" s="1"/>
  <c r="S231" i="3"/>
  <c r="R349" i="3"/>
  <c r="S52" i="3"/>
  <c r="S104" i="3"/>
  <c r="T232" i="3"/>
  <c r="R294" i="3"/>
  <c r="T191" i="3"/>
  <c r="T111" i="3"/>
  <c r="R177" i="3"/>
  <c r="T248" i="3"/>
  <c r="T299" i="3"/>
  <c r="S331" i="3"/>
  <c r="S369" i="3"/>
  <c r="S43" i="3"/>
  <c r="T81" i="3"/>
  <c r="S155" i="3"/>
  <c r="T302" i="3"/>
  <c r="T301" i="3" s="1"/>
  <c r="T370" i="3"/>
  <c r="T363" i="3" s="1"/>
  <c r="T146" i="3"/>
  <c r="S180" i="3"/>
  <c r="R267" i="3"/>
  <c r="S314" i="3"/>
  <c r="S340" i="3"/>
  <c r="T356" i="3"/>
  <c r="T180" i="3"/>
  <c r="T179" i="3" s="1"/>
  <c r="S22" i="3"/>
  <c r="R340" i="3"/>
  <c r="T55" i="3"/>
  <c r="R344" i="3"/>
  <c r="R63" i="3"/>
  <c r="S192" i="3"/>
  <c r="R325" i="3"/>
  <c r="R324" i="3" s="1"/>
  <c r="R345" i="3"/>
  <c r="T94" i="3"/>
  <c r="T93" i="3" s="1"/>
  <c r="T260" i="3"/>
  <c r="R293" i="3"/>
  <c r="T132" i="3"/>
  <c r="T197" i="3"/>
  <c r="R231" i="3"/>
  <c r="T349" i="3"/>
  <c r="T35" i="3"/>
  <c r="R104" i="3"/>
  <c r="S232" i="3"/>
  <c r="T340" i="3"/>
  <c r="S191" i="3"/>
  <c r="S111" i="3"/>
  <c r="T216" i="3"/>
  <c r="T215" i="3" s="1"/>
  <c r="S248" i="3"/>
  <c r="R299" i="3"/>
  <c r="R298" i="3" s="1"/>
  <c r="T341" i="3"/>
  <c r="R369" i="3"/>
  <c r="R43" i="3"/>
  <c r="T118" i="3"/>
  <c r="R155" i="3"/>
  <c r="S302" i="3"/>
  <c r="T315" i="3"/>
  <c r="S146" i="3"/>
  <c r="R180" i="3"/>
  <c r="R179" i="3" s="1"/>
  <c r="R305" i="3"/>
  <c r="R314" i="3"/>
  <c r="R232" i="3"/>
  <c r="T43" i="3"/>
  <c r="S344" i="3"/>
  <c r="R197" i="3"/>
  <c r="R196" i="3" s="1"/>
  <c r="R263" i="3"/>
  <c r="S356" i="3"/>
  <c r="S305" i="3"/>
  <c r="R159" i="3"/>
  <c r="R192" i="3"/>
  <c r="T325" i="3"/>
  <c r="T22" i="3"/>
  <c r="S94" i="3"/>
  <c r="S93" i="3" s="1"/>
  <c r="S260" i="3"/>
  <c r="S254" i="3" s="1"/>
  <c r="R16" i="3"/>
  <c r="S132" i="3"/>
  <c r="S197" i="3"/>
  <c r="T292" i="3"/>
  <c r="S349" i="3"/>
  <c r="S35" i="3"/>
  <c r="T200" i="3"/>
  <c r="T199" i="3" s="1"/>
  <c r="S216" i="3"/>
  <c r="S215" i="3" s="1"/>
  <c r="S341" i="3"/>
  <c r="S156" i="3"/>
  <c r="T16" i="3"/>
  <c r="S200" i="3"/>
  <c r="R341" i="3"/>
  <c r="R156" i="3"/>
  <c r="R151" i="3" s="1"/>
  <c r="T159" i="3"/>
  <c r="T158" i="3" s="1"/>
  <c r="T162" i="3"/>
  <c r="T161" i="3" s="1"/>
  <c r="R165" i="3"/>
  <c r="R164" i="3" s="1"/>
  <c r="S239" i="3"/>
  <c r="R383" i="3"/>
  <c r="T383" i="3"/>
  <c r="S383" i="3"/>
  <c r="T382" i="3"/>
  <c r="S382" i="3"/>
  <c r="R382" i="3"/>
  <c r="S389" i="3"/>
  <c r="R389" i="3"/>
  <c r="T389" i="3"/>
  <c r="T392" i="3"/>
  <c r="S392" i="3"/>
  <c r="R392" i="3"/>
  <c r="S395" i="3"/>
  <c r="T395" i="3"/>
  <c r="R395" i="3"/>
  <c r="N395" i="3"/>
  <c r="N370" i="3"/>
  <c r="N363" i="3" s="1"/>
  <c r="N348" i="3"/>
  <c r="N322" i="3"/>
  <c r="N321" i="3" s="1"/>
  <c r="N296" i="3"/>
  <c r="N288" i="3" s="1"/>
  <c r="N267" i="3"/>
  <c r="N266" i="3" s="1"/>
  <c r="N236" i="3"/>
  <c r="N210" i="3"/>
  <c r="N205" i="3" s="1"/>
  <c r="N180" i="3"/>
  <c r="N179" i="3" s="1"/>
  <c r="N156" i="3"/>
  <c r="N151" i="3" s="1"/>
  <c r="N122" i="3"/>
  <c r="N105" i="3"/>
  <c r="N78" i="3"/>
  <c r="N43" i="3"/>
  <c r="N392" i="3"/>
  <c r="N369" i="3"/>
  <c r="N345" i="3"/>
  <c r="N319" i="3"/>
  <c r="N264" i="3"/>
  <c r="N104" i="3"/>
  <c r="N389" i="3"/>
  <c r="N368" i="3"/>
  <c r="N361" i="3" s="1"/>
  <c r="N344" i="3"/>
  <c r="N318" i="3"/>
  <c r="N294" i="3"/>
  <c r="N286" i="3" s="1"/>
  <c r="N263" i="3"/>
  <c r="N233" i="3"/>
  <c r="N200" i="3"/>
  <c r="N199" i="3" s="1"/>
  <c r="N174" i="3"/>
  <c r="N146" i="3"/>
  <c r="N141" i="3" s="1"/>
  <c r="N119" i="3"/>
  <c r="N94" i="3"/>
  <c r="N76" i="3"/>
  <c r="N27" i="3"/>
  <c r="N52" i="3"/>
  <c r="N325" i="3"/>
  <c r="N324" i="3" s="1"/>
  <c r="N191" i="3"/>
  <c r="N46" i="3"/>
  <c r="N177" i="3"/>
  <c r="N176" i="3" s="1"/>
  <c r="N386" i="3"/>
  <c r="N357" i="3"/>
  <c r="N341" i="3"/>
  <c r="N315" i="3"/>
  <c r="N293" i="3"/>
  <c r="N285" i="3" s="1"/>
  <c r="N260" i="3"/>
  <c r="N254" i="3" s="1"/>
  <c r="N232" i="3"/>
  <c r="N197" i="3"/>
  <c r="N196" i="3" s="1"/>
  <c r="N171" i="3"/>
  <c r="N170" i="3" s="1"/>
  <c r="N145" i="3"/>
  <c r="N118" i="3"/>
  <c r="N91" i="3"/>
  <c r="N86" i="3" s="1"/>
  <c r="N63" i="3"/>
  <c r="N26" i="3"/>
  <c r="N349" i="3"/>
  <c r="N213" i="3"/>
  <c r="N212" i="3" s="1"/>
  <c r="N107" i="3"/>
  <c r="N209" i="3"/>
  <c r="N35" i="3"/>
  <c r="N385" i="3"/>
  <c r="N356" i="3"/>
  <c r="N340" i="3"/>
  <c r="N314" i="3"/>
  <c r="N292" i="3"/>
  <c r="N259" i="3"/>
  <c r="N231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299" i="3"/>
  <c r="N159" i="3"/>
  <c r="N158" i="3" s="1"/>
  <c r="N16" i="3"/>
  <c r="N121" i="3"/>
  <c r="N383" i="3"/>
  <c r="N378" i="3" s="1"/>
  <c r="N353" i="3"/>
  <c r="N331" i="3"/>
  <c r="N330" i="3" s="1"/>
  <c r="N305" i="3"/>
  <c r="N304" i="3" s="1"/>
  <c r="N280" i="3"/>
  <c r="N275" i="3" s="1"/>
  <c r="N248" i="3"/>
  <c r="N228" i="3"/>
  <c r="N193" i="3"/>
  <c r="N186" i="3" s="1"/>
  <c r="N165" i="3"/>
  <c r="N164" i="3" s="1"/>
  <c r="N135" i="3"/>
  <c r="N112" i="3"/>
  <c r="N81" i="3"/>
  <c r="N72" i="3" s="1"/>
  <c r="N239" i="3"/>
  <c r="N79" i="3"/>
  <c r="N70" i="3" s="1"/>
  <c r="N234" i="3"/>
  <c r="N77" i="3"/>
  <c r="N68" i="3" s="1"/>
  <c r="N382" i="3"/>
  <c r="N352" i="3"/>
  <c r="N328" i="3"/>
  <c r="N327" i="3" s="1"/>
  <c r="N302" i="3"/>
  <c r="N301" i="3" s="1"/>
  <c r="N279" i="3"/>
  <c r="N240" i="3"/>
  <c r="N216" i="3"/>
  <c r="N192" i="3"/>
  <c r="N185" i="3" s="1"/>
  <c r="N162" i="3"/>
  <c r="N161" i="3" s="1"/>
  <c r="N133" i="3"/>
  <c r="N111" i="3"/>
  <c r="N80" i="3"/>
  <c r="N49" i="3"/>
  <c r="N48" i="3" s="1"/>
  <c r="N17" i="3"/>
  <c r="N371" i="3"/>
  <c r="N364" i="3" s="1"/>
  <c r="N270" i="3"/>
  <c r="N269" i="3" s="1"/>
  <c r="N132" i="3"/>
  <c r="N295" i="3"/>
  <c r="N287" i="3" s="1"/>
  <c r="N155" i="3"/>
  <c r="L296" i="3"/>
  <c r="I296" i="3"/>
  <c r="I288" i="3" s="1"/>
  <c r="H91" i="3"/>
  <c r="H296" i="3"/>
  <c r="L91" i="3"/>
  <c r="I91" i="3"/>
  <c r="I86" i="3" s="1"/>
  <c r="S288" i="3"/>
  <c r="T288" i="3"/>
  <c r="T86" i="3"/>
  <c r="O296" i="3"/>
  <c r="S86" i="3"/>
  <c r="R86" i="3"/>
  <c r="O91" i="3"/>
  <c r="R67" i="3"/>
  <c r="R68" i="3"/>
  <c r="O63" i="3"/>
  <c r="O26" i="3"/>
  <c r="O386" i="3"/>
  <c r="O357" i="3"/>
  <c r="O341" i="3"/>
  <c r="O315" i="3"/>
  <c r="O292" i="3"/>
  <c r="O259" i="3"/>
  <c r="O231" i="3"/>
  <c r="O194" i="3"/>
  <c r="O168" i="3"/>
  <c r="O136" i="3"/>
  <c r="O111" i="3"/>
  <c r="O81" i="3"/>
  <c r="O55" i="3"/>
  <c r="O22" i="3"/>
  <c r="O385" i="3"/>
  <c r="O356" i="3"/>
  <c r="O340" i="3"/>
  <c r="O314" i="3"/>
  <c r="O280" i="3"/>
  <c r="O248" i="3"/>
  <c r="O228" i="3"/>
  <c r="O193" i="3"/>
  <c r="O165" i="3"/>
  <c r="O135" i="3"/>
  <c r="O112" i="3"/>
  <c r="O80" i="3"/>
  <c r="O159" i="3"/>
  <c r="O78" i="3"/>
  <c r="O171" i="3"/>
  <c r="O52" i="3"/>
  <c r="O21" i="3"/>
  <c r="O383" i="3"/>
  <c r="O378" i="3" s="1"/>
  <c r="O353" i="3"/>
  <c r="O331" i="3"/>
  <c r="O305" i="3"/>
  <c r="O279" i="3"/>
  <c r="O240" i="3"/>
  <c r="O216" i="3"/>
  <c r="O192" i="3"/>
  <c r="O162" i="3"/>
  <c r="O133" i="3"/>
  <c r="O127" i="3" s="1"/>
  <c r="O114" i="3"/>
  <c r="O79" i="3"/>
  <c r="O270" i="3"/>
  <c r="O213" i="3"/>
  <c r="O132" i="3"/>
  <c r="O260" i="3"/>
  <c r="O145" i="3"/>
  <c r="O49" i="3"/>
  <c r="O17" i="3"/>
  <c r="O382" i="3"/>
  <c r="O352" i="3"/>
  <c r="O328" i="3"/>
  <c r="O302" i="3"/>
  <c r="O239" i="3"/>
  <c r="O191" i="3"/>
  <c r="O107" i="3"/>
  <c r="O90" i="3"/>
  <c r="O46" i="3"/>
  <c r="O16" i="3"/>
  <c r="O371" i="3"/>
  <c r="O349" i="3"/>
  <c r="O325" i="3"/>
  <c r="O299" i="3"/>
  <c r="O267" i="3"/>
  <c r="O236" i="3"/>
  <c r="O210" i="3"/>
  <c r="O180" i="3"/>
  <c r="O156" i="3"/>
  <c r="O122" i="3"/>
  <c r="O105" i="3"/>
  <c r="O77" i="3"/>
  <c r="O118" i="3"/>
  <c r="O43" i="3"/>
  <c r="O395" i="3"/>
  <c r="O370" i="3"/>
  <c r="O348" i="3"/>
  <c r="O322" i="3"/>
  <c r="O295" i="3"/>
  <c r="O264" i="3"/>
  <c r="O234" i="3"/>
  <c r="O223" i="3" s="1"/>
  <c r="O209" i="3"/>
  <c r="O177" i="3"/>
  <c r="O155" i="3"/>
  <c r="O121" i="3"/>
  <c r="O104" i="3"/>
  <c r="O76" i="3"/>
  <c r="O318" i="3"/>
  <c r="O197" i="3"/>
  <c r="O35" i="3"/>
  <c r="O392" i="3"/>
  <c r="O369" i="3"/>
  <c r="O345" i="3"/>
  <c r="O319" i="3"/>
  <c r="O294" i="3"/>
  <c r="O263" i="3"/>
  <c r="O233" i="3"/>
  <c r="O200" i="3"/>
  <c r="O174" i="3"/>
  <c r="O146" i="3"/>
  <c r="O119" i="3"/>
  <c r="O94" i="3"/>
  <c r="O27" i="3"/>
  <c r="O389" i="3"/>
  <c r="O368" i="3"/>
  <c r="O344" i="3"/>
  <c r="O293" i="3"/>
  <c r="O232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S187" i="3"/>
  <c r="R187" i="3"/>
  <c r="I295" i="3"/>
  <c r="I287" i="3" s="1"/>
  <c r="H295" i="3"/>
  <c r="L295" i="3"/>
  <c r="L194" i="3"/>
  <c r="I194" i="3"/>
  <c r="I187" i="3" s="1"/>
  <c r="H194" i="3"/>
  <c r="T223" i="3"/>
  <c r="R223" i="3"/>
  <c r="S223" i="3"/>
  <c r="L234" i="3"/>
  <c r="L223" i="3" s="1"/>
  <c r="I234" i="3"/>
  <c r="I223" i="3" s="1"/>
  <c r="H234" i="3"/>
  <c r="H223" i="3" s="1"/>
  <c r="L319" i="3"/>
  <c r="I319" i="3"/>
  <c r="H319" i="3"/>
  <c r="H385" i="3"/>
  <c r="I385" i="3"/>
  <c r="I375" i="3" s="1"/>
  <c r="L385" i="3"/>
  <c r="S375" i="3"/>
  <c r="I386" i="3"/>
  <c r="H386" i="3"/>
  <c r="L386" i="3"/>
  <c r="I210" i="3"/>
  <c r="I205" i="3" s="1"/>
  <c r="H210" i="3"/>
  <c r="L210" i="3"/>
  <c r="I121" i="3"/>
  <c r="I122" i="3"/>
  <c r="L121" i="3"/>
  <c r="L368" i="3"/>
  <c r="H121" i="3"/>
  <c r="I368" i="3"/>
  <c r="I361" i="3" s="1"/>
  <c r="H122" i="3"/>
  <c r="H368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36" i="3"/>
  <c r="H136" i="3"/>
  <c r="H236" i="3"/>
  <c r="I114" i="3"/>
  <c r="I113" i="3" s="1"/>
  <c r="H76" i="3"/>
  <c r="I76" i="3"/>
  <c r="I67" i="3" s="1"/>
  <c r="L236" i="3"/>
  <c r="T205" i="3"/>
  <c r="S361" i="3"/>
  <c r="R361" i="3"/>
  <c r="T361" i="3"/>
  <c r="R113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15" i="3"/>
  <c r="L216" i="3"/>
  <c r="H26" i="3"/>
  <c r="L118" i="3"/>
  <c r="L299" i="3"/>
  <c r="L370" i="3"/>
  <c r="L349" i="3"/>
  <c r="H356" i="3"/>
  <c r="L340" i="3"/>
  <c r="H331" i="3"/>
  <c r="L314" i="3"/>
  <c r="H318" i="3"/>
  <c r="L305" i="3"/>
  <c r="L263" i="3"/>
  <c r="H259" i="3"/>
  <c r="I248" i="3"/>
  <c r="I216" i="3"/>
  <c r="I215" i="3" s="1"/>
  <c r="I209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0" i="3"/>
  <c r="H348" i="3"/>
  <c r="L341" i="3"/>
  <c r="I328" i="3"/>
  <c r="I327" i="3" s="1"/>
  <c r="L293" i="3"/>
  <c r="L280" i="3"/>
  <c r="L267" i="3"/>
  <c r="I240" i="3"/>
  <c r="H165" i="3"/>
  <c r="I49" i="3"/>
  <c r="I48" i="3" s="1"/>
  <c r="I27" i="3"/>
  <c r="L240" i="3"/>
  <c r="I348" i="3"/>
  <c r="L322" i="3"/>
  <c r="L270" i="3"/>
  <c r="H156" i="3"/>
  <c r="I46" i="3"/>
  <c r="I45" i="3" s="1"/>
  <c r="L27" i="3"/>
  <c r="H22" i="3"/>
  <c r="L94" i="3"/>
  <c r="H248" i="3"/>
  <c r="H267" i="3"/>
  <c r="H369" i="3"/>
  <c r="H345" i="3"/>
  <c r="L357" i="3"/>
  <c r="H341" i="3"/>
  <c r="H349" i="3"/>
  <c r="L331" i="3"/>
  <c r="I331" i="3"/>
  <c r="I330" i="3" s="1"/>
  <c r="L315" i="3"/>
  <c r="L294" i="3"/>
  <c r="I294" i="3"/>
  <c r="I286" i="3" s="1"/>
  <c r="I280" i="3"/>
  <c r="I275" i="3" s="1"/>
  <c r="I260" i="3"/>
  <c r="I254" i="3" s="1"/>
  <c r="L248" i="3"/>
  <c r="H231" i="3"/>
  <c r="H240" i="3"/>
  <c r="H213" i="3"/>
  <c r="H191" i="3"/>
  <c r="I191" i="3"/>
  <c r="H193" i="3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294" i="3"/>
  <c r="L239" i="3"/>
  <c r="I104" i="3"/>
  <c r="H78" i="3"/>
  <c r="I26" i="3"/>
  <c r="L232" i="3"/>
  <c r="I369" i="3"/>
  <c r="I356" i="3"/>
  <c r="I314" i="3"/>
  <c r="H292" i="3"/>
  <c r="H228" i="3"/>
  <c r="L165" i="3"/>
  <c r="L104" i="3"/>
  <c r="L21" i="3"/>
  <c r="L259" i="3"/>
  <c r="H270" i="3"/>
  <c r="H279" i="3"/>
  <c r="H305" i="3"/>
  <c r="H304" i="3" s="1"/>
  <c r="L345" i="3"/>
  <c r="H352" i="3"/>
  <c r="L356" i="3"/>
  <c r="I341" i="3"/>
  <c r="H353" i="3"/>
  <c r="L318" i="3"/>
  <c r="H325" i="3"/>
  <c r="I293" i="3"/>
  <c r="I285" i="3" s="1"/>
  <c r="I302" i="3"/>
  <c r="I301" i="3" s="1"/>
  <c r="L260" i="3"/>
  <c r="I264" i="3"/>
  <c r="I255" i="3" s="1"/>
  <c r="I231" i="3"/>
  <c r="H232" i="3"/>
  <c r="L209" i="3"/>
  <c r="I213" i="3"/>
  <c r="I212" i="3" s="1"/>
  <c r="I200" i="3"/>
  <c r="I199" i="3" s="1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22" i="3"/>
  <c r="H321" i="3" s="1"/>
  <c r="H371" i="3"/>
  <c r="H357" i="3"/>
  <c r="L302" i="3"/>
  <c r="H260" i="3"/>
  <c r="L231" i="3"/>
  <c r="L191" i="3"/>
  <c r="H155" i="3"/>
  <c r="L180" i="3"/>
  <c r="L146" i="3"/>
  <c r="I94" i="3"/>
  <c r="I93" i="3" s="1"/>
  <c r="H63" i="3"/>
  <c r="L17" i="3"/>
  <c r="L132" i="3"/>
  <c r="L371" i="3"/>
  <c r="I371" i="3"/>
  <c r="I364" i="3" s="1"/>
  <c r="I349" i="3"/>
  <c r="I315" i="3"/>
  <c r="N255" i="3"/>
  <c r="I233" i="3"/>
  <c r="L193" i="3"/>
  <c r="L171" i="3"/>
  <c r="L79" i="3"/>
  <c r="H52" i="3"/>
  <c r="L174" i="3"/>
  <c r="L292" i="3"/>
  <c r="L145" i="3"/>
  <c r="L177" i="3"/>
  <c r="L369" i="3"/>
  <c r="H370" i="3"/>
  <c r="L352" i="3"/>
  <c r="H340" i="3"/>
  <c r="I353" i="3"/>
  <c r="L325" i="3"/>
  <c r="I318" i="3"/>
  <c r="H315" i="3"/>
  <c r="H293" i="3"/>
  <c r="L279" i="3"/>
  <c r="I279" i="3"/>
  <c r="I267" i="3"/>
  <c r="I266" i="3" s="1"/>
  <c r="I263" i="3"/>
  <c r="I232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52" i="3"/>
  <c r="L328" i="3"/>
  <c r="H302" i="3"/>
  <c r="H263" i="3"/>
  <c r="I228" i="3"/>
  <c r="I192" i="3"/>
  <c r="I185" i="3" s="1"/>
  <c r="H171" i="3"/>
  <c r="H111" i="3"/>
  <c r="L78" i="3"/>
  <c r="I35" i="3"/>
  <c r="I22" i="3"/>
  <c r="J22" i="3" s="1"/>
  <c r="L213" i="3"/>
  <c r="H177" i="3"/>
  <c r="H90" i="3"/>
  <c r="H89" i="3" s="1"/>
  <c r="I63" i="3"/>
  <c r="L197" i="3"/>
  <c r="L80" i="3"/>
  <c r="L264" i="3"/>
  <c r="H81" i="3"/>
  <c r="L353" i="3"/>
  <c r="L344" i="3"/>
  <c r="H344" i="3"/>
  <c r="I340" i="3"/>
  <c r="I357" i="3"/>
  <c r="H328" i="3"/>
  <c r="I325" i="3"/>
  <c r="I324" i="3" s="1"/>
  <c r="H314" i="3"/>
  <c r="I305" i="3"/>
  <c r="I299" i="3"/>
  <c r="I298" i="3" s="1"/>
  <c r="H299" i="3"/>
  <c r="I259" i="3"/>
  <c r="I270" i="3"/>
  <c r="I269" i="3" s="1"/>
  <c r="I239" i="3"/>
  <c r="L228" i="3"/>
  <c r="L233" i="3"/>
  <c r="H216" i="3"/>
  <c r="H200" i="3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39" i="3"/>
  <c r="I370" i="3"/>
  <c r="I363" i="3" s="1"/>
  <c r="L348" i="3"/>
  <c r="I345" i="3"/>
  <c r="I322" i="3"/>
  <c r="H280" i="3"/>
  <c r="H264" i="3"/>
  <c r="H233" i="3"/>
  <c r="H209" i="3"/>
  <c r="H192" i="3"/>
  <c r="L162" i="3"/>
  <c r="I177" i="3"/>
  <c r="I176" i="3" s="1"/>
  <c r="H132" i="3"/>
  <c r="N51" i="3"/>
  <c r="H55" i="3"/>
  <c r="I344" i="3"/>
  <c r="I292" i="3"/>
  <c r="H168" i="3"/>
  <c r="H43" i="3"/>
  <c r="H16" i="3"/>
  <c r="S301" i="3"/>
  <c r="S321" i="3"/>
  <c r="S298" i="3"/>
  <c r="R199" i="3"/>
  <c r="S170" i="3"/>
  <c r="R48" i="3"/>
  <c r="T167" i="3"/>
  <c r="S72" i="3"/>
  <c r="R54" i="3"/>
  <c r="S324" i="3"/>
  <c r="R321" i="3"/>
  <c r="T266" i="3"/>
  <c r="T196" i="3"/>
  <c r="T51" i="3"/>
  <c r="S54" i="3"/>
  <c r="R212" i="3"/>
  <c r="R364" i="3"/>
  <c r="S363" i="3"/>
  <c r="S51" i="3"/>
  <c r="S364" i="3"/>
  <c r="T330" i="3"/>
  <c r="S327" i="3"/>
  <c r="R286" i="3"/>
  <c r="S255" i="3"/>
  <c r="R185" i="3"/>
  <c r="S196" i="3"/>
  <c r="S151" i="3"/>
  <c r="R141" i="3"/>
  <c r="T70" i="3"/>
  <c r="T72" i="3"/>
  <c r="T45" i="3"/>
  <c r="T269" i="3"/>
  <c r="T141" i="3"/>
  <c r="T324" i="3"/>
  <c r="T321" i="3"/>
  <c r="T298" i="3"/>
  <c r="R266" i="3"/>
  <c r="T254" i="3"/>
  <c r="S212" i="3"/>
  <c r="S199" i="3"/>
  <c r="R161" i="3"/>
  <c r="R170" i="3"/>
  <c r="S173" i="3"/>
  <c r="T176" i="3"/>
  <c r="S141" i="3"/>
  <c r="T275" i="3"/>
  <c r="R363" i="3"/>
  <c r="R167" i="3"/>
  <c r="S176" i="3"/>
  <c r="S330" i="3"/>
  <c r="T151" i="3"/>
  <c r="T364" i="3"/>
  <c r="R327" i="3"/>
  <c r="S275" i="3"/>
  <c r="R186" i="3"/>
  <c r="T71" i="3"/>
  <c r="R304" i="3"/>
  <c r="R158" i="3"/>
  <c r="T186" i="3"/>
  <c r="T48" i="3"/>
  <c r="R285" i="3"/>
  <c r="R301" i="3"/>
  <c r="R269" i="3"/>
  <c r="S186" i="3"/>
  <c r="S185" i="3"/>
  <c r="S164" i="3"/>
  <c r="S179" i="3"/>
  <c r="R70" i="3"/>
  <c r="R72" i="3"/>
  <c r="S71" i="3"/>
  <c r="T54" i="3"/>
  <c r="S285" i="3"/>
  <c r="S304" i="3"/>
  <c r="R254" i="3"/>
  <c r="R255" i="3"/>
  <c r="R176" i="3"/>
  <c r="R93" i="3"/>
  <c r="T286" i="3"/>
  <c r="R378" i="3"/>
  <c r="T378" i="3"/>
  <c r="S378" i="3"/>
  <c r="L383" i="3"/>
  <c r="L378" i="3" s="1"/>
  <c r="H383" i="3"/>
  <c r="H378" i="3" s="1"/>
  <c r="I383" i="3"/>
  <c r="I378" i="3" s="1"/>
  <c r="P15" i="27"/>
  <c r="P14" i="27"/>
  <c r="P18" i="27"/>
  <c r="L382" i="3"/>
  <c r="L389" i="3"/>
  <c r="L392" i="3"/>
  <c r="L395" i="3"/>
  <c r="H395" i="3"/>
  <c r="H394" i="3" s="1"/>
  <c r="I395" i="3"/>
  <c r="I392" i="3"/>
  <c r="I382" i="3"/>
  <c r="H389" i="3"/>
  <c r="H388" i="3" s="1"/>
  <c r="H392" i="3"/>
  <c r="H391" i="3" s="1"/>
  <c r="H382" i="3"/>
  <c r="I389" i="3"/>
  <c r="J79" i="3" l="1"/>
  <c r="L317" i="3"/>
  <c r="L310" i="3"/>
  <c r="I291" i="3"/>
  <c r="S103" i="3"/>
  <c r="M13" i="19" s="1"/>
  <c r="T89" i="3"/>
  <c r="S89" i="3"/>
  <c r="I351" i="3"/>
  <c r="N222" i="3"/>
  <c r="L89" i="3"/>
  <c r="T110" i="3"/>
  <c r="L291" i="3"/>
  <c r="I89" i="3"/>
  <c r="N89" i="3"/>
  <c r="S68" i="3"/>
  <c r="R89" i="3"/>
  <c r="L86" i="3"/>
  <c r="M91" i="3"/>
  <c r="M86" i="3" s="1"/>
  <c r="J296" i="3"/>
  <c r="H288" i="3"/>
  <c r="J91" i="3"/>
  <c r="J86" i="3" s="1"/>
  <c r="H86" i="3"/>
  <c r="L288" i="3"/>
  <c r="M296" i="3"/>
  <c r="M288" i="3" s="1"/>
  <c r="O86" i="3"/>
  <c r="P91" i="3"/>
  <c r="P86" i="3" s="1"/>
  <c r="O288" i="3"/>
  <c r="P296" i="3"/>
  <c r="P288" i="3" s="1"/>
  <c r="O89" i="3"/>
  <c r="T291" i="3"/>
  <c r="O291" i="3"/>
  <c r="S291" i="3"/>
  <c r="N291" i="3"/>
  <c r="H291" i="3"/>
  <c r="R291" i="3"/>
  <c r="L131" i="3"/>
  <c r="J81" i="3"/>
  <c r="K81" i="3" s="1"/>
  <c r="M386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75" i="3"/>
  <c r="M385" i="3"/>
  <c r="M375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08" i="3"/>
  <c r="L222" i="3"/>
  <c r="S310" i="3"/>
  <c r="I222" i="3"/>
  <c r="H208" i="3"/>
  <c r="T317" i="3"/>
  <c r="T310" i="3"/>
  <c r="H187" i="3"/>
  <c r="J194" i="3"/>
  <c r="J187" i="3" s="1"/>
  <c r="L187" i="3"/>
  <c r="M194" i="3"/>
  <c r="M187" i="3" s="1"/>
  <c r="L287" i="3"/>
  <c r="M295" i="3"/>
  <c r="M287" i="3" s="1"/>
  <c r="J295" i="3"/>
  <c r="J287" i="3" s="1"/>
  <c r="H287" i="3"/>
  <c r="O310" i="3"/>
  <c r="O187" i="3"/>
  <c r="P194" i="3"/>
  <c r="P187" i="3" s="1"/>
  <c r="P295" i="3"/>
  <c r="P287" i="3" s="1"/>
  <c r="O287" i="3"/>
  <c r="N190" i="3"/>
  <c r="S190" i="3"/>
  <c r="T190" i="3"/>
  <c r="L190" i="3"/>
  <c r="O190" i="3"/>
  <c r="I190" i="3"/>
  <c r="R190" i="3"/>
  <c r="H190" i="3"/>
  <c r="U51" i="3"/>
  <c r="H222" i="3"/>
  <c r="U54" i="3"/>
  <c r="U48" i="3"/>
  <c r="S222" i="3"/>
  <c r="R222" i="3"/>
  <c r="P234" i="3"/>
  <c r="P223" i="3" s="1"/>
  <c r="N223" i="3"/>
  <c r="S230" i="3"/>
  <c r="O222" i="3"/>
  <c r="T222" i="3"/>
  <c r="J234" i="3"/>
  <c r="J223" i="3" s="1"/>
  <c r="N317" i="3"/>
  <c r="L230" i="3"/>
  <c r="R230" i="3"/>
  <c r="N230" i="3"/>
  <c r="T230" i="3"/>
  <c r="O230" i="3"/>
  <c r="H310" i="3"/>
  <c r="I230" i="3"/>
  <c r="M234" i="3"/>
  <c r="M223" i="3" s="1"/>
  <c r="L384" i="3"/>
  <c r="H230" i="3"/>
  <c r="N310" i="3"/>
  <c r="R310" i="3"/>
  <c r="H317" i="3"/>
  <c r="I310" i="3"/>
  <c r="J319" i="3"/>
  <c r="K319" i="3" s="1"/>
  <c r="I317" i="3"/>
  <c r="H384" i="3"/>
  <c r="S317" i="3"/>
  <c r="P319" i="3"/>
  <c r="S384" i="3"/>
  <c r="O317" i="3"/>
  <c r="R317" i="3"/>
  <c r="M319" i="3"/>
  <c r="T384" i="3"/>
  <c r="N384" i="3"/>
  <c r="I384" i="3"/>
  <c r="R384" i="3"/>
  <c r="L375" i="3"/>
  <c r="H375" i="3"/>
  <c r="J385" i="3"/>
  <c r="J375" i="3" s="1"/>
  <c r="O384" i="3"/>
  <c r="O375" i="3"/>
  <c r="P385" i="3"/>
  <c r="P375" i="3" s="1"/>
  <c r="L126" i="3"/>
  <c r="H11" i="3"/>
  <c r="H134" i="3"/>
  <c r="I134" i="3"/>
  <c r="N208" i="3"/>
  <c r="L134" i="3"/>
  <c r="J386" i="3"/>
  <c r="K386" i="3" s="1"/>
  <c r="O208" i="3"/>
  <c r="P386" i="3"/>
  <c r="T67" i="3"/>
  <c r="J122" i="3"/>
  <c r="K122" i="3" s="1"/>
  <c r="S208" i="3"/>
  <c r="O126" i="3"/>
  <c r="M353" i="3"/>
  <c r="N347" i="3"/>
  <c r="O134" i="3"/>
  <c r="I11" i="3"/>
  <c r="J80" i="3"/>
  <c r="K80" i="3" s="1"/>
  <c r="I238" i="3"/>
  <c r="T134" i="3"/>
  <c r="T68" i="3"/>
  <c r="I109" i="3"/>
  <c r="P122" i="3"/>
  <c r="S134" i="3"/>
  <c r="T208" i="3"/>
  <c r="L367" i="3"/>
  <c r="R120" i="3"/>
  <c r="T120" i="3"/>
  <c r="N100" i="3"/>
  <c r="N106" i="3"/>
  <c r="L128" i="3"/>
  <c r="M136" i="3"/>
  <c r="M128" i="3" s="1"/>
  <c r="L361" i="3"/>
  <c r="M368" i="3"/>
  <c r="M361" i="3" s="1"/>
  <c r="L67" i="3"/>
  <c r="M76" i="3"/>
  <c r="M67" i="3" s="1"/>
  <c r="L120" i="3"/>
  <c r="M121" i="3"/>
  <c r="H376" i="3"/>
  <c r="N134" i="3"/>
  <c r="H224" i="3"/>
  <c r="J236" i="3"/>
  <c r="K236" i="3" s="1"/>
  <c r="H235" i="3"/>
  <c r="M107" i="3"/>
  <c r="L106" i="3"/>
  <c r="L100" i="3"/>
  <c r="H68" i="3"/>
  <c r="J77" i="3"/>
  <c r="J68" i="3" s="1"/>
  <c r="N120" i="3"/>
  <c r="J210" i="3"/>
  <c r="J205" i="3" s="1"/>
  <c r="H205" i="3"/>
  <c r="L208" i="3"/>
  <c r="N224" i="3"/>
  <c r="N235" i="3"/>
  <c r="H100" i="3"/>
  <c r="H106" i="3"/>
  <c r="J107" i="3"/>
  <c r="K107" i="3" s="1"/>
  <c r="M122" i="3"/>
  <c r="N376" i="3"/>
  <c r="L205" i="3"/>
  <c r="M210" i="3"/>
  <c r="M205" i="3" s="1"/>
  <c r="L224" i="3"/>
  <c r="M236" i="3"/>
  <c r="L235" i="3"/>
  <c r="H128" i="3"/>
  <c r="J136" i="3"/>
  <c r="J128" i="3" s="1"/>
  <c r="J114" i="3"/>
  <c r="J113" i="3" s="1"/>
  <c r="H113" i="3"/>
  <c r="H361" i="3"/>
  <c r="J368" i="3"/>
  <c r="J361" i="3" s="1"/>
  <c r="I376" i="3"/>
  <c r="J121" i="3"/>
  <c r="H120" i="3"/>
  <c r="I224" i="3"/>
  <c r="I235" i="3"/>
  <c r="L68" i="3"/>
  <c r="M77" i="3"/>
  <c r="M68" i="3" s="1"/>
  <c r="I120" i="3"/>
  <c r="I116" i="3" s="1"/>
  <c r="L376" i="3"/>
  <c r="J76" i="3"/>
  <c r="J67" i="3" s="1"/>
  <c r="H67" i="3"/>
  <c r="L113" i="3"/>
  <c r="M114" i="3"/>
  <c r="M113" i="3" s="1"/>
  <c r="I106" i="3"/>
  <c r="I100" i="3"/>
  <c r="R208" i="3"/>
  <c r="R106" i="3"/>
  <c r="R100" i="3"/>
  <c r="O361" i="3"/>
  <c r="P368" i="3"/>
  <c r="P361" i="3" s="1"/>
  <c r="O376" i="3"/>
  <c r="O235" i="3"/>
  <c r="O224" i="3"/>
  <c r="P236" i="3"/>
  <c r="O67" i="3"/>
  <c r="O128" i="3"/>
  <c r="P136" i="3"/>
  <c r="P128" i="3" s="1"/>
  <c r="R235" i="3"/>
  <c r="R224" i="3"/>
  <c r="O205" i="3"/>
  <c r="P210" i="3"/>
  <c r="P205" i="3" s="1"/>
  <c r="O120" i="3"/>
  <c r="P121" i="3"/>
  <c r="O113" i="3"/>
  <c r="P114" i="3"/>
  <c r="P113" i="3" s="1"/>
  <c r="S120" i="3"/>
  <c r="N126" i="3"/>
  <c r="R134" i="3"/>
  <c r="T106" i="3"/>
  <c r="T100" i="3"/>
  <c r="T235" i="3"/>
  <c r="T224" i="3"/>
  <c r="R376" i="3"/>
  <c r="S106" i="3"/>
  <c r="S100" i="3"/>
  <c r="S376" i="3"/>
  <c r="O68" i="3"/>
  <c r="P77" i="3"/>
  <c r="P68" i="3" s="1"/>
  <c r="O100" i="3"/>
  <c r="P107" i="3"/>
  <c r="O106" i="3"/>
  <c r="S235" i="3"/>
  <c r="S224" i="3"/>
  <c r="T376" i="3"/>
  <c r="O12" i="3"/>
  <c r="N367" i="3"/>
  <c r="H367" i="3"/>
  <c r="L12" i="3"/>
  <c r="L11" i="3"/>
  <c r="O367" i="3"/>
  <c r="I367" i="3"/>
  <c r="H12" i="3"/>
  <c r="R367" i="3"/>
  <c r="I12" i="3"/>
  <c r="T11" i="3"/>
  <c r="T12" i="3"/>
  <c r="R12" i="3"/>
  <c r="R11" i="3"/>
  <c r="O11" i="3"/>
  <c r="S11" i="3"/>
  <c r="S12" i="3"/>
  <c r="N11" i="3"/>
  <c r="N12" i="3"/>
  <c r="O98" i="3"/>
  <c r="T367" i="3"/>
  <c r="S367" i="3"/>
  <c r="U269" i="3"/>
  <c r="P357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43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51" i="3"/>
  <c r="P345" i="3"/>
  <c r="U176" i="3"/>
  <c r="U304" i="3"/>
  <c r="J240" i="3"/>
  <c r="K240" i="3" s="1"/>
  <c r="U170" i="3"/>
  <c r="I262" i="3"/>
  <c r="U167" i="3"/>
  <c r="U196" i="3"/>
  <c r="U179" i="3"/>
  <c r="U301" i="3"/>
  <c r="U161" i="3"/>
  <c r="P348" i="3"/>
  <c r="N336" i="3"/>
  <c r="U327" i="3"/>
  <c r="U321" i="3"/>
  <c r="U158" i="3"/>
  <c r="U324" i="3"/>
  <c r="U266" i="3"/>
  <c r="T238" i="3"/>
  <c r="U330" i="3"/>
  <c r="U212" i="3"/>
  <c r="U199" i="3"/>
  <c r="I20" i="3"/>
  <c r="J349" i="3"/>
  <c r="K349" i="3" s="1"/>
  <c r="J78" i="3"/>
  <c r="K79" i="3"/>
  <c r="K70" i="3" s="1"/>
  <c r="S355" i="3"/>
  <c r="P78" i="3"/>
  <c r="P239" i="3"/>
  <c r="P231" i="3"/>
  <c r="P248" i="3"/>
  <c r="P228" i="3"/>
  <c r="N351" i="3"/>
  <c r="M232" i="3"/>
  <c r="P232" i="3"/>
  <c r="P27" i="3"/>
  <c r="N215" i="3"/>
  <c r="U215" i="3" s="1"/>
  <c r="P216" i="3"/>
  <c r="P215" i="3" s="1"/>
  <c r="P233" i="3"/>
  <c r="N25" i="3"/>
  <c r="J353" i="3"/>
  <c r="K353" i="3" s="1"/>
  <c r="N262" i="3"/>
  <c r="M349" i="3"/>
  <c r="M168" i="3"/>
  <c r="M167" i="3" s="1"/>
  <c r="L167" i="3"/>
  <c r="H170" i="3"/>
  <c r="J171" i="3"/>
  <c r="J170" i="3" s="1"/>
  <c r="L362" i="3"/>
  <c r="M369" i="3"/>
  <c r="M17" i="3"/>
  <c r="M260" i="3"/>
  <c r="M254" i="3" s="1"/>
  <c r="L254" i="3"/>
  <c r="L15" i="3"/>
  <c r="M16" i="3"/>
  <c r="H204" i="3"/>
  <c r="J209" i="3"/>
  <c r="L255" i="3"/>
  <c r="M264" i="3"/>
  <c r="M255" i="3" s="1"/>
  <c r="H196" i="3"/>
  <c r="J197" i="3"/>
  <c r="J196" i="3" s="1"/>
  <c r="L301" i="3"/>
  <c r="M302" i="3"/>
  <c r="M301" i="3" s="1"/>
  <c r="H269" i="3"/>
  <c r="J270" i="3"/>
  <c r="J269" i="3" s="1"/>
  <c r="I184" i="3"/>
  <c r="I182" i="3" s="1"/>
  <c r="M341" i="3"/>
  <c r="L336" i="3"/>
  <c r="N34" i="3"/>
  <c r="N31" i="3"/>
  <c r="N29" i="3" s="1"/>
  <c r="G16" i="19" s="1"/>
  <c r="J318" i="3"/>
  <c r="P352" i="3"/>
  <c r="P22" i="3"/>
  <c r="N69" i="3"/>
  <c r="J233" i="3"/>
  <c r="H238" i="3"/>
  <c r="J239" i="3"/>
  <c r="L31" i="3"/>
  <c r="L29" i="3" s="1"/>
  <c r="E16" i="19" s="1"/>
  <c r="L34" i="3"/>
  <c r="M35" i="3"/>
  <c r="M159" i="3"/>
  <c r="M158" i="3" s="1"/>
  <c r="L158" i="3"/>
  <c r="I335" i="3"/>
  <c r="I339" i="3"/>
  <c r="L71" i="3"/>
  <c r="L140" i="3"/>
  <c r="M145" i="3"/>
  <c r="L144" i="3"/>
  <c r="N313" i="3"/>
  <c r="N309" i="3"/>
  <c r="I144" i="3"/>
  <c r="I140" i="3"/>
  <c r="I138" i="3" s="1"/>
  <c r="N343" i="3"/>
  <c r="L253" i="3"/>
  <c r="M259" i="3"/>
  <c r="L258" i="3"/>
  <c r="I362" i="3"/>
  <c r="I359" i="3" s="1"/>
  <c r="L238" i="3"/>
  <c r="M239" i="3"/>
  <c r="J17" i="3"/>
  <c r="H117" i="3"/>
  <c r="J118" i="3"/>
  <c r="J117" i="3" s="1"/>
  <c r="H184" i="3"/>
  <c r="J191" i="3"/>
  <c r="H336" i="3"/>
  <c r="J341" i="3"/>
  <c r="K341" i="3" s="1"/>
  <c r="L93" i="3"/>
  <c r="L321" i="3"/>
  <c r="M322" i="3"/>
  <c r="M321" i="3" s="1"/>
  <c r="H164" i="3"/>
  <c r="J165" i="3"/>
  <c r="J164" i="3" s="1"/>
  <c r="H347" i="3"/>
  <c r="J348" i="3"/>
  <c r="I244" i="3"/>
  <c r="I242" i="3" s="1"/>
  <c r="I247" i="3"/>
  <c r="L313" i="3"/>
  <c r="L309" i="3"/>
  <c r="M314" i="3"/>
  <c r="L363" i="3"/>
  <c r="M370" i="3"/>
  <c r="M363" i="3" s="1"/>
  <c r="N184" i="3"/>
  <c r="L54" i="3"/>
  <c r="M55" i="3"/>
  <c r="M54" i="3" s="1"/>
  <c r="M328" i="3"/>
  <c r="M327" i="3" s="1"/>
  <c r="L327" i="3"/>
  <c r="L186" i="3"/>
  <c r="M193" i="3"/>
  <c r="M186" i="3" s="1"/>
  <c r="H266" i="3"/>
  <c r="J267" i="3"/>
  <c r="J266" i="3" s="1"/>
  <c r="M80" i="3"/>
  <c r="M71" i="3" s="1"/>
  <c r="N71" i="3"/>
  <c r="L45" i="3"/>
  <c r="H70" i="3"/>
  <c r="J70" i="3"/>
  <c r="H199" i="3"/>
  <c r="J200" i="3"/>
  <c r="J199" i="3" s="1"/>
  <c r="H298" i="3"/>
  <c r="J299" i="3"/>
  <c r="J298" i="3" s="1"/>
  <c r="J344" i="3"/>
  <c r="H343" i="3"/>
  <c r="L196" i="3"/>
  <c r="M197" i="3"/>
  <c r="M196" i="3" s="1"/>
  <c r="N42" i="3"/>
  <c r="N39" i="3"/>
  <c r="N37" i="3" s="1"/>
  <c r="G11" i="26" s="1"/>
  <c r="I227" i="3"/>
  <c r="I221" i="3"/>
  <c r="N339" i="3"/>
  <c r="N335" i="3"/>
  <c r="I85" i="3"/>
  <c r="I83" i="3" s="1"/>
  <c r="I274" i="3"/>
  <c r="I272" i="3" s="1"/>
  <c r="I278" i="3"/>
  <c r="J340" i="3"/>
  <c r="K340" i="3" s="1"/>
  <c r="H339" i="3"/>
  <c r="H335" i="3"/>
  <c r="M292" i="3"/>
  <c r="L284" i="3"/>
  <c r="L141" i="3"/>
  <c r="M146" i="3"/>
  <c r="M141" i="3" s="1"/>
  <c r="J357" i="3"/>
  <c r="K357" i="3" s="1"/>
  <c r="M209" i="3"/>
  <c r="L204" i="3"/>
  <c r="M299" i="3"/>
  <c r="M298" i="3" s="1"/>
  <c r="N298" i="3"/>
  <c r="U298" i="3" s="1"/>
  <c r="L355" i="3"/>
  <c r="M356" i="3"/>
  <c r="M21" i="3"/>
  <c r="L20" i="3"/>
  <c r="H48" i="3"/>
  <c r="J49" i="3"/>
  <c r="J48" i="3" s="1"/>
  <c r="H144" i="3"/>
  <c r="H140" i="3"/>
  <c r="J145" i="3"/>
  <c r="H212" i="3"/>
  <c r="J213" i="3"/>
  <c r="J212" i="3" s="1"/>
  <c r="M357" i="3"/>
  <c r="I347" i="3"/>
  <c r="L199" i="3"/>
  <c r="M200" i="3"/>
  <c r="M199" i="3" s="1"/>
  <c r="H258" i="3"/>
  <c r="H253" i="3"/>
  <c r="J259" i="3"/>
  <c r="L298" i="3"/>
  <c r="N253" i="3"/>
  <c r="N251" i="3" s="1"/>
  <c r="G19" i="26" s="1"/>
  <c r="N258" i="3"/>
  <c r="L154" i="3"/>
  <c r="L150" i="3"/>
  <c r="M155" i="3"/>
  <c r="H254" i="3"/>
  <c r="J260" i="3"/>
  <c r="J254" i="3" s="1"/>
  <c r="I309" i="3"/>
  <c r="I313" i="3"/>
  <c r="M331" i="3"/>
  <c r="M330" i="3" s="1"/>
  <c r="L330" i="3"/>
  <c r="H45" i="3"/>
  <c r="J46" i="3"/>
  <c r="J45" i="3" s="1"/>
  <c r="M52" i="3"/>
  <c r="M51" i="3" s="1"/>
  <c r="L51" i="3"/>
  <c r="M174" i="3"/>
  <c r="M173" i="3" s="1"/>
  <c r="N173" i="3"/>
  <c r="U173" i="3" s="1"/>
  <c r="H255" i="3"/>
  <c r="J264" i="3"/>
  <c r="J255" i="3" s="1"/>
  <c r="H167" i="3"/>
  <c r="J168" i="3"/>
  <c r="J167" i="3" s="1"/>
  <c r="H131" i="3"/>
  <c r="J132" i="3"/>
  <c r="H275" i="3"/>
  <c r="J280" i="3"/>
  <c r="J275" i="3" s="1"/>
  <c r="I69" i="3"/>
  <c r="I65" i="3" s="1"/>
  <c r="H215" i="3"/>
  <c r="J216" i="3"/>
  <c r="J215" i="3" s="1"/>
  <c r="L343" i="3"/>
  <c r="M344" i="3"/>
  <c r="I59" i="3"/>
  <c r="I57" i="3" s="1"/>
  <c r="I62" i="3"/>
  <c r="I31" i="3"/>
  <c r="I29" i="3" s="1"/>
  <c r="I34" i="3"/>
  <c r="N238" i="3"/>
  <c r="H103" i="3"/>
  <c r="J104" i="3"/>
  <c r="N204" i="3"/>
  <c r="L173" i="3"/>
  <c r="L179" i="3"/>
  <c r="M180" i="3"/>
  <c r="M179" i="3" s="1"/>
  <c r="L48" i="3"/>
  <c r="M49" i="3"/>
  <c r="M48" i="3" s="1"/>
  <c r="J232" i="3"/>
  <c r="K232" i="3" s="1"/>
  <c r="H351" i="3"/>
  <c r="J352" i="3"/>
  <c r="L103" i="3"/>
  <c r="M104" i="3"/>
  <c r="J26" i="3"/>
  <c r="K26" i="3" s="1"/>
  <c r="I25" i="3"/>
  <c r="H286" i="3"/>
  <c r="J294" i="3"/>
  <c r="J286" i="3" s="1"/>
  <c r="M46" i="3"/>
  <c r="M45" i="3" s="1"/>
  <c r="N45" i="3"/>
  <c r="U45" i="3" s="1"/>
  <c r="N154" i="3"/>
  <c r="N150" i="3"/>
  <c r="N148" i="3" s="1"/>
  <c r="G14" i="26" s="1"/>
  <c r="L286" i="3"/>
  <c r="M294" i="3"/>
  <c r="M286" i="3" s="1"/>
  <c r="M27" i="3"/>
  <c r="M240" i="3"/>
  <c r="J27" i="3"/>
  <c r="K27" i="3" s="1"/>
  <c r="L185" i="3"/>
  <c r="M192" i="3"/>
  <c r="M185" i="3" s="1"/>
  <c r="L262" i="3"/>
  <c r="M263" i="3"/>
  <c r="H330" i="3"/>
  <c r="J331" i="3"/>
  <c r="N85" i="3"/>
  <c r="H15" i="3"/>
  <c r="J16" i="3"/>
  <c r="H72" i="3"/>
  <c r="H186" i="3"/>
  <c r="J193" i="3"/>
  <c r="J186" i="3" s="1"/>
  <c r="H42" i="3"/>
  <c r="J43" i="3"/>
  <c r="H39" i="3"/>
  <c r="H37" i="3" s="1"/>
  <c r="L324" i="3"/>
  <c r="M325" i="3"/>
  <c r="M324" i="3" s="1"/>
  <c r="L176" i="3"/>
  <c r="M177" i="3"/>
  <c r="M176" i="3" s="1"/>
  <c r="I336" i="3"/>
  <c r="H247" i="3"/>
  <c r="H244" i="3"/>
  <c r="H242" i="3" s="1"/>
  <c r="J248" i="3"/>
  <c r="K248" i="3" s="1"/>
  <c r="J322" i="3"/>
  <c r="J321" i="3" s="1"/>
  <c r="I321" i="3"/>
  <c r="M26" i="3"/>
  <c r="L25" i="3"/>
  <c r="M90" i="3"/>
  <c r="L85" i="3"/>
  <c r="M233" i="3"/>
  <c r="J305" i="3"/>
  <c r="J304" i="3" s="1"/>
  <c r="I304" i="3"/>
  <c r="J90" i="3"/>
  <c r="H85" i="3"/>
  <c r="L69" i="3"/>
  <c r="M78" i="3"/>
  <c r="H262" i="3"/>
  <c r="J263" i="3"/>
  <c r="I15" i="3"/>
  <c r="L274" i="3"/>
  <c r="M279" i="3"/>
  <c r="L278" i="3"/>
  <c r="M352" i="3"/>
  <c r="L351" i="3"/>
  <c r="H51" i="3"/>
  <c r="J52" i="3"/>
  <c r="H154" i="3"/>
  <c r="J155" i="3"/>
  <c r="H150" i="3"/>
  <c r="H364" i="3"/>
  <c r="J371" i="3"/>
  <c r="J364" i="3" s="1"/>
  <c r="N59" i="3"/>
  <c r="N57" i="3" s="1"/>
  <c r="G18" i="19" s="1"/>
  <c r="N62" i="3"/>
  <c r="I220" i="3"/>
  <c r="L164" i="3"/>
  <c r="M165" i="3"/>
  <c r="M164" i="3" s="1"/>
  <c r="H69" i="3"/>
  <c r="H31" i="3"/>
  <c r="H29" i="3" s="1"/>
  <c r="H34" i="3"/>
  <c r="J35" i="3"/>
  <c r="J345" i="3"/>
  <c r="K345" i="3" s="1"/>
  <c r="L266" i="3"/>
  <c r="M267" i="3"/>
  <c r="M266" i="3" s="1"/>
  <c r="H20" i="3"/>
  <c r="J21" i="3"/>
  <c r="J20" i="3" s="1"/>
  <c r="I131" i="3"/>
  <c r="H173" i="3"/>
  <c r="J174" i="3"/>
  <c r="J173" i="3" s="1"/>
  <c r="N274" i="3"/>
  <c r="N272" i="3" s="1"/>
  <c r="G20" i="26" s="1"/>
  <c r="N278" i="3"/>
  <c r="L335" i="3"/>
  <c r="M340" i="3"/>
  <c r="L339" i="3"/>
  <c r="L117" i="3"/>
  <c r="M118" i="3"/>
  <c r="M117" i="3" s="1"/>
  <c r="M228" i="3"/>
  <c r="L227" i="3"/>
  <c r="L221" i="3"/>
  <c r="J314" i="3"/>
  <c r="K314" i="3" s="1"/>
  <c r="H309" i="3"/>
  <c r="H313" i="3"/>
  <c r="N362" i="3"/>
  <c r="H176" i="3"/>
  <c r="J177" i="3"/>
  <c r="J176" i="3" s="1"/>
  <c r="H110" i="3"/>
  <c r="J111" i="3"/>
  <c r="J110" i="3" s="1"/>
  <c r="N20" i="3"/>
  <c r="N220" i="3"/>
  <c r="H285" i="3"/>
  <c r="J293" i="3"/>
  <c r="J285" i="3" s="1"/>
  <c r="L70" i="3"/>
  <c r="M79" i="3"/>
  <c r="M70" i="3" s="1"/>
  <c r="L364" i="3"/>
  <c r="M371" i="3"/>
  <c r="M364" i="3" s="1"/>
  <c r="M191" i="3"/>
  <c r="L184" i="3"/>
  <c r="H158" i="3"/>
  <c r="J159" i="3"/>
  <c r="J158" i="3" s="1"/>
  <c r="N247" i="3"/>
  <c r="N244" i="3"/>
  <c r="N242" i="3" s="1"/>
  <c r="G18" i="26" s="1"/>
  <c r="J325" i="3"/>
  <c r="H324" i="3"/>
  <c r="M345" i="3"/>
  <c r="H227" i="3"/>
  <c r="H221" i="3"/>
  <c r="J228" i="3"/>
  <c r="K228" i="3" s="1"/>
  <c r="I103" i="3"/>
  <c r="N355" i="3"/>
  <c r="H71" i="3"/>
  <c r="I154" i="3"/>
  <c r="I150" i="3"/>
  <c r="I148" i="3" s="1"/>
  <c r="J231" i="3"/>
  <c r="H220" i="3"/>
  <c r="M315" i="3"/>
  <c r="J369" i="3"/>
  <c r="H362" i="3"/>
  <c r="J156" i="3"/>
  <c r="J151" i="3" s="1"/>
  <c r="H151" i="3"/>
  <c r="L275" i="3"/>
  <c r="M280" i="3"/>
  <c r="M275" i="3" s="1"/>
  <c r="I204" i="3"/>
  <c r="I202" i="3" s="1"/>
  <c r="L304" i="3"/>
  <c r="M305" i="3"/>
  <c r="M304" i="3" s="1"/>
  <c r="H25" i="3"/>
  <c r="M348" i="3"/>
  <c r="L347" i="3"/>
  <c r="H327" i="3"/>
  <c r="J328" i="3"/>
  <c r="J327" i="3" s="1"/>
  <c r="L110" i="3"/>
  <c r="M111" i="3"/>
  <c r="M110" i="3" s="1"/>
  <c r="H274" i="3"/>
  <c r="H278" i="3"/>
  <c r="J279" i="3"/>
  <c r="K279" i="3" s="1"/>
  <c r="M94" i="3"/>
  <c r="M93" i="3" s="1"/>
  <c r="N93" i="3"/>
  <c r="U93" i="3" s="1"/>
  <c r="M270" i="3"/>
  <c r="M269" i="3" s="1"/>
  <c r="L269" i="3"/>
  <c r="H54" i="3"/>
  <c r="J55" i="3"/>
  <c r="J54" i="3" s="1"/>
  <c r="I258" i="3"/>
  <c r="I253" i="3"/>
  <c r="I251" i="3" s="1"/>
  <c r="L62" i="3"/>
  <c r="M63" i="3"/>
  <c r="L59" i="3"/>
  <c r="L57" i="3" s="1"/>
  <c r="E18" i="19" s="1"/>
  <c r="H59" i="3"/>
  <c r="H57" i="3" s="1"/>
  <c r="H62" i="3"/>
  <c r="J63" i="3"/>
  <c r="K22" i="3"/>
  <c r="M22" i="3"/>
  <c r="I355" i="3"/>
  <c r="I284" i="3"/>
  <c r="I282" i="3" s="1"/>
  <c r="L161" i="3"/>
  <c r="M162" i="3"/>
  <c r="M161" i="3" s="1"/>
  <c r="H185" i="3"/>
  <c r="J192" i="3"/>
  <c r="J185" i="3" s="1"/>
  <c r="L212" i="3"/>
  <c r="M213" i="3"/>
  <c r="M212" i="3" s="1"/>
  <c r="N140" i="3"/>
  <c r="N138" i="3" s="1"/>
  <c r="G13" i="26" s="1"/>
  <c r="N144" i="3"/>
  <c r="H301" i="3"/>
  <c r="J302" i="3"/>
  <c r="J301" i="3" s="1"/>
  <c r="L39" i="3"/>
  <c r="L37" i="3" s="1"/>
  <c r="E11" i="26" s="1"/>
  <c r="M43" i="3"/>
  <c r="L42" i="3"/>
  <c r="L151" i="3"/>
  <c r="M156" i="3"/>
  <c r="M151" i="3" s="1"/>
  <c r="N227" i="3"/>
  <c r="N221" i="3"/>
  <c r="J315" i="3"/>
  <c r="H363" i="3"/>
  <c r="J370" i="3"/>
  <c r="J363" i="3" s="1"/>
  <c r="L170" i="3"/>
  <c r="M171" i="3"/>
  <c r="M170" i="3" s="1"/>
  <c r="M132" i="3"/>
  <c r="M231" i="3"/>
  <c r="L220" i="3"/>
  <c r="N15" i="3"/>
  <c r="H93" i="3"/>
  <c r="J94" i="3"/>
  <c r="J93" i="3" s="1"/>
  <c r="M318" i="3"/>
  <c r="J292" i="3"/>
  <c r="H284" i="3"/>
  <c r="H141" i="3"/>
  <c r="J146" i="3"/>
  <c r="J141" i="3" s="1"/>
  <c r="L72" i="3"/>
  <c r="M81" i="3"/>
  <c r="M72" i="3" s="1"/>
  <c r="H161" i="3"/>
  <c r="J162" i="3"/>
  <c r="J161" i="3" s="1"/>
  <c r="L244" i="3"/>
  <c r="L242" i="3" s="1"/>
  <c r="E18" i="26" s="1"/>
  <c r="L247" i="3"/>
  <c r="M248" i="3"/>
  <c r="L285" i="3"/>
  <c r="M293" i="3"/>
  <c r="M285" i="3" s="1"/>
  <c r="I42" i="3"/>
  <c r="I39" i="3"/>
  <c r="I37" i="3" s="1"/>
  <c r="H179" i="3"/>
  <c r="J180" i="3"/>
  <c r="J179" i="3" s="1"/>
  <c r="N284" i="3"/>
  <c r="N282" i="3" s="1"/>
  <c r="J356" i="3"/>
  <c r="H355" i="3"/>
  <c r="L215" i="3"/>
  <c r="M216" i="3"/>
  <c r="M215" i="3" s="1"/>
  <c r="S25" i="3"/>
  <c r="R25" i="3"/>
  <c r="R20" i="3"/>
  <c r="R347" i="3"/>
  <c r="R355" i="3"/>
  <c r="T343" i="3"/>
  <c r="S238" i="3"/>
  <c r="R238" i="3"/>
  <c r="S85" i="3"/>
  <c r="S83" i="3" s="1"/>
  <c r="M12" i="19" s="1"/>
  <c r="S154" i="3"/>
  <c r="S150" i="3"/>
  <c r="S148" i="3" s="1"/>
  <c r="M14" i="26" s="1"/>
  <c r="S204" i="3"/>
  <c r="S202" i="3" s="1"/>
  <c r="M16" i="26" s="1"/>
  <c r="S227" i="3"/>
  <c r="S221" i="3"/>
  <c r="P356" i="3"/>
  <c r="O355" i="3"/>
  <c r="O141" i="3"/>
  <c r="P146" i="3"/>
  <c r="P141" i="3" s="1"/>
  <c r="T220" i="3"/>
  <c r="R284" i="3"/>
  <c r="R282" i="3" s="1"/>
  <c r="K21" i="26" s="1"/>
  <c r="P17" i="3"/>
  <c r="T253" i="3"/>
  <c r="T251" i="3" s="1"/>
  <c r="O19" i="26" s="1"/>
  <c r="T258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47" i="3"/>
  <c r="S244" i="3"/>
  <c r="S242" i="3" s="1"/>
  <c r="M18" i="26" s="1"/>
  <c r="O220" i="3"/>
  <c r="P315" i="3"/>
  <c r="S274" i="3"/>
  <c r="S272" i="3" s="1"/>
  <c r="M20" i="26" s="1"/>
  <c r="S278" i="3"/>
  <c r="T62" i="3"/>
  <c r="T59" i="3"/>
  <c r="T57" i="3" s="1"/>
  <c r="O18" i="19" s="1"/>
  <c r="O327" i="3"/>
  <c r="P328" i="3"/>
  <c r="P327" i="3" s="1"/>
  <c r="O286" i="3"/>
  <c r="P294" i="3"/>
  <c r="P286" i="3" s="1"/>
  <c r="P26" i="3"/>
  <c r="O25" i="3"/>
  <c r="T244" i="3"/>
  <c r="T242" i="3" s="1"/>
  <c r="O18" i="26" s="1"/>
  <c r="T247" i="3"/>
  <c r="O158" i="3"/>
  <c r="P159" i="3"/>
  <c r="P158" i="3" s="1"/>
  <c r="O186" i="3"/>
  <c r="P193" i="3"/>
  <c r="P186" i="3" s="1"/>
  <c r="T227" i="3"/>
  <c r="T221" i="3"/>
  <c r="S20" i="3"/>
  <c r="R336" i="3"/>
  <c r="O154" i="3"/>
  <c r="O150" i="3"/>
  <c r="P155" i="3"/>
  <c r="O238" i="3"/>
  <c r="O51" i="3"/>
  <c r="P52" i="3"/>
  <c r="P51" i="3" s="1"/>
  <c r="P240" i="3"/>
  <c r="O351" i="3"/>
  <c r="P353" i="3"/>
  <c r="O45" i="3"/>
  <c r="P46" i="3"/>
  <c r="P45" i="3" s="1"/>
  <c r="O151" i="3"/>
  <c r="P156" i="3"/>
  <c r="P151" i="3" s="1"/>
  <c r="O255" i="3"/>
  <c r="P264" i="3"/>
  <c r="P255" i="3" s="1"/>
  <c r="O347" i="3"/>
  <c r="P349" i="3"/>
  <c r="O324" i="3"/>
  <c r="P325" i="3"/>
  <c r="P324" i="3" s="1"/>
  <c r="O185" i="3"/>
  <c r="P192" i="3"/>
  <c r="P185" i="3" s="1"/>
  <c r="P118" i="3"/>
  <c r="P145" i="3"/>
  <c r="O144" i="3"/>
  <c r="O140" i="3"/>
  <c r="O31" i="3"/>
  <c r="O29" i="3" s="1"/>
  <c r="H16" i="19" s="1"/>
  <c r="P35" i="3"/>
  <c r="O34" i="3"/>
  <c r="R227" i="3"/>
  <c r="R221" i="3"/>
  <c r="O71" i="3"/>
  <c r="P80" i="3"/>
  <c r="P71" i="3" s="1"/>
  <c r="O304" i="3"/>
  <c r="P305" i="3"/>
  <c r="P304" i="3" s="1"/>
  <c r="T25" i="3"/>
  <c r="O266" i="3"/>
  <c r="P267" i="3"/>
  <c r="P266" i="3" s="1"/>
  <c r="R309" i="3"/>
  <c r="R313" i="3"/>
  <c r="O164" i="3"/>
  <c r="P165" i="3"/>
  <c r="P164" i="3" s="1"/>
  <c r="R262" i="3"/>
  <c r="P340" i="3"/>
  <c r="O339" i="3"/>
  <c r="O335" i="3"/>
  <c r="R362" i="3"/>
  <c r="R359" i="3" s="1"/>
  <c r="K24" i="26" s="1"/>
  <c r="R244" i="3"/>
  <c r="R242" i="3" s="1"/>
  <c r="K18" i="26" s="1"/>
  <c r="R247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O199" i="3"/>
  <c r="P200" i="3"/>
  <c r="P199" i="3" s="1"/>
  <c r="O262" i="3"/>
  <c r="P263" i="3"/>
  <c r="R339" i="3"/>
  <c r="R335" i="3"/>
  <c r="S262" i="3"/>
  <c r="T262" i="3"/>
  <c r="R343" i="3"/>
  <c r="P344" i="3"/>
  <c r="O343" i="3"/>
  <c r="O284" i="3"/>
  <c r="P292" i="3"/>
  <c r="T313" i="3"/>
  <c r="T309" i="3"/>
  <c r="S362" i="3"/>
  <c r="S359" i="3" s="1"/>
  <c r="M24" i="26" s="1"/>
  <c r="S309" i="3"/>
  <c r="S313" i="3"/>
  <c r="S184" i="3"/>
  <c r="S182" i="3" s="1"/>
  <c r="M15" i="26" s="1"/>
  <c r="T284" i="3"/>
  <c r="T282" i="3" s="1"/>
  <c r="O21" i="26" s="1"/>
  <c r="T335" i="3"/>
  <c r="T339" i="3"/>
  <c r="O167" i="3"/>
  <c r="P168" i="3"/>
  <c r="P167" i="3" s="1"/>
  <c r="O247" i="3"/>
  <c r="O244" i="3"/>
  <c r="O242" i="3" s="1"/>
  <c r="H18" i="26" s="1"/>
  <c r="R85" i="3"/>
  <c r="R83" i="3" s="1"/>
  <c r="K12" i="19" s="1"/>
  <c r="T347" i="3"/>
  <c r="O215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43" i="3"/>
  <c r="R62" i="3"/>
  <c r="R59" i="3"/>
  <c r="R57" i="3" s="1"/>
  <c r="K18" i="19" s="1"/>
  <c r="O196" i="3"/>
  <c r="P197" i="3"/>
  <c r="P196" i="3" s="1"/>
  <c r="S351" i="3"/>
  <c r="O70" i="3"/>
  <c r="P79" i="3"/>
  <c r="P70" i="3" s="1"/>
  <c r="R204" i="3"/>
  <c r="R202" i="3" s="1"/>
  <c r="K16" i="26" s="1"/>
  <c r="O362" i="3"/>
  <c r="P369" i="3"/>
  <c r="O170" i="3"/>
  <c r="P171" i="3"/>
  <c r="P170" i="3" s="1"/>
  <c r="R15" i="3"/>
  <c r="S220" i="3"/>
  <c r="P318" i="3"/>
  <c r="O336" i="3"/>
  <c r="P341" i="3"/>
  <c r="S253" i="3"/>
  <c r="S251" i="3" s="1"/>
  <c r="M19" i="26" s="1"/>
  <c r="S258" i="3"/>
  <c r="O269" i="3"/>
  <c r="P270" i="3"/>
  <c r="P269" i="3" s="1"/>
  <c r="O59" i="3"/>
  <c r="O57" i="3" s="1"/>
  <c r="H18" i="19" s="1"/>
  <c r="O62" i="3"/>
  <c r="P63" i="3"/>
  <c r="T69" i="3"/>
  <c r="S335" i="3"/>
  <c r="S339" i="3"/>
  <c r="T278" i="3"/>
  <c r="T274" i="3"/>
  <c r="T272" i="3" s="1"/>
  <c r="O20" i="26" s="1"/>
  <c r="S31" i="3"/>
  <c r="S29" i="3" s="1"/>
  <c r="M16" i="19" s="1"/>
  <c r="S34" i="3"/>
  <c r="R220" i="3"/>
  <c r="O179" i="3"/>
  <c r="P180" i="3"/>
  <c r="P179" i="3" s="1"/>
  <c r="P21" i="3"/>
  <c r="O20" i="3"/>
  <c r="P90" i="3"/>
  <c r="O85" i="3"/>
  <c r="R184" i="3"/>
  <c r="R182" i="3" s="1"/>
  <c r="K15" i="26" s="1"/>
  <c r="T355" i="3"/>
  <c r="O72" i="3"/>
  <c r="P81" i="3"/>
  <c r="P72" i="3" s="1"/>
  <c r="O212" i="3"/>
  <c r="P213" i="3"/>
  <c r="P212" i="3" s="1"/>
  <c r="O301" i="3"/>
  <c r="P302" i="3"/>
  <c r="P301" i="3" s="1"/>
  <c r="S347" i="3"/>
  <c r="O275" i="3"/>
  <c r="P280" i="3"/>
  <c r="P275" i="3" s="1"/>
  <c r="T15" i="3"/>
  <c r="O285" i="3"/>
  <c r="P293" i="3"/>
  <c r="P285" i="3" s="1"/>
  <c r="S42" i="3"/>
  <c r="S39" i="3"/>
  <c r="S37" i="3" s="1"/>
  <c r="M11" i="26" s="1"/>
  <c r="O221" i="3"/>
  <c r="O227" i="3"/>
  <c r="P104" i="3"/>
  <c r="O176" i="3"/>
  <c r="P177" i="3"/>
  <c r="P176" i="3" s="1"/>
  <c r="T336" i="3"/>
  <c r="S15" i="3"/>
  <c r="S69" i="3"/>
  <c r="O48" i="3"/>
  <c r="P49" i="3"/>
  <c r="P48" i="3" s="1"/>
  <c r="R144" i="3"/>
  <c r="R140" i="3"/>
  <c r="R138" i="3" s="1"/>
  <c r="K13" i="26" s="1"/>
  <c r="O321" i="3"/>
  <c r="P322" i="3"/>
  <c r="P321" i="3" s="1"/>
  <c r="R39" i="3"/>
  <c r="R37" i="3" s="1"/>
  <c r="K11" i="26" s="1"/>
  <c r="R42" i="3"/>
  <c r="R150" i="3"/>
  <c r="R148" i="3" s="1"/>
  <c r="K14" i="26" s="1"/>
  <c r="R154" i="3"/>
  <c r="R253" i="3"/>
  <c r="R251" i="3" s="1"/>
  <c r="K19" i="26" s="1"/>
  <c r="R258" i="3"/>
  <c r="R351" i="3"/>
  <c r="R31" i="3"/>
  <c r="R29" i="3" s="1"/>
  <c r="K16" i="19" s="1"/>
  <c r="R34" i="3"/>
  <c r="R278" i="3"/>
  <c r="R274" i="3"/>
  <c r="R272" i="3" s="1"/>
  <c r="K20" i="26" s="1"/>
  <c r="P259" i="3"/>
  <c r="O258" i="3"/>
  <c r="O253" i="3"/>
  <c r="O330" i="3"/>
  <c r="P331" i="3"/>
  <c r="P330" i="3" s="1"/>
  <c r="T362" i="3"/>
  <c r="T359" i="3" s="1"/>
  <c r="O24" i="26" s="1"/>
  <c r="O15" i="3"/>
  <c r="P16" i="3"/>
  <c r="O278" i="3"/>
  <c r="P279" i="3"/>
  <c r="O274" i="3"/>
  <c r="S336" i="3"/>
  <c r="O173" i="3"/>
  <c r="P174" i="3"/>
  <c r="P173" i="3" s="1"/>
  <c r="S284" i="3"/>
  <c r="S282" i="3" s="1"/>
  <c r="M21" i="26" s="1"/>
  <c r="T184" i="3"/>
  <c r="T182" i="3" s="1"/>
  <c r="O15" i="26" s="1"/>
  <c r="O309" i="3"/>
  <c r="O313" i="3"/>
  <c r="P314" i="3"/>
  <c r="O254" i="3"/>
  <c r="P260" i="3"/>
  <c r="P254" i="3" s="1"/>
  <c r="P209" i="3"/>
  <c r="O204" i="3"/>
  <c r="P370" i="3"/>
  <c r="P363" i="3" s="1"/>
  <c r="O363" i="3"/>
  <c r="T154" i="3"/>
  <c r="T150" i="3"/>
  <c r="T148" i="3" s="1"/>
  <c r="O14" i="26" s="1"/>
  <c r="T204" i="3"/>
  <c r="T202" i="3" s="1"/>
  <c r="O16" i="26" s="1"/>
  <c r="O298" i="3"/>
  <c r="P299" i="3"/>
  <c r="P298" i="3" s="1"/>
  <c r="O364" i="3"/>
  <c r="P371" i="3"/>
  <c r="P364" i="3" s="1"/>
  <c r="O42" i="3"/>
  <c r="P43" i="3"/>
  <c r="O39" i="3"/>
  <c r="O37" i="3" s="1"/>
  <c r="H11" i="26" s="1"/>
  <c r="T377" i="3"/>
  <c r="I377" i="3"/>
  <c r="L377" i="3"/>
  <c r="S377" i="3"/>
  <c r="H377" i="3"/>
  <c r="H381" i="3"/>
  <c r="N377" i="3"/>
  <c r="O377" i="3"/>
  <c r="R377" i="3"/>
  <c r="T20" i="28"/>
  <c r="R16" i="28"/>
  <c r="V16" i="28"/>
  <c r="T16" i="28"/>
  <c r="V20" i="28"/>
  <c r="V11" i="27"/>
  <c r="P11" i="27"/>
  <c r="T11" i="27"/>
  <c r="S391" i="3"/>
  <c r="T16" i="27"/>
  <c r="R16" i="27"/>
  <c r="V12" i="28"/>
  <c r="R13" i="28"/>
  <c r="R12" i="28"/>
  <c r="V13" i="28"/>
  <c r="S394" i="3"/>
  <c r="T388" i="3"/>
  <c r="R15" i="27"/>
  <c r="V14" i="27"/>
  <c r="T391" i="3"/>
  <c r="O391" i="3"/>
  <c r="R391" i="3"/>
  <c r="R13" i="27"/>
  <c r="L391" i="3"/>
  <c r="R394" i="3"/>
  <c r="I391" i="3"/>
  <c r="L394" i="3"/>
  <c r="T394" i="3"/>
  <c r="I394" i="3"/>
  <c r="N394" i="3"/>
  <c r="O394" i="3"/>
  <c r="L388" i="3"/>
  <c r="O388" i="3"/>
  <c r="N391" i="3"/>
  <c r="P383" i="3"/>
  <c r="P378" i="3" s="1"/>
  <c r="J383" i="3"/>
  <c r="J378" i="3" s="1"/>
  <c r="M383" i="3"/>
  <c r="M378" i="3" s="1"/>
  <c r="R388" i="3"/>
  <c r="S388" i="3"/>
  <c r="N388" i="3"/>
  <c r="I388" i="3"/>
  <c r="R14" i="27"/>
  <c r="R20" i="28"/>
  <c r="V13" i="27"/>
  <c r="T13" i="28"/>
  <c r="T12" i="28"/>
  <c r="T381" i="3"/>
  <c r="S381" i="3"/>
  <c r="V16" i="27"/>
  <c r="O381" i="3"/>
  <c r="R11" i="27"/>
  <c r="R381" i="3"/>
  <c r="P13" i="27"/>
  <c r="V15" i="27"/>
  <c r="T13" i="27"/>
  <c r="T14" i="27"/>
  <c r="T15" i="27"/>
  <c r="I381" i="3"/>
  <c r="N381" i="3"/>
  <c r="L381" i="3"/>
  <c r="M395" i="3"/>
  <c r="P392" i="3"/>
  <c r="O17" i="28"/>
  <c r="P382" i="3"/>
  <c r="J392" i="3"/>
  <c r="P389" i="3"/>
  <c r="P395" i="3"/>
  <c r="J395" i="3"/>
  <c r="J389" i="3"/>
  <c r="J382" i="3"/>
  <c r="M392" i="3"/>
  <c r="M389" i="3"/>
  <c r="M382" i="3"/>
  <c r="H83" i="3" l="1"/>
  <c r="N11" i="26"/>
  <c r="P11" i="26"/>
  <c r="L20" i="26"/>
  <c r="J89" i="3"/>
  <c r="J29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H282" i="3"/>
  <c r="K296" i="3"/>
  <c r="K288" i="3" s="1"/>
  <c r="J288" i="3"/>
  <c r="K91" i="3"/>
  <c r="K86" i="3" s="1"/>
  <c r="L282" i="3"/>
  <c r="E21" i="26" s="1"/>
  <c r="O282" i="3"/>
  <c r="H21" i="26" s="1"/>
  <c r="P291" i="3"/>
  <c r="M291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18" i="3"/>
  <c r="S130" i="3"/>
  <c r="L130" i="3"/>
  <c r="T307" i="3"/>
  <c r="O22" i="26" s="1"/>
  <c r="T130" i="3"/>
  <c r="S307" i="3"/>
  <c r="M22" i="26" s="1"/>
  <c r="K295" i="3"/>
  <c r="K287" i="3" s="1"/>
  <c r="K194" i="3"/>
  <c r="K187" i="3" s="1"/>
  <c r="L182" i="3"/>
  <c r="E15" i="26" s="1"/>
  <c r="M190" i="3"/>
  <c r="P190" i="3"/>
  <c r="G21" i="26"/>
  <c r="L21" i="26" s="1"/>
  <c r="H182" i="3"/>
  <c r="O182" i="3"/>
  <c r="H15" i="26" s="1"/>
  <c r="N182" i="3"/>
  <c r="G15" i="26" s="1"/>
  <c r="L15" i="26" s="1"/>
  <c r="U230" i="3"/>
  <c r="J190" i="3"/>
  <c r="J230" i="3"/>
  <c r="U25" i="3"/>
  <c r="U20" i="3"/>
  <c r="J222" i="3"/>
  <c r="U42" i="3"/>
  <c r="U15" i="3"/>
  <c r="U62" i="3"/>
  <c r="U144" i="3"/>
  <c r="U34" i="3"/>
  <c r="U75" i="3"/>
  <c r="O130" i="3"/>
  <c r="K234" i="3"/>
  <c r="K223" i="3" s="1"/>
  <c r="N130" i="3"/>
  <c r="R130" i="3"/>
  <c r="M222" i="3"/>
  <c r="P222" i="3"/>
  <c r="U317" i="3"/>
  <c r="R307" i="3"/>
  <c r="K22" i="26" s="1"/>
  <c r="I307" i="3"/>
  <c r="N307" i="3"/>
  <c r="G22" i="26" s="1"/>
  <c r="J317" i="3"/>
  <c r="M317" i="3"/>
  <c r="P230" i="3"/>
  <c r="M230" i="3"/>
  <c r="H229" i="3"/>
  <c r="J310" i="3"/>
  <c r="M310" i="3"/>
  <c r="H9" i="3"/>
  <c r="P317" i="3"/>
  <c r="P310" i="3"/>
  <c r="U384" i="3"/>
  <c r="M384" i="3"/>
  <c r="K385" i="3"/>
  <c r="K375" i="3" s="1"/>
  <c r="J384" i="3"/>
  <c r="L373" i="3"/>
  <c r="E25" i="26" s="1"/>
  <c r="I373" i="3"/>
  <c r="H373" i="3"/>
  <c r="P384" i="3"/>
  <c r="O373" i="3"/>
  <c r="H25" i="26" s="1"/>
  <c r="R373" i="3"/>
  <c r="K25" i="26" s="1"/>
  <c r="T373" i="3"/>
  <c r="O25" i="26" s="1"/>
  <c r="S373" i="3"/>
  <c r="M25" i="26" s="1"/>
  <c r="N373" i="3"/>
  <c r="G25" i="26" s="1"/>
  <c r="H202" i="3"/>
  <c r="U235" i="3"/>
  <c r="R102" i="3"/>
  <c r="R116" i="3"/>
  <c r="I102" i="3"/>
  <c r="J120" i="3"/>
  <c r="J116" i="3" s="1"/>
  <c r="I9" i="3"/>
  <c r="U347" i="3"/>
  <c r="J71" i="3"/>
  <c r="H109" i="3"/>
  <c r="I229" i="3"/>
  <c r="M351" i="3"/>
  <c r="T65" i="3"/>
  <c r="O12" i="26" s="1"/>
  <c r="T75" i="3"/>
  <c r="S102" i="3"/>
  <c r="H102" i="3"/>
  <c r="K77" i="3"/>
  <c r="K68" i="3" s="1"/>
  <c r="P120" i="3"/>
  <c r="M208" i="3"/>
  <c r="J134" i="3"/>
  <c r="H116" i="3"/>
  <c r="L9" i="3"/>
  <c r="E17" i="19" s="1"/>
  <c r="K210" i="3"/>
  <c r="K205" i="3" s="1"/>
  <c r="P208" i="3"/>
  <c r="T102" i="3"/>
  <c r="K114" i="3"/>
  <c r="K113" i="3" s="1"/>
  <c r="K106" i="3"/>
  <c r="K224" i="3"/>
  <c r="K235" i="3"/>
  <c r="K76" i="3"/>
  <c r="K67" i="3" s="1"/>
  <c r="M235" i="3"/>
  <c r="M224" i="3"/>
  <c r="J106" i="3"/>
  <c r="J100" i="3"/>
  <c r="M106" i="3"/>
  <c r="M100" i="3"/>
  <c r="J376" i="3"/>
  <c r="M134" i="3"/>
  <c r="M376" i="3"/>
  <c r="M120" i="3"/>
  <c r="M116" i="3" s="1"/>
  <c r="K368" i="3"/>
  <c r="K361" i="3" s="1"/>
  <c r="J224" i="3"/>
  <c r="J235" i="3"/>
  <c r="S9" i="3"/>
  <c r="M17" i="19" s="1"/>
  <c r="K121" i="3"/>
  <c r="K120" i="3" s="1"/>
  <c r="K136" i="3"/>
  <c r="K128" i="3" s="1"/>
  <c r="P376" i="3"/>
  <c r="P134" i="3"/>
  <c r="P235" i="3"/>
  <c r="P224" i="3"/>
  <c r="P100" i="3"/>
  <c r="P106" i="3"/>
  <c r="K209" i="3"/>
  <c r="J208" i="3"/>
  <c r="L202" i="3"/>
  <c r="E16" i="26" s="1"/>
  <c r="R9" i="3"/>
  <c r="K17" i="19" s="1"/>
  <c r="O202" i="3"/>
  <c r="H16" i="26" s="1"/>
  <c r="N202" i="3"/>
  <c r="G16" i="26" s="1"/>
  <c r="N16" i="26" s="1"/>
  <c r="N9" i="3"/>
  <c r="G17" i="19" s="1"/>
  <c r="J12" i="3"/>
  <c r="L359" i="3"/>
  <c r="E24" i="26" s="1"/>
  <c r="H359" i="3"/>
  <c r="K16" i="3"/>
  <c r="J11" i="3"/>
  <c r="J367" i="3"/>
  <c r="T9" i="3"/>
  <c r="O17" i="19" s="1"/>
  <c r="H65" i="3"/>
  <c r="P11" i="3"/>
  <c r="M12" i="3"/>
  <c r="M11" i="3"/>
  <c r="P355" i="3"/>
  <c r="O9" i="3"/>
  <c r="H17" i="19" s="1"/>
  <c r="O359" i="3"/>
  <c r="H24" i="26" s="1"/>
  <c r="P367" i="3"/>
  <c r="N359" i="3"/>
  <c r="G24" i="26" s="1"/>
  <c r="N24" i="26" s="1"/>
  <c r="M367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18" i="3"/>
  <c r="K317" i="3" s="1"/>
  <c r="M126" i="3"/>
  <c r="M124" i="3" s="1"/>
  <c r="P126" i="3"/>
  <c r="P124" i="3" s="1"/>
  <c r="K135" i="3"/>
  <c r="K104" i="3"/>
  <c r="K132" i="3"/>
  <c r="J126" i="3"/>
  <c r="J124" i="3" s="1"/>
  <c r="P343" i="3"/>
  <c r="K270" i="3"/>
  <c r="K269" i="3" s="1"/>
  <c r="J11" i="26"/>
  <c r="K371" i="3"/>
  <c r="K364" i="3" s="1"/>
  <c r="N333" i="3"/>
  <c r="G23" i="26" s="1"/>
  <c r="P347" i="3"/>
  <c r="U262" i="3"/>
  <c r="U313" i="3"/>
  <c r="J18" i="26"/>
  <c r="U242" i="3"/>
  <c r="U247" i="3"/>
  <c r="U351" i="3"/>
  <c r="U154" i="3"/>
  <c r="U138" i="3"/>
  <c r="U148" i="3"/>
  <c r="U343" i="3"/>
  <c r="U381" i="3"/>
  <c r="U190" i="3"/>
  <c r="U29" i="3"/>
  <c r="U37" i="3"/>
  <c r="J16" i="19"/>
  <c r="U57" i="3"/>
  <c r="K111" i="3"/>
  <c r="K110" i="3" s="1"/>
  <c r="U391" i="3"/>
  <c r="J18" i="19"/>
  <c r="K216" i="3"/>
  <c r="K215" i="3" s="1"/>
  <c r="J262" i="3"/>
  <c r="K25" i="3"/>
  <c r="U208" i="3"/>
  <c r="U291" i="3"/>
  <c r="U258" i="3"/>
  <c r="U388" i="3"/>
  <c r="U227" i="3"/>
  <c r="U355" i="3"/>
  <c r="U251" i="3"/>
  <c r="U89" i="3"/>
  <c r="U339" i="3"/>
  <c r="K171" i="3"/>
  <c r="K170" i="3" s="1"/>
  <c r="U272" i="3"/>
  <c r="U238" i="3"/>
  <c r="K233" i="3"/>
  <c r="K222" i="3" s="1"/>
  <c r="U367" i="3"/>
  <c r="K49" i="3"/>
  <c r="K48" i="3" s="1"/>
  <c r="U278" i="3"/>
  <c r="U394" i="3"/>
  <c r="P25" i="3"/>
  <c r="P336" i="3"/>
  <c r="K72" i="3"/>
  <c r="P351" i="3"/>
  <c r="L333" i="3"/>
  <c r="E23" i="26" s="1"/>
  <c r="M262" i="3"/>
  <c r="P20" i="3"/>
  <c r="K197" i="3"/>
  <c r="K196" i="3" s="1"/>
  <c r="K118" i="3"/>
  <c r="K117" i="3" s="1"/>
  <c r="M25" i="3"/>
  <c r="M347" i="3"/>
  <c r="K299" i="3"/>
  <c r="K298" i="3" s="1"/>
  <c r="K293" i="3"/>
  <c r="K285" i="3" s="1"/>
  <c r="L218" i="3"/>
  <c r="E17" i="26" s="1"/>
  <c r="I218" i="3"/>
  <c r="L138" i="3"/>
  <c r="E13" i="26" s="1"/>
  <c r="K71" i="3"/>
  <c r="K315" i="3"/>
  <c r="K310" i="3" s="1"/>
  <c r="K21" i="3"/>
  <c r="K20" i="3" s="1"/>
  <c r="K177" i="3"/>
  <c r="K176" i="3" s="1"/>
  <c r="H272" i="3"/>
  <c r="K55" i="3"/>
  <c r="K54" i="3" s="1"/>
  <c r="K336" i="3"/>
  <c r="J25" i="3"/>
  <c r="K302" i="3"/>
  <c r="K301" i="3" s="1"/>
  <c r="K227" i="3"/>
  <c r="K356" i="3"/>
  <c r="K355" i="3" s="1"/>
  <c r="J355" i="3"/>
  <c r="K156" i="3"/>
  <c r="K151" i="3" s="1"/>
  <c r="H307" i="3"/>
  <c r="M103" i="3"/>
  <c r="J103" i="3"/>
  <c r="M343" i="3"/>
  <c r="M154" i="3"/>
  <c r="M150" i="3"/>
  <c r="M148" i="3" s="1"/>
  <c r="F14" i="26" s="1"/>
  <c r="H251" i="3"/>
  <c r="M284" i="3"/>
  <c r="M282" i="3" s="1"/>
  <c r="K193" i="3"/>
  <c r="K186" i="3" s="1"/>
  <c r="L307" i="3"/>
  <c r="E22" i="26" s="1"/>
  <c r="K260" i="3"/>
  <c r="K254" i="3" s="1"/>
  <c r="J284" i="3"/>
  <c r="N218" i="3"/>
  <c r="G17" i="26" s="1"/>
  <c r="M31" i="3"/>
  <c r="M29" i="3" s="1"/>
  <c r="F16" i="19" s="1"/>
  <c r="M34" i="3"/>
  <c r="M362" i="3"/>
  <c r="J69" i="3"/>
  <c r="J258" i="3"/>
  <c r="J253" i="3"/>
  <c r="J251" i="3" s="1"/>
  <c r="C19" i="26" s="1"/>
  <c r="M309" i="3"/>
  <c r="M313" i="3"/>
  <c r="J184" i="3"/>
  <c r="K162" i="3"/>
  <c r="K161" i="3" s="1"/>
  <c r="J362" i="3"/>
  <c r="J309" i="3"/>
  <c r="J313" i="3"/>
  <c r="K165" i="3"/>
  <c r="K164" i="3" s="1"/>
  <c r="K274" i="3"/>
  <c r="M69" i="3"/>
  <c r="K331" i="3"/>
  <c r="K330" i="3" s="1"/>
  <c r="J330" i="3"/>
  <c r="K180" i="3"/>
  <c r="K179" i="3" s="1"/>
  <c r="L148" i="3"/>
  <c r="E14" i="26" s="1"/>
  <c r="J144" i="3"/>
  <c r="J140" i="3"/>
  <c r="J138" i="3" s="1"/>
  <c r="C13" i="26" s="1"/>
  <c r="M20" i="3"/>
  <c r="M204" i="3"/>
  <c r="K322" i="3"/>
  <c r="K321" i="3" s="1"/>
  <c r="K259" i="3"/>
  <c r="I333" i="3"/>
  <c r="K239" i="3"/>
  <c r="K238" i="3" s="1"/>
  <c r="J238" i="3"/>
  <c r="M336" i="3"/>
  <c r="J220" i="3"/>
  <c r="K244" i="3"/>
  <c r="K242" i="3" s="1"/>
  <c r="D18" i="26" s="1"/>
  <c r="K247" i="3"/>
  <c r="M220" i="3"/>
  <c r="K63" i="3"/>
  <c r="J59" i="3"/>
  <c r="J57" i="3" s="1"/>
  <c r="C18" i="19" s="1"/>
  <c r="J62" i="3"/>
  <c r="J274" i="3"/>
  <c r="J272" i="3" s="1"/>
  <c r="C20" i="26" s="1"/>
  <c r="J278" i="3"/>
  <c r="K280" i="3"/>
  <c r="K275" i="3" s="1"/>
  <c r="K191" i="3"/>
  <c r="H148" i="3"/>
  <c r="K200" i="3"/>
  <c r="K199" i="3" s="1"/>
  <c r="H138" i="3"/>
  <c r="M355" i="3"/>
  <c r="H333" i="3"/>
  <c r="K46" i="3"/>
  <c r="K45" i="3" s="1"/>
  <c r="K145" i="3"/>
  <c r="K159" i="3"/>
  <c r="K158" i="3" s="1"/>
  <c r="J204" i="3"/>
  <c r="K267" i="3"/>
  <c r="K266" i="3" s="1"/>
  <c r="J39" i="3"/>
  <c r="J37" i="3" s="1"/>
  <c r="C11" i="26" s="1"/>
  <c r="J42" i="3"/>
  <c r="M247" i="3"/>
  <c r="M244" i="3"/>
  <c r="M242" i="3" s="1"/>
  <c r="F18" i="26" s="1"/>
  <c r="K43" i="3"/>
  <c r="K213" i="3"/>
  <c r="K212" i="3" s="1"/>
  <c r="K339" i="3"/>
  <c r="J31" i="3"/>
  <c r="J29" i="3" s="1"/>
  <c r="C16" i="19" s="1"/>
  <c r="J34" i="3"/>
  <c r="K155" i="3"/>
  <c r="J154" i="3"/>
  <c r="J150" i="3"/>
  <c r="J148" i="3" s="1"/>
  <c r="C14" i="26" s="1"/>
  <c r="M274" i="3"/>
  <c r="M272" i="3" s="1"/>
  <c r="F20" i="26" s="1"/>
  <c r="M278" i="3"/>
  <c r="K263" i="3"/>
  <c r="K352" i="3"/>
  <c r="K351" i="3" s="1"/>
  <c r="J351" i="3"/>
  <c r="K146" i="3"/>
  <c r="K141" i="3" s="1"/>
  <c r="K344" i="3"/>
  <c r="K343" i="3" s="1"/>
  <c r="J343" i="3"/>
  <c r="K328" i="3"/>
  <c r="K327" i="3" s="1"/>
  <c r="K370" i="3"/>
  <c r="K363" i="3" s="1"/>
  <c r="K94" i="3"/>
  <c r="M258" i="3"/>
  <c r="M253" i="3"/>
  <c r="M251" i="3" s="1"/>
  <c r="F19" i="26" s="1"/>
  <c r="K264" i="3"/>
  <c r="K255" i="3" s="1"/>
  <c r="K168" i="3"/>
  <c r="K167" i="3" s="1"/>
  <c r="L272" i="3"/>
  <c r="E20" i="26" s="1"/>
  <c r="K90" i="3"/>
  <c r="J85" i="3"/>
  <c r="K294" i="3"/>
  <c r="K286" i="3" s="1"/>
  <c r="K174" i="3"/>
  <c r="K173" i="3" s="1"/>
  <c r="J339" i="3"/>
  <c r="J335" i="3"/>
  <c r="K348" i="3"/>
  <c r="K347" i="3" s="1"/>
  <c r="J347" i="3"/>
  <c r="K17" i="3"/>
  <c r="K12" i="3" s="1"/>
  <c r="L251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292" i="3"/>
  <c r="K231" i="3"/>
  <c r="J227" i="3"/>
  <c r="J221" i="3"/>
  <c r="M42" i="3"/>
  <c r="M39" i="3"/>
  <c r="M37" i="3" s="1"/>
  <c r="F11" i="26" s="1"/>
  <c r="K305" i="3"/>
  <c r="K304" i="3" s="1"/>
  <c r="K325" i="3"/>
  <c r="K324" i="3" s="1"/>
  <c r="J324" i="3"/>
  <c r="M184" i="3"/>
  <c r="M227" i="3"/>
  <c r="M221" i="3"/>
  <c r="M335" i="3"/>
  <c r="M339" i="3"/>
  <c r="K52" i="3"/>
  <c r="K51" i="3" s="1"/>
  <c r="J51" i="3"/>
  <c r="M85" i="3"/>
  <c r="J247" i="3"/>
  <c r="J244" i="3"/>
  <c r="J242" i="3" s="1"/>
  <c r="C18" i="26" s="1"/>
  <c r="J15" i="3"/>
  <c r="J336" i="3"/>
  <c r="M238" i="3"/>
  <c r="K35" i="3"/>
  <c r="M15" i="3"/>
  <c r="K369" i="3"/>
  <c r="R333" i="3"/>
  <c r="K23" i="26" s="1"/>
  <c r="P262" i="3"/>
  <c r="P238" i="3"/>
  <c r="O307" i="3"/>
  <c r="H22" i="26" s="1"/>
  <c r="O218" i="3"/>
  <c r="H17" i="26" s="1"/>
  <c r="O138" i="3"/>
  <c r="H13" i="26" s="1"/>
  <c r="J13" i="26" s="1"/>
  <c r="R218" i="3"/>
  <c r="K17" i="26" s="1"/>
  <c r="S218" i="3"/>
  <c r="M17" i="26" s="1"/>
  <c r="O251" i="3"/>
  <c r="H19" i="26" s="1"/>
  <c r="J19" i="26" s="1"/>
  <c r="O148" i="3"/>
  <c r="H14" i="26" s="1"/>
  <c r="J14" i="26" s="1"/>
  <c r="T333" i="3"/>
  <c r="O23" i="26" s="1"/>
  <c r="P15" i="3"/>
  <c r="P258" i="3"/>
  <c r="P253" i="3"/>
  <c r="P251" i="3" s="1"/>
  <c r="P85" i="3"/>
  <c r="P83" i="3" s="1"/>
  <c r="P69" i="3"/>
  <c r="P65" i="3" s="1"/>
  <c r="P154" i="3"/>
  <c r="P150" i="3"/>
  <c r="P148" i="3" s="1"/>
  <c r="T218" i="3"/>
  <c r="O17" i="26" s="1"/>
  <c r="P42" i="3"/>
  <c r="P39" i="3"/>
  <c r="P37" i="3" s="1"/>
  <c r="P62" i="3"/>
  <c r="P59" i="3"/>
  <c r="P57" i="3" s="1"/>
  <c r="O333" i="3"/>
  <c r="H23" i="26" s="1"/>
  <c r="P140" i="3"/>
  <c r="P138" i="3" s="1"/>
  <c r="P144" i="3"/>
  <c r="P309" i="3"/>
  <c r="P313" i="3"/>
  <c r="P362" i="3"/>
  <c r="P359" i="3" s="1"/>
  <c r="P204" i="3"/>
  <c r="P202" i="3" s="1"/>
  <c r="P184" i="3"/>
  <c r="P182" i="3" s="1"/>
  <c r="P339" i="3"/>
  <c r="P335" i="3"/>
  <c r="P31" i="3"/>
  <c r="P29" i="3" s="1"/>
  <c r="P34" i="3"/>
  <c r="P227" i="3"/>
  <c r="P221" i="3"/>
  <c r="P284" i="3"/>
  <c r="P282" i="3" s="1"/>
  <c r="O272" i="3"/>
  <c r="H20" i="26" s="1"/>
  <c r="J20" i="26" s="1"/>
  <c r="S333" i="3"/>
  <c r="M23" i="26" s="1"/>
  <c r="P247" i="3"/>
  <c r="P244" i="3"/>
  <c r="P242" i="3" s="1"/>
  <c r="P220" i="3"/>
  <c r="P278" i="3"/>
  <c r="P274" i="3"/>
  <c r="P272" i="3" s="1"/>
  <c r="J377" i="3"/>
  <c r="P377" i="3"/>
  <c r="M37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391" i="3"/>
  <c r="R19" i="28"/>
  <c r="T19" i="28"/>
  <c r="J394" i="3"/>
  <c r="P394" i="3"/>
  <c r="M394" i="3"/>
  <c r="M391" i="3"/>
  <c r="K14" i="27"/>
  <c r="J391" i="3"/>
  <c r="J388" i="3"/>
  <c r="K383" i="3"/>
  <c r="K378" i="3" s="1"/>
  <c r="M388" i="3"/>
  <c r="P388" i="3"/>
  <c r="V17" i="27"/>
  <c r="T17" i="27"/>
  <c r="R22" i="28"/>
  <c r="V12" i="27"/>
  <c r="V22" i="28"/>
  <c r="R17" i="27"/>
  <c r="P12" i="28"/>
  <c r="T21" i="28"/>
  <c r="P16" i="28"/>
  <c r="P22" i="28"/>
  <c r="T12" i="27"/>
  <c r="J381" i="3"/>
  <c r="R21" i="28"/>
  <c r="T22" i="28"/>
  <c r="V21" i="28"/>
  <c r="P12" i="27"/>
  <c r="P13" i="28"/>
  <c r="M381" i="3"/>
  <c r="P381" i="3"/>
  <c r="K392" i="3"/>
  <c r="K391" i="3" s="1"/>
  <c r="K389" i="3"/>
  <c r="K388" i="3" s="1"/>
  <c r="L18" i="27"/>
  <c r="K15" i="27"/>
  <c r="O13" i="28"/>
  <c r="L14" i="27"/>
  <c r="O16" i="28"/>
  <c r="N14" i="27"/>
  <c r="M20" i="28"/>
  <c r="K18" i="27"/>
  <c r="K395" i="3"/>
  <c r="K394" i="3" s="1"/>
  <c r="M12" i="28"/>
  <c r="M18" i="27"/>
  <c r="M16" i="28"/>
  <c r="K13" i="27"/>
  <c r="N18" i="27"/>
  <c r="N13" i="27"/>
  <c r="M13" i="28"/>
  <c r="O12" i="28"/>
  <c r="O18" i="27"/>
  <c r="N12" i="28"/>
  <c r="K382" i="3"/>
  <c r="N15" i="27"/>
  <c r="K291" i="3" l="1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J282" i="3"/>
  <c r="C21" i="26" s="1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397" i="3"/>
  <c r="G17" i="15" s="1"/>
  <c r="P96" i="3"/>
  <c r="U124" i="3"/>
  <c r="J96" i="3"/>
  <c r="M96" i="3"/>
  <c r="J11" i="19"/>
  <c r="J130" i="3"/>
  <c r="U282" i="3"/>
  <c r="U182" i="3"/>
  <c r="J21" i="26"/>
  <c r="F21" i="26"/>
  <c r="M130" i="3"/>
  <c r="J182" i="3"/>
  <c r="C15" i="26" s="1"/>
  <c r="M182" i="3"/>
  <c r="F15" i="26" s="1"/>
  <c r="J15" i="26"/>
  <c r="K190" i="3"/>
  <c r="P130" i="3"/>
  <c r="J22" i="26"/>
  <c r="M307" i="3"/>
  <c r="F22" i="26" s="1"/>
  <c r="U307" i="3"/>
  <c r="K230" i="3"/>
  <c r="P307" i="3"/>
  <c r="J307" i="3"/>
  <c r="C22" i="26" s="1"/>
  <c r="K384" i="3"/>
  <c r="J373" i="3"/>
  <c r="M373" i="3"/>
  <c r="F25" i="26" s="1"/>
  <c r="P373" i="3"/>
  <c r="K376" i="3"/>
  <c r="U102" i="3"/>
  <c r="U96" i="3"/>
  <c r="P102" i="3"/>
  <c r="K134" i="3"/>
  <c r="I397" i="3"/>
  <c r="K75" i="3"/>
  <c r="M9" i="3"/>
  <c r="F17" i="19" s="1"/>
  <c r="K208" i="3"/>
  <c r="K100" i="3"/>
  <c r="K367" i="3"/>
  <c r="J202" i="3"/>
  <c r="C16" i="26" s="1"/>
  <c r="J16" i="26"/>
  <c r="U202" i="3"/>
  <c r="P9" i="3"/>
  <c r="M202" i="3"/>
  <c r="F16" i="26" s="1"/>
  <c r="J9" i="3"/>
  <c r="C17" i="19" s="1"/>
  <c r="H397" i="3"/>
  <c r="J359" i="3"/>
  <c r="C24" i="26" s="1"/>
  <c r="K11" i="3"/>
  <c r="K9" i="3" s="1"/>
  <c r="D17" i="19" s="1"/>
  <c r="U359" i="3"/>
  <c r="J24" i="26"/>
  <c r="M359" i="3"/>
  <c r="F24" i="26" s="1"/>
  <c r="J65" i="3"/>
  <c r="C12" i="26" s="1"/>
  <c r="M65" i="3"/>
  <c r="F12" i="26" s="1"/>
  <c r="P218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33" i="3"/>
  <c r="J23" i="26"/>
  <c r="U218" i="3"/>
  <c r="J17" i="26"/>
  <c r="J25" i="26"/>
  <c r="U373" i="3"/>
  <c r="J12" i="26"/>
  <c r="K313" i="3"/>
  <c r="U65" i="3"/>
  <c r="U9" i="3"/>
  <c r="K278" i="3"/>
  <c r="J17" i="19"/>
  <c r="P333" i="3"/>
  <c r="K272" i="3"/>
  <c r="D20" i="26" s="1"/>
  <c r="M218" i="3"/>
  <c r="F17" i="26" s="1"/>
  <c r="L397" i="3"/>
  <c r="K31" i="3"/>
  <c r="K29" i="3" s="1"/>
  <c r="D16" i="19" s="1"/>
  <c r="K34" i="3"/>
  <c r="K184" i="3"/>
  <c r="K220" i="3"/>
  <c r="J333" i="3"/>
  <c r="C23" i="26" s="1"/>
  <c r="K154" i="3"/>
  <c r="K150" i="3"/>
  <c r="K148" i="3" s="1"/>
  <c r="D14" i="26" s="1"/>
  <c r="K258" i="3"/>
  <c r="K253" i="3"/>
  <c r="K251" i="3" s="1"/>
  <c r="D19" i="26" s="1"/>
  <c r="K42" i="3"/>
  <c r="K39" i="3"/>
  <c r="K37" i="3" s="1"/>
  <c r="D11" i="26" s="1"/>
  <c r="M333" i="3"/>
  <c r="F23" i="26" s="1"/>
  <c r="K15" i="3"/>
  <c r="K362" i="3"/>
  <c r="K309" i="3"/>
  <c r="K307" i="3" s="1"/>
  <c r="D22" i="26" s="1"/>
  <c r="K85" i="3"/>
  <c r="K93" i="3"/>
  <c r="K262" i="3"/>
  <c r="K204" i="3"/>
  <c r="K69" i="3"/>
  <c r="K140" i="3"/>
  <c r="K138" i="3" s="1"/>
  <c r="D13" i="26" s="1"/>
  <c r="K144" i="3"/>
  <c r="K284" i="3"/>
  <c r="K282" i="3" s="1"/>
  <c r="K335" i="3"/>
  <c r="K333" i="3" s="1"/>
  <c r="D23" i="26" s="1"/>
  <c r="J218" i="3"/>
  <c r="C17" i="26" s="1"/>
  <c r="K59" i="3"/>
  <c r="K57" i="3" s="1"/>
  <c r="D18" i="19" s="1"/>
  <c r="K62" i="3"/>
  <c r="K221" i="3"/>
  <c r="T17" i="28"/>
  <c r="U17" i="28" s="1"/>
  <c r="S397" i="3"/>
  <c r="I17" i="15" s="1"/>
  <c r="P17" i="28"/>
  <c r="Q17" i="28" s="1"/>
  <c r="O397" i="3"/>
  <c r="R17" i="28"/>
  <c r="V17" i="28"/>
  <c r="W17" i="28" s="1"/>
  <c r="T397" i="3"/>
  <c r="K17" i="15" s="1"/>
  <c r="N397" i="3"/>
  <c r="K377" i="3"/>
  <c r="K11" i="28"/>
  <c r="N11" i="28"/>
  <c r="K14" i="28"/>
  <c r="N24" i="28"/>
  <c r="K18" i="28"/>
  <c r="N18" i="28"/>
  <c r="R19" i="27"/>
  <c r="K19" i="28"/>
  <c r="M14" i="27"/>
  <c r="O14" i="27" s="1"/>
  <c r="U14" i="27" s="1"/>
  <c r="K381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N26" i="26" l="1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P397" i="3"/>
  <c r="N97" i="1" s="1"/>
  <c r="K96" i="3"/>
  <c r="D21" i="26"/>
  <c r="K182" i="3"/>
  <c r="D15" i="26" s="1"/>
  <c r="U397" i="3"/>
  <c r="K373" i="3"/>
  <c r="D25" i="26" s="1"/>
  <c r="K202" i="3"/>
  <c r="D16" i="26" s="1"/>
  <c r="K359" i="3"/>
  <c r="D24" i="26" s="1"/>
  <c r="K65" i="3"/>
  <c r="D12" i="26" s="1"/>
  <c r="K102" i="3"/>
  <c r="D11" i="19"/>
  <c r="J397" i="3"/>
  <c r="C25" i="26"/>
  <c r="C26" i="26" s="1"/>
  <c r="S17" i="28"/>
  <c r="K218" i="3"/>
  <c r="M397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397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<sst xmlns="http://schemas.openxmlformats.org/spreadsheetml/2006/main" count="1122" uniqueCount="354">
  <si>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</si>
  <si>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</si>
  <si>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</si>
  <si>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</si>
  <si>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</si>
  <si>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</si>
  <si>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</si>
  <si>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</si>
  <si>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</si>
  <si>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</si>
  <si>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</si>
  <si>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</si>
  <si>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</si>
  <si>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</si>
  <si>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</si>
  <si>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</si>
  <si>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</si>
  <si>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</si>
  <si>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</si>
  <si>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</si>
  <si>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</si>
  <si>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</si>
  <si>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</si>
  <si>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</si>
  <si>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</si>
  <si>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</si>
  <si>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</si>
  <si>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</si>
  <si>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</si>
  <si>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</si>
  <si>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</si>
  <si>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</si>
  <si>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</si>
  <si>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</si>
  <si>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</si>
  <si>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</si>
  <si>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</si>
  <si>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</si>
  <si>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</si>
  <si>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</si>
  <si>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</si>
  <si>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</si>
  <si>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</si>
  <si>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</si>
  <si>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</si>
  <si>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</si>
  <si>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</si>
  <si>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</si>
  <si>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</si>
  <si>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</si>
  <si>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</si>
  <si>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</si>
  <si>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</si>
  <si>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</si>
  <si>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</si>
  <si>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</si>
  <si>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</si>
  <si>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</si>
  <si>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</si>
  <si>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</si>
  <si>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</si>
  <si>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</si>
  <si>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</si>
  <si>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</si>
  <si>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</si>
  <si>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</si>
  <si>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</si>
  <si>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</si>
  <si>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</si>
  <si>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</si>
  <si>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</si>
  <si>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</si>
  <si>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</si>
  <si>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</si>
  <si>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</si>
  <si>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</si>
  <si>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</si>
  <si>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</si>
  <si>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</si>
  <si>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</si>
  <si>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</si>
  <si>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</si>
  <si>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</si>
  <si>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</si>
  <si>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</si>
  <si>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</si>
  <si>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</si>
  <si>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</si>
  <si>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</si>
  <si>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</si>
  <si>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</si>
  <si>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</si>
  <si>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</si>
  <si>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</si>
  <si>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</si>
  <si>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</si>
  <si>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</si>
  <si>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</si>
  <si>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</si>
  <si>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</si>
  <si>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</si>
  <si>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</si>
  <si>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</si>
  <si>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</si>
  <si>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</si>
  <si>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</si>
  <si>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</si>
  <si>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</si>
  <si>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</si>
  <si>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</si>
  <si>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</si>
  <si>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</si>
  <si>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</si>
  <si>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</si>
  <si>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</si>
  <si>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</si>
  <si>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</si>
  <si>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</si>
  <si>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</si>
  <si>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</si>
  <si>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</si>
  <si>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</si>
  <si>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</si>
  <si>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</si>
  <si>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</si>
  <si>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</si>
  <si>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</si>
  <si>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</si>
  <si>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</si>
  <si>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</si>
  <si>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</si>
  <si>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</si>
  <si>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</si>
  <si>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</si>
  <si>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</si>
  <si>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</si>
  <si>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</si>
  <si>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</si>
  <si>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</si>
  <si>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</si>
  <si>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</si>
  <si>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</si>
  <si>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</si>
  <si>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</si>
  <si>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</si>
  <si>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</si>
  <si>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</si>
  <si>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</si>
  <si>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</si>
  <si>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</si>
  <si>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</si>
  <si>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</si>
  <si>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</si>
  <si>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</si>
  <si>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</si>
  <si>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</si>
  <si>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</si>
  <si>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</si>
  <si>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</si>
  <si>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</si>
  <si>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</si>
  <si>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</si>
  <si>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</si>
  <si>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</si>
  <si>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</si>
  <si>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</si>
  <si>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</si>
  <si>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</si>
  <si>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</si>
  <si>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</si>
  <si>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</si>
  <si>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</si>
  <si>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</si>
  <si>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</si>
  <si>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</si>
  <si>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</si>
  <si>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</si>
  <si>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</si>
  <si>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</si>
  <si>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</si>
  <si>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</si>
  <si>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</si>
  <si>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</si>
  <si>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</si>
  <si>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</si>
  <si>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</si>
  <si>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</si>
  <si>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</si>
  <si>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</si>
  <si>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</si>
  <si>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</si>
  <si>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</si>
  <si>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</si>
  <si>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</si>
  <si>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</si>
  <si>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</si>
  <si>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</si>
  <si>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</si>
  <si>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</si>
  <si>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</si>
  <si>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</si>
  <si>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</si>
  <si>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</si>
  <si>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</si>
  <si>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</si>
  <si>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</si>
  <si>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</si>
  <si>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</si>
  <si>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</si>
  <si>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</si>
  <si>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</si>
  <si>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</si>
  <si>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</si>
  <si>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</si>
  <si>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</si>
  <si>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</si>
  <si>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</si>
  <si>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</si>
  <si>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</si>
  <si>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</si>
  <si>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</si>
  <si>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</si>
  <si>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</si>
  <si>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</si>
  <si>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</si>
  <si>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</si>
  <si>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</si>
  <si>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</si>
  <si>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</si>
  <si>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</si>
  <si>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</si>
  <si>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</si>
  <si>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</si>
  <si>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</si>
  <si>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</si>
  <si>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</si>
  <si>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</si>
  <si>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</si>
  <si>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</si>
  <si>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</si>
  <si>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</si>
  <si>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</si>
  <si>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</si>
  <si>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</si>
  <si>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</si>
  <si>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</si>
  <si>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</si>
  <si>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</si>
  <si>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</si>
  <si>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</si>
  <si>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</si>
  <si>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</si>
  <si>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</si>
  <si>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</si>
  <si>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</si>
  <si>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</si>
  <si>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</si>
  <si>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</si>
  <si>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</si>
  <si>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</si>
  <si>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</si>
  <si>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</si>
  <si>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</si>
  <si>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</si>
  <si>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</si>
  <si>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</si>
  <si>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</si>
  <si>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</si>
  <si>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</si>
  <si>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</si>
  <si>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</si>
  <si>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</si>
  <si>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</si>
  <si>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</si>
  <si>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</si>
  <si>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</si>
  <si>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</si>
  <si>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</si>
  <si>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</si>
  <si>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</si>
  <si>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</si>
  <si>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</si>
  <si>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</si>
  <si>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</si>
  <si>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</si>
  <si>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</si>
  <si>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</si>
  <si>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</si>
  <si>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</si>
  <si>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</si>
  <si>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</si>
  <si>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</si>
  <si>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</si>
  <si>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</si>
  <si>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</si>
  <si>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</si>
  <si>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</si>
  <si>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</si>
  <si>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</si>
  <si>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</si>
  <si>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</si>
  <si>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</si>
  <si>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</si>
  <si>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</si>
  <si>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</si>
  <si>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</si>
  <si>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</si>
  <si>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</si>
  <si>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</si>
  <si>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</si>
  <si>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</si>
  <si>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</si>
  <si>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</si>
  <si>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</si>
  <si>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</si>
  <si>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</si>
  <si>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</si>
  <si>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</si>
  <si>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</si>
  <si>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</si>
  <si>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</si>
  <si>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</si>
  <si>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</si>
  <si>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</si>
  <si>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</si>
  <si>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</si>
  <si>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</si>
  <si>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</si>
  <si>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</si>
  <si>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</si>
  <si>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</si>
  <si>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</si>
  <si>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</si>
  <si>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</si>
  <si>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</si>
  <si>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</si>
  <si>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</si>
  <si>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</si>
  <si>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</si>
  <si>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</si>
  <si>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</si>
  <si>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</si>
  <si>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</si>
  <si>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</si>
  <si>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</si>
  <si>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</si>
  <si>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</si>
  <si>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RESERVA DE CONTINGENCIA</t>
  </si>
  <si>
    <t>PLOA 2022</t>
  </si>
  <si>
    <t>GRUPO DE DESPESA</t>
  </si>
  <si>
    <t>FONTE SOF</t>
  </si>
  <si>
    <t>CORTE</t>
  </si>
  <si>
    <t>SUPLEMENTAÇÃO / CANCELAMENTO</t>
  </si>
  <si>
    <t>CONTINGENCIAMENTO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</si>
</sst>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5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0" fontId="58" fillId="4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center" vertical="center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vertical="center"/>
    </xf>
    <xf numFmtId="180" fontId="60" fillId="7" borderId="54" xfId="0" applyNumberFormat="1" applyFont="1" applyFill="1" applyBorder="1" applyAlignment="1">
      <alignment horizontal="right" vertical="center"/>
    </xf>
    <xf numFmtId="0" fontId="61" fillId="6" borderId="53" xfId="0" applyFont="1" applyFill="1" applyBorder="1" applyAlignment="1">
      <alignment horizontal="left" vertical="top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61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58" fillId="4" borderId="54" xfId="0" applyNumberFormat="1" applyFont="1" applyFill="1" applyBorder="1" applyAlignment="1">
      <alignment horizontal="left" vertical="center"/>
    </xf>
    <xf numFmtId="0" fontId="58" fillId="4" borderId="54" xfId="0" applyFont="1" applyFill="1" applyBorder="1" applyAlignment="1">
      <alignment horizontal="left" vertical="center"/>
    </xf>
    <xf numFmtId="180" fontId="58" fillId="4" borderId="54" xfId="0" applyNumberFormat="1" applyFont="1" applyFill="1" applyBorder="1" applyAlignment="1">
      <alignment horizontal="right" vertical="center" wrapText="1"/>
    </xf>
    <xf numFmtId="0" fontId="58" fillId="7" borderId="54" xfId="0" applyNumberFormat="1" applyFont="1" applyFill="1" applyBorder="1" applyAlignment="1">
      <alignment horizontal="left" vertical="center"/>
    </xf>
    <xf numFmtId="0" fontId="58" fillId="7" borderId="54" xfId="0" applyFont="1" applyFill="1" applyBorder="1" applyAlignment="1">
      <alignment horizontal="left" vertical="center"/>
    </xf>
    <xf numFmtId="180" fontId="58" fillId="7" borderId="54" xfId="0" applyNumberFormat="1" applyFont="1" applyFill="1" applyBorder="1" applyAlignment="1">
      <alignment horizontal="right" vertical="center" wrapText="1"/>
    </xf>
    <xf numFmtId="0" fontId="59" fillId="6" borderId="53" xfId="0" applyFont="1" applyFill="1" applyBorder="1" applyAlignment="1">
      <alignment horizontal="left" vertical="center"/>
    </xf>
    <xf numFmtId="180" fontId="59" fillId="6" borderId="5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61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59" fillId="6" borderId="53" xfId="0" applyFont="1" applyFill="1" applyBorder="1" applyAlignment="1">
      <alignment horizontal="left" vertical="center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9" t="s">
        <v>68</v>
      </c>
      <c r="C1" s="479"/>
      <c r="D1" s="479"/>
      <c r="E1" s="479"/>
      <c r="F1" s="479"/>
      <c r="G1" s="479"/>
      <c r="H1" s="479"/>
      <c r="I1" s="479"/>
      <c r="J1" s="479"/>
      <c r="K1" s="479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0" t="s">
        <v>0</v>
      </c>
      <c r="C8" s="480" t="s">
        <v>1</v>
      </c>
      <c r="D8" s="480"/>
      <c r="E8" s="54" t="s">
        <v>66</v>
      </c>
      <c r="F8" s="481" t="s">
        <v>71</v>
      </c>
      <c r="G8" s="481"/>
      <c r="H8" s="481"/>
      <c r="I8" s="481"/>
      <c r="J8" s="481"/>
      <c r="K8" s="55" t="s">
        <v>9</v>
      </c>
    </row>
    <row r="9" spans="1:15" x14ac:dyDescent="0.2">
      <c r="B9" s="480"/>
      <c r="C9" s="480"/>
      <c r="D9" s="480"/>
      <c r="E9" s="482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0"/>
      <c r="C10" s="480"/>
      <c r="D10" s="480"/>
      <c r="E10" s="482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0"/>
      <c r="C11" s="480"/>
      <c r="D11" s="480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8" t="s">
        <v>10</v>
      </c>
      <c r="D101" s="478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44577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6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39" t="s">
        <v>93</v>
      </c>
      <c r="L7" s="526" t="s">
        <v>125</v>
      </c>
      <c r="M7" s="541" t="s">
        <v>94</v>
      </c>
      <c r="N7" s="543" t="s">
        <v>186</v>
      </c>
      <c r="O7" s="541" t="s">
        <v>116</v>
      </c>
      <c r="P7" s="543" t="s">
        <v>105</v>
      </c>
      <c r="Q7" s="541" t="s">
        <v>95</v>
      </c>
      <c r="R7" s="543" t="s">
        <v>188</v>
      </c>
      <c r="S7" s="546" t="s">
        <v>187</v>
      </c>
      <c r="T7" s="543" t="s">
        <v>189</v>
      </c>
      <c r="U7" s="543" t="s">
        <v>190</v>
      </c>
      <c r="V7" s="543" t="s">
        <v>191</v>
      </c>
      <c r="W7" s="543" t="s">
        <v>192</v>
      </c>
      <c r="X7" s="548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37"/>
      <c r="C8" s="208"/>
      <c r="D8" s="209"/>
      <c r="E8" s="208"/>
      <c r="F8" s="210"/>
      <c r="G8" s="208"/>
      <c r="H8" s="211"/>
      <c r="I8" s="211"/>
      <c r="J8" s="212"/>
      <c r="K8" s="540"/>
      <c r="L8" s="527"/>
      <c r="M8" s="542"/>
      <c r="N8" s="544"/>
      <c r="O8" s="542"/>
      <c r="P8" s="544"/>
      <c r="Q8" s="542"/>
      <c r="R8" s="544"/>
      <c r="S8" s="547"/>
      <c r="T8" s="544"/>
      <c r="U8" s="544"/>
      <c r="V8" s="544"/>
      <c r="W8" s="544"/>
      <c r="X8" s="54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37"/>
      <c r="C9" s="208"/>
      <c r="D9" s="209"/>
      <c r="E9" s="208"/>
      <c r="F9" s="210"/>
      <c r="G9" s="208"/>
      <c r="H9" s="211"/>
      <c r="I9" s="211"/>
      <c r="J9" s="212"/>
      <c r="K9" s="540"/>
      <c r="L9" s="527"/>
      <c r="M9" s="542"/>
      <c r="N9" s="545"/>
      <c r="O9" s="542"/>
      <c r="P9" s="545"/>
      <c r="Q9" s="542"/>
      <c r="R9" s="545"/>
      <c r="S9" s="547"/>
      <c r="T9" s="545"/>
      <c r="U9" s="545"/>
      <c r="V9" s="545"/>
      <c r="W9" s="545"/>
      <c r="X9" s="54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38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31">
        <v>174222</v>
      </c>
      <c r="C5" s="432">
        <v>1</v>
      </c>
      <c r="D5" s="433" t="s">
        <v>11</v>
      </c>
      <c r="E5" s="432">
        <v>100</v>
      </c>
      <c r="F5" s="439">
        <v>92358.39</v>
      </c>
    </row>
    <row r="6" spans="1:7" ht="12.75" customHeight="1" x14ac:dyDescent="0.2">
      <c r="A6" s="363" t="str">
        <f t="shared" si="0"/>
        <v>174222-1-188</v>
      </c>
      <c r="B6" s="434">
        <v>174222</v>
      </c>
      <c r="C6" s="435">
        <v>1</v>
      </c>
      <c r="D6" s="436" t="s">
        <v>11</v>
      </c>
      <c r="E6" s="435">
        <v>188</v>
      </c>
      <c r="F6" s="440">
        <v>7089935.5300000003</v>
      </c>
    </row>
    <row r="7" spans="1:7" ht="12.75" customHeight="1" x14ac:dyDescent="0.2">
      <c r="A7" s="363" t="str">
        <f t="shared" si="0"/>
        <v>174224-3-151</v>
      </c>
      <c r="B7" s="431">
        <v>174224</v>
      </c>
      <c r="C7" s="432">
        <v>3</v>
      </c>
      <c r="D7" s="433" t="s">
        <v>8</v>
      </c>
      <c r="E7" s="432">
        <v>151</v>
      </c>
      <c r="F7" s="439">
        <v>414523.13</v>
      </c>
      <c r="G7" s="355"/>
    </row>
    <row r="8" spans="1:7" ht="12.75" customHeight="1" x14ac:dyDescent="0.2">
      <c r="A8" s="363" t="str">
        <f t="shared" si="0"/>
        <v>174225-3-151</v>
      </c>
      <c r="B8" s="434">
        <v>174225</v>
      </c>
      <c r="C8" s="435">
        <v>3</v>
      </c>
      <c r="D8" s="436" t="s">
        <v>8</v>
      </c>
      <c r="E8" s="435">
        <v>151</v>
      </c>
      <c r="F8" s="440">
        <v>94479.24</v>
      </c>
    </row>
    <row r="9" spans="1:7" ht="12.75" customHeight="1" x14ac:dyDescent="0.2">
      <c r="A9" s="363" t="str">
        <f t="shared" si="0"/>
        <v>174230-3-142</v>
      </c>
      <c r="B9" s="431">
        <v>174230</v>
      </c>
      <c r="C9" s="432">
        <v>3</v>
      </c>
      <c r="D9" s="433" t="s">
        <v>8</v>
      </c>
      <c r="E9" s="432">
        <v>142</v>
      </c>
      <c r="F9" s="439">
        <v>8858.5</v>
      </c>
    </row>
    <row r="10" spans="1:7" ht="12.75" customHeight="1" x14ac:dyDescent="0.2">
      <c r="A10" s="363" t="str">
        <f t="shared" si="0"/>
        <v>174231-3-142</v>
      </c>
      <c r="B10" s="434">
        <v>174231</v>
      </c>
      <c r="C10" s="435">
        <v>3</v>
      </c>
      <c r="D10" s="436" t="s">
        <v>8</v>
      </c>
      <c r="E10" s="435">
        <v>142</v>
      </c>
      <c r="F10" s="440">
        <v>118835.03</v>
      </c>
    </row>
    <row r="11" spans="1:7" ht="12.75" customHeight="1" x14ac:dyDescent="0.2">
      <c r="A11" s="363" t="str">
        <f t="shared" si="0"/>
        <v>174232-3-100</v>
      </c>
      <c r="B11" s="431">
        <v>174232</v>
      </c>
      <c r="C11" s="432">
        <v>3</v>
      </c>
      <c r="D11" s="433" t="s">
        <v>8</v>
      </c>
      <c r="E11" s="432">
        <v>100</v>
      </c>
      <c r="F11" s="439">
        <v>1021562.55</v>
      </c>
    </row>
    <row r="12" spans="1:7" ht="12.75" customHeight="1" x14ac:dyDescent="0.2">
      <c r="A12" s="363" t="str">
        <f t="shared" si="0"/>
        <v>174232-4-100</v>
      </c>
      <c r="B12" s="434">
        <v>174232</v>
      </c>
      <c r="C12" s="435">
        <v>4</v>
      </c>
      <c r="D12" s="436" t="s">
        <v>7</v>
      </c>
      <c r="E12" s="435">
        <v>100</v>
      </c>
      <c r="F12" s="440">
        <v>5561</v>
      </c>
    </row>
    <row r="13" spans="1:7" ht="12.75" customHeight="1" x14ac:dyDescent="0.2">
      <c r="A13" s="363" t="str">
        <f t="shared" si="0"/>
        <v>174232-3-142</v>
      </c>
      <c r="B13" s="431">
        <v>174232</v>
      </c>
      <c r="C13" s="432">
        <v>3</v>
      </c>
      <c r="D13" s="433" t="s">
        <v>8</v>
      </c>
      <c r="E13" s="432">
        <v>142</v>
      </c>
      <c r="F13" s="439">
        <v>2758097.56</v>
      </c>
    </row>
    <row r="14" spans="1:7" ht="12.75" customHeight="1" x14ac:dyDescent="0.2">
      <c r="A14" s="363" t="str">
        <f t="shared" si="0"/>
        <v>174232-4-142</v>
      </c>
      <c r="B14" s="434">
        <v>174232</v>
      </c>
      <c r="C14" s="435">
        <v>4</v>
      </c>
      <c r="D14" s="436" t="s">
        <v>7</v>
      </c>
      <c r="E14" s="435">
        <v>142</v>
      </c>
      <c r="F14" s="440">
        <v>1383999.77</v>
      </c>
    </row>
    <row r="15" spans="1:7" ht="12.75" customHeight="1" x14ac:dyDescent="0.2">
      <c r="A15" s="363" t="str">
        <f t="shared" si="0"/>
        <v>174233-3-142</v>
      </c>
      <c r="B15" s="431">
        <v>174233</v>
      </c>
      <c r="C15" s="432">
        <v>3</v>
      </c>
      <c r="D15" s="433" t="s">
        <v>8</v>
      </c>
      <c r="E15" s="432">
        <v>142</v>
      </c>
      <c r="F15" s="439">
        <v>144566.9</v>
      </c>
    </row>
    <row r="16" spans="1:7" ht="12.75" customHeight="1" x14ac:dyDescent="0.2">
      <c r="A16" s="363" t="str">
        <f t="shared" si="0"/>
        <v>174233-4-142</v>
      </c>
      <c r="B16" s="434">
        <v>174233</v>
      </c>
      <c r="C16" s="435">
        <v>4</v>
      </c>
      <c r="D16" s="436" t="s">
        <v>7</v>
      </c>
      <c r="E16" s="435">
        <v>142</v>
      </c>
      <c r="F16" s="440">
        <v>10500</v>
      </c>
    </row>
    <row r="17" spans="1:6" ht="12.75" customHeight="1" x14ac:dyDescent="0.2">
      <c r="A17" s="363" t="str">
        <f t="shared" si="0"/>
        <v>174234-3-142</v>
      </c>
      <c r="B17" s="431">
        <v>174234</v>
      </c>
      <c r="C17" s="432">
        <v>3</v>
      </c>
      <c r="D17" s="433" t="s">
        <v>8</v>
      </c>
      <c r="E17" s="432">
        <v>142</v>
      </c>
      <c r="F17" s="439">
        <v>411272.9</v>
      </c>
    </row>
    <row r="18" spans="1:6" ht="12.75" customHeight="1" x14ac:dyDescent="0.2">
      <c r="A18" s="363" t="str">
        <f t="shared" si="0"/>
        <v>174234-4-142</v>
      </c>
      <c r="B18" s="434">
        <v>174234</v>
      </c>
      <c r="C18" s="435">
        <v>4</v>
      </c>
      <c r="D18" s="436" t="s">
        <v>7</v>
      </c>
      <c r="E18" s="435">
        <v>142</v>
      </c>
      <c r="F18" s="440">
        <v>709697.56</v>
      </c>
    </row>
    <row r="19" spans="1:6" ht="12.75" customHeight="1" x14ac:dyDescent="0.2">
      <c r="A19" s="363" t="str">
        <f t="shared" si="0"/>
        <v>174235-3-142</v>
      </c>
      <c r="B19" s="431">
        <v>174235</v>
      </c>
      <c r="C19" s="432">
        <v>3</v>
      </c>
      <c r="D19" s="433" t="s">
        <v>8</v>
      </c>
      <c r="E19" s="432">
        <v>142</v>
      </c>
      <c r="F19" s="439">
        <v>250072.56</v>
      </c>
    </row>
    <row r="20" spans="1:6" ht="12.75" customHeight="1" x14ac:dyDescent="0.2">
      <c r="A20" s="363" t="str">
        <f t="shared" si="0"/>
        <v>174235-4-142</v>
      </c>
      <c r="B20" s="434">
        <v>174235</v>
      </c>
      <c r="C20" s="435">
        <v>4</v>
      </c>
      <c r="D20" s="436" t="s">
        <v>7</v>
      </c>
      <c r="E20" s="435">
        <v>142</v>
      </c>
      <c r="F20" s="440">
        <v>130000</v>
      </c>
    </row>
    <row r="21" spans="1:6" ht="12.75" customHeight="1" x14ac:dyDescent="0.2">
      <c r="A21" s="363" t="str">
        <f t="shared" si="0"/>
        <v>174235-3-181</v>
      </c>
      <c r="B21" s="431">
        <v>174235</v>
      </c>
      <c r="C21" s="432">
        <v>3</v>
      </c>
      <c r="D21" s="433" t="s">
        <v>8</v>
      </c>
      <c r="E21" s="432">
        <v>181</v>
      </c>
      <c r="F21" s="439">
        <v>52807</v>
      </c>
    </row>
    <row r="22" spans="1:6" ht="12.75" customHeight="1" x14ac:dyDescent="0.2">
      <c r="A22" s="363" t="str">
        <f t="shared" si="0"/>
        <v>174236-3-142</v>
      </c>
      <c r="B22" s="434">
        <v>174236</v>
      </c>
      <c r="C22" s="435">
        <v>3</v>
      </c>
      <c r="D22" s="436" t="s">
        <v>8</v>
      </c>
      <c r="E22" s="435">
        <v>142</v>
      </c>
      <c r="F22" s="440">
        <v>84440.06</v>
      </c>
    </row>
    <row r="23" spans="1:6" ht="12.75" customHeight="1" x14ac:dyDescent="0.2">
      <c r="A23" s="363" t="str">
        <f t="shared" si="0"/>
        <v>174236-4-142</v>
      </c>
      <c r="B23" s="431">
        <v>174236</v>
      </c>
      <c r="C23" s="432">
        <v>4</v>
      </c>
      <c r="D23" s="433" t="s">
        <v>7</v>
      </c>
      <c r="E23" s="432">
        <v>142</v>
      </c>
      <c r="F23" s="439">
        <v>30000</v>
      </c>
    </row>
    <row r="24" spans="1:6" ht="13.5" customHeight="1" x14ac:dyDescent="0.2">
      <c r="A24" s="363" t="str">
        <f t="shared" si="0"/>
        <v>174237-3-142</v>
      </c>
      <c r="B24" s="434">
        <v>174237</v>
      </c>
      <c r="C24" s="435">
        <v>3</v>
      </c>
      <c r="D24" s="436" t="s">
        <v>8</v>
      </c>
      <c r="E24" s="435">
        <v>142</v>
      </c>
      <c r="F24" s="440">
        <v>109101.68</v>
      </c>
    </row>
    <row r="25" spans="1:6" ht="12.75" customHeight="1" x14ac:dyDescent="0.2">
      <c r="A25" s="363" t="str">
        <f t="shared" si="0"/>
        <v>174238-3-142</v>
      </c>
      <c r="B25" s="431">
        <v>174238</v>
      </c>
      <c r="C25" s="432">
        <v>3</v>
      </c>
      <c r="D25" s="433" t="s">
        <v>8</v>
      </c>
      <c r="E25" s="432">
        <v>142</v>
      </c>
      <c r="F25" s="439">
        <v>66752.02</v>
      </c>
    </row>
    <row r="26" spans="1:6" ht="12.75" customHeight="1" x14ac:dyDescent="0.2">
      <c r="A26" s="363" t="str">
        <f t="shared" si="0"/>
        <v>174238-4-142</v>
      </c>
      <c r="B26" s="434">
        <v>174238</v>
      </c>
      <c r="C26" s="435">
        <v>4</v>
      </c>
      <c r="D26" s="436" t="s">
        <v>7</v>
      </c>
      <c r="E26" s="435">
        <v>142</v>
      </c>
      <c r="F26" s="440">
        <v>480912.13</v>
      </c>
    </row>
    <row r="27" spans="1:6" ht="15" customHeight="1" x14ac:dyDescent="0.2">
      <c r="A27" s="363" t="str">
        <f t="shared" si="0"/>
        <v>174238-3-181</v>
      </c>
      <c r="B27" s="431">
        <v>174238</v>
      </c>
      <c r="C27" s="432">
        <v>3</v>
      </c>
      <c r="D27" s="433" t="s">
        <v>8</v>
      </c>
      <c r="E27" s="432">
        <v>181</v>
      </c>
      <c r="F27" s="439">
        <v>136197.78</v>
      </c>
    </row>
    <row r="28" spans="1:6" ht="12.75" customHeight="1" x14ac:dyDescent="0.2">
      <c r="A28" s="363" t="str">
        <f t="shared" si="0"/>
        <v>174238-3-350</v>
      </c>
      <c r="B28" s="434">
        <v>174238</v>
      </c>
      <c r="C28" s="435">
        <v>3</v>
      </c>
      <c r="D28" s="436" t="s">
        <v>8</v>
      </c>
      <c r="E28" s="435">
        <v>350</v>
      </c>
      <c r="F28" s="440">
        <v>129671.89</v>
      </c>
    </row>
    <row r="29" spans="1:6" ht="12.75" customHeight="1" x14ac:dyDescent="0.2">
      <c r="A29" s="363" t="str">
        <f t="shared" si="0"/>
        <v>174238-4-350</v>
      </c>
      <c r="B29" s="431">
        <v>174238</v>
      </c>
      <c r="C29" s="432">
        <v>4</v>
      </c>
      <c r="D29" s="433" t="s">
        <v>7</v>
      </c>
      <c r="E29" s="432">
        <v>350</v>
      </c>
      <c r="F29" s="439">
        <v>80000</v>
      </c>
    </row>
    <row r="30" spans="1:6" ht="14.25" customHeight="1" x14ac:dyDescent="0.2">
      <c r="A30" s="363" t="str">
        <f t="shared" si="0"/>
        <v>174239-3-100</v>
      </c>
      <c r="B30" s="434">
        <v>174239</v>
      </c>
      <c r="C30" s="435">
        <v>3</v>
      </c>
      <c r="D30" s="436" t="s">
        <v>8</v>
      </c>
      <c r="E30" s="435">
        <v>100</v>
      </c>
      <c r="F30" s="440">
        <v>236800.3</v>
      </c>
    </row>
    <row r="31" spans="1:6" ht="12.75" customHeight="1" x14ac:dyDescent="0.2">
      <c r="A31" s="363" t="str">
        <f t="shared" si="0"/>
        <v>174239-3-142</v>
      </c>
      <c r="B31" s="431">
        <v>174239</v>
      </c>
      <c r="C31" s="432">
        <v>3</v>
      </c>
      <c r="D31" s="433" t="s">
        <v>8</v>
      </c>
      <c r="E31" s="432">
        <v>142</v>
      </c>
      <c r="F31" s="439">
        <v>670493.48</v>
      </c>
    </row>
    <row r="32" spans="1:6" ht="12.75" customHeight="1" x14ac:dyDescent="0.2">
      <c r="A32" s="363" t="str">
        <f t="shared" si="0"/>
        <v>174239-4-142</v>
      </c>
      <c r="B32" s="434">
        <v>174239</v>
      </c>
      <c r="C32" s="435">
        <v>4</v>
      </c>
      <c r="D32" s="436" t="s">
        <v>7</v>
      </c>
      <c r="E32" s="435">
        <v>142</v>
      </c>
      <c r="F32" s="440">
        <v>190095.52</v>
      </c>
    </row>
    <row r="33" spans="1:6" ht="12.75" customHeight="1" x14ac:dyDescent="0.2">
      <c r="A33" s="363" t="str">
        <f t="shared" si="0"/>
        <v>174239-3-150</v>
      </c>
      <c r="B33" s="431">
        <v>174239</v>
      </c>
      <c r="C33" s="432">
        <v>3</v>
      </c>
      <c r="D33" s="433" t="s">
        <v>8</v>
      </c>
      <c r="E33" s="432">
        <v>150</v>
      </c>
      <c r="F33" s="439">
        <v>813466.36</v>
      </c>
    </row>
    <row r="34" spans="1:6" ht="14.25" customHeight="1" x14ac:dyDescent="0.2">
      <c r="A34" s="363" t="str">
        <f t="shared" si="0"/>
        <v>174240-3-142</v>
      </c>
      <c r="B34" s="434">
        <v>174240</v>
      </c>
      <c r="C34" s="435">
        <v>3</v>
      </c>
      <c r="D34" s="436" t="s">
        <v>8</v>
      </c>
      <c r="E34" s="435">
        <v>142</v>
      </c>
      <c r="F34" s="440">
        <v>197522.47</v>
      </c>
    </row>
    <row r="35" spans="1:6" ht="15" customHeight="1" x14ac:dyDescent="0.2">
      <c r="A35" s="363" t="str">
        <f t="shared" si="0"/>
        <v>174240-4-142</v>
      </c>
      <c r="B35" s="431">
        <v>174240</v>
      </c>
      <c r="C35" s="432">
        <v>4</v>
      </c>
      <c r="D35" s="433" t="s">
        <v>7</v>
      </c>
      <c r="E35" s="432">
        <v>142</v>
      </c>
      <c r="F35" s="439">
        <v>382790.95</v>
      </c>
    </row>
    <row r="36" spans="1:6" ht="14.25" customHeight="1" x14ac:dyDescent="0.2">
      <c r="A36" s="363" t="str">
        <f t="shared" si="0"/>
        <v>174241-3-142</v>
      </c>
      <c r="B36" s="434">
        <v>174241</v>
      </c>
      <c r="C36" s="435">
        <v>3</v>
      </c>
      <c r="D36" s="436" t="s">
        <v>8</v>
      </c>
      <c r="E36" s="435">
        <v>142</v>
      </c>
      <c r="F36" s="440">
        <v>306677.84000000003</v>
      </c>
    </row>
    <row r="37" spans="1:6" ht="15" customHeight="1" x14ac:dyDescent="0.2">
      <c r="A37" s="363" t="str">
        <f t="shared" si="0"/>
        <v>174241-4-142</v>
      </c>
      <c r="B37" s="431">
        <v>174241</v>
      </c>
      <c r="C37" s="432">
        <v>4</v>
      </c>
      <c r="D37" s="433" t="s">
        <v>7</v>
      </c>
      <c r="E37" s="432">
        <v>142</v>
      </c>
      <c r="F37" s="439">
        <v>303807.45</v>
      </c>
    </row>
    <row r="38" spans="1:6" ht="15" customHeight="1" x14ac:dyDescent="0.2">
      <c r="A38" s="363" t="str">
        <f t="shared" si="0"/>
        <v>174242-3-142</v>
      </c>
      <c r="B38" s="434">
        <v>174242</v>
      </c>
      <c r="C38" s="435">
        <v>3</v>
      </c>
      <c r="D38" s="436" t="s">
        <v>8</v>
      </c>
      <c r="E38" s="435">
        <v>142</v>
      </c>
      <c r="F38" s="440">
        <v>80112.039999999994</v>
      </c>
    </row>
    <row r="39" spans="1:6" ht="12.75" customHeight="1" x14ac:dyDescent="0.2">
      <c r="A39" s="363" t="str">
        <f t="shared" si="0"/>
        <v>174243-3-142</v>
      </c>
      <c r="B39" s="431">
        <v>174243</v>
      </c>
      <c r="C39" s="432">
        <v>3</v>
      </c>
      <c r="D39" s="433" t="s">
        <v>8</v>
      </c>
      <c r="E39" s="432">
        <v>142</v>
      </c>
      <c r="F39" s="439">
        <v>299189.37</v>
      </c>
    </row>
    <row r="40" spans="1:6" ht="12.75" customHeight="1" x14ac:dyDescent="0.2">
      <c r="A40" s="363" t="str">
        <f t="shared" si="0"/>
        <v>174244-3-142</v>
      </c>
      <c r="B40" s="434">
        <v>174244</v>
      </c>
      <c r="C40" s="435">
        <v>3</v>
      </c>
      <c r="D40" s="436" t="s">
        <v>8</v>
      </c>
      <c r="E40" s="435">
        <v>142</v>
      </c>
      <c r="F40" s="440">
        <v>7277.48</v>
      </c>
    </row>
    <row r="41" spans="1:6" ht="12.75" customHeight="1" x14ac:dyDescent="0.2">
      <c r="A41" s="363" t="str">
        <f t="shared" si="0"/>
        <v>174245-3-142</v>
      </c>
      <c r="B41" s="431">
        <v>174245</v>
      </c>
      <c r="C41" s="432">
        <v>3</v>
      </c>
      <c r="D41" s="433" t="s">
        <v>8</v>
      </c>
      <c r="E41" s="432">
        <v>142</v>
      </c>
      <c r="F41" s="439">
        <v>214839.34</v>
      </c>
    </row>
    <row r="42" spans="1:6" ht="12.75" customHeight="1" x14ac:dyDescent="0.2">
      <c r="A42" s="363" t="str">
        <f t="shared" si="0"/>
        <v>174245-4-142</v>
      </c>
      <c r="B42" s="434">
        <v>174245</v>
      </c>
      <c r="C42" s="435">
        <v>4</v>
      </c>
      <c r="D42" s="436" t="s">
        <v>7</v>
      </c>
      <c r="E42" s="435">
        <v>142</v>
      </c>
      <c r="F42" s="440">
        <v>1067691.76</v>
      </c>
    </row>
    <row r="43" spans="1:6" ht="12.75" customHeight="1" x14ac:dyDescent="0.2">
      <c r="A43" s="363" t="str">
        <f t="shared" si="0"/>
        <v>174247-3-142</v>
      </c>
      <c r="B43" s="431">
        <v>174247</v>
      </c>
      <c r="C43" s="432">
        <v>3</v>
      </c>
      <c r="D43" s="433" t="s">
        <v>8</v>
      </c>
      <c r="E43" s="432">
        <v>142</v>
      </c>
      <c r="F43" s="439">
        <v>143299.6</v>
      </c>
    </row>
    <row r="44" spans="1:6" ht="12.75" customHeight="1" x14ac:dyDescent="0.2">
      <c r="A44" s="363" t="str">
        <f t="shared" si="0"/>
        <v>174249-3-142</v>
      </c>
      <c r="B44" s="434">
        <v>174249</v>
      </c>
      <c r="C44" s="435">
        <v>3</v>
      </c>
      <c r="D44" s="436" t="s">
        <v>8</v>
      </c>
      <c r="E44" s="435">
        <v>142</v>
      </c>
      <c r="F44" s="440">
        <v>431340.85</v>
      </c>
    </row>
    <row r="45" spans="1:6" ht="12" customHeight="1" x14ac:dyDescent="0.2">
      <c r="A45" s="363" t="str">
        <f t="shared" si="0"/>
        <v>174249-4-142</v>
      </c>
      <c r="B45" s="431">
        <v>174249</v>
      </c>
      <c r="C45" s="432">
        <v>4</v>
      </c>
      <c r="D45" s="433" t="s">
        <v>7</v>
      </c>
      <c r="E45" s="432">
        <v>142</v>
      </c>
      <c r="F45" s="439">
        <v>239275.29</v>
      </c>
    </row>
    <row r="46" spans="1:6" ht="12.75" customHeight="1" x14ac:dyDescent="0.2">
      <c r="A46" s="363" t="str">
        <f t="shared" si="0"/>
        <v>174250-3-100</v>
      </c>
      <c r="B46" s="434">
        <v>174250</v>
      </c>
      <c r="C46" s="435">
        <v>3</v>
      </c>
      <c r="D46" s="436" t="s">
        <v>8</v>
      </c>
      <c r="E46" s="435">
        <v>100</v>
      </c>
      <c r="F46" s="440">
        <v>156362.21</v>
      </c>
    </row>
    <row r="47" spans="1:6" ht="12" customHeight="1" x14ac:dyDescent="0.2">
      <c r="A47" s="363" t="str">
        <f t="shared" si="0"/>
        <v>174250-3-142</v>
      </c>
      <c r="B47" s="431">
        <v>174250</v>
      </c>
      <c r="C47" s="432">
        <v>3</v>
      </c>
      <c r="D47" s="433" t="s">
        <v>8</v>
      </c>
      <c r="E47" s="432">
        <v>142</v>
      </c>
      <c r="F47" s="439">
        <v>1200796.79</v>
      </c>
    </row>
    <row r="48" spans="1:6" ht="12.75" customHeight="1" x14ac:dyDescent="0.2">
      <c r="A48" s="363" t="str">
        <f t="shared" si="0"/>
        <v>174250-4-142</v>
      </c>
      <c r="B48" s="434">
        <v>174250</v>
      </c>
      <c r="C48" s="435">
        <v>4</v>
      </c>
      <c r="D48" s="436" t="s">
        <v>7</v>
      </c>
      <c r="E48" s="435">
        <v>142</v>
      </c>
      <c r="F48" s="440">
        <v>2184976.2599999998</v>
      </c>
    </row>
    <row r="49" spans="1:7" ht="12" customHeight="1" x14ac:dyDescent="0.2">
      <c r="A49" s="363" t="str">
        <f t="shared" si="0"/>
        <v>174250-3-350</v>
      </c>
      <c r="B49" s="431">
        <v>174250</v>
      </c>
      <c r="C49" s="432">
        <v>3</v>
      </c>
      <c r="D49" s="433" t="s">
        <v>8</v>
      </c>
      <c r="E49" s="432">
        <v>350</v>
      </c>
      <c r="F49" s="439">
        <v>351696.81</v>
      </c>
    </row>
    <row r="50" spans="1:7" ht="12.75" customHeight="1" x14ac:dyDescent="0.2">
      <c r="A50" s="363" t="str">
        <f t="shared" si="0"/>
        <v>174252-3-142</v>
      </c>
      <c r="B50" s="434">
        <v>174252</v>
      </c>
      <c r="C50" s="435">
        <v>3</v>
      </c>
      <c r="D50" s="436" t="s">
        <v>8</v>
      </c>
      <c r="E50" s="435">
        <v>142</v>
      </c>
      <c r="F50" s="440">
        <v>531145.18000000005</v>
      </c>
    </row>
    <row r="51" spans="1:7" ht="12" customHeight="1" x14ac:dyDescent="0.2">
      <c r="A51" s="363" t="str">
        <f t="shared" si="0"/>
        <v>174253-3-142</v>
      </c>
      <c r="B51" s="431">
        <v>174253</v>
      </c>
      <c r="C51" s="432">
        <v>3</v>
      </c>
      <c r="D51" s="433" t="s">
        <v>8</v>
      </c>
      <c r="E51" s="432">
        <v>142</v>
      </c>
      <c r="F51" s="439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4">
        <v>174254</v>
      </c>
      <c r="C52" s="435">
        <v>3</v>
      </c>
      <c r="D52" s="436" t="s">
        <v>8</v>
      </c>
      <c r="E52" s="435">
        <v>142</v>
      </c>
      <c r="F52" s="440">
        <v>501934.61</v>
      </c>
    </row>
    <row r="53" spans="1:7" ht="12" customHeight="1" x14ac:dyDescent="0.2">
      <c r="A53" s="363" t="str">
        <f t="shared" si="0"/>
        <v>174255-3-142</v>
      </c>
      <c r="B53" s="431">
        <v>174255</v>
      </c>
      <c r="C53" s="432">
        <v>3</v>
      </c>
      <c r="D53" s="433" t="s">
        <v>8</v>
      </c>
      <c r="E53" s="432">
        <v>142</v>
      </c>
      <c r="F53" s="439">
        <v>230000</v>
      </c>
    </row>
    <row r="54" spans="1:7" ht="12.75" customHeight="1" x14ac:dyDescent="0.2">
      <c r="A54" s="363" t="str">
        <f t="shared" si="0"/>
        <v>174255-4-142</v>
      </c>
      <c r="B54" s="434">
        <v>174255</v>
      </c>
      <c r="C54" s="435">
        <v>4</v>
      </c>
      <c r="D54" s="436" t="s">
        <v>7</v>
      </c>
      <c r="E54" s="435">
        <v>142</v>
      </c>
      <c r="F54" s="440">
        <v>31149.360000000001</v>
      </c>
    </row>
    <row r="55" spans="1:7" ht="12" customHeight="1" x14ac:dyDescent="0.2">
      <c r="A55" s="363" t="str">
        <f t="shared" si="0"/>
        <v>174256-3-142</v>
      </c>
      <c r="B55" s="431">
        <v>174256</v>
      </c>
      <c r="C55" s="432">
        <v>3</v>
      </c>
      <c r="D55" s="433" t="s">
        <v>8</v>
      </c>
      <c r="E55" s="432">
        <v>142</v>
      </c>
      <c r="F55" s="439">
        <v>313349.56</v>
      </c>
    </row>
    <row r="56" spans="1:7" ht="12.75" customHeight="1" x14ac:dyDescent="0.2">
      <c r="A56" s="363" t="str">
        <f t="shared" si="0"/>
        <v>174257-3-142</v>
      </c>
      <c r="B56" s="434">
        <v>174257</v>
      </c>
      <c r="C56" s="435">
        <v>3</v>
      </c>
      <c r="D56" s="436" t="s">
        <v>8</v>
      </c>
      <c r="E56" s="435">
        <v>142</v>
      </c>
      <c r="F56" s="440">
        <v>404936.13</v>
      </c>
    </row>
    <row r="57" spans="1:7" ht="12" customHeight="1" x14ac:dyDescent="0.2">
      <c r="A57" s="363" t="str">
        <f t="shared" si="0"/>
        <v>174257-4-142</v>
      </c>
      <c r="B57" s="431">
        <v>174257</v>
      </c>
      <c r="C57" s="432">
        <v>4</v>
      </c>
      <c r="D57" s="433" t="s">
        <v>7</v>
      </c>
      <c r="E57" s="432">
        <v>142</v>
      </c>
      <c r="F57" s="439">
        <v>46760</v>
      </c>
    </row>
    <row r="58" spans="1:7" ht="12.75" customHeight="1" x14ac:dyDescent="0.2">
      <c r="A58" s="363" t="str">
        <f t="shared" si="0"/>
        <v>174258-3-142</v>
      </c>
      <c r="B58" s="434">
        <v>174258</v>
      </c>
      <c r="C58" s="435">
        <v>3</v>
      </c>
      <c r="D58" s="436" t="s">
        <v>8</v>
      </c>
      <c r="E58" s="435">
        <v>142</v>
      </c>
      <c r="F58" s="440">
        <v>89467.51</v>
      </c>
    </row>
    <row r="59" spans="1:7" ht="12" customHeight="1" x14ac:dyDescent="0.2">
      <c r="A59" s="363" t="str">
        <f t="shared" si="0"/>
        <v>174259-3-142</v>
      </c>
      <c r="B59" s="431">
        <v>174259</v>
      </c>
      <c r="C59" s="432">
        <v>3</v>
      </c>
      <c r="D59" s="433" t="s">
        <v>8</v>
      </c>
      <c r="E59" s="432">
        <v>142</v>
      </c>
      <c r="F59" s="439">
        <v>2354.0100000000002</v>
      </c>
    </row>
    <row r="60" spans="1:7" ht="12.75" customHeight="1" x14ac:dyDescent="0.2">
      <c r="A60" s="363" t="str">
        <f t="shared" si="0"/>
        <v>174260-3-142</v>
      </c>
      <c r="B60" s="434">
        <v>174260</v>
      </c>
      <c r="C60" s="435">
        <v>3</v>
      </c>
      <c r="D60" s="436" t="s">
        <v>8</v>
      </c>
      <c r="E60" s="435">
        <v>142</v>
      </c>
      <c r="F60" s="440">
        <v>881927.06</v>
      </c>
    </row>
    <row r="61" spans="1:7" ht="12" customHeight="1" x14ac:dyDescent="0.2">
      <c r="A61" s="363" t="str">
        <f t="shared" si="0"/>
        <v>174261-3-142</v>
      </c>
      <c r="B61" s="431">
        <v>174261</v>
      </c>
      <c r="C61" s="432">
        <v>3</v>
      </c>
      <c r="D61" s="433" t="s">
        <v>8</v>
      </c>
      <c r="E61" s="432">
        <v>142</v>
      </c>
      <c r="F61" s="439">
        <v>260000</v>
      </c>
    </row>
    <row r="62" spans="1:7" ht="12.75" customHeight="1" x14ac:dyDescent="0.2">
      <c r="A62" s="363" t="str">
        <f t="shared" si="0"/>
        <v>174262-3-142</v>
      </c>
      <c r="B62" s="434">
        <v>174262</v>
      </c>
      <c r="C62" s="435">
        <v>3</v>
      </c>
      <c r="D62" s="436" t="s">
        <v>8</v>
      </c>
      <c r="E62" s="435">
        <v>142</v>
      </c>
      <c r="F62" s="440">
        <v>413572.73</v>
      </c>
    </row>
    <row r="63" spans="1:7" ht="12" customHeight="1" x14ac:dyDescent="0.2">
      <c r="A63" s="363" t="str">
        <f t="shared" si="0"/>
        <v>174262-4-142</v>
      </c>
      <c r="B63" s="431">
        <v>174262</v>
      </c>
      <c r="C63" s="432">
        <v>4</v>
      </c>
      <c r="D63" s="433" t="s">
        <v>7</v>
      </c>
      <c r="E63" s="432">
        <v>142</v>
      </c>
      <c r="F63" s="439">
        <v>173397.22</v>
      </c>
    </row>
    <row r="64" spans="1:7" ht="12.75" customHeight="1" x14ac:dyDescent="0.2">
      <c r="A64" s="363" t="str">
        <f t="shared" si="0"/>
        <v>174263-3-142</v>
      </c>
      <c r="B64" s="434">
        <v>174263</v>
      </c>
      <c r="C64" s="435">
        <v>3</v>
      </c>
      <c r="D64" s="436" t="s">
        <v>8</v>
      </c>
      <c r="E64" s="435">
        <v>142</v>
      </c>
      <c r="F64" s="440">
        <v>115491.37</v>
      </c>
    </row>
    <row r="65" spans="1:6" ht="12" customHeight="1" x14ac:dyDescent="0.2">
      <c r="A65" s="363" t="str">
        <f t="shared" si="0"/>
        <v>174264-3-142</v>
      </c>
      <c r="B65" s="431">
        <v>174264</v>
      </c>
      <c r="C65" s="432">
        <v>3</v>
      </c>
      <c r="D65" s="433" t="s">
        <v>8</v>
      </c>
      <c r="E65" s="432">
        <v>142</v>
      </c>
      <c r="F65" s="439">
        <v>233688.78</v>
      </c>
    </row>
    <row r="66" spans="1:6" ht="12.75" customHeight="1" x14ac:dyDescent="0.2">
      <c r="A66" s="363" t="str">
        <f t="shared" si="0"/>
        <v>174265-3-142</v>
      </c>
      <c r="B66" s="434">
        <v>174265</v>
      </c>
      <c r="C66" s="435">
        <v>3</v>
      </c>
      <c r="D66" s="436" t="s">
        <v>8</v>
      </c>
      <c r="E66" s="435">
        <v>142</v>
      </c>
      <c r="F66" s="440">
        <v>214626.26</v>
      </c>
    </row>
    <row r="67" spans="1:6" ht="12" customHeight="1" x14ac:dyDescent="0.2">
      <c r="A67" s="363" t="str">
        <f t="shared" si="0"/>
        <v>174267-3-142</v>
      </c>
      <c r="B67" s="431">
        <v>174267</v>
      </c>
      <c r="C67" s="432">
        <v>3</v>
      </c>
      <c r="D67" s="433" t="s">
        <v>8</v>
      </c>
      <c r="E67" s="432">
        <v>142</v>
      </c>
      <c r="F67" s="439">
        <v>121266.45</v>
      </c>
    </row>
    <row r="68" spans="1:6" ht="12.75" customHeight="1" x14ac:dyDescent="0.2">
      <c r="A68" s="363" t="str">
        <f t="shared" si="0"/>
        <v>174267-4-142</v>
      </c>
      <c r="B68" s="434">
        <v>174267</v>
      </c>
      <c r="C68" s="435">
        <v>4</v>
      </c>
      <c r="D68" s="436" t="s">
        <v>7</v>
      </c>
      <c r="E68" s="435">
        <v>142</v>
      </c>
      <c r="F68" s="440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31">
        <v>174268</v>
      </c>
      <c r="C69" s="432">
        <v>3</v>
      </c>
      <c r="D69" s="433" t="s">
        <v>8</v>
      </c>
      <c r="E69" s="432">
        <v>142</v>
      </c>
      <c r="F69" s="439">
        <v>104801.98</v>
      </c>
    </row>
    <row r="70" spans="1:6" ht="12.75" customHeight="1" x14ac:dyDescent="0.2">
      <c r="A70" s="363" t="str">
        <f t="shared" si="1"/>
        <v>174269-3-142</v>
      </c>
      <c r="B70" s="434">
        <v>174269</v>
      </c>
      <c r="C70" s="435">
        <v>3</v>
      </c>
      <c r="D70" s="436" t="s">
        <v>8</v>
      </c>
      <c r="E70" s="435">
        <v>142</v>
      </c>
      <c r="F70" s="440">
        <v>184083.43</v>
      </c>
    </row>
    <row r="71" spans="1:6" ht="12" customHeight="1" x14ac:dyDescent="0.2">
      <c r="A71" s="363" t="str">
        <f t="shared" si="1"/>
        <v>174269-3-150</v>
      </c>
      <c r="B71" s="431">
        <v>174269</v>
      </c>
      <c r="C71" s="432">
        <v>3</v>
      </c>
      <c r="D71" s="433" t="s">
        <v>8</v>
      </c>
      <c r="E71" s="432">
        <v>150</v>
      </c>
      <c r="F71" s="439">
        <v>82309.52</v>
      </c>
    </row>
    <row r="72" spans="1:6" ht="12.75" customHeight="1" x14ac:dyDescent="0.2">
      <c r="A72" s="363" t="str">
        <f t="shared" si="1"/>
        <v>174270-3-142</v>
      </c>
      <c r="B72" s="434">
        <v>174270</v>
      </c>
      <c r="C72" s="435">
        <v>3</v>
      </c>
      <c r="D72" s="436" t="s">
        <v>8</v>
      </c>
      <c r="E72" s="435">
        <v>142</v>
      </c>
      <c r="F72" s="440">
        <v>466756.62</v>
      </c>
    </row>
    <row r="73" spans="1:6" ht="12" customHeight="1" x14ac:dyDescent="0.2">
      <c r="A73" s="363" t="str">
        <f t="shared" si="1"/>
        <v>174271-3-142</v>
      </c>
      <c r="B73" s="431">
        <v>174271</v>
      </c>
      <c r="C73" s="432">
        <v>3</v>
      </c>
      <c r="D73" s="433" t="s">
        <v>8</v>
      </c>
      <c r="E73" s="432">
        <v>142</v>
      </c>
      <c r="F73" s="439">
        <v>50092.1</v>
      </c>
    </row>
    <row r="74" spans="1:6" ht="12.75" customHeight="1" x14ac:dyDescent="0.2">
      <c r="A74" s="363" t="str">
        <f t="shared" si="1"/>
        <v>174272-3-142</v>
      </c>
      <c r="B74" s="434">
        <v>174272</v>
      </c>
      <c r="C74" s="435">
        <v>3</v>
      </c>
      <c r="D74" s="436" t="s">
        <v>8</v>
      </c>
      <c r="E74" s="435">
        <v>142</v>
      </c>
      <c r="F74" s="440">
        <v>105837.63</v>
      </c>
    </row>
    <row r="75" spans="1:6" ht="12" customHeight="1" x14ac:dyDescent="0.2">
      <c r="A75" s="363" t="str">
        <f t="shared" si="1"/>
        <v>174273-3-142</v>
      </c>
      <c r="B75" s="431">
        <v>174273</v>
      </c>
      <c r="C75" s="432">
        <v>3</v>
      </c>
      <c r="D75" s="433" t="s">
        <v>8</v>
      </c>
      <c r="E75" s="432">
        <v>142</v>
      </c>
      <c r="F75" s="439">
        <v>374800</v>
      </c>
    </row>
    <row r="76" spans="1:6" ht="12.75" customHeight="1" x14ac:dyDescent="0.2">
      <c r="A76" s="363" t="str">
        <f t="shared" si="1"/>
        <v>195063-3-100</v>
      </c>
      <c r="B76" s="434">
        <v>195063</v>
      </c>
      <c r="C76" s="435">
        <v>3</v>
      </c>
      <c r="D76" s="436" t="s">
        <v>8</v>
      </c>
      <c r="E76" s="435">
        <v>100</v>
      </c>
      <c r="F76" s="440">
        <v>37539.68</v>
      </c>
    </row>
    <row r="77" spans="1:6" ht="12" customHeight="1" x14ac:dyDescent="0.2">
      <c r="A77" s="363" t="str">
        <f t="shared" si="1"/>
        <v>195063-3-188</v>
      </c>
      <c r="B77" s="431">
        <v>195063</v>
      </c>
      <c r="C77" s="432">
        <v>3</v>
      </c>
      <c r="D77" s="433" t="s">
        <v>8</v>
      </c>
      <c r="E77" s="432">
        <v>188</v>
      </c>
      <c r="F77" s="439">
        <v>56826</v>
      </c>
    </row>
    <row r="78" spans="1:6" ht="12.75" customHeight="1" x14ac:dyDescent="0.2">
      <c r="A78" s="363" t="str">
        <f t="shared" si="1"/>
        <v>195065-3-100</v>
      </c>
      <c r="B78" s="434">
        <v>195065</v>
      </c>
      <c r="C78" s="435">
        <v>3</v>
      </c>
      <c r="D78" s="436" t="s">
        <v>8</v>
      </c>
      <c r="E78" s="435">
        <v>100</v>
      </c>
      <c r="F78" s="440">
        <v>3960.14</v>
      </c>
    </row>
    <row r="79" spans="1:6" ht="12" customHeight="1" x14ac:dyDescent="0.2">
      <c r="A79" s="363" t="str">
        <f t="shared" si="1"/>
        <v>202067-3-100</v>
      </c>
      <c r="B79" s="431">
        <v>202067</v>
      </c>
      <c r="C79" s="432">
        <v>3</v>
      </c>
      <c r="D79" s="433" t="s">
        <v>8</v>
      </c>
      <c r="E79" s="432">
        <v>100</v>
      </c>
      <c r="F79" s="439">
        <v>127206.39</v>
      </c>
    </row>
    <row r="80" spans="1:6" ht="12.75" customHeight="1" x14ac:dyDescent="0.2">
      <c r="A80" s="363" t="str">
        <f t="shared" si="1"/>
        <v>202067-4-100</v>
      </c>
      <c r="B80" s="434">
        <v>202067</v>
      </c>
      <c r="C80" s="435">
        <v>4</v>
      </c>
      <c r="D80" s="436" t="s">
        <v>7</v>
      </c>
      <c r="E80" s="435">
        <v>100</v>
      </c>
      <c r="F80" s="440">
        <v>49499.6</v>
      </c>
    </row>
    <row r="81" spans="1:6" ht="12" customHeight="1" x14ac:dyDescent="0.2">
      <c r="A81" s="363"/>
      <c r="B81" s="437" t="s">
        <v>9</v>
      </c>
      <c r="C81" s="483"/>
      <c r="D81" s="483"/>
      <c r="E81" s="437"/>
      <c r="F81" s="438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"/>
  <sheetViews>
    <sheetView showGridLines="0" zoomScale="80" zoomScaleNormal="80" workbookViewId="0">
      <pane xSplit="5" ySplit="4" topLeftCell="I86" activePane="bottomRight" state="frozen"/>
      <selection activeCell="B3" sqref="B3:B4"/>
      <selection pane="topRight" activeCell="B3" sqref="B3:B4"/>
      <selection pane="bottomLeft" activeCell="B3" sqref="B3:B4"/>
      <selection pane="bottomRight" activeCell="K101" sqref="K101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42"/>
      <c r="C1" s="443"/>
      <c r="D1" s="443"/>
      <c r="E1" s="443"/>
      <c r="F1" s="443"/>
      <c r="G1" s="443"/>
      <c r="H1" s="443"/>
      <c r="I1" s="443"/>
      <c r="K1" s="444"/>
      <c r="L1" s="445"/>
      <c r="M1" s="445"/>
      <c r="N1" s="446"/>
      <c r="O1" s="446"/>
      <c r="P1" s="446"/>
    </row>
    <row r="2" spans="1:17" ht="17.100000000000001" customHeight="1" x14ac:dyDescent="0.2">
      <c r="A2" s="447">
        <v>1</v>
      </c>
      <c r="B2" s="447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6" t="s">
        <v>48</v>
      </c>
      <c r="B3" s="486" t="s">
        <v>62</v>
      </c>
      <c r="C3" s="486" t="s">
        <v>349</v>
      </c>
      <c r="D3" s="486"/>
      <c r="E3" s="486" t="s">
        <v>350</v>
      </c>
      <c r="F3" s="484" t="s">
        <v>86</v>
      </c>
      <c r="G3" s="484" t="s">
        <v>351</v>
      </c>
      <c r="H3" s="484" t="s">
        <v>87</v>
      </c>
      <c r="I3" s="484" t="s">
        <v>352</v>
      </c>
      <c r="J3" s="484" t="s">
        <v>2</v>
      </c>
      <c r="K3" s="484" t="s">
        <v>353</v>
      </c>
      <c r="L3" s="484" t="s">
        <v>88</v>
      </c>
      <c r="M3" s="484" t="s">
        <v>4</v>
      </c>
      <c r="N3" s="484" t="s">
        <v>5</v>
      </c>
      <c r="O3" s="484" t="s">
        <v>12</v>
      </c>
      <c r="P3" s="484" t="s">
        <v>3</v>
      </c>
    </row>
    <row r="4" spans="1:17" s="448" customFormat="1" ht="32.1" customHeight="1" x14ac:dyDescent="0.2">
      <c r="A4" s="487"/>
      <c r="B4" s="486"/>
      <c r="C4" s="486"/>
      <c r="D4" s="486"/>
      <c r="E4" s="486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5"/>
    </row>
    <row r="5" spans="1:17" ht="17.100000000000001" customHeight="1" x14ac:dyDescent="0.2">
      <c r="A5" s="449" t="str">
        <f t="shared" ref="A5:A41" si="0">CONCATENATE(B5,"-",C5,"-",E5)</f>
        <v>93045-1-100</v>
      </c>
      <c r="B5" s="431">
        <v>93045</v>
      </c>
      <c r="C5" s="432">
        <v>1</v>
      </c>
      <c r="D5" s="433" t="s">
        <v>11</v>
      </c>
      <c r="E5" s="432">
        <v>100</v>
      </c>
      <c r="F5" s="476">
        <v>500000</v>
      </c>
      <c r="G5" s="476">
        <v>0</v>
      </c>
      <c r="H5" s="476">
        <v>500000</v>
      </c>
      <c r="I5" s="476">
        <v>0</v>
      </c>
      <c r="J5" s="476">
        <v>500000</v>
      </c>
      <c r="K5" s="476">
        <v>0</v>
      </c>
      <c r="L5" s="476">
        <v>500000</v>
      </c>
      <c r="M5" s="476">
        <v>500000</v>
      </c>
      <c r="N5" s="476">
        <v>500000</v>
      </c>
      <c r="O5" s="476"/>
      <c r="P5" s="450">
        <f>+L5-O5</f>
        <v>500000</v>
      </c>
    </row>
    <row r="6" spans="1:17" ht="17.100000000000001" customHeight="1" x14ac:dyDescent="0.2">
      <c r="A6" s="449" t="str">
        <f t="shared" si="0"/>
        <v>93045-3-100</v>
      </c>
      <c r="B6" s="434">
        <v>93045</v>
      </c>
      <c r="C6" s="435">
        <v>3</v>
      </c>
      <c r="D6" s="436" t="s">
        <v>8</v>
      </c>
      <c r="E6" s="435">
        <v>100</v>
      </c>
      <c r="F6" s="477">
        <v>50000</v>
      </c>
      <c r="G6" s="477">
        <v>0</v>
      </c>
      <c r="H6" s="477">
        <v>50000</v>
      </c>
      <c r="I6" s="477">
        <v>0</v>
      </c>
      <c r="J6" s="477">
        <v>50000</v>
      </c>
      <c r="K6" s="477">
        <v>0</v>
      </c>
      <c r="L6" s="477">
        <v>50000</v>
      </c>
      <c r="M6" s="477">
        <v>50000</v>
      </c>
      <c r="N6" s="477">
        <v>50000</v>
      </c>
      <c r="O6" s="477"/>
      <c r="P6" s="451">
        <f t="shared" ref="P6:P94" si="1">+L6-O6</f>
        <v>50000</v>
      </c>
    </row>
    <row r="7" spans="1:17" ht="17.100000000000001" customHeight="1" x14ac:dyDescent="0.2">
      <c r="A7" s="449" t="str">
        <f t="shared" si="0"/>
        <v>93048-1-100</v>
      </c>
      <c r="B7" s="431">
        <v>93048</v>
      </c>
      <c r="C7" s="432">
        <v>1</v>
      </c>
      <c r="D7" s="433" t="s">
        <v>11</v>
      </c>
      <c r="E7" s="432">
        <v>100</v>
      </c>
      <c r="F7" s="476">
        <v>300000</v>
      </c>
      <c r="G7" s="476">
        <v>0</v>
      </c>
      <c r="H7" s="476">
        <v>300000</v>
      </c>
      <c r="I7" s="476">
        <v>0</v>
      </c>
      <c r="J7" s="476">
        <v>300000</v>
      </c>
      <c r="K7" s="476">
        <v>0</v>
      </c>
      <c r="L7" s="476">
        <v>300000</v>
      </c>
      <c r="M7" s="476">
        <v>300000</v>
      </c>
      <c r="N7" s="476">
        <v>300000</v>
      </c>
      <c r="O7" s="476"/>
      <c r="P7" s="452">
        <f>+L7-O7</f>
        <v>300000</v>
      </c>
      <c r="Q7" s="453"/>
    </row>
    <row r="8" spans="1:17" ht="17.100000000000001" customHeight="1" x14ac:dyDescent="0.2">
      <c r="A8" s="449" t="str">
        <f t="shared" si="0"/>
        <v>93048-3-100</v>
      </c>
      <c r="B8" s="434">
        <v>93048</v>
      </c>
      <c r="C8" s="435">
        <v>3</v>
      </c>
      <c r="D8" s="436" t="s">
        <v>8</v>
      </c>
      <c r="E8" s="435">
        <v>100</v>
      </c>
      <c r="F8" s="477">
        <v>10000</v>
      </c>
      <c r="G8" s="477">
        <v>0</v>
      </c>
      <c r="H8" s="477">
        <v>10000</v>
      </c>
      <c r="I8" s="477">
        <v>0</v>
      </c>
      <c r="J8" s="477">
        <v>10000</v>
      </c>
      <c r="K8" s="477">
        <v>0</v>
      </c>
      <c r="L8" s="477">
        <v>10000</v>
      </c>
      <c r="M8" s="477">
        <v>10000</v>
      </c>
      <c r="N8" s="477">
        <v>10000</v>
      </c>
      <c r="O8" s="477"/>
      <c r="P8" s="451">
        <f t="shared" si="1"/>
        <v>10000</v>
      </c>
    </row>
    <row r="9" spans="1:17" ht="17.100000000000001" customHeight="1" x14ac:dyDescent="0.2">
      <c r="A9" s="449" t="str">
        <f t="shared" si="0"/>
        <v>107292-1-100</v>
      </c>
      <c r="B9" s="431">
        <v>107292</v>
      </c>
      <c r="C9" s="432">
        <v>1</v>
      </c>
      <c r="D9" s="433" t="s">
        <v>11</v>
      </c>
      <c r="E9" s="432">
        <v>100</v>
      </c>
      <c r="F9" s="476">
        <v>1000000</v>
      </c>
      <c r="G9" s="476">
        <v>0</v>
      </c>
      <c r="H9" s="476">
        <v>1000000</v>
      </c>
      <c r="I9" s="476">
        <v>0</v>
      </c>
      <c r="J9" s="476">
        <v>1000000</v>
      </c>
      <c r="K9" s="476">
        <v>0</v>
      </c>
      <c r="L9" s="476">
        <v>1000000</v>
      </c>
      <c r="M9" s="476">
        <v>1000000</v>
      </c>
      <c r="N9" s="476">
        <v>0</v>
      </c>
      <c r="O9" s="476">
        <v>1000000</v>
      </c>
      <c r="P9" s="452">
        <f>+L9-O9</f>
        <v>0</v>
      </c>
    </row>
    <row r="10" spans="1:17" ht="17.100000000000001" customHeight="1" x14ac:dyDescent="0.2">
      <c r="A10" s="449" t="str">
        <f t="shared" si="0"/>
        <v>107292-3-100</v>
      </c>
      <c r="B10" s="434">
        <v>107292</v>
      </c>
      <c r="C10" s="435">
        <v>3</v>
      </c>
      <c r="D10" s="436" t="s">
        <v>8</v>
      </c>
      <c r="E10" s="435">
        <v>100</v>
      </c>
      <c r="F10" s="477">
        <v>50000</v>
      </c>
      <c r="G10" s="477">
        <v>0</v>
      </c>
      <c r="H10" s="477">
        <v>50000</v>
      </c>
      <c r="I10" s="477">
        <v>0</v>
      </c>
      <c r="J10" s="477">
        <v>50000</v>
      </c>
      <c r="K10" s="477">
        <v>0</v>
      </c>
      <c r="L10" s="477">
        <v>50000</v>
      </c>
      <c r="M10" s="477">
        <v>50000</v>
      </c>
      <c r="N10" s="477">
        <v>0</v>
      </c>
      <c r="O10" s="477">
        <v>50000</v>
      </c>
      <c r="P10" s="451">
        <f t="shared" si="1"/>
        <v>0</v>
      </c>
    </row>
    <row r="11" spans="1:17" ht="17.100000000000001" customHeight="1" x14ac:dyDescent="0.2">
      <c r="A11" s="449" t="str">
        <f t="shared" si="0"/>
        <v>128803-3-142</v>
      </c>
      <c r="B11" s="431">
        <v>128803</v>
      </c>
      <c r="C11" s="432">
        <v>3</v>
      </c>
      <c r="D11" s="433" t="s">
        <v>8</v>
      </c>
      <c r="E11" s="432">
        <v>142</v>
      </c>
      <c r="F11" s="476">
        <v>60000</v>
      </c>
      <c r="G11" s="476">
        <v>-60000</v>
      </c>
      <c r="H11" s="476"/>
      <c r="I11" s="476"/>
      <c r="J11" s="476"/>
      <c r="K11" s="476"/>
      <c r="L11" s="476"/>
      <c r="M11" s="476"/>
      <c r="N11" s="476"/>
      <c r="O11" s="476"/>
      <c r="P11" s="452">
        <f>+L11-O11</f>
        <v>0</v>
      </c>
    </row>
    <row r="12" spans="1:17" ht="17.100000000000001" customHeight="1" x14ac:dyDescent="0.2">
      <c r="A12" s="449" t="str">
        <f t="shared" si="0"/>
        <v>128805-3-142</v>
      </c>
      <c r="B12" s="434">
        <v>128805</v>
      </c>
      <c r="C12" s="435">
        <v>3</v>
      </c>
      <c r="D12" s="436" t="s">
        <v>8</v>
      </c>
      <c r="E12" s="435">
        <v>142</v>
      </c>
      <c r="F12" s="477">
        <v>30000</v>
      </c>
      <c r="G12" s="477">
        <v>-30000</v>
      </c>
      <c r="H12" s="477"/>
      <c r="I12" s="477"/>
      <c r="J12" s="477"/>
      <c r="K12" s="477"/>
      <c r="L12" s="477"/>
      <c r="M12" s="477"/>
      <c r="N12" s="477"/>
      <c r="O12" s="477"/>
      <c r="P12" s="451">
        <f t="shared" si="1"/>
        <v>0</v>
      </c>
    </row>
    <row r="13" spans="1:17" ht="17.100000000000001" customHeight="1" x14ac:dyDescent="0.2">
      <c r="A13" s="449" t="str">
        <f t="shared" si="0"/>
        <v>128807-3-142</v>
      </c>
      <c r="B13" s="431">
        <v>128807</v>
      </c>
      <c r="C13" s="432">
        <v>3</v>
      </c>
      <c r="D13" s="433" t="s">
        <v>8</v>
      </c>
      <c r="E13" s="432">
        <v>142</v>
      </c>
      <c r="F13" s="476">
        <v>25000</v>
      </c>
      <c r="G13" s="476">
        <v>-25000</v>
      </c>
      <c r="H13" s="476"/>
      <c r="I13" s="476"/>
      <c r="J13" s="476"/>
      <c r="K13" s="476"/>
      <c r="L13" s="476"/>
      <c r="M13" s="476"/>
      <c r="N13" s="476"/>
      <c r="O13" s="476"/>
      <c r="P13" s="452">
        <f>+L13-O13</f>
        <v>0</v>
      </c>
    </row>
    <row r="14" spans="1:17" ht="17.100000000000001" customHeight="1" x14ac:dyDescent="0.2">
      <c r="A14" s="449" t="str">
        <f t="shared" si="0"/>
        <v>128809-3-142</v>
      </c>
      <c r="B14" s="434">
        <v>128809</v>
      </c>
      <c r="C14" s="435">
        <v>3</v>
      </c>
      <c r="D14" s="436" t="s">
        <v>8</v>
      </c>
      <c r="E14" s="435">
        <v>142</v>
      </c>
      <c r="F14" s="477">
        <v>50000</v>
      </c>
      <c r="G14" s="477">
        <v>-50000</v>
      </c>
      <c r="H14" s="477"/>
      <c r="I14" s="477"/>
      <c r="J14" s="477"/>
      <c r="K14" s="477"/>
      <c r="L14" s="477"/>
      <c r="M14" s="477"/>
      <c r="N14" s="477"/>
      <c r="O14" s="477"/>
      <c r="P14" s="451">
        <f t="shared" si="1"/>
        <v>0</v>
      </c>
    </row>
    <row r="15" spans="1:17" ht="17.100000000000001" customHeight="1" x14ac:dyDescent="0.2">
      <c r="A15" s="449" t="str">
        <f t="shared" si="0"/>
        <v>128811-3-142</v>
      </c>
      <c r="B15" s="431">
        <v>128811</v>
      </c>
      <c r="C15" s="432">
        <v>3</v>
      </c>
      <c r="D15" s="433" t="s">
        <v>8</v>
      </c>
      <c r="E15" s="432">
        <v>142</v>
      </c>
      <c r="F15" s="476">
        <v>70000</v>
      </c>
      <c r="G15" s="476">
        <v>-70000</v>
      </c>
      <c r="H15" s="476"/>
      <c r="I15" s="476"/>
      <c r="J15" s="476"/>
      <c r="K15" s="476"/>
      <c r="L15" s="476"/>
      <c r="M15" s="476"/>
      <c r="N15" s="476"/>
      <c r="O15" s="476"/>
      <c r="P15" s="452">
        <f>+L15-O15</f>
        <v>0</v>
      </c>
    </row>
    <row r="16" spans="1:17" ht="17.100000000000001" customHeight="1" x14ac:dyDescent="0.2">
      <c r="A16" s="449" t="str">
        <f t="shared" si="0"/>
        <v>139603-9-142</v>
      </c>
      <c r="B16" s="434">
        <v>139603</v>
      </c>
      <c r="C16" s="435">
        <v>9</v>
      </c>
      <c r="D16" s="436" t="s">
        <v>347</v>
      </c>
      <c r="E16" s="435">
        <v>142</v>
      </c>
      <c r="F16" s="477">
        <v>138709005</v>
      </c>
      <c r="G16" s="477">
        <v>-138709005</v>
      </c>
      <c r="H16" s="477"/>
      <c r="I16" s="477"/>
      <c r="J16" s="477"/>
      <c r="K16" s="477"/>
      <c r="L16" s="477"/>
      <c r="M16" s="477"/>
      <c r="N16" s="477"/>
      <c r="O16" s="477"/>
      <c r="P16" s="451">
        <f t="shared" si="1"/>
        <v>0</v>
      </c>
    </row>
    <row r="17" spans="1:16" ht="17.100000000000001" customHeight="1" x14ac:dyDescent="0.2">
      <c r="A17" s="449" t="str">
        <f t="shared" si="0"/>
        <v>139605-3-151</v>
      </c>
      <c r="B17" s="431">
        <v>139605</v>
      </c>
      <c r="C17" s="432">
        <v>3</v>
      </c>
      <c r="D17" s="433" t="s">
        <v>8</v>
      </c>
      <c r="E17" s="432">
        <v>151</v>
      </c>
      <c r="F17" s="476">
        <v>322868</v>
      </c>
      <c r="G17" s="476">
        <v>0</v>
      </c>
      <c r="H17" s="476">
        <v>322868</v>
      </c>
      <c r="I17" s="476">
        <v>0</v>
      </c>
      <c r="J17" s="476">
        <v>322868</v>
      </c>
      <c r="K17" s="476">
        <v>0</v>
      </c>
      <c r="L17" s="476">
        <v>322868</v>
      </c>
      <c r="M17" s="476">
        <v>322868</v>
      </c>
      <c r="N17" s="476">
        <v>322868</v>
      </c>
      <c r="O17" s="476"/>
      <c r="P17" s="452">
        <f>+L17-O17</f>
        <v>322868</v>
      </c>
    </row>
    <row r="18" spans="1:16" ht="17.100000000000001" customHeight="1" x14ac:dyDescent="0.2">
      <c r="A18" s="449" t="str">
        <f t="shared" si="0"/>
        <v>174222-1-100</v>
      </c>
      <c r="B18" s="434">
        <v>174222</v>
      </c>
      <c r="C18" s="435">
        <v>1</v>
      </c>
      <c r="D18" s="436" t="s">
        <v>11</v>
      </c>
      <c r="E18" s="435">
        <v>100</v>
      </c>
      <c r="F18" s="477">
        <v>343663503</v>
      </c>
      <c r="G18" s="477">
        <v>0</v>
      </c>
      <c r="H18" s="477">
        <v>343663503</v>
      </c>
      <c r="I18" s="477">
        <v>0</v>
      </c>
      <c r="J18" s="477">
        <v>343663503</v>
      </c>
      <c r="K18" s="477">
        <v>0</v>
      </c>
      <c r="L18" s="477">
        <v>343663503</v>
      </c>
      <c r="M18" s="477">
        <v>338663503</v>
      </c>
      <c r="N18" s="477">
        <v>338663503</v>
      </c>
      <c r="O18" s="477"/>
      <c r="P18" s="451">
        <f t="shared" si="1"/>
        <v>343663503</v>
      </c>
    </row>
    <row r="19" spans="1:16" ht="17.100000000000001" customHeight="1" x14ac:dyDescent="0.2">
      <c r="A19" s="449" t="str">
        <f t="shared" si="0"/>
        <v>174224-3-151</v>
      </c>
      <c r="B19" s="431">
        <v>174224</v>
      </c>
      <c r="C19" s="432">
        <v>3</v>
      </c>
      <c r="D19" s="433" t="s">
        <v>8</v>
      </c>
      <c r="E19" s="432">
        <v>151</v>
      </c>
      <c r="F19" s="476">
        <v>25591140</v>
      </c>
      <c r="G19" s="476">
        <v>0</v>
      </c>
      <c r="H19" s="476">
        <v>25591140</v>
      </c>
      <c r="I19" s="476">
        <v>0</v>
      </c>
      <c r="J19" s="476">
        <v>25591140</v>
      </c>
      <c r="K19" s="476">
        <v>0</v>
      </c>
      <c r="L19" s="476">
        <v>25591140</v>
      </c>
      <c r="M19" s="476">
        <v>25287286.350000001</v>
      </c>
      <c r="N19" s="476">
        <v>25287286.350000001</v>
      </c>
      <c r="O19" s="476"/>
      <c r="P19" s="452">
        <f>+L19-O19</f>
        <v>25591140</v>
      </c>
    </row>
    <row r="20" spans="1:16" ht="17.100000000000001" customHeight="1" x14ac:dyDescent="0.2">
      <c r="A20" s="449" t="str">
        <f t="shared" si="0"/>
        <v>174225-3-151</v>
      </c>
      <c r="B20" s="434">
        <v>174225</v>
      </c>
      <c r="C20" s="435">
        <v>3</v>
      </c>
      <c r="D20" s="436" t="s">
        <v>8</v>
      </c>
      <c r="E20" s="435">
        <v>151</v>
      </c>
      <c r="F20" s="477">
        <v>997967</v>
      </c>
      <c r="G20" s="477">
        <v>0</v>
      </c>
      <c r="H20" s="477">
        <v>997967</v>
      </c>
      <c r="I20" s="477">
        <v>0</v>
      </c>
      <c r="J20" s="477">
        <v>997967</v>
      </c>
      <c r="K20" s="477">
        <v>0</v>
      </c>
      <c r="L20" s="477">
        <v>997967</v>
      </c>
      <c r="M20" s="477">
        <v>981179</v>
      </c>
      <c r="N20" s="477">
        <v>981179</v>
      </c>
      <c r="O20" s="477"/>
      <c r="P20" s="451">
        <f t="shared" si="1"/>
        <v>997967</v>
      </c>
    </row>
    <row r="21" spans="1:16" ht="17.100000000000001" customHeight="1" x14ac:dyDescent="0.2">
      <c r="A21" s="449" t="str">
        <f t="shared" si="0"/>
        <v>174228-3-142</v>
      </c>
      <c r="B21" s="431">
        <v>174228</v>
      </c>
      <c r="C21" s="432">
        <v>3</v>
      </c>
      <c r="D21" s="433" t="s">
        <v>8</v>
      </c>
      <c r="E21" s="432">
        <v>142</v>
      </c>
      <c r="F21" s="476">
        <v>400000</v>
      </c>
      <c r="G21" s="476">
        <v>-400000</v>
      </c>
      <c r="H21" s="476"/>
      <c r="I21" s="476"/>
      <c r="J21" s="476"/>
      <c r="K21" s="476"/>
      <c r="L21" s="476"/>
      <c r="M21" s="476"/>
      <c r="N21" s="476"/>
      <c r="O21" s="476"/>
      <c r="P21" s="452">
        <f>+L21-O21</f>
        <v>0</v>
      </c>
    </row>
    <row r="22" spans="1:16" ht="17.100000000000001" customHeight="1" x14ac:dyDescent="0.2">
      <c r="A22" s="449" t="str">
        <f t="shared" si="0"/>
        <v>174229-3-142</v>
      </c>
      <c r="B22" s="434">
        <v>174229</v>
      </c>
      <c r="C22" s="435">
        <v>3</v>
      </c>
      <c r="D22" s="436" t="s">
        <v>8</v>
      </c>
      <c r="E22" s="435">
        <v>142</v>
      </c>
      <c r="F22" s="477">
        <v>400000</v>
      </c>
      <c r="G22" s="477">
        <v>-400000</v>
      </c>
      <c r="H22" s="477"/>
      <c r="I22" s="477"/>
      <c r="J22" s="477"/>
      <c r="K22" s="477"/>
      <c r="L22" s="477"/>
      <c r="M22" s="477"/>
      <c r="N22" s="477"/>
      <c r="O22" s="477"/>
      <c r="P22" s="451">
        <f t="shared" si="1"/>
        <v>0</v>
      </c>
    </row>
    <row r="23" spans="1:16" ht="17.100000000000001" customHeight="1" x14ac:dyDescent="0.2">
      <c r="A23" s="449" t="str">
        <f t="shared" si="0"/>
        <v>174230-3-142</v>
      </c>
      <c r="B23" s="431">
        <v>174230</v>
      </c>
      <c r="C23" s="432">
        <v>3</v>
      </c>
      <c r="D23" s="433" t="s">
        <v>8</v>
      </c>
      <c r="E23" s="432">
        <v>142</v>
      </c>
      <c r="F23" s="476">
        <v>300000</v>
      </c>
      <c r="G23" s="476">
        <v>-300000</v>
      </c>
      <c r="H23" s="476"/>
      <c r="I23" s="476"/>
      <c r="J23" s="476"/>
      <c r="K23" s="476"/>
      <c r="L23" s="476"/>
      <c r="M23" s="476"/>
      <c r="N23" s="476"/>
      <c r="O23" s="476"/>
      <c r="P23" s="452">
        <f>+L23-O23</f>
        <v>0</v>
      </c>
    </row>
    <row r="24" spans="1:16" ht="17.100000000000001" customHeight="1" x14ac:dyDescent="0.2">
      <c r="A24" s="449" t="str">
        <f t="shared" si="0"/>
        <v>174231-3-142</v>
      </c>
      <c r="B24" s="434">
        <v>174231</v>
      </c>
      <c r="C24" s="435">
        <v>3</v>
      </c>
      <c r="D24" s="436" t="s">
        <v>8</v>
      </c>
      <c r="E24" s="435">
        <v>142</v>
      </c>
      <c r="F24" s="477">
        <v>400000</v>
      </c>
      <c r="G24" s="477">
        <v>-397000</v>
      </c>
      <c r="H24" s="477">
        <v>3000</v>
      </c>
      <c r="I24" s="477">
        <v>0</v>
      </c>
      <c r="J24" s="477">
        <v>3000</v>
      </c>
      <c r="K24" s="477">
        <v>0</v>
      </c>
      <c r="L24" s="477">
        <v>3000</v>
      </c>
      <c r="M24" s="477">
        <v>2500</v>
      </c>
      <c r="N24" s="477">
        <v>2500</v>
      </c>
      <c r="O24" s="477"/>
      <c r="P24" s="451">
        <f t="shared" si="1"/>
        <v>3000</v>
      </c>
    </row>
    <row r="25" spans="1:16" ht="17.100000000000001" customHeight="1" x14ac:dyDescent="0.2">
      <c r="A25" s="449" t="str">
        <f t="shared" si="0"/>
        <v>174231-4-142</v>
      </c>
      <c r="B25" s="431">
        <v>174231</v>
      </c>
      <c r="C25" s="432">
        <v>4</v>
      </c>
      <c r="D25" s="433" t="s">
        <v>7</v>
      </c>
      <c r="E25" s="432">
        <v>142</v>
      </c>
      <c r="F25" s="476">
        <v>200000</v>
      </c>
      <c r="G25" s="476">
        <v>-200000</v>
      </c>
      <c r="H25" s="476"/>
      <c r="I25" s="476"/>
      <c r="J25" s="476"/>
      <c r="K25" s="476"/>
      <c r="L25" s="476"/>
      <c r="M25" s="476"/>
      <c r="N25" s="476"/>
      <c r="O25" s="476"/>
      <c r="P25" s="452">
        <f>+L25-O25</f>
        <v>0</v>
      </c>
    </row>
    <row r="26" spans="1:16" ht="17.100000000000001" customHeight="1" x14ac:dyDescent="0.2">
      <c r="A26" s="449" t="str">
        <f t="shared" si="0"/>
        <v>174232-3-142</v>
      </c>
      <c r="B26" s="434">
        <v>174232</v>
      </c>
      <c r="C26" s="435">
        <v>3</v>
      </c>
      <c r="D26" s="436" t="s">
        <v>8</v>
      </c>
      <c r="E26" s="435">
        <v>142</v>
      </c>
      <c r="F26" s="477">
        <v>33000000</v>
      </c>
      <c r="G26" s="477">
        <v>-32700000</v>
      </c>
      <c r="H26" s="477">
        <v>300000</v>
      </c>
      <c r="I26" s="477">
        <v>0</v>
      </c>
      <c r="J26" s="477">
        <v>300000</v>
      </c>
      <c r="K26" s="477">
        <v>0</v>
      </c>
      <c r="L26" s="477">
        <v>300000</v>
      </c>
      <c r="M26" s="477">
        <v>271700.38</v>
      </c>
      <c r="N26" s="477">
        <v>271700.38</v>
      </c>
      <c r="O26" s="477"/>
      <c r="P26" s="451">
        <f t="shared" si="1"/>
        <v>300000</v>
      </c>
    </row>
    <row r="27" spans="1:16" ht="17.100000000000001" customHeight="1" x14ac:dyDescent="0.2">
      <c r="A27" s="449" t="str">
        <f t="shared" si="0"/>
        <v>174232-4-142</v>
      </c>
      <c r="B27" s="431">
        <v>174232</v>
      </c>
      <c r="C27" s="432">
        <v>4</v>
      </c>
      <c r="D27" s="433" t="s">
        <v>7</v>
      </c>
      <c r="E27" s="432">
        <v>142</v>
      </c>
      <c r="F27" s="476">
        <v>2000000</v>
      </c>
      <c r="G27" s="476">
        <v>-2000000</v>
      </c>
      <c r="H27" s="476"/>
      <c r="I27" s="476"/>
      <c r="J27" s="476"/>
      <c r="K27" s="476"/>
      <c r="L27" s="476"/>
      <c r="M27" s="476"/>
      <c r="N27" s="476"/>
      <c r="O27" s="476"/>
      <c r="P27" s="452">
        <f>+L27-O27</f>
        <v>0</v>
      </c>
    </row>
    <row r="28" spans="1:16" ht="17.100000000000001" customHeight="1" x14ac:dyDescent="0.2">
      <c r="A28" s="449" t="str">
        <f t="shared" si="0"/>
        <v>174233-3-142</v>
      </c>
      <c r="B28" s="434">
        <v>174233</v>
      </c>
      <c r="C28" s="435">
        <v>3</v>
      </c>
      <c r="D28" s="436" t="s">
        <v>8</v>
      </c>
      <c r="E28" s="435">
        <v>142</v>
      </c>
      <c r="F28" s="477">
        <v>200000</v>
      </c>
      <c r="G28" s="477">
        <v>-200000</v>
      </c>
      <c r="H28" s="477"/>
      <c r="I28" s="477"/>
      <c r="J28" s="477"/>
      <c r="K28" s="477"/>
      <c r="L28" s="477"/>
      <c r="M28" s="477"/>
      <c r="N28" s="477"/>
      <c r="O28" s="477"/>
      <c r="P28" s="451">
        <f t="shared" si="1"/>
        <v>0</v>
      </c>
    </row>
    <row r="29" spans="1:16" ht="17.100000000000001" customHeight="1" x14ac:dyDescent="0.2">
      <c r="A29" s="449" t="str">
        <f t="shared" si="0"/>
        <v>174233-4-142</v>
      </c>
      <c r="B29" s="431">
        <v>174233</v>
      </c>
      <c r="C29" s="432">
        <v>4</v>
      </c>
      <c r="D29" s="433" t="s">
        <v>7</v>
      </c>
      <c r="E29" s="432">
        <v>142</v>
      </c>
      <c r="F29" s="476">
        <v>150000</v>
      </c>
      <c r="G29" s="476">
        <v>-150000</v>
      </c>
      <c r="H29" s="476"/>
      <c r="I29" s="476"/>
      <c r="J29" s="476"/>
      <c r="K29" s="476"/>
      <c r="L29" s="476"/>
      <c r="M29" s="476"/>
      <c r="N29" s="476"/>
      <c r="O29" s="476"/>
      <c r="P29" s="452">
        <f>+L29-O29</f>
        <v>0</v>
      </c>
    </row>
    <row r="30" spans="1:16" ht="17.100000000000001" customHeight="1" x14ac:dyDescent="0.2">
      <c r="A30" s="449" t="str">
        <f t="shared" si="0"/>
        <v>174234-3-142</v>
      </c>
      <c r="B30" s="434">
        <v>174234</v>
      </c>
      <c r="C30" s="435">
        <v>3</v>
      </c>
      <c r="D30" s="436" t="s">
        <v>8</v>
      </c>
      <c r="E30" s="435">
        <v>142</v>
      </c>
      <c r="F30" s="477">
        <v>1000000</v>
      </c>
      <c r="G30" s="477">
        <v>-916667</v>
      </c>
      <c r="H30" s="477">
        <v>83333</v>
      </c>
      <c r="I30" s="477">
        <v>0</v>
      </c>
      <c r="J30" s="477">
        <v>83333</v>
      </c>
      <c r="K30" s="477">
        <v>0</v>
      </c>
      <c r="L30" s="477">
        <v>83333</v>
      </c>
      <c r="M30" s="477">
        <v>83333</v>
      </c>
      <c r="N30" s="477">
        <v>83333</v>
      </c>
      <c r="O30" s="477"/>
      <c r="P30" s="451">
        <f t="shared" si="1"/>
        <v>83333</v>
      </c>
    </row>
    <row r="31" spans="1:16" ht="17.100000000000001" customHeight="1" x14ac:dyDescent="0.2">
      <c r="A31" s="449" t="str">
        <f t="shared" si="0"/>
        <v>174234-4-142</v>
      </c>
      <c r="B31" s="431">
        <v>174234</v>
      </c>
      <c r="C31" s="432">
        <v>4</v>
      </c>
      <c r="D31" s="433" t="s">
        <v>7</v>
      </c>
      <c r="E31" s="432">
        <v>142</v>
      </c>
      <c r="F31" s="476">
        <v>300000</v>
      </c>
      <c r="G31" s="476">
        <v>-300000</v>
      </c>
      <c r="H31" s="476"/>
      <c r="I31" s="476"/>
      <c r="J31" s="476"/>
      <c r="K31" s="476"/>
      <c r="L31" s="476"/>
      <c r="M31" s="476"/>
      <c r="N31" s="476"/>
      <c r="O31" s="476"/>
      <c r="P31" s="452">
        <f>+L31-O31</f>
        <v>0</v>
      </c>
    </row>
    <row r="32" spans="1:16" ht="17.100000000000001" customHeight="1" x14ac:dyDescent="0.2">
      <c r="A32" s="449" t="str">
        <f t="shared" si="0"/>
        <v>174235-3-142</v>
      </c>
      <c r="B32" s="434">
        <v>174235</v>
      </c>
      <c r="C32" s="435">
        <v>3</v>
      </c>
      <c r="D32" s="436" t="s">
        <v>8</v>
      </c>
      <c r="E32" s="435">
        <v>142</v>
      </c>
      <c r="F32" s="477">
        <v>200000</v>
      </c>
      <c r="G32" s="477">
        <v>-184000</v>
      </c>
      <c r="H32" s="477">
        <v>16000</v>
      </c>
      <c r="I32" s="477">
        <v>0</v>
      </c>
      <c r="J32" s="477">
        <v>16000</v>
      </c>
      <c r="K32" s="477">
        <v>0</v>
      </c>
      <c r="L32" s="477">
        <v>16000</v>
      </c>
      <c r="M32" s="477">
        <v>16000</v>
      </c>
      <c r="N32" s="477">
        <v>16000</v>
      </c>
      <c r="O32" s="477"/>
      <c r="P32" s="451">
        <f t="shared" si="1"/>
        <v>16000</v>
      </c>
    </row>
    <row r="33" spans="1:16" ht="17.100000000000001" customHeight="1" x14ac:dyDescent="0.2">
      <c r="A33" s="449" t="str">
        <f t="shared" si="0"/>
        <v>174236-3-142</v>
      </c>
      <c r="B33" s="431">
        <v>174236</v>
      </c>
      <c r="C33" s="432">
        <v>3</v>
      </c>
      <c r="D33" s="433" t="s">
        <v>8</v>
      </c>
      <c r="E33" s="432">
        <v>142</v>
      </c>
      <c r="F33" s="476">
        <v>200000</v>
      </c>
      <c r="G33" s="476">
        <v>-197000</v>
      </c>
      <c r="H33" s="476">
        <v>3000</v>
      </c>
      <c r="I33" s="476">
        <v>0</v>
      </c>
      <c r="J33" s="476">
        <v>3000</v>
      </c>
      <c r="K33" s="476">
        <v>0</v>
      </c>
      <c r="L33" s="476">
        <v>3000</v>
      </c>
      <c r="M33" s="476">
        <v>3000</v>
      </c>
      <c r="N33" s="476">
        <v>3000</v>
      </c>
      <c r="O33" s="476"/>
      <c r="P33" s="452">
        <f>+L33-O33</f>
        <v>3000</v>
      </c>
    </row>
    <row r="34" spans="1:16" ht="17.100000000000001" customHeight="1" x14ac:dyDescent="0.2">
      <c r="A34" s="449" t="str">
        <f t="shared" si="0"/>
        <v>174236-4-142</v>
      </c>
      <c r="B34" s="434">
        <v>174236</v>
      </c>
      <c r="C34" s="435">
        <v>4</v>
      </c>
      <c r="D34" s="436" t="s">
        <v>7</v>
      </c>
      <c r="E34" s="435">
        <v>142</v>
      </c>
      <c r="F34" s="477">
        <v>25000</v>
      </c>
      <c r="G34" s="477">
        <v>-25000</v>
      </c>
      <c r="H34" s="477"/>
      <c r="I34" s="477"/>
      <c r="J34" s="477"/>
      <c r="K34" s="477"/>
      <c r="L34" s="477"/>
      <c r="M34" s="477"/>
      <c r="N34" s="477"/>
      <c r="O34" s="477"/>
      <c r="P34" s="451">
        <f t="shared" si="1"/>
        <v>0</v>
      </c>
    </row>
    <row r="35" spans="1:16" ht="17.100000000000001" customHeight="1" x14ac:dyDescent="0.2">
      <c r="A35" s="449" t="str">
        <f t="shared" si="0"/>
        <v>174237-3-142</v>
      </c>
      <c r="B35" s="431">
        <v>174237</v>
      </c>
      <c r="C35" s="432">
        <v>3</v>
      </c>
      <c r="D35" s="433" t="s">
        <v>8</v>
      </c>
      <c r="E35" s="432">
        <v>142</v>
      </c>
      <c r="F35" s="476">
        <v>1305000</v>
      </c>
      <c r="G35" s="476">
        <v>-1305000</v>
      </c>
      <c r="H35" s="476"/>
      <c r="I35" s="476"/>
      <c r="J35" s="476"/>
      <c r="K35" s="476"/>
      <c r="L35" s="476"/>
      <c r="M35" s="476"/>
      <c r="N35" s="476"/>
      <c r="O35" s="476"/>
      <c r="P35" s="452">
        <f>+L35-O35</f>
        <v>0</v>
      </c>
    </row>
    <row r="36" spans="1:16" ht="17.100000000000001" customHeight="1" x14ac:dyDescent="0.2">
      <c r="A36" s="449" t="str">
        <f t="shared" si="0"/>
        <v>174237-4-142</v>
      </c>
      <c r="B36" s="434">
        <v>174237</v>
      </c>
      <c r="C36" s="435">
        <v>4</v>
      </c>
      <c r="D36" s="436" t="s">
        <v>7</v>
      </c>
      <c r="E36" s="435">
        <v>142</v>
      </c>
      <c r="F36" s="477">
        <v>145000</v>
      </c>
      <c r="G36" s="477">
        <v>-145000</v>
      </c>
      <c r="H36" s="477"/>
      <c r="I36" s="477"/>
      <c r="J36" s="477"/>
      <c r="K36" s="477"/>
      <c r="L36" s="477"/>
      <c r="M36" s="477"/>
      <c r="N36" s="477"/>
      <c r="O36" s="477"/>
      <c r="P36" s="451">
        <f t="shared" si="1"/>
        <v>0</v>
      </c>
    </row>
    <row r="37" spans="1:16" ht="17.100000000000001" customHeight="1" x14ac:dyDescent="0.2">
      <c r="A37" s="449" t="str">
        <f t="shared" si="0"/>
        <v>174238-3-142</v>
      </c>
      <c r="B37" s="431">
        <v>174238</v>
      </c>
      <c r="C37" s="432">
        <v>3</v>
      </c>
      <c r="D37" s="433" t="s">
        <v>8</v>
      </c>
      <c r="E37" s="432">
        <v>142</v>
      </c>
      <c r="F37" s="476">
        <v>200000</v>
      </c>
      <c r="G37" s="476">
        <v>-184000</v>
      </c>
      <c r="H37" s="476">
        <v>16000</v>
      </c>
      <c r="I37" s="476">
        <v>0</v>
      </c>
      <c r="J37" s="476">
        <v>16000</v>
      </c>
      <c r="K37" s="476">
        <v>0</v>
      </c>
      <c r="L37" s="476">
        <v>16000</v>
      </c>
      <c r="M37" s="476">
        <v>16000</v>
      </c>
      <c r="N37" s="476">
        <v>16000</v>
      </c>
      <c r="O37" s="476"/>
      <c r="P37" s="452">
        <f>+L37-O37</f>
        <v>16000</v>
      </c>
    </row>
    <row r="38" spans="1:16" ht="17.100000000000001" customHeight="1" x14ac:dyDescent="0.2">
      <c r="A38" s="449" t="str">
        <f t="shared" si="0"/>
        <v>174239-3-142</v>
      </c>
      <c r="B38" s="434">
        <v>174239</v>
      </c>
      <c r="C38" s="435">
        <v>3</v>
      </c>
      <c r="D38" s="436" t="s">
        <v>8</v>
      </c>
      <c r="E38" s="435">
        <v>142</v>
      </c>
      <c r="F38" s="477">
        <v>5692518</v>
      </c>
      <c r="G38" s="477">
        <v>-5451518</v>
      </c>
      <c r="H38" s="477">
        <v>241000</v>
      </c>
      <c r="I38" s="477">
        <v>0</v>
      </c>
      <c r="J38" s="477">
        <v>241000</v>
      </c>
      <c r="K38" s="477">
        <v>0</v>
      </c>
      <c r="L38" s="477">
        <v>241000</v>
      </c>
      <c r="M38" s="477">
        <v>68464.11</v>
      </c>
      <c r="N38" s="477">
        <v>68464.11</v>
      </c>
      <c r="O38" s="477"/>
      <c r="P38" s="451">
        <f t="shared" si="1"/>
        <v>241000</v>
      </c>
    </row>
    <row r="39" spans="1:16" ht="17.100000000000001" customHeight="1" x14ac:dyDescent="0.2">
      <c r="A39" s="449" t="str">
        <f t="shared" si="0"/>
        <v>174239-4-142</v>
      </c>
      <c r="B39" s="431">
        <v>174239</v>
      </c>
      <c r="C39" s="432">
        <v>4</v>
      </c>
      <c r="D39" s="433" t="s">
        <v>7</v>
      </c>
      <c r="E39" s="432">
        <v>142</v>
      </c>
      <c r="F39" s="476">
        <v>1000000</v>
      </c>
      <c r="G39" s="476">
        <v>-1000000</v>
      </c>
      <c r="H39" s="476"/>
      <c r="I39" s="476"/>
      <c r="J39" s="476"/>
      <c r="K39" s="476"/>
      <c r="L39" s="476"/>
      <c r="M39" s="476"/>
      <c r="N39" s="476"/>
      <c r="O39" s="476"/>
      <c r="P39" s="452">
        <f>+L39-O39</f>
        <v>0</v>
      </c>
    </row>
    <row r="40" spans="1:16" ht="17.100000000000001" customHeight="1" x14ac:dyDescent="0.2">
      <c r="A40" s="449" t="str">
        <f t="shared" si="0"/>
        <v>174239-3-150</v>
      </c>
      <c r="B40" s="434">
        <v>174239</v>
      </c>
      <c r="C40" s="435">
        <v>3</v>
      </c>
      <c r="D40" s="436" t="s">
        <v>8</v>
      </c>
      <c r="E40" s="435">
        <v>150</v>
      </c>
      <c r="F40" s="477">
        <v>1807482</v>
      </c>
      <c r="G40" s="477">
        <v>-1807482</v>
      </c>
      <c r="H40" s="477"/>
      <c r="I40" s="477"/>
      <c r="J40" s="477"/>
      <c r="K40" s="477"/>
      <c r="L40" s="477"/>
      <c r="M40" s="477"/>
      <c r="N40" s="477"/>
      <c r="O40" s="477"/>
      <c r="P40" s="451">
        <f t="shared" si="1"/>
        <v>0</v>
      </c>
    </row>
    <row r="41" spans="1:16" ht="17.100000000000001" customHeight="1" x14ac:dyDescent="0.2">
      <c r="A41" s="449" t="str">
        <f t="shared" si="0"/>
        <v>174240-3-142</v>
      </c>
      <c r="B41" s="431">
        <v>174240</v>
      </c>
      <c r="C41" s="432">
        <v>3</v>
      </c>
      <c r="D41" s="433" t="s">
        <v>8</v>
      </c>
      <c r="E41" s="432">
        <v>142</v>
      </c>
      <c r="F41" s="476">
        <v>1408632</v>
      </c>
      <c r="G41" s="476">
        <v>-1348632</v>
      </c>
      <c r="H41" s="476">
        <v>60000</v>
      </c>
      <c r="I41" s="476">
        <v>0</v>
      </c>
      <c r="J41" s="476">
        <v>60000</v>
      </c>
      <c r="K41" s="476">
        <v>0</v>
      </c>
      <c r="L41" s="476">
        <v>60000</v>
      </c>
      <c r="M41" s="476">
        <v>60000</v>
      </c>
      <c r="N41" s="476">
        <v>60000</v>
      </c>
      <c r="O41" s="476"/>
      <c r="P41" s="452">
        <f>+L41-O41</f>
        <v>60000</v>
      </c>
    </row>
    <row r="42" spans="1:16" ht="17.100000000000001" customHeight="1" x14ac:dyDescent="0.2">
      <c r="A42" s="449" t="str">
        <f t="shared" ref="A42:A61" si="2">CONCATENATE(B42,"-",C42,"-",E42)</f>
        <v>174240-4-142</v>
      </c>
      <c r="B42" s="434">
        <v>174240</v>
      </c>
      <c r="C42" s="435">
        <v>4</v>
      </c>
      <c r="D42" s="436" t="s">
        <v>7</v>
      </c>
      <c r="E42" s="435">
        <v>142</v>
      </c>
      <c r="F42" s="477">
        <v>91368</v>
      </c>
      <c r="G42" s="477">
        <v>-91368</v>
      </c>
      <c r="H42" s="477"/>
      <c r="I42" s="477"/>
      <c r="J42" s="477"/>
      <c r="K42" s="477"/>
      <c r="L42" s="477"/>
      <c r="M42" s="477"/>
      <c r="N42" s="477"/>
      <c r="O42" s="477"/>
      <c r="P42" s="451">
        <f t="shared" si="1"/>
        <v>0</v>
      </c>
    </row>
    <row r="43" spans="1:16" ht="17.100000000000001" customHeight="1" x14ac:dyDescent="0.2">
      <c r="A43" s="449" t="str">
        <f t="shared" si="2"/>
        <v>174241-3-142</v>
      </c>
      <c r="B43" s="431">
        <v>174241</v>
      </c>
      <c r="C43" s="432">
        <v>3</v>
      </c>
      <c r="D43" s="433" t="s">
        <v>8</v>
      </c>
      <c r="E43" s="432">
        <v>142</v>
      </c>
      <c r="F43" s="476">
        <v>1999999</v>
      </c>
      <c r="G43" s="476">
        <v>-1919999</v>
      </c>
      <c r="H43" s="476">
        <v>80000</v>
      </c>
      <c r="I43" s="476">
        <v>0</v>
      </c>
      <c r="J43" s="476">
        <v>80000</v>
      </c>
      <c r="K43" s="476">
        <v>0</v>
      </c>
      <c r="L43" s="476">
        <v>80000</v>
      </c>
      <c r="M43" s="476">
        <v>77765.899999999994</v>
      </c>
      <c r="N43" s="476">
        <v>77765.899999999994</v>
      </c>
      <c r="O43" s="476"/>
      <c r="P43" s="452">
        <f>+L43-O43</f>
        <v>80000</v>
      </c>
    </row>
    <row r="44" spans="1:16" ht="17.100000000000001" customHeight="1" x14ac:dyDescent="0.2">
      <c r="A44" s="449" t="str">
        <f t="shared" si="2"/>
        <v>174241-4-142</v>
      </c>
      <c r="B44" s="434">
        <v>174241</v>
      </c>
      <c r="C44" s="435">
        <v>4</v>
      </c>
      <c r="D44" s="436" t="s">
        <v>7</v>
      </c>
      <c r="E44" s="435">
        <v>142</v>
      </c>
      <c r="F44" s="477">
        <v>1000000</v>
      </c>
      <c r="G44" s="477">
        <v>-1000000</v>
      </c>
      <c r="H44" s="477"/>
      <c r="I44" s="477"/>
      <c r="J44" s="477"/>
      <c r="K44" s="477"/>
      <c r="L44" s="477"/>
      <c r="M44" s="477"/>
      <c r="N44" s="477"/>
      <c r="O44" s="477"/>
      <c r="P44" s="451">
        <f t="shared" si="1"/>
        <v>0</v>
      </c>
    </row>
    <row r="45" spans="1:16" ht="17.100000000000001" customHeight="1" x14ac:dyDescent="0.2">
      <c r="A45" s="449" t="str">
        <f t="shared" si="2"/>
        <v>174242-3-142</v>
      </c>
      <c r="B45" s="431">
        <v>174242</v>
      </c>
      <c r="C45" s="432">
        <v>3</v>
      </c>
      <c r="D45" s="433" t="s">
        <v>8</v>
      </c>
      <c r="E45" s="432">
        <v>142</v>
      </c>
      <c r="F45" s="476">
        <v>1490000</v>
      </c>
      <c r="G45" s="476">
        <v>-1490000</v>
      </c>
      <c r="H45" s="476"/>
      <c r="I45" s="476"/>
      <c r="J45" s="476"/>
      <c r="K45" s="476"/>
      <c r="L45" s="476"/>
      <c r="M45" s="476"/>
      <c r="N45" s="476"/>
      <c r="O45" s="476"/>
      <c r="P45" s="452">
        <f>+L45-O45</f>
        <v>0</v>
      </c>
    </row>
    <row r="46" spans="1:16" ht="17.100000000000001" customHeight="1" x14ac:dyDescent="0.2">
      <c r="A46" s="449" t="str">
        <f t="shared" si="2"/>
        <v>174242-4-142</v>
      </c>
      <c r="B46" s="434">
        <v>174242</v>
      </c>
      <c r="C46" s="435">
        <v>4</v>
      </c>
      <c r="D46" s="436" t="s">
        <v>7</v>
      </c>
      <c r="E46" s="435">
        <v>142</v>
      </c>
      <c r="F46" s="477">
        <v>1700000</v>
      </c>
      <c r="G46" s="477">
        <v>-1700000</v>
      </c>
      <c r="H46" s="477"/>
      <c r="I46" s="477"/>
      <c r="J46" s="477"/>
      <c r="K46" s="477"/>
      <c r="L46" s="477"/>
      <c r="M46" s="477"/>
      <c r="N46" s="477"/>
      <c r="O46" s="477"/>
      <c r="P46" s="451">
        <f t="shared" si="1"/>
        <v>0</v>
      </c>
    </row>
    <row r="47" spans="1:16" ht="17.100000000000001" customHeight="1" x14ac:dyDescent="0.2">
      <c r="A47" s="449" t="str">
        <f t="shared" si="2"/>
        <v>174243-3-142</v>
      </c>
      <c r="B47" s="431">
        <v>174243</v>
      </c>
      <c r="C47" s="432">
        <v>3</v>
      </c>
      <c r="D47" s="433" t="s">
        <v>8</v>
      </c>
      <c r="E47" s="432">
        <v>142</v>
      </c>
      <c r="F47" s="476">
        <v>200000</v>
      </c>
      <c r="G47" s="476">
        <v>-200000</v>
      </c>
      <c r="H47" s="476"/>
      <c r="I47" s="476"/>
      <c r="J47" s="476"/>
      <c r="K47" s="476"/>
      <c r="L47" s="476"/>
      <c r="M47" s="476"/>
      <c r="N47" s="476"/>
      <c r="O47" s="476"/>
      <c r="P47" s="452">
        <f>+L47-O47</f>
        <v>0</v>
      </c>
    </row>
    <row r="48" spans="1:16" ht="17.100000000000001" customHeight="1" x14ac:dyDescent="0.2">
      <c r="A48" s="449" t="str">
        <f t="shared" si="2"/>
        <v>174244-3-142</v>
      </c>
      <c r="B48" s="434">
        <v>174244</v>
      </c>
      <c r="C48" s="435">
        <v>3</v>
      </c>
      <c r="D48" s="436" t="s">
        <v>8</v>
      </c>
      <c r="E48" s="435">
        <v>142</v>
      </c>
      <c r="F48" s="477">
        <v>200000</v>
      </c>
      <c r="G48" s="477">
        <v>-200000</v>
      </c>
      <c r="H48" s="477"/>
      <c r="I48" s="477"/>
      <c r="J48" s="477"/>
      <c r="K48" s="477"/>
      <c r="L48" s="477"/>
      <c r="M48" s="477"/>
      <c r="N48" s="477"/>
      <c r="O48" s="477"/>
      <c r="P48" s="451">
        <f t="shared" si="1"/>
        <v>0</v>
      </c>
    </row>
    <row r="49" spans="1:17" ht="17.100000000000001" customHeight="1" x14ac:dyDescent="0.2">
      <c r="A49" s="449" t="str">
        <f t="shared" si="2"/>
        <v>174245-3-142</v>
      </c>
      <c r="B49" s="431">
        <v>174245</v>
      </c>
      <c r="C49" s="432">
        <v>3</v>
      </c>
      <c r="D49" s="433" t="s">
        <v>8</v>
      </c>
      <c r="E49" s="432">
        <v>142</v>
      </c>
      <c r="F49" s="476">
        <v>3539578</v>
      </c>
      <c r="G49" s="476">
        <v>-3449578</v>
      </c>
      <c r="H49" s="476">
        <v>90000</v>
      </c>
      <c r="I49" s="476">
        <v>0</v>
      </c>
      <c r="J49" s="476">
        <v>90000</v>
      </c>
      <c r="K49" s="476">
        <v>0</v>
      </c>
      <c r="L49" s="476">
        <v>90000</v>
      </c>
      <c r="M49" s="476">
        <v>90000</v>
      </c>
      <c r="N49" s="476">
        <v>90000</v>
      </c>
      <c r="O49" s="476"/>
      <c r="P49" s="452">
        <f>+L49-O49</f>
        <v>90000</v>
      </c>
    </row>
    <row r="50" spans="1:17" ht="17.100000000000001" customHeight="1" x14ac:dyDescent="0.2">
      <c r="A50" s="449" t="str">
        <f t="shared" si="2"/>
        <v>174245-4-142</v>
      </c>
      <c r="B50" s="434">
        <v>174245</v>
      </c>
      <c r="C50" s="435">
        <v>4</v>
      </c>
      <c r="D50" s="436" t="s">
        <v>7</v>
      </c>
      <c r="E50" s="435">
        <v>142</v>
      </c>
      <c r="F50" s="477">
        <v>2460422</v>
      </c>
      <c r="G50" s="477">
        <v>-2460422</v>
      </c>
      <c r="H50" s="477"/>
      <c r="I50" s="477"/>
      <c r="J50" s="477"/>
      <c r="K50" s="477"/>
      <c r="L50" s="477"/>
      <c r="M50" s="477"/>
      <c r="N50" s="477"/>
      <c r="O50" s="477"/>
      <c r="P50" s="451">
        <f t="shared" si="1"/>
        <v>0</v>
      </c>
    </row>
    <row r="51" spans="1:17" ht="17.100000000000001" customHeight="1" x14ac:dyDescent="0.2">
      <c r="A51" s="449" t="str">
        <f t="shared" si="2"/>
        <v>174246-3-142</v>
      </c>
      <c r="B51" s="431">
        <v>174246</v>
      </c>
      <c r="C51" s="432">
        <v>3</v>
      </c>
      <c r="D51" s="433" t="s">
        <v>8</v>
      </c>
      <c r="E51" s="432">
        <v>142</v>
      </c>
      <c r="F51" s="476">
        <v>300000</v>
      </c>
      <c r="G51" s="476">
        <v>-300000</v>
      </c>
      <c r="H51" s="476"/>
      <c r="I51" s="476"/>
      <c r="J51" s="476"/>
      <c r="K51" s="476"/>
      <c r="L51" s="476"/>
      <c r="M51" s="476"/>
      <c r="N51" s="476"/>
      <c r="O51" s="476"/>
      <c r="P51" s="452">
        <f>+L51-O51</f>
        <v>0</v>
      </c>
      <c r="Q51" s="453"/>
    </row>
    <row r="52" spans="1:17" ht="17.100000000000001" customHeight="1" x14ac:dyDescent="0.2">
      <c r="A52" s="449" t="str">
        <f t="shared" si="2"/>
        <v>174247-3-142</v>
      </c>
      <c r="B52" s="434">
        <v>174247</v>
      </c>
      <c r="C52" s="435">
        <v>3</v>
      </c>
      <c r="D52" s="436" t="s">
        <v>8</v>
      </c>
      <c r="E52" s="435">
        <v>142</v>
      </c>
      <c r="F52" s="477">
        <v>275000</v>
      </c>
      <c r="G52" s="477">
        <v>-260000</v>
      </c>
      <c r="H52" s="477">
        <v>15000</v>
      </c>
      <c r="I52" s="477">
        <v>0</v>
      </c>
      <c r="J52" s="477">
        <v>15000</v>
      </c>
      <c r="K52" s="477">
        <v>0</v>
      </c>
      <c r="L52" s="477">
        <v>15000</v>
      </c>
      <c r="M52" s="477">
        <v>15000</v>
      </c>
      <c r="N52" s="477">
        <v>15000</v>
      </c>
      <c r="O52" s="477"/>
      <c r="P52" s="451">
        <f t="shared" si="1"/>
        <v>15000</v>
      </c>
    </row>
    <row r="53" spans="1:17" ht="17.100000000000001" customHeight="1" x14ac:dyDescent="0.2">
      <c r="A53" s="449" t="str">
        <f t="shared" si="2"/>
        <v>174248-3-142</v>
      </c>
      <c r="B53" s="431">
        <v>174248</v>
      </c>
      <c r="C53" s="432">
        <v>3</v>
      </c>
      <c r="D53" s="433" t="s">
        <v>8</v>
      </c>
      <c r="E53" s="432">
        <v>142</v>
      </c>
      <c r="F53" s="476">
        <v>2365000</v>
      </c>
      <c r="G53" s="476">
        <v>-2365000</v>
      </c>
      <c r="H53" s="476"/>
      <c r="I53" s="476"/>
      <c r="J53" s="476"/>
      <c r="K53" s="476"/>
      <c r="L53" s="476"/>
      <c r="M53" s="476"/>
      <c r="N53" s="476"/>
      <c r="O53" s="476"/>
      <c r="P53" s="452">
        <f>+L53-O53</f>
        <v>0</v>
      </c>
    </row>
    <row r="54" spans="1:17" ht="17.100000000000001" customHeight="1" x14ac:dyDescent="0.2">
      <c r="A54" s="449" t="str">
        <f t="shared" si="2"/>
        <v>174249-3-142</v>
      </c>
      <c r="B54" s="434">
        <v>174249</v>
      </c>
      <c r="C54" s="435">
        <v>3</v>
      </c>
      <c r="D54" s="436" t="s">
        <v>8</v>
      </c>
      <c r="E54" s="435">
        <v>142</v>
      </c>
      <c r="F54" s="477">
        <v>900000</v>
      </c>
      <c r="G54" s="477">
        <v>-900000</v>
      </c>
      <c r="H54" s="477"/>
      <c r="I54" s="477"/>
      <c r="J54" s="477"/>
      <c r="K54" s="477"/>
      <c r="L54" s="477"/>
      <c r="M54" s="477"/>
      <c r="N54" s="477"/>
      <c r="O54" s="477"/>
      <c r="P54" s="451">
        <f t="shared" si="1"/>
        <v>0</v>
      </c>
    </row>
    <row r="55" spans="1:17" ht="17.100000000000001" customHeight="1" x14ac:dyDescent="0.2">
      <c r="A55" s="449" t="str">
        <f t="shared" si="2"/>
        <v>174249-4-142</v>
      </c>
      <c r="B55" s="431">
        <v>174249</v>
      </c>
      <c r="C55" s="432">
        <v>4</v>
      </c>
      <c r="D55" s="433" t="s">
        <v>7</v>
      </c>
      <c r="E55" s="432">
        <v>142</v>
      </c>
      <c r="F55" s="476">
        <v>300000</v>
      </c>
      <c r="G55" s="476">
        <v>-300000</v>
      </c>
      <c r="H55" s="476"/>
      <c r="I55" s="476"/>
      <c r="J55" s="476"/>
      <c r="K55" s="476"/>
      <c r="L55" s="476"/>
      <c r="M55" s="476"/>
      <c r="N55" s="476"/>
      <c r="O55" s="476"/>
      <c r="P55" s="452">
        <f>+L55-O55</f>
        <v>0</v>
      </c>
    </row>
    <row r="56" spans="1:17" ht="17.100000000000001" customHeight="1" x14ac:dyDescent="0.2">
      <c r="A56" s="449" t="str">
        <f t="shared" si="2"/>
        <v>174250-3-142</v>
      </c>
      <c r="B56" s="434">
        <v>174250</v>
      </c>
      <c r="C56" s="435">
        <v>3</v>
      </c>
      <c r="D56" s="436" t="s">
        <v>8</v>
      </c>
      <c r="E56" s="435">
        <v>142</v>
      </c>
      <c r="F56" s="477">
        <v>1579000</v>
      </c>
      <c r="G56" s="477">
        <v>-1549000</v>
      </c>
      <c r="H56" s="477">
        <v>30000</v>
      </c>
      <c r="I56" s="477">
        <v>0</v>
      </c>
      <c r="J56" s="477">
        <v>30000</v>
      </c>
      <c r="K56" s="477">
        <v>0</v>
      </c>
      <c r="L56" s="477">
        <v>30000</v>
      </c>
      <c r="M56" s="477">
        <v>26065.48</v>
      </c>
      <c r="N56" s="477">
        <v>26065.48</v>
      </c>
      <c r="O56" s="477"/>
      <c r="P56" s="451">
        <f t="shared" si="1"/>
        <v>30000</v>
      </c>
    </row>
    <row r="57" spans="1:17" ht="17.100000000000001" customHeight="1" x14ac:dyDescent="0.2">
      <c r="A57" s="449" t="str">
        <f t="shared" si="2"/>
        <v>174250-4-142</v>
      </c>
      <c r="B57" s="431">
        <v>174250</v>
      </c>
      <c r="C57" s="432">
        <v>4</v>
      </c>
      <c r="D57" s="433" t="s">
        <v>7</v>
      </c>
      <c r="E57" s="432">
        <v>142</v>
      </c>
      <c r="F57" s="476">
        <v>800000</v>
      </c>
      <c r="G57" s="476">
        <v>-800000</v>
      </c>
      <c r="H57" s="476"/>
      <c r="I57" s="476"/>
      <c r="J57" s="476"/>
      <c r="K57" s="476"/>
      <c r="L57" s="476"/>
      <c r="M57" s="476"/>
      <c r="N57" s="476"/>
      <c r="O57" s="476"/>
      <c r="P57" s="452">
        <f>+L57-O57</f>
        <v>0</v>
      </c>
    </row>
    <row r="58" spans="1:17" ht="17.100000000000001" customHeight="1" x14ac:dyDescent="0.2">
      <c r="A58" s="449" t="str">
        <f t="shared" si="2"/>
        <v>174251-3-142</v>
      </c>
      <c r="B58" s="434">
        <v>174251</v>
      </c>
      <c r="C58" s="435">
        <v>3</v>
      </c>
      <c r="D58" s="436" t="s">
        <v>8</v>
      </c>
      <c r="E58" s="435">
        <v>142</v>
      </c>
      <c r="F58" s="477">
        <v>200000</v>
      </c>
      <c r="G58" s="477">
        <v>-200000</v>
      </c>
      <c r="H58" s="477"/>
      <c r="I58" s="477"/>
      <c r="J58" s="477"/>
      <c r="K58" s="477"/>
      <c r="L58" s="477"/>
      <c r="M58" s="477"/>
      <c r="N58" s="477"/>
      <c r="O58" s="477"/>
      <c r="P58" s="451">
        <f t="shared" si="1"/>
        <v>0</v>
      </c>
    </row>
    <row r="59" spans="1:17" ht="17.100000000000001" customHeight="1" x14ac:dyDescent="0.2">
      <c r="A59" s="449" t="str">
        <f t="shared" si="2"/>
        <v>174252-3-142</v>
      </c>
      <c r="B59" s="431">
        <v>174252</v>
      </c>
      <c r="C59" s="432">
        <v>3</v>
      </c>
      <c r="D59" s="433" t="s">
        <v>8</v>
      </c>
      <c r="E59" s="432">
        <v>142</v>
      </c>
      <c r="F59" s="476">
        <v>3400000</v>
      </c>
      <c r="G59" s="476">
        <v>-3320000</v>
      </c>
      <c r="H59" s="476">
        <v>80000</v>
      </c>
      <c r="I59" s="476">
        <v>0</v>
      </c>
      <c r="J59" s="476">
        <v>80000</v>
      </c>
      <c r="K59" s="476">
        <v>0</v>
      </c>
      <c r="L59" s="476">
        <v>80000</v>
      </c>
      <c r="M59" s="476">
        <v>77419.259999999995</v>
      </c>
      <c r="N59" s="476">
        <v>77419.259999999995</v>
      </c>
      <c r="O59" s="476"/>
      <c r="P59" s="452">
        <f>+L59-O59</f>
        <v>80000</v>
      </c>
    </row>
    <row r="60" spans="1:17" ht="17.100000000000001" customHeight="1" x14ac:dyDescent="0.2">
      <c r="A60" s="449" t="str">
        <f t="shared" si="2"/>
        <v>174253-3-142</v>
      </c>
      <c r="B60" s="434">
        <v>174253</v>
      </c>
      <c r="C60" s="435">
        <v>3</v>
      </c>
      <c r="D60" s="436" t="s">
        <v>8</v>
      </c>
      <c r="E60" s="435">
        <v>142</v>
      </c>
      <c r="F60" s="477">
        <v>350000</v>
      </c>
      <c r="G60" s="477">
        <v>-350000</v>
      </c>
      <c r="H60" s="477"/>
      <c r="I60" s="477"/>
      <c r="J60" s="477"/>
      <c r="K60" s="477"/>
      <c r="L60" s="477"/>
      <c r="M60" s="477"/>
      <c r="N60" s="477"/>
      <c r="O60" s="477"/>
      <c r="P60" s="451">
        <f t="shared" si="1"/>
        <v>0</v>
      </c>
    </row>
    <row r="61" spans="1:17" ht="17.100000000000001" customHeight="1" x14ac:dyDescent="0.2">
      <c r="A61" s="449" t="str">
        <f t="shared" si="2"/>
        <v>174254-3-142</v>
      </c>
      <c r="B61" s="431">
        <v>174254</v>
      </c>
      <c r="C61" s="432">
        <v>3</v>
      </c>
      <c r="D61" s="433" t="s">
        <v>8</v>
      </c>
      <c r="E61" s="432">
        <v>142</v>
      </c>
      <c r="F61" s="476">
        <v>980000</v>
      </c>
      <c r="G61" s="476">
        <v>-980000</v>
      </c>
      <c r="H61" s="476"/>
      <c r="I61" s="476"/>
      <c r="J61" s="476"/>
      <c r="K61" s="476"/>
      <c r="L61" s="476"/>
      <c r="M61" s="476"/>
      <c r="N61" s="476"/>
      <c r="O61" s="476"/>
      <c r="P61" s="452">
        <f>+L61-O61</f>
        <v>0</v>
      </c>
    </row>
    <row r="62" spans="1:17" ht="17.100000000000001" customHeight="1" x14ac:dyDescent="0.2">
      <c r="A62" s="449" t="str">
        <f t="shared" ref="A62:A93" si="3">CONCATENATE(B62,"-",C62,"-",E62)</f>
        <v>174255-3-142</v>
      </c>
      <c r="B62" s="434">
        <v>174255</v>
      </c>
      <c r="C62" s="435">
        <v>3</v>
      </c>
      <c r="D62" s="436" t="s">
        <v>8</v>
      </c>
      <c r="E62" s="435">
        <v>142</v>
      </c>
      <c r="F62" s="477">
        <v>421000</v>
      </c>
      <c r="G62" s="477">
        <v>-421000</v>
      </c>
      <c r="H62" s="477"/>
      <c r="I62" s="477"/>
      <c r="J62" s="477"/>
      <c r="K62" s="477"/>
      <c r="L62" s="477"/>
      <c r="M62" s="477"/>
      <c r="N62" s="477"/>
      <c r="O62" s="477"/>
      <c r="P62" s="451">
        <f t="shared" si="1"/>
        <v>0</v>
      </c>
    </row>
    <row r="63" spans="1:17" ht="17.100000000000001" customHeight="1" x14ac:dyDescent="0.2">
      <c r="A63" s="449" t="str">
        <f t="shared" si="3"/>
        <v>174256-3-142</v>
      </c>
      <c r="B63" s="431">
        <v>174256</v>
      </c>
      <c r="C63" s="432">
        <v>3</v>
      </c>
      <c r="D63" s="433" t="s">
        <v>8</v>
      </c>
      <c r="E63" s="432">
        <v>142</v>
      </c>
      <c r="F63" s="476">
        <v>300000</v>
      </c>
      <c r="G63" s="476">
        <v>-300000</v>
      </c>
      <c r="H63" s="476"/>
      <c r="I63" s="476"/>
      <c r="J63" s="476"/>
      <c r="K63" s="476"/>
      <c r="L63" s="476"/>
      <c r="M63" s="476"/>
      <c r="N63" s="476"/>
      <c r="O63" s="476"/>
      <c r="P63" s="452">
        <f>+L63-O63</f>
        <v>0</v>
      </c>
    </row>
    <row r="64" spans="1:17" ht="17.100000000000001" customHeight="1" x14ac:dyDescent="0.2">
      <c r="A64" s="449" t="str">
        <f t="shared" si="3"/>
        <v>174257-3-142</v>
      </c>
      <c r="B64" s="434">
        <v>174257</v>
      </c>
      <c r="C64" s="435">
        <v>3</v>
      </c>
      <c r="D64" s="436" t="s">
        <v>8</v>
      </c>
      <c r="E64" s="435">
        <v>142</v>
      </c>
      <c r="F64" s="477">
        <v>3913610</v>
      </c>
      <c r="G64" s="477">
        <v>-3633610</v>
      </c>
      <c r="H64" s="477">
        <v>280000</v>
      </c>
      <c r="I64" s="477">
        <v>0</v>
      </c>
      <c r="J64" s="477">
        <v>280000</v>
      </c>
      <c r="K64" s="477">
        <v>0</v>
      </c>
      <c r="L64" s="477">
        <v>280000</v>
      </c>
      <c r="M64" s="477">
        <v>280000</v>
      </c>
      <c r="N64" s="477">
        <v>280000</v>
      </c>
      <c r="O64" s="477"/>
      <c r="P64" s="451">
        <f t="shared" si="1"/>
        <v>280000</v>
      </c>
    </row>
    <row r="65" spans="1:16" ht="17.100000000000001" customHeight="1" x14ac:dyDescent="0.2">
      <c r="A65" s="449" t="str">
        <f t="shared" si="3"/>
        <v>174257-4-142</v>
      </c>
      <c r="B65" s="431">
        <v>174257</v>
      </c>
      <c r="C65" s="432">
        <v>4</v>
      </c>
      <c r="D65" s="433" t="s">
        <v>7</v>
      </c>
      <c r="E65" s="432">
        <v>142</v>
      </c>
      <c r="F65" s="476">
        <v>197500</v>
      </c>
      <c r="G65" s="476">
        <v>-197500</v>
      </c>
      <c r="H65" s="476"/>
      <c r="I65" s="476"/>
      <c r="J65" s="476"/>
      <c r="K65" s="476"/>
      <c r="L65" s="476"/>
      <c r="M65" s="476"/>
      <c r="N65" s="476"/>
      <c r="O65" s="476"/>
      <c r="P65" s="452">
        <f>+L65-O65</f>
        <v>0</v>
      </c>
    </row>
    <row r="66" spans="1:16" ht="17.100000000000001" customHeight="1" x14ac:dyDescent="0.2">
      <c r="A66" s="449" t="str">
        <f t="shared" si="3"/>
        <v>174258-3-142</v>
      </c>
      <c r="B66" s="434">
        <v>174258</v>
      </c>
      <c r="C66" s="435">
        <v>3</v>
      </c>
      <c r="D66" s="436" t="s">
        <v>8</v>
      </c>
      <c r="E66" s="435">
        <v>142</v>
      </c>
      <c r="F66" s="477">
        <v>1800000</v>
      </c>
      <c r="G66" s="477">
        <v>-1650000</v>
      </c>
      <c r="H66" s="477">
        <v>150000</v>
      </c>
      <c r="I66" s="477">
        <v>0</v>
      </c>
      <c r="J66" s="477">
        <v>150000</v>
      </c>
      <c r="K66" s="477">
        <v>0</v>
      </c>
      <c r="L66" s="477">
        <v>150000</v>
      </c>
      <c r="M66" s="477">
        <v>150000</v>
      </c>
      <c r="N66" s="477">
        <v>150000</v>
      </c>
      <c r="O66" s="477"/>
      <c r="P66" s="451">
        <f t="shared" si="1"/>
        <v>150000</v>
      </c>
    </row>
    <row r="67" spans="1:16" ht="17.100000000000001" customHeight="1" x14ac:dyDescent="0.2">
      <c r="A67" s="449" t="str">
        <f t="shared" si="3"/>
        <v>174258-4-142</v>
      </c>
      <c r="B67" s="431">
        <v>174258</v>
      </c>
      <c r="C67" s="432">
        <v>4</v>
      </c>
      <c r="D67" s="433" t="s">
        <v>7</v>
      </c>
      <c r="E67" s="432">
        <v>142</v>
      </c>
      <c r="F67" s="476">
        <v>1400000</v>
      </c>
      <c r="G67" s="476">
        <v>-1400000</v>
      </c>
      <c r="H67" s="476"/>
      <c r="I67" s="476"/>
      <c r="J67" s="476"/>
      <c r="K67" s="476"/>
      <c r="L67" s="476"/>
      <c r="M67" s="476"/>
      <c r="N67" s="476"/>
      <c r="O67" s="476"/>
      <c r="P67" s="452">
        <f>+L67-O67</f>
        <v>0</v>
      </c>
    </row>
    <row r="68" spans="1:16" ht="17.100000000000001" customHeight="1" x14ac:dyDescent="0.2">
      <c r="A68" s="449" t="str">
        <f t="shared" si="3"/>
        <v>174259-3-142</v>
      </c>
      <c r="B68" s="434">
        <v>174259</v>
      </c>
      <c r="C68" s="435">
        <v>3</v>
      </c>
      <c r="D68" s="436" t="s">
        <v>8</v>
      </c>
      <c r="E68" s="435">
        <v>142</v>
      </c>
      <c r="F68" s="477">
        <v>150000</v>
      </c>
      <c r="G68" s="477">
        <v>-150000</v>
      </c>
      <c r="H68" s="477"/>
      <c r="I68" s="477"/>
      <c r="J68" s="477"/>
      <c r="K68" s="477"/>
      <c r="L68" s="477"/>
      <c r="M68" s="477"/>
      <c r="N68" s="477"/>
      <c r="O68" s="477"/>
      <c r="P68" s="451">
        <f t="shared" si="1"/>
        <v>0</v>
      </c>
    </row>
    <row r="69" spans="1:16" ht="17.100000000000001" customHeight="1" x14ac:dyDescent="0.2">
      <c r="A69" s="449" t="str">
        <f t="shared" si="3"/>
        <v>174260-3-142</v>
      </c>
      <c r="B69" s="431">
        <v>174260</v>
      </c>
      <c r="C69" s="432">
        <v>3</v>
      </c>
      <c r="D69" s="433" t="s">
        <v>8</v>
      </c>
      <c r="E69" s="432">
        <v>142</v>
      </c>
      <c r="F69" s="476">
        <v>1685000</v>
      </c>
      <c r="G69" s="476">
        <v>-1685000</v>
      </c>
      <c r="H69" s="476"/>
      <c r="I69" s="476"/>
      <c r="J69" s="476"/>
      <c r="K69" s="476"/>
      <c r="L69" s="476"/>
      <c r="M69" s="476"/>
      <c r="N69" s="476"/>
      <c r="O69" s="476"/>
      <c r="P69" s="452">
        <f>+L69-O69</f>
        <v>0</v>
      </c>
    </row>
    <row r="70" spans="1:16" ht="17.100000000000001" customHeight="1" x14ac:dyDescent="0.2">
      <c r="A70" s="449" t="str">
        <f t="shared" si="3"/>
        <v>174261-3-142</v>
      </c>
      <c r="B70" s="434">
        <v>174261</v>
      </c>
      <c r="C70" s="435">
        <v>3</v>
      </c>
      <c r="D70" s="436" t="s">
        <v>8</v>
      </c>
      <c r="E70" s="435">
        <v>142</v>
      </c>
      <c r="F70" s="477">
        <v>16000000</v>
      </c>
      <c r="G70" s="477">
        <v>-15000000</v>
      </c>
      <c r="H70" s="477">
        <v>1000000</v>
      </c>
      <c r="I70" s="477">
        <v>0</v>
      </c>
      <c r="J70" s="477">
        <v>1000000</v>
      </c>
      <c r="K70" s="477">
        <v>0</v>
      </c>
      <c r="L70" s="477">
        <v>1000000</v>
      </c>
      <c r="M70" s="477">
        <v>1000000</v>
      </c>
      <c r="N70" s="477">
        <v>1000000</v>
      </c>
      <c r="O70" s="477"/>
      <c r="P70" s="451">
        <f t="shared" si="1"/>
        <v>1000000</v>
      </c>
    </row>
    <row r="71" spans="1:16" ht="17.100000000000001" customHeight="1" x14ac:dyDescent="0.2">
      <c r="A71" s="449" t="str">
        <f t="shared" si="3"/>
        <v>174262-3-142</v>
      </c>
      <c r="B71" s="431">
        <v>174262</v>
      </c>
      <c r="C71" s="432">
        <v>3</v>
      </c>
      <c r="D71" s="433" t="s">
        <v>8</v>
      </c>
      <c r="E71" s="432">
        <v>142</v>
      </c>
      <c r="F71" s="476">
        <v>2126000</v>
      </c>
      <c r="G71" s="476">
        <v>-1956000</v>
      </c>
      <c r="H71" s="476">
        <v>170000</v>
      </c>
      <c r="I71" s="476">
        <v>0</v>
      </c>
      <c r="J71" s="476">
        <v>170000</v>
      </c>
      <c r="K71" s="476">
        <v>0</v>
      </c>
      <c r="L71" s="476">
        <v>170000</v>
      </c>
      <c r="M71" s="476">
        <v>170000</v>
      </c>
      <c r="N71" s="476">
        <v>170000</v>
      </c>
      <c r="O71" s="476"/>
      <c r="P71" s="452">
        <f>+L71-O71</f>
        <v>170000</v>
      </c>
    </row>
    <row r="72" spans="1:16" ht="17.100000000000001" customHeight="1" x14ac:dyDescent="0.2">
      <c r="A72" s="449" t="str">
        <f t="shared" si="3"/>
        <v>174262-4-142</v>
      </c>
      <c r="B72" s="434">
        <v>174262</v>
      </c>
      <c r="C72" s="435">
        <v>4</v>
      </c>
      <c r="D72" s="436" t="s">
        <v>7</v>
      </c>
      <c r="E72" s="435">
        <v>142</v>
      </c>
      <c r="F72" s="477">
        <v>495000</v>
      </c>
      <c r="G72" s="477">
        <v>-495000</v>
      </c>
      <c r="H72" s="477"/>
      <c r="I72" s="477"/>
      <c r="J72" s="477"/>
      <c r="K72" s="477"/>
      <c r="L72" s="477"/>
      <c r="M72" s="477"/>
      <c r="N72" s="477"/>
      <c r="O72" s="477"/>
      <c r="P72" s="451">
        <f t="shared" si="1"/>
        <v>0</v>
      </c>
    </row>
    <row r="73" spans="1:16" ht="17.100000000000001" customHeight="1" x14ac:dyDescent="0.2">
      <c r="A73" s="449" t="str">
        <f t="shared" si="3"/>
        <v>174263-3-142</v>
      </c>
      <c r="B73" s="431">
        <v>174263</v>
      </c>
      <c r="C73" s="432">
        <v>3</v>
      </c>
      <c r="D73" s="433" t="s">
        <v>8</v>
      </c>
      <c r="E73" s="432">
        <v>142</v>
      </c>
      <c r="F73" s="476">
        <v>700000</v>
      </c>
      <c r="G73" s="476">
        <v>-650000</v>
      </c>
      <c r="H73" s="476">
        <v>50000</v>
      </c>
      <c r="I73" s="476">
        <v>0</v>
      </c>
      <c r="J73" s="476">
        <v>50000</v>
      </c>
      <c r="K73" s="476">
        <v>0</v>
      </c>
      <c r="L73" s="476">
        <v>50000</v>
      </c>
      <c r="M73" s="476">
        <v>50000</v>
      </c>
      <c r="N73" s="476">
        <v>50000</v>
      </c>
      <c r="O73" s="476"/>
      <c r="P73" s="452">
        <f>+L73-O73</f>
        <v>50000</v>
      </c>
    </row>
    <row r="74" spans="1:16" ht="17.100000000000001" customHeight="1" x14ac:dyDescent="0.2">
      <c r="A74" s="449" t="str">
        <f t="shared" si="3"/>
        <v>174263-4-142</v>
      </c>
      <c r="B74" s="434">
        <v>174263</v>
      </c>
      <c r="C74" s="435">
        <v>4</v>
      </c>
      <c r="D74" s="436" t="s">
        <v>7</v>
      </c>
      <c r="E74" s="435">
        <v>142</v>
      </c>
      <c r="F74" s="477">
        <v>100000</v>
      </c>
      <c r="G74" s="477">
        <v>-100000</v>
      </c>
      <c r="H74" s="477"/>
      <c r="I74" s="477"/>
      <c r="J74" s="477"/>
      <c r="K74" s="477"/>
      <c r="L74" s="477"/>
      <c r="M74" s="477"/>
      <c r="N74" s="477"/>
      <c r="O74" s="477"/>
      <c r="P74" s="451">
        <f t="shared" si="1"/>
        <v>0</v>
      </c>
    </row>
    <row r="75" spans="1:16" ht="17.100000000000001" customHeight="1" x14ac:dyDescent="0.2">
      <c r="A75" s="449" t="str">
        <f t="shared" si="3"/>
        <v>174264-3-142</v>
      </c>
      <c r="B75" s="431">
        <v>174264</v>
      </c>
      <c r="C75" s="432">
        <v>3</v>
      </c>
      <c r="D75" s="433" t="s">
        <v>8</v>
      </c>
      <c r="E75" s="432">
        <v>142</v>
      </c>
      <c r="F75" s="476">
        <v>3500000</v>
      </c>
      <c r="G75" s="476">
        <v>-3210000</v>
      </c>
      <c r="H75" s="476">
        <v>290000</v>
      </c>
      <c r="I75" s="476">
        <v>0</v>
      </c>
      <c r="J75" s="476">
        <v>290000</v>
      </c>
      <c r="K75" s="476">
        <v>0</v>
      </c>
      <c r="L75" s="476">
        <v>290000</v>
      </c>
      <c r="M75" s="476">
        <v>290000</v>
      </c>
      <c r="N75" s="476">
        <v>290000</v>
      </c>
      <c r="O75" s="476"/>
      <c r="P75" s="452">
        <f>+L75-O75</f>
        <v>290000</v>
      </c>
    </row>
    <row r="76" spans="1:16" ht="17.100000000000001" customHeight="1" x14ac:dyDescent="0.2">
      <c r="A76" s="449" t="str">
        <f t="shared" si="3"/>
        <v>174264-4-142</v>
      </c>
      <c r="B76" s="434">
        <v>174264</v>
      </c>
      <c r="C76" s="435">
        <v>4</v>
      </c>
      <c r="D76" s="436" t="s">
        <v>7</v>
      </c>
      <c r="E76" s="435">
        <v>142</v>
      </c>
      <c r="F76" s="477">
        <v>1400000</v>
      </c>
      <c r="G76" s="477">
        <v>-1400000</v>
      </c>
      <c r="H76" s="477"/>
      <c r="I76" s="477"/>
      <c r="J76" s="477"/>
      <c r="K76" s="477"/>
      <c r="L76" s="477"/>
      <c r="M76" s="477"/>
      <c r="N76" s="477"/>
      <c r="O76" s="477"/>
      <c r="P76" s="451">
        <f t="shared" si="1"/>
        <v>0</v>
      </c>
    </row>
    <row r="77" spans="1:16" ht="17.100000000000001" customHeight="1" x14ac:dyDescent="0.2">
      <c r="A77" s="449" t="str">
        <f t="shared" si="3"/>
        <v>174265-3-142</v>
      </c>
      <c r="B77" s="431">
        <v>174265</v>
      </c>
      <c r="C77" s="432">
        <v>3</v>
      </c>
      <c r="D77" s="433" t="s">
        <v>8</v>
      </c>
      <c r="E77" s="432">
        <v>142</v>
      </c>
      <c r="F77" s="476">
        <v>695000</v>
      </c>
      <c r="G77" s="476">
        <v>-695000</v>
      </c>
      <c r="H77" s="476"/>
      <c r="I77" s="476"/>
      <c r="J77" s="476"/>
      <c r="K77" s="476"/>
      <c r="L77" s="476"/>
      <c r="M77" s="476"/>
      <c r="N77" s="476"/>
      <c r="O77" s="476"/>
      <c r="P77" s="452">
        <f>+L77-O77</f>
        <v>0</v>
      </c>
    </row>
    <row r="78" spans="1:16" ht="17.100000000000001" customHeight="1" x14ac:dyDescent="0.2">
      <c r="A78" s="449" t="str">
        <f t="shared" si="3"/>
        <v>174266-3-142</v>
      </c>
      <c r="B78" s="434">
        <v>174266</v>
      </c>
      <c r="C78" s="435">
        <v>3</v>
      </c>
      <c r="D78" s="436" t="s">
        <v>8</v>
      </c>
      <c r="E78" s="435">
        <v>142</v>
      </c>
      <c r="F78" s="477">
        <v>400000</v>
      </c>
      <c r="G78" s="477">
        <v>-400000</v>
      </c>
      <c r="H78" s="477"/>
      <c r="I78" s="477"/>
      <c r="J78" s="477"/>
      <c r="K78" s="477"/>
      <c r="L78" s="477"/>
      <c r="M78" s="477"/>
      <c r="N78" s="477"/>
      <c r="O78" s="477"/>
      <c r="P78" s="451">
        <f t="shared" si="1"/>
        <v>0</v>
      </c>
    </row>
    <row r="79" spans="1:16" ht="17.100000000000001" customHeight="1" x14ac:dyDescent="0.2">
      <c r="A79" s="449" t="str">
        <f t="shared" si="3"/>
        <v>174267-3-142</v>
      </c>
      <c r="B79" s="431">
        <v>174267</v>
      </c>
      <c r="C79" s="432">
        <v>3</v>
      </c>
      <c r="D79" s="433" t="s">
        <v>8</v>
      </c>
      <c r="E79" s="432">
        <v>142</v>
      </c>
      <c r="F79" s="476">
        <v>2007890</v>
      </c>
      <c r="G79" s="476">
        <v>-1937890</v>
      </c>
      <c r="H79" s="476">
        <v>70000</v>
      </c>
      <c r="I79" s="476">
        <v>0</v>
      </c>
      <c r="J79" s="476">
        <v>70000</v>
      </c>
      <c r="K79" s="476">
        <v>0</v>
      </c>
      <c r="L79" s="476">
        <v>70000</v>
      </c>
      <c r="M79" s="476">
        <v>70000</v>
      </c>
      <c r="N79" s="476">
        <v>70000</v>
      </c>
      <c r="O79" s="476"/>
      <c r="P79" s="452">
        <f>+L79-O79</f>
        <v>70000</v>
      </c>
    </row>
    <row r="80" spans="1:16" ht="17.100000000000001" customHeight="1" x14ac:dyDescent="0.2">
      <c r="A80" s="449" t="str">
        <f t="shared" si="3"/>
        <v>174267-4-142</v>
      </c>
      <c r="B80" s="434">
        <v>174267</v>
      </c>
      <c r="C80" s="435">
        <v>4</v>
      </c>
      <c r="D80" s="436" t="s">
        <v>7</v>
      </c>
      <c r="E80" s="435">
        <v>142</v>
      </c>
      <c r="F80" s="477">
        <v>110000</v>
      </c>
      <c r="G80" s="477">
        <v>-110000</v>
      </c>
      <c r="H80" s="477"/>
      <c r="I80" s="477"/>
      <c r="J80" s="477"/>
      <c r="K80" s="477"/>
      <c r="L80" s="477"/>
      <c r="M80" s="477"/>
      <c r="N80" s="477"/>
      <c r="O80" s="477"/>
      <c r="P80" s="451">
        <f t="shared" si="1"/>
        <v>0</v>
      </c>
    </row>
    <row r="81" spans="1:16" ht="17.100000000000001" customHeight="1" x14ac:dyDescent="0.2">
      <c r="A81" s="449" t="str">
        <f t="shared" si="3"/>
        <v>174268-3-142</v>
      </c>
      <c r="B81" s="431">
        <v>174268</v>
      </c>
      <c r="C81" s="432">
        <v>3</v>
      </c>
      <c r="D81" s="433" t="s">
        <v>8</v>
      </c>
      <c r="E81" s="432">
        <v>142</v>
      </c>
      <c r="F81" s="476">
        <v>800000</v>
      </c>
      <c r="G81" s="476">
        <v>-735000</v>
      </c>
      <c r="H81" s="476">
        <v>65000</v>
      </c>
      <c r="I81" s="476">
        <v>0</v>
      </c>
      <c r="J81" s="476">
        <v>65000</v>
      </c>
      <c r="K81" s="476">
        <v>0</v>
      </c>
      <c r="L81" s="476">
        <v>65000</v>
      </c>
      <c r="M81" s="476">
        <v>65000</v>
      </c>
      <c r="N81" s="476">
        <v>65000</v>
      </c>
      <c r="O81" s="476"/>
      <c r="P81" s="452">
        <f>+L81-O81</f>
        <v>65000</v>
      </c>
    </row>
    <row r="82" spans="1:16" ht="17.100000000000001" customHeight="1" x14ac:dyDescent="0.2">
      <c r="A82" s="449" t="str">
        <f t="shared" si="3"/>
        <v>174268-4-142</v>
      </c>
      <c r="B82" s="434">
        <v>174268</v>
      </c>
      <c r="C82" s="435">
        <v>4</v>
      </c>
      <c r="D82" s="436" t="s">
        <v>7</v>
      </c>
      <c r="E82" s="435">
        <v>142</v>
      </c>
      <c r="F82" s="477">
        <v>100000</v>
      </c>
      <c r="G82" s="477">
        <v>-100000</v>
      </c>
      <c r="H82" s="477"/>
      <c r="I82" s="477"/>
      <c r="J82" s="477"/>
      <c r="K82" s="477"/>
      <c r="L82" s="477"/>
      <c r="M82" s="477"/>
      <c r="N82" s="477"/>
      <c r="O82" s="477"/>
      <c r="P82" s="451">
        <f t="shared" si="1"/>
        <v>0</v>
      </c>
    </row>
    <row r="83" spans="1:16" ht="17.100000000000001" customHeight="1" x14ac:dyDescent="0.2">
      <c r="A83" s="449" t="str">
        <f t="shared" si="3"/>
        <v>174269-3-142</v>
      </c>
      <c r="B83" s="431">
        <v>174269</v>
      </c>
      <c r="C83" s="432">
        <v>3</v>
      </c>
      <c r="D83" s="433" t="s">
        <v>8</v>
      </c>
      <c r="E83" s="432">
        <v>142</v>
      </c>
      <c r="F83" s="476">
        <v>5000000</v>
      </c>
      <c r="G83" s="476">
        <v>-5000000</v>
      </c>
      <c r="H83" s="476"/>
      <c r="I83" s="476"/>
      <c r="J83" s="476"/>
      <c r="K83" s="476"/>
      <c r="L83" s="476"/>
      <c r="M83" s="476"/>
      <c r="N83" s="476"/>
      <c r="O83" s="476"/>
      <c r="P83" s="452">
        <f>+L83-O83</f>
        <v>0</v>
      </c>
    </row>
    <row r="84" spans="1:16" ht="17.100000000000001" customHeight="1" x14ac:dyDescent="0.2">
      <c r="A84" s="449" t="str">
        <f t="shared" si="3"/>
        <v>174270-3-142</v>
      </c>
      <c r="B84" s="434">
        <v>174270</v>
      </c>
      <c r="C84" s="435">
        <v>3</v>
      </c>
      <c r="D84" s="436" t="s">
        <v>8</v>
      </c>
      <c r="E84" s="435">
        <v>142</v>
      </c>
      <c r="F84" s="477">
        <v>2950000</v>
      </c>
      <c r="G84" s="477">
        <v>-2950000</v>
      </c>
      <c r="H84" s="477"/>
      <c r="I84" s="477"/>
      <c r="J84" s="477"/>
      <c r="K84" s="477"/>
      <c r="L84" s="477"/>
      <c r="M84" s="477"/>
      <c r="N84" s="477"/>
      <c r="O84" s="477"/>
      <c r="P84" s="451">
        <f t="shared" si="1"/>
        <v>0</v>
      </c>
    </row>
    <row r="85" spans="1:16" ht="17.100000000000001" customHeight="1" x14ac:dyDescent="0.2">
      <c r="A85" s="449" t="str">
        <f t="shared" si="3"/>
        <v>174271-3-142</v>
      </c>
      <c r="B85" s="431">
        <v>174271</v>
      </c>
      <c r="C85" s="432">
        <v>3</v>
      </c>
      <c r="D85" s="433" t="s">
        <v>8</v>
      </c>
      <c r="E85" s="432">
        <v>142</v>
      </c>
      <c r="F85" s="476">
        <v>700000</v>
      </c>
      <c r="G85" s="476">
        <v>-650000</v>
      </c>
      <c r="H85" s="476">
        <v>50000</v>
      </c>
      <c r="I85" s="476">
        <v>0</v>
      </c>
      <c r="J85" s="476">
        <v>50000</v>
      </c>
      <c r="K85" s="476">
        <v>0</v>
      </c>
      <c r="L85" s="476">
        <v>50000</v>
      </c>
      <c r="M85" s="476">
        <v>50000</v>
      </c>
      <c r="N85" s="476">
        <v>50000</v>
      </c>
      <c r="O85" s="476"/>
      <c r="P85" s="452">
        <f>+L85-O85</f>
        <v>50000</v>
      </c>
    </row>
    <row r="86" spans="1:16" ht="17.100000000000001" customHeight="1" x14ac:dyDescent="0.2">
      <c r="A86" s="449" t="str">
        <f t="shared" si="3"/>
        <v>174271-4-142</v>
      </c>
      <c r="B86" s="434">
        <v>174271</v>
      </c>
      <c r="C86" s="435">
        <v>4</v>
      </c>
      <c r="D86" s="436" t="s">
        <v>7</v>
      </c>
      <c r="E86" s="435">
        <v>142</v>
      </c>
      <c r="F86" s="477">
        <v>100000</v>
      </c>
      <c r="G86" s="477">
        <v>-100000</v>
      </c>
      <c r="H86" s="477"/>
      <c r="I86" s="477"/>
      <c r="J86" s="477"/>
      <c r="K86" s="477"/>
      <c r="L86" s="477"/>
      <c r="M86" s="477"/>
      <c r="N86" s="477"/>
      <c r="O86" s="477"/>
      <c r="P86" s="451">
        <f t="shared" si="1"/>
        <v>0</v>
      </c>
    </row>
    <row r="87" spans="1:16" ht="17.100000000000001" customHeight="1" x14ac:dyDescent="0.2">
      <c r="A87" s="449" t="str">
        <f t="shared" si="3"/>
        <v>174272-3-142</v>
      </c>
      <c r="B87" s="431">
        <v>174272</v>
      </c>
      <c r="C87" s="432">
        <v>3</v>
      </c>
      <c r="D87" s="433" t="s">
        <v>8</v>
      </c>
      <c r="E87" s="432">
        <v>142</v>
      </c>
      <c r="F87" s="476">
        <v>1000000</v>
      </c>
      <c r="G87" s="476">
        <v>-1000000</v>
      </c>
      <c r="H87" s="476"/>
      <c r="I87" s="476"/>
      <c r="J87" s="476"/>
      <c r="K87" s="476"/>
      <c r="L87" s="476"/>
      <c r="M87" s="476"/>
      <c r="N87" s="476"/>
      <c r="O87" s="476"/>
      <c r="P87" s="452">
        <f>+L87-O87</f>
        <v>0</v>
      </c>
    </row>
    <row r="88" spans="1:16" ht="17.100000000000001" customHeight="1" x14ac:dyDescent="0.2">
      <c r="A88" s="449" t="str">
        <f t="shared" si="3"/>
        <v>174273-3-142</v>
      </c>
      <c r="B88" s="434">
        <v>174273</v>
      </c>
      <c r="C88" s="435">
        <v>3</v>
      </c>
      <c r="D88" s="436" t="s">
        <v>8</v>
      </c>
      <c r="E88" s="435">
        <v>142</v>
      </c>
      <c r="F88" s="477">
        <v>1000000</v>
      </c>
      <c r="G88" s="477">
        <v>-1000000</v>
      </c>
      <c r="H88" s="477"/>
      <c r="I88" s="477"/>
      <c r="J88" s="477"/>
      <c r="K88" s="477"/>
      <c r="L88" s="477"/>
      <c r="M88" s="477"/>
      <c r="N88" s="477"/>
      <c r="O88" s="477"/>
      <c r="P88" s="451">
        <f t="shared" si="1"/>
        <v>0</v>
      </c>
    </row>
    <row r="89" spans="1:16" ht="17.100000000000001" customHeight="1" x14ac:dyDescent="0.2">
      <c r="A89" s="449" t="str">
        <f t="shared" si="3"/>
        <v>195063-3-100</v>
      </c>
      <c r="B89" s="431">
        <v>195063</v>
      </c>
      <c r="C89" s="432">
        <v>3</v>
      </c>
      <c r="D89" s="433" t="s">
        <v>8</v>
      </c>
      <c r="E89" s="432">
        <v>100</v>
      </c>
      <c r="F89" s="476">
        <v>1949502</v>
      </c>
      <c r="G89" s="476">
        <v>0</v>
      </c>
      <c r="H89" s="476">
        <v>1949502</v>
      </c>
      <c r="I89" s="476">
        <v>0</v>
      </c>
      <c r="J89" s="476">
        <v>1949502</v>
      </c>
      <c r="K89" s="476">
        <v>0</v>
      </c>
      <c r="L89" s="476">
        <v>1949502</v>
      </c>
      <c r="M89" s="476">
        <v>1949502</v>
      </c>
      <c r="N89" s="476">
        <v>1949502</v>
      </c>
      <c r="O89" s="476"/>
      <c r="P89" s="452">
        <f>+L89-O89</f>
        <v>1949502</v>
      </c>
    </row>
    <row r="90" spans="1:16" ht="17.100000000000001" customHeight="1" x14ac:dyDescent="0.2">
      <c r="A90" s="449" t="str">
        <f t="shared" si="3"/>
        <v>195065-3-100</v>
      </c>
      <c r="B90" s="434">
        <v>195065</v>
      </c>
      <c r="C90" s="435">
        <v>3</v>
      </c>
      <c r="D90" s="436" t="s">
        <v>8</v>
      </c>
      <c r="E90" s="435">
        <v>100</v>
      </c>
      <c r="F90" s="477">
        <v>233177</v>
      </c>
      <c r="G90" s="477">
        <v>0</v>
      </c>
      <c r="H90" s="477">
        <v>233177</v>
      </c>
      <c r="I90" s="477">
        <v>0</v>
      </c>
      <c r="J90" s="477">
        <v>233177</v>
      </c>
      <c r="K90" s="477">
        <v>0</v>
      </c>
      <c r="L90" s="477">
        <v>233177</v>
      </c>
      <c r="M90" s="477">
        <v>232177</v>
      </c>
      <c r="N90" s="477">
        <v>232177</v>
      </c>
      <c r="O90" s="477"/>
      <c r="P90" s="454">
        <f t="shared" si="1"/>
        <v>233177</v>
      </c>
    </row>
    <row r="91" spans="1:16" ht="17.100000000000001" customHeight="1" x14ac:dyDescent="0.2">
      <c r="A91" s="449" t="str">
        <f t="shared" si="3"/>
        <v>195067-3-100</v>
      </c>
      <c r="B91" s="431">
        <v>195067</v>
      </c>
      <c r="C91" s="432">
        <v>3</v>
      </c>
      <c r="D91" s="433" t="s">
        <v>8</v>
      </c>
      <c r="E91" s="432">
        <v>100</v>
      </c>
      <c r="F91" s="476">
        <v>17628738</v>
      </c>
      <c r="G91" s="476">
        <v>0</v>
      </c>
      <c r="H91" s="476">
        <v>17628738</v>
      </c>
      <c r="I91" s="476">
        <v>0</v>
      </c>
      <c r="J91" s="476">
        <v>17628738</v>
      </c>
      <c r="K91" s="476">
        <v>0</v>
      </c>
      <c r="L91" s="476">
        <v>17628738</v>
      </c>
      <c r="M91" s="476">
        <v>17628738</v>
      </c>
      <c r="N91" s="476">
        <v>17628738</v>
      </c>
      <c r="O91" s="476"/>
      <c r="P91" s="455">
        <f>+L91-O91</f>
        <v>17628738</v>
      </c>
    </row>
    <row r="92" spans="1:16" ht="17.100000000000001" customHeight="1" x14ac:dyDescent="0.2">
      <c r="A92" s="449" t="str">
        <f t="shared" si="3"/>
        <v>204816-3-181</v>
      </c>
      <c r="B92" s="434">
        <v>204816</v>
      </c>
      <c r="C92" s="435">
        <v>3</v>
      </c>
      <c r="D92" s="436" t="s">
        <v>8</v>
      </c>
      <c r="E92" s="435">
        <v>181</v>
      </c>
      <c r="F92" s="477">
        <v>800000</v>
      </c>
      <c r="G92" s="477">
        <v>-800000</v>
      </c>
      <c r="H92" s="477"/>
      <c r="I92" s="477"/>
      <c r="J92" s="477"/>
      <c r="K92" s="477"/>
      <c r="L92" s="477"/>
      <c r="M92" s="477"/>
      <c r="N92" s="477"/>
      <c r="O92" s="477"/>
      <c r="P92" s="454">
        <f t="shared" si="1"/>
        <v>0</v>
      </c>
    </row>
    <row r="93" spans="1:16" ht="17.100000000000001" customHeight="1" x14ac:dyDescent="0.2">
      <c r="A93" s="449" t="str">
        <f t="shared" si="3"/>
        <v>204817-3-181</v>
      </c>
      <c r="B93" s="431">
        <v>204817</v>
      </c>
      <c r="C93" s="432">
        <v>3</v>
      </c>
      <c r="D93" s="433" t="s">
        <v>8</v>
      </c>
      <c r="E93" s="432">
        <v>181</v>
      </c>
      <c r="F93" s="476">
        <v>700000</v>
      </c>
      <c r="G93" s="476">
        <v>-700000</v>
      </c>
      <c r="H93" s="476"/>
      <c r="I93" s="476"/>
      <c r="J93" s="476"/>
      <c r="K93" s="476"/>
      <c r="L93" s="476"/>
      <c r="M93" s="476"/>
      <c r="N93" s="476"/>
      <c r="O93" s="476"/>
      <c r="P93" s="455">
        <f>+L93-O93</f>
        <v>0</v>
      </c>
    </row>
    <row r="94" spans="1:16" ht="17.100000000000001" customHeight="1" x14ac:dyDescent="0.2">
      <c r="A94" s="449" t="str">
        <f t="shared" ref="A94" si="4">CONCATENATE(B94,"-",C94,"-",E94)</f>
        <v>204818-3-142</v>
      </c>
      <c r="B94" s="434">
        <v>204818</v>
      </c>
      <c r="C94" s="435">
        <v>3</v>
      </c>
      <c r="D94" s="436" t="s">
        <v>8</v>
      </c>
      <c r="E94" s="435">
        <v>142</v>
      </c>
      <c r="F94" s="477">
        <v>1</v>
      </c>
      <c r="G94" s="477">
        <v>-1</v>
      </c>
      <c r="H94" s="477"/>
      <c r="I94" s="477"/>
      <c r="J94" s="477"/>
      <c r="K94" s="477"/>
      <c r="L94" s="477"/>
      <c r="M94" s="477"/>
      <c r="N94" s="477"/>
      <c r="O94" s="477"/>
      <c r="P94" s="454">
        <f t="shared" si="1"/>
        <v>0</v>
      </c>
    </row>
    <row r="95" spans="1:16" ht="17.100000000000001" customHeight="1" x14ac:dyDescent="0.2">
      <c r="A95" s="449"/>
      <c r="B95" s="441" t="s">
        <v>9</v>
      </c>
      <c r="C95" s="483"/>
      <c r="D95" s="483"/>
      <c r="E95" s="441"/>
      <c r="F95" s="438">
        <v>656255900</v>
      </c>
      <c r="G95" s="438">
        <v>-260816672</v>
      </c>
      <c r="H95" s="438">
        <v>395439228</v>
      </c>
      <c r="I95" s="438">
        <v>0</v>
      </c>
      <c r="J95" s="438">
        <v>395439228</v>
      </c>
      <c r="K95" s="438">
        <v>0</v>
      </c>
      <c r="L95" s="438">
        <v>395439228</v>
      </c>
      <c r="M95" s="438">
        <v>389907501.48000002</v>
      </c>
      <c r="N95" s="438">
        <v>388857501.48000002</v>
      </c>
      <c r="O95" s="438">
        <v>1050000</v>
      </c>
      <c r="P95" s="456">
        <f>+L95-O95</f>
        <v>394389228</v>
      </c>
    </row>
    <row r="97" spans="13:14" ht="17.100000000000001" customHeight="1" x14ac:dyDescent="0.2">
      <c r="M97" s="457"/>
      <c r="N97" s="458">
        <f>N95-'Execução Orçamentária'!P397</f>
        <v>0</v>
      </c>
    </row>
  </sheetData>
  <mergeCells count="16">
    <mergeCell ref="C95:D95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20"/>
  <sheetViews>
    <sheetView showGridLines="0" zoomScale="80" zoomScaleNormal="80" workbookViewId="0">
      <pane xSplit="1" ySplit="4" topLeftCell="B5" activePane="bottomRight" state="frozen"/>
      <selection activeCell="Q5" sqref="Q5:Q7"/>
      <selection pane="topRight" activeCell="Q5" sqref="Q5:Q7"/>
      <selection pane="bottomLeft" activeCell="Q5" sqref="Q5:Q7"/>
      <selection pane="bottomRight" activeCell="I19" sqref="I19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9"/>
      <c r="I1" s="460"/>
      <c r="K1" s="460"/>
      <c r="M1" s="460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8" t="s">
        <v>48</v>
      </c>
      <c r="B3" s="491" t="s">
        <v>0</v>
      </c>
      <c r="C3" s="491" t="s">
        <v>1</v>
      </c>
      <c r="D3" s="491"/>
      <c r="E3" s="489" t="s">
        <v>350</v>
      </c>
      <c r="F3" s="484" t="s">
        <v>67</v>
      </c>
      <c r="G3" s="484" t="s">
        <v>50</v>
      </c>
      <c r="H3" s="484" t="s">
        <v>51</v>
      </c>
      <c r="I3" s="484" t="s">
        <v>52</v>
      </c>
      <c r="J3" s="484" t="s">
        <v>53</v>
      </c>
      <c r="K3" s="484" t="s">
        <v>54</v>
      </c>
      <c r="L3" s="484" t="s">
        <v>5</v>
      </c>
      <c r="M3" s="484" t="s">
        <v>12</v>
      </c>
    </row>
    <row r="4" spans="1:13" ht="32.1" customHeight="1" x14ac:dyDescent="0.2">
      <c r="A4" s="488"/>
      <c r="B4" s="491"/>
      <c r="C4" s="491"/>
      <c r="D4" s="491"/>
      <c r="E4" s="490"/>
      <c r="F4" s="485"/>
      <c r="G4" s="485"/>
      <c r="H4" s="485"/>
      <c r="I4" s="485"/>
      <c r="J4" s="485"/>
      <c r="K4" s="485"/>
      <c r="L4" s="485"/>
      <c r="M4" s="485"/>
    </row>
    <row r="5" spans="1:13" ht="20.100000000000001" customHeight="1" x14ac:dyDescent="0.2">
      <c r="A5" s="410" t="str">
        <f>CONCATENATE(B5,"-",C5,"-",E5)</f>
        <v>174222-1-100</v>
      </c>
      <c r="B5" s="431">
        <v>174222</v>
      </c>
      <c r="C5" s="432">
        <v>1</v>
      </c>
      <c r="D5" s="433" t="s">
        <v>11</v>
      </c>
      <c r="E5" s="432">
        <v>100</v>
      </c>
      <c r="F5" s="439">
        <v>5000000</v>
      </c>
      <c r="G5" s="439">
        <v>2211000</v>
      </c>
      <c r="H5" s="439">
        <v>810197.49</v>
      </c>
      <c r="I5" s="439">
        <v>1400802.51</v>
      </c>
      <c r="J5" s="439">
        <v>0</v>
      </c>
      <c r="K5" s="439">
        <v>1400802.51</v>
      </c>
      <c r="L5" s="439">
        <v>2789000</v>
      </c>
      <c r="M5" s="439"/>
    </row>
    <row r="6" spans="1:13" ht="20.100000000000001" customHeight="1" x14ac:dyDescent="0.2">
      <c r="A6" s="410" t="str">
        <f t="shared" ref="A6:A14" si="0">CONCATENATE(B6,"-",C6,"-",E6)</f>
        <v>174224-3-151</v>
      </c>
      <c r="B6" s="434">
        <v>174224</v>
      </c>
      <c r="C6" s="435">
        <v>3</v>
      </c>
      <c r="D6" s="436" t="s">
        <v>8</v>
      </c>
      <c r="E6" s="435">
        <v>151</v>
      </c>
      <c r="F6" s="440">
        <v>303853.65000000002</v>
      </c>
      <c r="G6" s="440">
        <v>303363.65000000002</v>
      </c>
      <c r="H6" s="440">
        <v>199636.23</v>
      </c>
      <c r="I6" s="440">
        <v>103727.42</v>
      </c>
      <c r="J6" s="440">
        <v>114</v>
      </c>
      <c r="K6" s="440">
        <v>103613.42</v>
      </c>
      <c r="L6" s="440">
        <v>490</v>
      </c>
      <c r="M6" s="440"/>
    </row>
    <row r="7" spans="1:13" ht="20.100000000000001" customHeight="1" x14ac:dyDescent="0.2">
      <c r="A7" s="410" t="str">
        <f t="shared" si="0"/>
        <v>174225-3-151</v>
      </c>
      <c r="B7" s="431">
        <v>174225</v>
      </c>
      <c r="C7" s="432">
        <v>3</v>
      </c>
      <c r="D7" s="433" t="s">
        <v>8</v>
      </c>
      <c r="E7" s="432">
        <v>151</v>
      </c>
      <c r="F7" s="439">
        <v>16788</v>
      </c>
      <c r="G7" s="439"/>
      <c r="H7" s="439"/>
      <c r="I7" s="439"/>
      <c r="J7" s="439"/>
      <c r="K7" s="439"/>
      <c r="L7" s="439">
        <v>16788</v>
      </c>
      <c r="M7" s="439"/>
    </row>
    <row r="8" spans="1:13" ht="20.100000000000001" customHeight="1" x14ac:dyDescent="0.2">
      <c r="A8" s="410" t="str">
        <f t="shared" si="0"/>
        <v>174231-3-142</v>
      </c>
      <c r="B8" s="434">
        <v>174231</v>
      </c>
      <c r="C8" s="435">
        <v>3</v>
      </c>
      <c r="D8" s="436" t="s">
        <v>8</v>
      </c>
      <c r="E8" s="435">
        <v>142</v>
      </c>
      <c r="F8" s="440">
        <v>500</v>
      </c>
      <c r="G8" s="440"/>
      <c r="H8" s="440"/>
      <c r="I8" s="440"/>
      <c r="J8" s="440"/>
      <c r="K8" s="440"/>
      <c r="L8" s="440">
        <v>500</v>
      </c>
      <c r="M8" s="440"/>
    </row>
    <row r="9" spans="1:13" ht="20.100000000000001" customHeight="1" x14ac:dyDescent="0.2">
      <c r="A9" s="410" t="str">
        <f t="shared" si="0"/>
        <v>174232-3-142</v>
      </c>
      <c r="B9" s="431">
        <v>174232</v>
      </c>
      <c r="C9" s="432">
        <v>3</v>
      </c>
      <c r="D9" s="433" t="s">
        <v>8</v>
      </c>
      <c r="E9" s="432">
        <v>142</v>
      </c>
      <c r="F9" s="439">
        <v>28299.62</v>
      </c>
      <c r="G9" s="439">
        <v>23458.799999999999</v>
      </c>
      <c r="H9" s="439">
        <v>13128.71</v>
      </c>
      <c r="I9" s="439">
        <v>10330.09</v>
      </c>
      <c r="J9" s="439">
        <v>765.53</v>
      </c>
      <c r="K9" s="439">
        <v>9564.56</v>
      </c>
      <c r="L9" s="439">
        <v>4840.82</v>
      </c>
      <c r="M9" s="439"/>
    </row>
    <row r="10" spans="1:13" ht="20.100000000000001" customHeight="1" x14ac:dyDescent="0.2">
      <c r="A10" s="410" t="str">
        <f t="shared" si="0"/>
        <v>174239-3-142</v>
      </c>
      <c r="B10" s="434">
        <v>174239</v>
      </c>
      <c r="C10" s="435">
        <v>3</v>
      </c>
      <c r="D10" s="436" t="s">
        <v>8</v>
      </c>
      <c r="E10" s="435">
        <v>142</v>
      </c>
      <c r="F10" s="440">
        <v>172535.89</v>
      </c>
      <c r="G10" s="440">
        <v>170000</v>
      </c>
      <c r="H10" s="440">
        <v>170000</v>
      </c>
      <c r="I10" s="440"/>
      <c r="J10" s="440"/>
      <c r="K10" s="440"/>
      <c r="L10" s="440">
        <v>2535.89</v>
      </c>
      <c r="M10" s="440"/>
    </row>
    <row r="11" spans="1:13" ht="20.100000000000001" customHeight="1" x14ac:dyDescent="0.2">
      <c r="A11" s="410" t="str">
        <f t="shared" si="0"/>
        <v>174241-3-142</v>
      </c>
      <c r="B11" s="431">
        <v>174241</v>
      </c>
      <c r="C11" s="432">
        <v>3</v>
      </c>
      <c r="D11" s="433" t="s">
        <v>8</v>
      </c>
      <c r="E11" s="432">
        <v>142</v>
      </c>
      <c r="F11" s="439">
        <v>2234.1</v>
      </c>
      <c r="G11" s="439">
        <v>2234.1</v>
      </c>
      <c r="H11" s="439">
        <v>0</v>
      </c>
      <c r="I11" s="439">
        <v>2234.1</v>
      </c>
      <c r="J11" s="439">
        <v>0</v>
      </c>
      <c r="K11" s="439">
        <v>2234.1</v>
      </c>
      <c r="L11" s="439">
        <v>0</v>
      </c>
      <c r="M11" s="439"/>
    </row>
    <row r="12" spans="1:13" ht="20.100000000000001" customHeight="1" x14ac:dyDescent="0.2">
      <c r="A12" s="410" t="str">
        <f t="shared" si="0"/>
        <v>174250-3-142</v>
      </c>
      <c r="B12" s="434">
        <v>174250</v>
      </c>
      <c r="C12" s="435">
        <v>3</v>
      </c>
      <c r="D12" s="436" t="s">
        <v>8</v>
      </c>
      <c r="E12" s="435">
        <v>142</v>
      </c>
      <c r="F12" s="440">
        <v>3934.52</v>
      </c>
      <c r="G12" s="440">
        <v>3934.52</v>
      </c>
      <c r="H12" s="440">
        <v>0</v>
      </c>
      <c r="I12" s="440">
        <v>3934.52</v>
      </c>
      <c r="J12" s="440">
        <v>3934.52</v>
      </c>
      <c r="K12" s="440"/>
      <c r="L12" s="440">
        <v>0</v>
      </c>
      <c r="M12" s="440"/>
    </row>
    <row r="13" spans="1:13" ht="20.100000000000001" customHeight="1" x14ac:dyDescent="0.2">
      <c r="A13" s="410" t="str">
        <f t="shared" si="0"/>
        <v>174252-3-142</v>
      </c>
      <c r="B13" s="431">
        <v>174252</v>
      </c>
      <c r="C13" s="432">
        <v>3</v>
      </c>
      <c r="D13" s="433" t="s">
        <v>8</v>
      </c>
      <c r="E13" s="432">
        <v>142</v>
      </c>
      <c r="F13" s="439">
        <v>2580.7399999999998</v>
      </c>
      <c r="G13" s="439">
        <v>2580.7399999999998</v>
      </c>
      <c r="H13" s="439">
        <v>2580.7399999999998</v>
      </c>
      <c r="I13" s="439"/>
      <c r="J13" s="439"/>
      <c r="K13" s="439"/>
      <c r="L13" s="439">
        <v>0</v>
      </c>
      <c r="M13" s="439"/>
    </row>
    <row r="14" spans="1:13" ht="20.100000000000001" customHeight="1" x14ac:dyDescent="0.2">
      <c r="A14" s="410" t="str">
        <f t="shared" si="0"/>
        <v>195065-3-100</v>
      </c>
      <c r="B14" s="434">
        <v>195065</v>
      </c>
      <c r="C14" s="435">
        <v>3</v>
      </c>
      <c r="D14" s="436" t="s">
        <v>8</v>
      </c>
      <c r="E14" s="435">
        <v>100</v>
      </c>
      <c r="F14" s="440">
        <v>1000</v>
      </c>
      <c r="G14" s="440">
        <v>603.08000000000004</v>
      </c>
      <c r="H14" s="440">
        <v>0</v>
      </c>
      <c r="I14" s="440">
        <v>603.08000000000004</v>
      </c>
      <c r="J14" s="440">
        <v>0</v>
      </c>
      <c r="K14" s="440">
        <v>603.08000000000004</v>
      </c>
      <c r="L14" s="440">
        <v>396.92</v>
      </c>
      <c r="M14" s="440"/>
    </row>
    <row r="15" spans="1:13" ht="20.100000000000001" customHeight="1" x14ac:dyDescent="0.2">
      <c r="B15" s="441" t="s">
        <v>9</v>
      </c>
      <c r="C15" s="483"/>
      <c r="D15" s="483"/>
      <c r="E15" s="441"/>
      <c r="F15" s="438">
        <v>5531726.5199999996</v>
      </c>
      <c r="G15" s="438">
        <v>2717174.89</v>
      </c>
      <c r="H15" s="438">
        <v>1195543.17</v>
      </c>
      <c r="I15" s="438">
        <v>1521631.72</v>
      </c>
      <c r="J15" s="438">
        <v>4814.05</v>
      </c>
      <c r="K15" s="438">
        <v>1516817.67</v>
      </c>
      <c r="L15" s="438">
        <v>2814551.63</v>
      </c>
      <c r="M15" s="439"/>
    </row>
    <row r="17" spans="7:11" ht="20.100000000000001" customHeight="1" x14ac:dyDescent="0.2">
      <c r="G17" s="461">
        <f>G15-'Execução Orçamentária'!R397</f>
        <v>0</v>
      </c>
      <c r="I17" s="461">
        <f>I15-'Execução Orçamentária'!S397</f>
        <v>0</v>
      </c>
      <c r="K17" s="461">
        <f>K15-'Execução Orçamentária'!T397</f>
        <v>0</v>
      </c>
    </row>
    <row r="20" spans="7:11" ht="20.100000000000001" customHeight="1" x14ac:dyDescent="0.2">
      <c r="I20" s="462"/>
    </row>
  </sheetData>
  <autoFilter ref="A4:M15">
    <filterColumn colId="2" showButton="0"/>
  </autoFilter>
  <mergeCells count="13">
    <mergeCell ref="C15:D15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8"/>
  <sheetViews>
    <sheetView showGridLines="0" zoomScale="80" zoomScaleNormal="80" workbookViewId="0">
      <selection activeCell="F17" sqref="F17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2" t="s">
        <v>62</v>
      </c>
      <c r="C3" s="493"/>
      <c r="D3" s="492" t="s">
        <v>63</v>
      </c>
      <c r="E3" s="463" t="s">
        <v>123</v>
      </c>
      <c r="F3" s="464" t="s">
        <v>121</v>
      </c>
    </row>
    <row r="4" spans="1:9" ht="41.45" customHeight="1" x14ac:dyDescent="0.2">
      <c r="B4" s="492"/>
      <c r="C4" s="493"/>
      <c r="D4" s="492"/>
      <c r="E4" s="463" t="s">
        <v>124</v>
      </c>
      <c r="F4" s="464" t="s">
        <v>122</v>
      </c>
    </row>
    <row r="5" spans="1:9" ht="20.100000000000001" customHeight="1" x14ac:dyDescent="0.2">
      <c r="A5" s="410" t="str">
        <f t="shared" ref="A5:A13" si="0">CONCATENATE(B5,"-",C5,"-",E5)</f>
        <v>--</v>
      </c>
      <c r="B5" s="425"/>
      <c r="C5" s="465"/>
      <c r="D5" s="466"/>
      <c r="E5" s="465"/>
      <c r="F5" s="467"/>
    </row>
    <row r="6" spans="1:9" ht="20.100000000000001" customHeight="1" x14ac:dyDescent="0.2">
      <c r="A6" s="410" t="str">
        <f t="shared" si="0"/>
        <v>--</v>
      </c>
      <c r="B6" s="426"/>
      <c r="C6" s="468"/>
      <c r="D6" s="469"/>
      <c r="E6" s="468"/>
      <c r="F6" s="470"/>
    </row>
    <row r="7" spans="1:9" ht="20.100000000000001" customHeight="1" x14ac:dyDescent="0.2">
      <c r="A7" s="410" t="str">
        <f t="shared" si="0"/>
        <v>--</v>
      </c>
      <c r="B7" s="425"/>
      <c r="C7" s="465"/>
      <c r="D7" s="466"/>
      <c r="E7" s="465"/>
      <c r="F7" s="467"/>
    </row>
    <row r="8" spans="1:9" ht="20.100000000000001" customHeight="1" x14ac:dyDescent="0.2">
      <c r="A8" s="410" t="str">
        <f t="shared" si="0"/>
        <v>--</v>
      </c>
      <c r="B8" s="426"/>
      <c r="C8" s="468"/>
      <c r="D8" s="469"/>
      <c r="E8" s="468"/>
      <c r="F8" s="470"/>
    </row>
    <row r="9" spans="1:9" ht="20.100000000000001" customHeight="1" x14ac:dyDescent="0.2">
      <c r="A9" s="410" t="str">
        <f t="shared" si="0"/>
        <v>--</v>
      </c>
      <c r="B9" s="425"/>
      <c r="C9" s="465"/>
      <c r="D9" s="466"/>
      <c r="E9" s="465"/>
      <c r="F9" s="467"/>
    </row>
    <row r="10" spans="1:9" ht="20.100000000000001" customHeight="1" x14ac:dyDescent="0.2">
      <c r="A10" s="410" t="str">
        <f t="shared" si="0"/>
        <v>--</v>
      </c>
      <c r="B10" s="426"/>
      <c r="C10" s="468"/>
      <c r="D10" s="469"/>
      <c r="E10" s="468"/>
      <c r="F10" s="470"/>
    </row>
    <row r="11" spans="1:9" ht="20.100000000000001" customHeight="1" x14ac:dyDescent="0.2">
      <c r="A11" s="410" t="str">
        <f t="shared" si="0"/>
        <v>--</v>
      </c>
      <c r="B11" s="425"/>
      <c r="C11" s="465"/>
      <c r="D11" s="466"/>
      <c r="E11" s="465"/>
      <c r="F11" s="467"/>
    </row>
    <row r="12" spans="1:9" ht="20.100000000000001" customHeight="1" x14ac:dyDescent="0.2">
      <c r="A12" s="410" t="str">
        <f t="shared" si="0"/>
        <v>--</v>
      </c>
      <c r="B12" s="426"/>
      <c r="C12" s="468"/>
      <c r="D12" s="469"/>
      <c r="E12" s="468"/>
      <c r="F12" s="470"/>
    </row>
    <row r="13" spans="1:9" ht="20.100000000000001" customHeight="1" x14ac:dyDescent="0.2">
      <c r="A13" s="410" t="str">
        <f t="shared" si="0"/>
        <v>--</v>
      </c>
      <c r="B13" s="425"/>
      <c r="C13" s="465"/>
      <c r="D13" s="466"/>
      <c r="E13" s="465"/>
      <c r="F13" s="467"/>
    </row>
    <row r="14" spans="1:9" ht="20.100000000000001" customHeight="1" x14ac:dyDescent="0.2">
      <c r="B14" s="471" t="s">
        <v>9</v>
      </c>
      <c r="C14" s="494"/>
      <c r="D14" s="494"/>
      <c r="E14" s="471"/>
      <c r="F14" s="472"/>
    </row>
    <row r="15" spans="1:9" ht="20.100000000000001" customHeight="1" x14ac:dyDescent="0.2">
      <c r="B15" s="473"/>
      <c r="C15" s="473"/>
      <c r="D15" s="473"/>
      <c r="E15" s="473"/>
      <c r="F15" s="473"/>
    </row>
    <row r="16" spans="1:9" ht="20.100000000000001" customHeight="1" x14ac:dyDescent="0.2">
      <c r="F16" s="460"/>
      <c r="I16" s="446"/>
    </row>
    <row r="17" spans="6:9" ht="20.100000000000001" customHeight="1" x14ac:dyDescent="0.2">
      <c r="F17" s="474"/>
      <c r="I17" s="446"/>
    </row>
    <row r="18" spans="6:9" ht="20.100000000000001" customHeight="1" x14ac:dyDescent="0.2">
      <c r="I18" s="475"/>
    </row>
  </sheetData>
  <mergeCells count="4">
    <mergeCell ref="B3:B4"/>
    <mergeCell ref="C3:C4"/>
    <mergeCell ref="D3:D4"/>
    <mergeCell ref="C14:D1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9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5" sqref="U5:U7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499"/>
      <c r="I1" s="499"/>
      <c r="J1" s="499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44575</v>
      </c>
      <c r="V4" s="379"/>
    </row>
    <row r="5" spans="1:33" s="10" customFormat="1" ht="15" customHeight="1" thickTop="1" x14ac:dyDescent="0.2">
      <c r="A5" s="91"/>
      <c r="B5" s="419"/>
      <c r="C5" s="500" t="s">
        <v>59</v>
      </c>
      <c r="D5" s="503" t="s">
        <v>0</v>
      </c>
      <c r="E5" s="500" t="s">
        <v>15</v>
      </c>
      <c r="F5" s="506" t="s">
        <v>16</v>
      </c>
      <c r="G5" s="500" t="s">
        <v>220</v>
      </c>
      <c r="H5" s="497" t="s">
        <v>348</v>
      </c>
      <c r="I5" s="497" t="s">
        <v>65</v>
      </c>
      <c r="J5" s="497" t="s">
        <v>345</v>
      </c>
      <c r="K5" s="497" t="s">
        <v>84</v>
      </c>
      <c r="L5" s="497" t="s">
        <v>346</v>
      </c>
      <c r="M5" s="497" t="s">
        <v>309</v>
      </c>
      <c r="N5" s="497" t="s">
        <v>301</v>
      </c>
      <c r="O5" s="497" t="s">
        <v>17</v>
      </c>
      <c r="P5" s="497" t="s">
        <v>18</v>
      </c>
      <c r="Q5" s="380"/>
      <c r="R5" s="497" t="s">
        <v>19</v>
      </c>
      <c r="S5" s="497" t="s">
        <v>20</v>
      </c>
      <c r="T5" s="497" t="s">
        <v>61</v>
      </c>
      <c r="U5" s="495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01"/>
      <c r="D6" s="504"/>
      <c r="E6" s="501"/>
      <c r="F6" s="507"/>
      <c r="G6" s="501"/>
      <c r="H6" s="498"/>
      <c r="I6" s="498"/>
      <c r="J6" s="498"/>
      <c r="K6" s="498"/>
      <c r="L6" s="498"/>
      <c r="M6" s="498"/>
      <c r="N6" s="498"/>
      <c r="O6" s="498"/>
      <c r="P6" s="498"/>
      <c r="Q6" s="380"/>
      <c r="R6" s="498"/>
      <c r="S6" s="498"/>
      <c r="T6" s="498"/>
      <c r="U6" s="496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01"/>
      <c r="D7" s="504"/>
      <c r="E7" s="501"/>
      <c r="F7" s="507"/>
      <c r="G7" s="501"/>
      <c r="H7" s="498"/>
      <c r="I7" s="498"/>
      <c r="J7" s="498"/>
      <c r="K7" s="498"/>
      <c r="L7" s="498"/>
      <c r="M7" s="498"/>
      <c r="N7" s="498"/>
      <c r="O7" s="498"/>
      <c r="P7" s="498"/>
      <c r="Q7" s="380"/>
      <c r="R7" s="498"/>
      <c r="S7" s="498"/>
      <c r="T7" s="498"/>
      <c r="U7" s="496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02"/>
      <c r="D8" s="505"/>
      <c r="E8" s="502"/>
      <c r="F8" s="508"/>
      <c r="G8" s="502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0</v>
      </c>
      <c r="L9" s="26">
        <f t="shared" si="0"/>
        <v>1910000</v>
      </c>
      <c r="M9" s="26">
        <f t="shared" si="0"/>
        <v>1050000</v>
      </c>
      <c r="N9" s="26">
        <f t="shared" si="0"/>
        <v>860000</v>
      </c>
      <c r="O9" s="26">
        <f t="shared" si="0"/>
        <v>0</v>
      </c>
      <c r="P9" s="26">
        <f t="shared" si="0"/>
        <v>860000</v>
      </c>
      <c r="Q9" s="35">
        <f>SUM(Q11:Q12)</f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156">
        <f>+IFERROR((R9/N9),0%)</f>
        <v>0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1000000</v>
      </c>
      <c r="N11" s="31">
        <f t="shared" si="1"/>
        <v>800000</v>
      </c>
      <c r="O11" s="31">
        <f t="shared" si="1"/>
        <v>0</v>
      </c>
      <c r="P11" s="31">
        <f t="shared" si="1"/>
        <v>800000</v>
      </c>
      <c r="Q11" s="23">
        <f t="shared" ref="Q11:T12" si="2">Q16+Q21+Q26</f>
        <v>0</v>
      </c>
      <c r="R11" s="31">
        <f t="shared" si="2"/>
        <v>0</v>
      </c>
      <c r="S11" s="31">
        <f t="shared" si="2"/>
        <v>0</v>
      </c>
      <c r="T11" s="31">
        <f t="shared" si="2"/>
        <v>0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0</v>
      </c>
      <c r="L12" s="31">
        <f t="shared" si="3"/>
        <v>110000</v>
      </c>
      <c r="M12" s="31">
        <f t="shared" si="3"/>
        <v>50000</v>
      </c>
      <c r="N12" s="31">
        <f t="shared" si="3"/>
        <v>60000</v>
      </c>
      <c r="O12" s="31">
        <f t="shared" si="3"/>
        <v>0</v>
      </c>
      <c r="P12" s="31">
        <f>P17+P22+P27</f>
        <v>60000</v>
      </c>
      <c r="Q12" s="23">
        <f t="shared" si="2"/>
        <v>0</v>
      </c>
      <c r="R12" s="31">
        <f t="shared" si="2"/>
        <v>0</v>
      </c>
      <c r="S12" s="31">
        <f t="shared" si="2"/>
        <v>0</v>
      </c>
      <c r="T12" s="31">
        <f t="shared" si="2"/>
        <v>0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0</v>
      </c>
      <c r="L15" s="21">
        <f t="shared" si="4"/>
        <v>1050000</v>
      </c>
      <c r="M15" s="21">
        <f t="shared" si="4"/>
        <v>1050000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0</v>
      </c>
      <c r="L16" s="32">
        <f>IFERROR(VLOOKUP(G16,'Base Zero'!$A:$L,10,FALSE),0)</f>
        <v>1000000</v>
      </c>
      <c r="M16" s="32">
        <f>+L16-N16</f>
        <v>1000000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0</v>
      </c>
      <c r="L20" s="21">
        <f t="shared" si="5"/>
        <v>550000</v>
      </c>
      <c r="M20" s="21">
        <f t="shared" si="5"/>
        <v>0</v>
      </c>
      <c r="N20" s="21">
        <f t="shared" si="5"/>
        <v>550000</v>
      </c>
      <c r="O20" s="21">
        <f t="shared" si="5"/>
        <v>0</v>
      </c>
      <c r="P20" s="228">
        <f t="shared" si="5"/>
        <v>550000</v>
      </c>
      <c r="Q20" s="21">
        <f t="shared" si="5"/>
        <v>0</v>
      </c>
      <c r="R20" s="21">
        <f t="shared" si="5"/>
        <v>0</v>
      </c>
      <c r="S20" s="21">
        <f t="shared" si="5"/>
        <v>0</v>
      </c>
      <c r="T20" s="21">
        <f t="shared" si="5"/>
        <v>0</v>
      </c>
      <c r="U20" s="154">
        <f>+IFERROR((R20/N20),0%)</f>
        <v>0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0</v>
      </c>
      <c r="L21" s="32">
        <f>IFERROR(VLOOKUP(G21,'Base Zero'!$A:$L,10,FALSE),0)</f>
        <v>500000</v>
      </c>
      <c r="M21" s="32">
        <f>+L21-N21</f>
        <v>0</v>
      </c>
      <c r="N21" s="32">
        <f>IFERROR(VLOOKUP(G21,'Base Zero'!$A:$P,16,FALSE),0)</f>
        <v>500000</v>
      </c>
      <c r="O21" s="32">
        <f>IFERROR(VLOOKUP(G21,'Base Execução'!A:M,6,FALSE),0)+IFERROR(VLOOKUP(G21,'Destaque Liberado pela CPRM'!A:F,6,FALSE),0)</f>
        <v>0</v>
      </c>
      <c r="P21" s="231">
        <f>+N21-O21</f>
        <v>500000</v>
      </c>
      <c r="Q21" s="32"/>
      <c r="R21" s="231">
        <f>IFERROR(VLOOKUP(G21,'Base Execução'!$A:$K,7,FALSE),0)</f>
        <v>0</v>
      </c>
      <c r="S21" s="231">
        <f>IFERROR(VLOOKUP(G21,'Base Execução'!$A:$K,9,FALSE),0)</f>
        <v>0</v>
      </c>
      <c r="T21" s="32">
        <f>IFERROR(VLOOKUP(G21,'Base Execução'!$A:$K,11,FALSE),0)</f>
        <v>0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0</v>
      </c>
      <c r="L22" s="32">
        <f>IFERROR(VLOOKUP(G22,'Base Zero'!$A:$L,10,FALSE),0)</f>
        <v>50000</v>
      </c>
      <c r="M22" s="32">
        <f>+L22-N22</f>
        <v>0</v>
      </c>
      <c r="N22" s="32">
        <f>IFERROR(VLOOKUP(G22,'Base Zero'!$A:$P,16,FALSE),0)</f>
        <v>50000</v>
      </c>
      <c r="O22" s="32">
        <f>IFERROR(VLOOKUP(G22,'Base Execução'!A:M,6,FALSE),0)+IFERROR(VLOOKUP(G22,'Destaque Liberado pela CPRM'!A:F,6,FALSE),0)</f>
        <v>0</v>
      </c>
      <c r="P22" s="231">
        <f>+N22-O22</f>
        <v>50000</v>
      </c>
      <c r="Q22" s="32"/>
      <c r="R22" s="231">
        <f>IFERROR(VLOOKUP(G22,'Base Execução'!$A:$K,7,FALSE),0)</f>
        <v>0</v>
      </c>
      <c r="S22" s="231">
        <f>IFERROR(VLOOKUP(G22,'Base Execução'!$A:$K,9,FALSE),0)</f>
        <v>0</v>
      </c>
      <c r="T22" s="32">
        <f>IFERROR(VLOOKUP(G22,'Base Execução'!$A:$K,11,FALSE),0)</f>
        <v>0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0</v>
      </c>
      <c r="P25" s="228">
        <f t="shared" si="6"/>
        <v>310000</v>
      </c>
      <c r="Q25" s="21">
        <f t="shared" si="6"/>
        <v>0</v>
      </c>
      <c r="R25" s="21">
        <f t="shared" si="6"/>
        <v>0</v>
      </c>
      <c r="S25" s="21">
        <f t="shared" si="6"/>
        <v>0</v>
      </c>
      <c r="T25" s="21">
        <f t="shared" si="6"/>
        <v>0</v>
      </c>
      <c r="U25" s="154">
        <f>+IFERROR((R25/N25),0%)</f>
        <v>0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0</v>
      </c>
      <c r="P26" s="231">
        <f>+N26-O26</f>
        <v>300000</v>
      </c>
      <c r="Q26" s="32"/>
      <c r="R26" s="231">
        <f>IFERROR(VLOOKUP(G26,'Base Execução'!$A:$K,7,FALSE),0)</f>
        <v>0</v>
      </c>
      <c r="S26" s="231">
        <f>IFERROR(VLOOKUP(G26,'Base Execução'!$A:$K,9,FALSE),0)</f>
        <v>0</v>
      </c>
      <c r="T26" s="32">
        <f>IFERROR(VLOOKUP(G26,'Base Execução'!$A:$K,11,FALSE),0)</f>
        <v>0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0</v>
      </c>
      <c r="L29" s="26">
        <f t="shared" si="7"/>
        <v>322868</v>
      </c>
      <c r="M29" s="26">
        <f t="shared" si="7"/>
        <v>0</v>
      </c>
      <c r="N29" s="26">
        <f t="shared" si="7"/>
        <v>322868</v>
      </c>
      <c r="O29" s="26">
        <f t="shared" si="7"/>
        <v>0</v>
      </c>
      <c r="P29" s="26">
        <f t="shared" si="7"/>
        <v>322868</v>
      </c>
      <c r="Q29" s="22">
        <f t="shared" si="7"/>
        <v>0</v>
      </c>
      <c r="R29" s="26">
        <f t="shared" si="7"/>
        <v>0</v>
      </c>
      <c r="S29" s="26">
        <f t="shared" si="7"/>
        <v>0</v>
      </c>
      <c r="T29" s="26">
        <f t="shared" si="7"/>
        <v>0</v>
      </c>
      <c r="U29" s="156">
        <f>+IFERROR((R29/N29),0%)</f>
        <v>0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0</v>
      </c>
      <c r="L31" s="32">
        <f>L35</f>
        <v>322868</v>
      </c>
      <c r="M31" s="32">
        <f>M35</f>
        <v>0</v>
      </c>
      <c r="N31" s="32">
        <f>N35</f>
        <v>322868</v>
      </c>
      <c r="O31" s="32">
        <f t="shared" si="8"/>
        <v>0</v>
      </c>
      <c r="P31" s="32">
        <f t="shared" si="8"/>
        <v>322868</v>
      </c>
      <c r="Q31" s="32">
        <f t="shared" si="8"/>
        <v>0</v>
      </c>
      <c r="R31" s="32">
        <f t="shared" si="8"/>
        <v>0</v>
      </c>
      <c r="S31" s="32">
        <f t="shared" si="8"/>
        <v>0</v>
      </c>
      <c r="T31" s="32">
        <f t="shared" si="8"/>
        <v>0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0</v>
      </c>
      <c r="L34" s="21">
        <f>L35</f>
        <v>322868</v>
      </c>
      <c r="M34" s="21">
        <f t="shared" si="9"/>
        <v>0</v>
      </c>
      <c r="N34" s="21">
        <f t="shared" si="9"/>
        <v>322868</v>
      </c>
      <c r="O34" s="21">
        <f t="shared" si="9"/>
        <v>0</v>
      </c>
      <c r="P34" s="228">
        <f t="shared" si="9"/>
        <v>322868</v>
      </c>
      <c r="Q34" s="21">
        <f t="shared" si="9"/>
        <v>0</v>
      </c>
      <c r="R34" s="21">
        <f t="shared" si="9"/>
        <v>0</v>
      </c>
      <c r="S34" s="21">
        <f t="shared" si="9"/>
        <v>0</v>
      </c>
      <c r="T34" s="21">
        <f t="shared" si="9"/>
        <v>0</v>
      </c>
      <c r="U34" s="154">
        <f>+IFERROR((R34/N34),0%)</f>
        <v>0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0</v>
      </c>
      <c r="L35" s="32">
        <f>IFERROR(VLOOKUP(G35,'Base Zero'!$A:$L,10,FALSE),0)</f>
        <v>322868</v>
      </c>
      <c r="M35" s="32">
        <f>+L35-N35</f>
        <v>0</v>
      </c>
      <c r="N35" s="32">
        <f>IFERROR(VLOOKUP(G35,'Base Zero'!$A:$P,16,FALSE),0)</f>
        <v>322868</v>
      </c>
      <c r="O35" s="32">
        <f>IFERROR(VLOOKUP(G35,'Base Execução'!A:M,6,FALSE),0)+IFERROR(VLOOKUP(G35,'Destaque Liberado pela CPRM'!A:F,6,FALSE),0)</f>
        <v>0</v>
      </c>
      <c r="P35" s="231">
        <f>+N35-O35</f>
        <v>322868</v>
      </c>
      <c r="Q35" s="32"/>
      <c r="R35" s="231">
        <f>IFERROR(VLOOKUP(G35,'Base Execução'!$A:$K,7,FALSE),0)</f>
        <v>0</v>
      </c>
      <c r="S35" s="231">
        <f>IFERROR(VLOOKUP(G35,'Base Execução'!$A:$K,9,FALSE),0)</f>
        <v>0</v>
      </c>
      <c r="T35" s="32">
        <f>IFERROR(VLOOKUP(G35,'Base Execução'!$A:$K,11,FALSE),0)</f>
        <v>0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-235000</v>
      </c>
      <c r="J37" s="27">
        <f t="shared" si="10"/>
        <v>0</v>
      </c>
      <c r="K37" s="26">
        <f t="shared" si="10"/>
        <v>0</v>
      </c>
      <c r="L37" s="26">
        <f t="shared" si="10"/>
        <v>0</v>
      </c>
      <c r="M37" s="26">
        <f t="shared" si="10"/>
        <v>0</v>
      </c>
      <c r="N37" s="26">
        <f t="shared" si="10"/>
        <v>0</v>
      </c>
      <c r="O37" s="26">
        <f t="shared" si="10"/>
        <v>0</v>
      </c>
      <c r="P37" s="230">
        <f t="shared" si="10"/>
        <v>0</v>
      </c>
      <c r="Q37" s="35"/>
      <c r="R37" s="230">
        <f>+R39</f>
        <v>0</v>
      </c>
      <c r="S37" s="230">
        <f>+S39</f>
        <v>0</v>
      </c>
      <c r="T37" s="26">
        <f>+T39</f>
        <v>0</v>
      </c>
      <c r="U37" s="156">
        <f>+IFERROR((R37/N37),0%)</f>
        <v>0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-235000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 t="shared" si="11"/>
        <v>0</v>
      </c>
      <c r="P39" s="31">
        <f t="shared" si="11"/>
        <v>0</v>
      </c>
      <c r="Q39" s="31">
        <f t="shared" si="11"/>
        <v>0</v>
      </c>
      <c r="R39" s="31">
        <f t="shared" si="11"/>
        <v>0</v>
      </c>
      <c r="S39" s="31">
        <f t="shared" si="11"/>
        <v>0</v>
      </c>
      <c r="T39" s="31">
        <f t="shared" si="11"/>
        <v>0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-60000</v>
      </c>
      <c r="J42" s="30">
        <f>J43</f>
        <v>0</v>
      </c>
      <c r="K42" s="30">
        <f t="shared" ref="K42:T42" si="12">K43</f>
        <v>0</v>
      </c>
      <c r="L42" s="30">
        <f t="shared" si="12"/>
        <v>0</v>
      </c>
      <c r="M42" s="30">
        <f t="shared" si="12"/>
        <v>0</v>
      </c>
      <c r="N42" s="30">
        <f t="shared" si="12"/>
        <v>0</v>
      </c>
      <c r="O42" s="30">
        <f t="shared" si="12"/>
        <v>0</v>
      </c>
      <c r="P42" s="229">
        <f t="shared" si="12"/>
        <v>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-60000</v>
      </c>
      <c r="J43" s="28">
        <f>(H43+I43)</f>
        <v>0</v>
      </c>
      <c r="K43" s="31">
        <f>(L43-J43)</f>
        <v>0</v>
      </c>
      <c r="L43" s="31">
        <f>IFERROR(VLOOKUP(G43,'Base Zero'!$A:$L,10,FALSE),0)</f>
        <v>0</v>
      </c>
      <c r="M43" s="31">
        <f>+L43-N43</f>
        <v>0</v>
      </c>
      <c r="N43" s="32">
        <f>IFERROR(VLOOKUP(G43,'Base Zero'!$A:$P,16,FALSE),0)</f>
        <v>0</v>
      </c>
      <c r="O43" s="32">
        <f>IFERROR(VLOOKUP(G43,'Base Execução'!A:M,6,FALSE),0)+IFERROR(VLOOKUP(G43,'Destaque Liberado pela CPRM'!A:F,6,FALSE),0)</f>
        <v>0</v>
      </c>
      <c r="P43" s="254">
        <f>+N43-O43</f>
        <v>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-30000</v>
      </c>
      <c r="J45" s="30">
        <f>J46</f>
        <v>0</v>
      </c>
      <c r="K45" s="30">
        <f t="shared" ref="K45:T45" si="13">K46</f>
        <v>0</v>
      </c>
      <c r="L45" s="30">
        <f t="shared" si="13"/>
        <v>0</v>
      </c>
      <c r="M45" s="30">
        <f t="shared" si="13"/>
        <v>0</v>
      </c>
      <c r="N45" s="30">
        <f t="shared" si="13"/>
        <v>0</v>
      </c>
      <c r="O45" s="30">
        <f t="shared" si="13"/>
        <v>0</v>
      </c>
      <c r="P45" s="229">
        <f t="shared" si="13"/>
        <v>0</v>
      </c>
      <c r="Q45" s="30">
        <f t="shared" si="13"/>
        <v>0</v>
      </c>
      <c r="R45" s="30">
        <f t="shared" si="13"/>
        <v>0</v>
      </c>
      <c r="S45" s="30">
        <f t="shared" si="13"/>
        <v>0</v>
      </c>
      <c r="T45" s="30">
        <f t="shared" si="13"/>
        <v>0</v>
      </c>
      <c r="U45" s="154">
        <f>+IFERROR((R45/N45),0%)</f>
        <v>0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-30000</v>
      </c>
      <c r="J46" s="28">
        <f>(H46+I46)</f>
        <v>0</v>
      </c>
      <c r="K46" s="31">
        <f>(L46-J46)</f>
        <v>0</v>
      </c>
      <c r="L46" s="31">
        <f>IFERROR(VLOOKUP(G46,'Base Zero'!$A:$L,10,FALSE),0)</f>
        <v>0</v>
      </c>
      <c r="M46" s="31">
        <f>+L46-N46</f>
        <v>0</v>
      </c>
      <c r="N46" s="32">
        <f>IFERROR(VLOOKUP(G46,'Base Zero'!$A:$P,16,FALSE),0)</f>
        <v>0</v>
      </c>
      <c r="O46" s="32">
        <f>IFERROR(VLOOKUP(G46,'Base Execução'!A:M,6,FALSE),0)+IFERROR(VLOOKUP(G46,'Destaque Liberado pela CPRM'!A:F,6,FALSE),0)</f>
        <v>0</v>
      </c>
      <c r="P46" s="254">
        <f>+N46-O46</f>
        <v>0</v>
      </c>
      <c r="Q46" s="35"/>
      <c r="R46" s="231">
        <f>IFERROR(VLOOKUP(G46,'Base Execução'!$A:$K,7,FALSE),0)</f>
        <v>0</v>
      </c>
      <c r="S46" s="231">
        <f>IFERROR(VLOOKUP(G46,'Base Execução'!$A:$K,9,FALSE),0)</f>
        <v>0</v>
      </c>
      <c r="T46" s="32">
        <f>IFERROR(VLOOKUP(G46,'Base Execução'!$A:$K,11,FALSE),0)</f>
        <v>0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-25000</v>
      </c>
      <c r="J48" s="30">
        <f>J49</f>
        <v>0</v>
      </c>
      <c r="K48" s="30">
        <f t="shared" ref="K48:T48" si="14">K49</f>
        <v>0</v>
      </c>
      <c r="L48" s="30">
        <f t="shared" si="14"/>
        <v>0</v>
      </c>
      <c r="M48" s="30">
        <f t="shared" si="14"/>
        <v>0</v>
      </c>
      <c r="N48" s="30">
        <f t="shared" si="14"/>
        <v>0</v>
      </c>
      <c r="O48" s="30">
        <f t="shared" si="14"/>
        <v>0</v>
      </c>
      <c r="P48" s="229">
        <f t="shared" si="14"/>
        <v>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-25000</v>
      </c>
      <c r="J49" s="28">
        <f>(H49+I49)</f>
        <v>0</v>
      </c>
      <c r="K49" s="31">
        <f>(L49-J49)</f>
        <v>0</v>
      </c>
      <c r="L49" s="31">
        <f>IFERROR(VLOOKUP(G49,'Base Zero'!$A:$L,10,FALSE),0)</f>
        <v>0</v>
      </c>
      <c r="M49" s="31">
        <f>+L49-N49</f>
        <v>0</v>
      </c>
      <c r="N49" s="32">
        <f>IFERROR(VLOOKUP(G49,'Base Zero'!$A:$P,16,FALSE),0)</f>
        <v>0</v>
      </c>
      <c r="O49" s="32">
        <f>IFERROR(VLOOKUP(G49,'Base Execução'!A:M,6,FALSE),0)+IFERROR(VLOOKUP(G49,'Destaque Liberado pela CPRM'!A:F,6,FALSE),0)</f>
        <v>0</v>
      </c>
      <c r="P49" s="254">
        <f>+N49-O49</f>
        <v>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-50000</v>
      </c>
      <c r="J51" s="30">
        <f>J52</f>
        <v>0</v>
      </c>
      <c r="K51" s="30">
        <f t="shared" ref="K51:T51" si="15">K52</f>
        <v>0</v>
      </c>
      <c r="L51" s="30">
        <f t="shared" si="15"/>
        <v>0</v>
      </c>
      <c r="M51" s="30">
        <f t="shared" si="15"/>
        <v>0</v>
      </c>
      <c r="N51" s="30">
        <f t="shared" si="15"/>
        <v>0</v>
      </c>
      <c r="O51" s="30">
        <f t="shared" si="15"/>
        <v>0</v>
      </c>
      <c r="P51" s="229">
        <f t="shared" si="15"/>
        <v>0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154">
        <f>+IFERROR((R51/N51),0%)</f>
        <v>0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-50000</v>
      </c>
      <c r="J52" s="28">
        <f>(H52+I52)</f>
        <v>0</v>
      </c>
      <c r="K52" s="31">
        <f>(L52-J52)</f>
        <v>0</v>
      </c>
      <c r="L52" s="28">
        <f>IFERROR(VLOOKUP(G52,'Base Zero'!$A:$L,10,FALSE),0)</f>
        <v>0</v>
      </c>
      <c r="M52" s="31">
        <f>+L52-N52</f>
        <v>0</v>
      </c>
      <c r="N52" s="32">
        <f>IFERROR(VLOOKUP(G52,'Base Zero'!$A:$P,16,FALSE),0)</f>
        <v>0</v>
      </c>
      <c r="O52" s="32">
        <f>IFERROR(VLOOKUP(G52,'Base Execução'!A:M,6,FALSE),0)+IFERROR(VLOOKUP(G52,'Destaque Liberado pela CPRM'!A:F,6,FALSE),0)</f>
        <v>0</v>
      </c>
      <c r="P52" s="254">
        <f>+N52-O52</f>
        <v>0</v>
      </c>
      <c r="Q52" s="35"/>
      <c r="R52" s="231">
        <f>IFERROR(VLOOKUP(G52,'Base Execução'!$A:$K,7,FALSE),0)</f>
        <v>0</v>
      </c>
      <c r="S52" s="231">
        <f>IFERROR(VLOOKUP(G52,'Base Execução'!$A:$K,9,FALSE),0)</f>
        <v>0</v>
      </c>
      <c r="T52" s="32">
        <f>IFERROR(VLOOKUP(G52,'Base Execução'!$A:$K,11,FALSE),0)</f>
        <v>0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-70000</v>
      </c>
      <c r="J54" s="30">
        <f>J55</f>
        <v>0</v>
      </c>
      <c r="K54" s="30">
        <f t="shared" ref="K54:T54" si="16">K55</f>
        <v>0</v>
      </c>
      <c r="L54" s="30">
        <f t="shared" si="16"/>
        <v>0</v>
      </c>
      <c r="M54" s="30">
        <f t="shared" si="16"/>
        <v>0</v>
      </c>
      <c r="N54" s="30">
        <f t="shared" si="16"/>
        <v>0</v>
      </c>
      <c r="O54" s="30">
        <f t="shared" si="16"/>
        <v>0</v>
      </c>
      <c r="P54" s="229">
        <f t="shared" si="16"/>
        <v>0</v>
      </c>
      <c r="Q54" s="30">
        <f t="shared" si="16"/>
        <v>0</v>
      </c>
      <c r="R54" s="30">
        <f t="shared" si="16"/>
        <v>0</v>
      </c>
      <c r="S54" s="30">
        <f t="shared" si="16"/>
        <v>0</v>
      </c>
      <c r="T54" s="30">
        <f t="shared" si="16"/>
        <v>0</v>
      </c>
      <c r="U54" s="154">
        <f>+IFERROR((R54/N54),0%)</f>
        <v>0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-70000</v>
      </c>
      <c r="J55" s="28">
        <f>(H55+I55)</f>
        <v>0</v>
      </c>
      <c r="K55" s="31">
        <f>(L55-J55)</f>
        <v>0</v>
      </c>
      <c r="L55" s="31">
        <f>IFERROR(VLOOKUP(G55,'Base Zero'!$A:$L,10,FALSE),0)</f>
        <v>0</v>
      </c>
      <c r="M55" s="31">
        <f>+L55-N55</f>
        <v>0</v>
      </c>
      <c r="N55" s="32">
        <f>IFERROR(VLOOKUP(G55,'Base Zero'!$A:$P,16,FALSE),0)</f>
        <v>0</v>
      </c>
      <c r="O55" s="32">
        <f>IFERROR(VLOOKUP(G55,'Base Execução'!A:M,6,FALSE),0)+IFERROR(VLOOKUP(G55,'Destaque Liberado pela CPRM'!A:F,6,FALSE),0)</f>
        <v>0</v>
      </c>
      <c r="P55" s="254">
        <f>+N55-O55</f>
        <v>0</v>
      </c>
      <c r="Q55" s="35"/>
      <c r="R55" s="231">
        <f>IFERROR(VLOOKUP(G55,'Base Execução'!$A:$K,7,FALSE),0)</f>
        <v>0</v>
      </c>
      <c r="S55" s="231">
        <f>IFERROR(VLOOKUP(G55,'Base Execução'!$A:$K,9,FALSE),0)</f>
        <v>0</v>
      </c>
      <c r="T55" s="32">
        <f>IFERROR(VLOOKUP(G55,'Base Execução'!$A:$K,11,FALSE),0)</f>
        <v>0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-34700000</v>
      </c>
      <c r="J65" s="26">
        <f t="shared" ref="J65:T65" si="20">SUM(J67:J72)</f>
        <v>300000</v>
      </c>
      <c r="K65" s="26">
        <f t="shared" si="20"/>
        <v>0</v>
      </c>
      <c r="L65" s="26">
        <f t="shared" si="20"/>
        <v>300000</v>
      </c>
      <c r="M65" s="26">
        <f t="shared" si="20"/>
        <v>0</v>
      </c>
      <c r="N65" s="26">
        <f t="shared" si="20"/>
        <v>300000</v>
      </c>
      <c r="O65" s="26">
        <f t="shared" si="20"/>
        <v>28299.62</v>
      </c>
      <c r="P65" s="26">
        <f t="shared" si="20"/>
        <v>271700.38</v>
      </c>
      <c r="Q65" s="35">
        <f>SUM(Q69:Q72)</f>
        <v>0</v>
      </c>
      <c r="R65" s="26">
        <f t="shared" si="20"/>
        <v>23458.799999999999</v>
      </c>
      <c r="S65" s="26">
        <f t="shared" si="20"/>
        <v>10330.09</v>
      </c>
      <c r="T65" s="26">
        <f t="shared" si="20"/>
        <v>9564.56</v>
      </c>
      <c r="U65" s="156">
        <f>+IFERROR((R65/N65),0%)</f>
        <v>7.8196000000000002E-2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0</v>
      </c>
      <c r="J67" s="32">
        <f t="shared" si="22"/>
        <v>0</v>
      </c>
      <c r="K67" s="32">
        <f t="shared" si="22"/>
        <v>0</v>
      </c>
      <c r="L67" s="32">
        <f t="shared" si="22"/>
        <v>0</v>
      </c>
      <c r="M67" s="32">
        <f t="shared" si="22"/>
        <v>0</v>
      </c>
      <c r="N67" s="32">
        <f t="shared" si="22"/>
        <v>0</v>
      </c>
      <c r="O67" s="32">
        <f t="shared" si="22"/>
        <v>0</v>
      </c>
      <c r="P67" s="32">
        <f t="shared" si="22"/>
        <v>0</v>
      </c>
      <c r="Q67" s="319"/>
      <c r="R67" s="32">
        <f t="shared" si="22"/>
        <v>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-32700000</v>
      </c>
      <c r="J69" s="32">
        <f t="shared" si="24"/>
        <v>300000</v>
      </c>
      <c r="K69" s="32">
        <f t="shared" si="24"/>
        <v>0</v>
      </c>
      <c r="L69" s="32">
        <f t="shared" si="24"/>
        <v>300000</v>
      </c>
      <c r="M69" s="32">
        <f t="shared" si="24"/>
        <v>0</v>
      </c>
      <c r="N69" s="32">
        <f t="shared" si="24"/>
        <v>300000</v>
      </c>
      <c r="O69" s="32">
        <f t="shared" si="24"/>
        <v>28299.62</v>
      </c>
      <c r="P69" s="231">
        <f t="shared" si="24"/>
        <v>271700.38</v>
      </c>
      <c r="Q69" s="32">
        <f t="shared" si="24"/>
        <v>0</v>
      </c>
      <c r="R69" s="32">
        <f t="shared" si="24"/>
        <v>23458.799999999999</v>
      </c>
      <c r="S69" s="32">
        <f t="shared" si="24"/>
        <v>10330.09</v>
      </c>
      <c r="T69" s="32">
        <f t="shared" si="24"/>
        <v>9564.56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-2000000</v>
      </c>
      <c r="J70" s="32">
        <f t="shared" si="25"/>
        <v>0</v>
      </c>
      <c r="K70" s="32">
        <f t="shared" si="25"/>
        <v>0</v>
      </c>
      <c r="L70" s="32">
        <f t="shared" si="25"/>
        <v>0</v>
      </c>
      <c r="M70" s="32">
        <f t="shared" si="25"/>
        <v>0</v>
      </c>
      <c r="N70" s="32">
        <f t="shared" si="25"/>
        <v>0</v>
      </c>
      <c r="O70" s="32">
        <f t="shared" si="25"/>
        <v>0</v>
      </c>
      <c r="P70" s="231">
        <f t="shared" si="25"/>
        <v>0</v>
      </c>
      <c r="Q70" s="32">
        <f t="shared" si="25"/>
        <v>0</v>
      </c>
      <c r="R70" s="32">
        <f t="shared" si="25"/>
        <v>0</v>
      </c>
      <c r="S70" s="32">
        <f t="shared" si="25"/>
        <v>0</v>
      </c>
      <c r="T70" s="32">
        <f t="shared" si="25"/>
        <v>0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-34700000</v>
      </c>
      <c r="J75" s="21">
        <f t="shared" si="28"/>
        <v>300000</v>
      </c>
      <c r="K75" s="21">
        <f t="shared" si="28"/>
        <v>0</v>
      </c>
      <c r="L75" s="21">
        <f t="shared" si="28"/>
        <v>300000</v>
      </c>
      <c r="M75" s="21">
        <f t="shared" si="28"/>
        <v>0</v>
      </c>
      <c r="N75" s="21">
        <f t="shared" si="28"/>
        <v>300000</v>
      </c>
      <c r="O75" s="21">
        <f t="shared" si="28"/>
        <v>28299.62</v>
      </c>
      <c r="P75" s="228">
        <f t="shared" si="28"/>
        <v>271700.38</v>
      </c>
      <c r="Q75" s="21">
        <f>SUM(Q78:Q81)</f>
        <v>0</v>
      </c>
      <c r="R75" s="21">
        <f>SUM(R76:R81)</f>
        <v>23458.799999999999</v>
      </c>
      <c r="S75" s="21">
        <f>SUM(S76:S81)</f>
        <v>10330.09</v>
      </c>
      <c r="T75" s="21">
        <f>SUM(T76:T81)</f>
        <v>9564.56</v>
      </c>
      <c r="U75" s="154">
        <f>+IFERROR((R75/N75),0%)</f>
        <v>7.8196000000000002E-2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0</v>
      </c>
      <c r="J76" s="28">
        <f t="shared" ref="J76:J81" si="30">(H76+I76)</f>
        <v>0</v>
      </c>
      <c r="K76" s="31">
        <f t="shared" ref="K76:K81" si="31">(L76-J76)</f>
        <v>0</v>
      </c>
      <c r="L76" s="32">
        <f>IFERROR(VLOOKUP(G76,'Base Zero'!$A:$L,10,FALSE),0)</f>
        <v>0</v>
      </c>
      <c r="M76" s="32">
        <f t="shared" ref="M76:M81" si="32">+L76-N76</f>
        <v>0</v>
      </c>
      <c r="N76" s="32">
        <f>IFERROR(VLOOKUP(G76,'Base Zero'!$A:$P,16,FALSE),0)</f>
        <v>0</v>
      </c>
      <c r="O76" s="32">
        <f>IFERROR(VLOOKUP(G76,'Base Execução'!A:M,6,FALSE),0)+IFERROR(VLOOKUP(G76,'Destaque Liberado pela CPRM'!A:F,6,FALSE),0)</f>
        <v>0</v>
      </c>
      <c r="P76" s="231">
        <f t="shared" ref="P76:P81" si="33">+N76-O76</f>
        <v>0</v>
      </c>
      <c r="Q76" s="21"/>
      <c r="R76" s="231">
        <f>IFERROR(VLOOKUP(G76,'Base Execução'!$A:$K,7,FALSE),0)</f>
        <v>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-32700000</v>
      </c>
      <c r="J78" s="28">
        <f t="shared" si="30"/>
        <v>300000</v>
      </c>
      <c r="K78" s="31">
        <f t="shared" si="31"/>
        <v>0</v>
      </c>
      <c r="L78" s="32">
        <f>IFERROR(VLOOKUP(G78,'Base Zero'!$A:$L,10,FALSE),0)</f>
        <v>300000</v>
      </c>
      <c r="M78" s="32">
        <f t="shared" si="32"/>
        <v>0</v>
      </c>
      <c r="N78" s="32">
        <f>IFERROR(VLOOKUP(G78,'Base Zero'!$A:$P,16,FALSE),0)</f>
        <v>300000</v>
      </c>
      <c r="O78" s="32">
        <f>IFERROR(VLOOKUP(G78,'Base Execução'!A:M,6,FALSE),0)+IFERROR(VLOOKUP(G78,'Destaque Liberado pela CPRM'!A:F,6,FALSE),0)</f>
        <v>28299.62</v>
      </c>
      <c r="P78" s="231">
        <f t="shared" si="33"/>
        <v>271700.38</v>
      </c>
      <c r="Q78" s="320"/>
      <c r="R78" s="231">
        <f>IFERROR(VLOOKUP(G78,'Base Execução'!$A:$K,7,FALSE),0)</f>
        <v>23458.799999999999</v>
      </c>
      <c r="S78" s="231">
        <f>IFERROR(VLOOKUP(G78,'Base Execução'!$A:$K,9,FALSE),0)</f>
        <v>10330.09</v>
      </c>
      <c r="T78" s="32">
        <f>IFERROR(VLOOKUP(G78,'Base Execução'!$A:$K,11,FALSE),0)</f>
        <v>9564.56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-2000000</v>
      </c>
      <c r="J79" s="28">
        <f t="shared" si="30"/>
        <v>0</v>
      </c>
      <c r="K79" s="31">
        <f t="shared" si="31"/>
        <v>0</v>
      </c>
      <c r="L79" s="32">
        <f>IFERROR(VLOOKUP(G79,'Base Zero'!$A:$L,10,FALSE),0)</f>
        <v>0</v>
      </c>
      <c r="M79" s="32">
        <f t="shared" si="32"/>
        <v>0</v>
      </c>
      <c r="N79" s="32">
        <f>IFERROR(VLOOKUP(G79,'Base Zero'!$A:$P,16,FALSE),0)</f>
        <v>0</v>
      </c>
      <c r="O79" s="32">
        <f>IFERROR(VLOOKUP(G79,'Base Execução'!A:M,6,FALSE),0)+IFERROR(VLOOKUP(G79,'Destaque Liberado pela CPRM'!A:F,6,FALSE),0)</f>
        <v>0</v>
      </c>
      <c r="P79" s="231">
        <f t="shared" si="33"/>
        <v>0</v>
      </c>
      <c r="Q79" s="320"/>
      <c r="R79" s="231">
        <f>IFERROR(VLOOKUP(G79,'Base Execução'!$A:$K,7,FALSE),0)</f>
        <v>0</v>
      </c>
      <c r="S79" s="231">
        <f>IFERROR(VLOOKUP(G79,'Base Execução'!$A:$K,9,FALSE),0)</f>
        <v>0</v>
      </c>
      <c r="T79" s="32">
        <f>IFERROR(VLOOKUP(G79,'Base Execução'!$A:$K,11,FALSE),0)</f>
        <v>0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320641.65000000002</v>
      </c>
      <c r="P83" s="26">
        <f t="shared" si="34"/>
        <v>26268465.350000001</v>
      </c>
      <c r="Q83" s="22">
        <f>Q85</f>
        <v>0</v>
      </c>
      <c r="R83" s="26">
        <f t="shared" si="34"/>
        <v>303363.65000000002</v>
      </c>
      <c r="S83" s="26">
        <f t="shared" si="34"/>
        <v>103727.42</v>
      </c>
      <c r="T83" s="26">
        <f t="shared" si="34"/>
        <v>103613.42</v>
      </c>
      <c r="U83" s="156">
        <f>+IFERROR((R83/N83),0%)</f>
        <v>1.1409320741760903E-2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320641.65000000002</v>
      </c>
      <c r="P85" s="32">
        <f t="shared" si="35"/>
        <v>26268465.350000001</v>
      </c>
      <c r="Q85" s="32">
        <f t="shared" si="35"/>
        <v>0</v>
      </c>
      <c r="R85" s="32">
        <f t="shared" si="35"/>
        <v>303363.65000000002</v>
      </c>
      <c r="S85" s="32">
        <f t="shared" si="35"/>
        <v>103727.42</v>
      </c>
      <c r="T85" s="32">
        <f t="shared" si="35"/>
        <v>103613.42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303853.65000000002</v>
      </c>
      <c r="P89" s="21">
        <f t="shared" si="37"/>
        <v>25287286.350000001</v>
      </c>
      <c r="Q89" s="21">
        <f>Q90</f>
        <v>0</v>
      </c>
      <c r="R89" s="21">
        <f>SUM(R90:R91)</f>
        <v>303363.65000000002</v>
      </c>
      <c r="S89" s="21">
        <f>SUM(S90:S91)</f>
        <v>103727.42</v>
      </c>
      <c r="T89" s="21">
        <f>SUM(T90:T91)</f>
        <v>103613.42</v>
      </c>
      <c r="U89" s="154">
        <f>+IFERROR((R89/N89),0%)</f>
        <v>1.1854245258319872E-2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303853.65000000002</v>
      </c>
      <c r="P90" s="231">
        <f>+N90-O90</f>
        <v>25287286.350000001</v>
      </c>
      <c r="Q90" s="32"/>
      <c r="R90" s="231">
        <f>IFERROR(VLOOKUP(G90,'Base Execução'!$A:$K,7,FALSE),0)</f>
        <v>303363.65000000002</v>
      </c>
      <c r="S90" s="231">
        <f>IFERROR(VLOOKUP(G90,'Base Execução'!$A:$K,9,FALSE),0)</f>
        <v>103727.42</v>
      </c>
      <c r="T90" s="32">
        <f>IFERROR(VLOOKUP(G90,'Base Execução'!$A:$K,11,FALSE),0)</f>
        <v>103613.42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16788</v>
      </c>
      <c r="P93" s="228">
        <f t="shared" si="38"/>
        <v>981179</v>
      </c>
      <c r="Q93" s="21">
        <f t="shared" si="38"/>
        <v>0</v>
      </c>
      <c r="R93" s="21">
        <f t="shared" si="38"/>
        <v>0</v>
      </c>
      <c r="S93" s="21">
        <f t="shared" si="38"/>
        <v>0</v>
      </c>
      <c r="T93" s="21">
        <f t="shared" si="38"/>
        <v>0</v>
      </c>
      <c r="U93" s="154">
        <f>+IFERROR((R93/N93),0%)</f>
        <v>0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16788</v>
      </c>
      <c r="P94" s="231">
        <f>+N94-O94</f>
        <v>981179</v>
      </c>
      <c r="Q94" s="31"/>
      <c r="R94" s="231">
        <f>IFERROR(VLOOKUP(G94,'Base Execução'!$A:$K,7,FALSE),0)</f>
        <v>0</v>
      </c>
      <c r="S94" s="231">
        <f>IFERROR(VLOOKUP(G94,'Base Execução'!$A:$K,9,FALSE),0)</f>
        <v>0</v>
      </c>
      <c r="T94" s="32">
        <f>IFERROR(VLOOKUP(G94,'Base Execução'!$A:$K,11,FALSE),0)</f>
        <v>0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1000</v>
      </c>
      <c r="P96" s="26">
        <f>SUM(P98:P100)</f>
        <v>19810417</v>
      </c>
      <c r="Q96" s="22">
        <f>Q98</f>
        <v>0</v>
      </c>
      <c r="R96" s="26">
        <f t="shared" si="39"/>
        <v>603.08000000000004</v>
      </c>
      <c r="S96" s="26">
        <f t="shared" si="39"/>
        <v>603.08000000000004</v>
      </c>
      <c r="T96" s="26">
        <f t="shared" si="39"/>
        <v>603.08000000000004</v>
      </c>
      <c r="U96" s="156">
        <f>+IFERROR((R96/N96),0%)</f>
        <v>3.0441033066943168E-5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1000</v>
      </c>
      <c r="P98" s="32">
        <f>P104+P111+P118+P121</f>
        <v>19810417</v>
      </c>
      <c r="Q98" s="32">
        <f>Q104+Q111+Q118</f>
        <v>0</v>
      </c>
      <c r="R98" s="32">
        <f t="shared" si="40"/>
        <v>603.08000000000004</v>
      </c>
      <c r="S98" s="32">
        <f t="shared" si="40"/>
        <v>603.08000000000004</v>
      </c>
      <c r="T98" s="32">
        <f t="shared" si="40"/>
        <v>603.08000000000004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0</v>
      </c>
      <c r="P102" s="21">
        <f t="shared" si="43"/>
        <v>1949502</v>
      </c>
      <c r="Q102" s="31"/>
      <c r="R102" s="21">
        <f>R103+R106</f>
        <v>0</v>
      </c>
      <c r="S102" s="21">
        <f>S103+S106</f>
        <v>0</v>
      </c>
      <c r="T102" s="21">
        <f>T103+T106</f>
        <v>0</v>
      </c>
      <c r="U102" s="154">
        <f>+IFERROR((R102/N102),0%)</f>
        <v>0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0</v>
      </c>
      <c r="P103" s="228">
        <f>P104+P105</f>
        <v>1949502</v>
      </c>
      <c r="Q103" s="21">
        <f>Q104</f>
        <v>0</v>
      </c>
      <c r="R103" s="21">
        <f>R104+R105</f>
        <v>0</v>
      </c>
      <c r="S103" s="21">
        <f>S104+S105</f>
        <v>0</v>
      </c>
      <c r="T103" s="21">
        <f>T104+T105</f>
        <v>0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0</v>
      </c>
      <c r="P104" s="231">
        <f>+N104-O104</f>
        <v>1949502</v>
      </c>
      <c r="Q104" s="33"/>
      <c r="R104" s="231">
        <f>IFERROR(VLOOKUP(G104,'Base Execução'!$A:$K,7,FALSE),0)</f>
        <v>0</v>
      </c>
      <c r="S104" s="231">
        <f>IFERROR(VLOOKUP(G104,'Base Execução'!$A:$K,9,FALSE),0)</f>
        <v>0</v>
      </c>
      <c r="T104" s="32">
        <f>IFERROR(VLOOKUP(G104,'Base Execução'!$A:$K,11,FALSE),0)</f>
        <v>0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1000</v>
      </c>
      <c r="P109" s="21">
        <f t="shared" si="46"/>
        <v>232177</v>
      </c>
      <c r="Q109" s="33"/>
      <c r="R109" s="21">
        <f>R110+R113</f>
        <v>603.08000000000004</v>
      </c>
      <c r="S109" s="21">
        <f>S110+S113</f>
        <v>603.08000000000004</v>
      </c>
      <c r="T109" s="21">
        <f>T110+T113</f>
        <v>603.08000000000004</v>
      </c>
      <c r="U109" s="154">
        <f>+IFERROR((R109/N109),0%)</f>
        <v>2.5863614335890762E-3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1000</v>
      </c>
      <c r="P110" s="228">
        <f>P111+P112</f>
        <v>232177</v>
      </c>
      <c r="Q110" s="21">
        <f t="shared" si="47"/>
        <v>0</v>
      </c>
      <c r="R110" s="21">
        <f>R111+R112</f>
        <v>603.08000000000004</v>
      </c>
      <c r="S110" s="21">
        <f>S111+S112</f>
        <v>603.08000000000004</v>
      </c>
      <c r="T110" s="21">
        <f>T111+T112</f>
        <v>603.08000000000004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1000</v>
      </c>
      <c r="P111" s="231">
        <f>+N111-O111</f>
        <v>232177</v>
      </c>
      <c r="Q111" s="33"/>
      <c r="R111" s="231">
        <f>IFERROR(VLOOKUP(G111,'Base Execução'!$A:$K,7,FALSE),0)</f>
        <v>603.08000000000004</v>
      </c>
      <c r="S111" s="231">
        <f>IFERROR(VLOOKUP(G111,'Base Execução'!$A:$K,9,FALSE),0)</f>
        <v>603.08000000000004</v>
      </c>
      <c r="T111" s="32">
        <f>IFERROR(VLOOKUP(G111,'Base Execução'!$A:$K,11,FALSE),0)</f>
        <v>603.08000000000004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0</v>
      </c>
      <c r="P116" s="21">
        <f t="shared" si="49"/>
        <v>17628738</v>
      </c>
      <c r="Q116" s="33"/>
      <c r="R116" s="21">
        <f>R117+R120</f>
        <v>0</v>
      </c>
      <c r="S116" s="21">
        <f>S117+S120</f>
        <v>0</v>
      </c>
      <c r="T116" s="21">
        <f>T117+T120</f>
        <v>0</v>
      </c>
      <c r="U116" s="154">
        <f>+IFERROR((R116/N116),0%)</f>
        <v>0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0</v>
      </c>
      <c r="P117" s="228">
        <f>P118+P119</f>
        <v>17628738</v>
      </c>
      <c r="Q117" s="21">
        <f t="shared" si="50"/>
        <v>0</v>
      </c>
      <c r="R117" s="21">
        <f>R118+R119</f>
        <v>0</v>
      </c>
      <c r="S117" s="21">
        <f>S118+S119</f>
        <v>0</v>
      </c>
      <c r="T117" s="21">
        <f>T118+T119</f>
        <v>0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0</v>
      </c>
      <c r="P118" s="231">
        <f>+N118-O118</f>
        <v>17628738</v>
      </c>
      <c r="Q118" s="33"/>
      <c r="R118" s="231">
        <f>IFERROR(VLOOKUP(G118,'Base Execução'!$A:$K,7,FALSE),0)</f>
        <v>0</v>
      </c>
      <c r="S118" s="231">
        <f>IFERROR(VLOOKUP(G118,'Base Execução'!$A:$K,9,FALSE),0)</f>
        <v>0</v>
      </c>
      <c r="T118" s="32">
        <f>IFERROR(VLOOKUP(G118,'Base Execução'!$A:$K,11,FALSE),0)</f>
        <v>0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0</v>
      </c>
      <c r="J124" s="26">
        <f t="shared" si="52"/>
        <v>343663503</v>
      </c>
      <c r="K124" s="26">
        <f t="shared" si="52"/>
        <v>0</v>
      </c>
      <c r="L124" s="26">
        <f t="shared" si="52"/>
        <v>343663503</v>
      </c>
      <c r="M124" s="26">
        <f t="shared" si="52"/>
        <v>0</v>
      </c>
      <c r="N124" s="26">
        <f t="shared" si="52"/>
        <v>343663503</v>
      </c>
      <c r="O124" s="26">
        <f t="shared" si="52"/>
        <v>5000000</v>
      </c>
      <c r="P124" s="26">
        <f t="shared" si="52"/>
        <v>338663503</v>
      </c>
      <c r="Q124" s="22">
        <f>Q126</f>
        <v>0</v>
      </c>
      <c r="R124" s="26">
        <f t="shared" si="52"/>
        <v>2211000</v>
      </c>
      <c r="S124" s="26">
        <f t="shared" si="52"/>
        <v>1400802.51</v>
      </c>
      <c r="T124" s="26">
        <f t="shared" si="52"/>
        <v>1400802.51</v>
      </c>
      <c r="U124" s="156">
        <f>+IFERROR((R124/N124),0%)</f>
        <v>6.4336188763111108E-3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0</v>
      </c>
      <c r="J126" s="32">
        <f t="shared" si="53"/>
        <v>343663503</v>
      </c>
      <c r="K126" s="32">
        <f t="shared" si="53"/>
        <v>0</v>
      </c>
      <c r="L126" s="32">
        <f t="shared" si="53"/>
        <v>343663503</v>
      </c>
      <c r="M126" s="32">
        <f t="shared" si="53"/>
        <v>0</v>
      </c>
      <c r="N126" s="32">
        <f t="shared" si="53"/>
        <v>343663503</v>
      </c>
      <c r="O126" s="32">
        <f t="shared" si="53"/>
        <v>5000000</v>
      </c>
      <c r="P126" s="32">
        <f t="shared" si="53"/>
        <v>338663503</v>
      </c>
      <c r="Q126" s="32">
        <f>Q132</f>
        <v>0</v>
      </c>
      <c r="R126" s="32">
        <f>R132+R135</f>
        <v>2211000</v>
      </c>
      <c r="S126" s="32">
        <f>S132+S135</f>
        <v>1400802.51</v>
      </c>
      <c r="T126" s="32">
        <f>T132+T135</f>
        <v>1400802.51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343663503</v>
      </c>
      <c r="K130" s="21">
        <f t="shared" ref="K130:Q130" si="56">K131+K134</f>
        <v>0</v>
      </c>
      <c r="L130" s="21">
        <f t="shared" si="56"/>
        <v>343663503</v>
      </c>
      <c r="M130" s="21">
        <f t="shared" si="56"/>
        <v>0</v>
      </c>
      <c r="N130" s="21">
        <f t="shared" si="56"/>
        <v>343663503</v>
      </c>
      <c r="O130" s="21">
        <f t="shared" si="56"/>
        <v>5000000</v>
      </c>
      <c r="P130" s="21">
        <f t="shared" si="56"/>
        <v>338663503</v>
      </c>
      <c r="Q130" s="21">
        <f t="shared" si="56"/>
        <v>0</v>
      </c>
      <c r="R130" s="21">
        <f>R131+R134</f>
        <v>2211000</v>
      </c>
      <c r="S130" s="21">
        <f>S131+S134</f>
        <v>1400802.51</v>
      </c>
      <c r="T130" s="21">
        <f>T131+T134</f>
        <v>1400802.51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0</v>
      </c>
      <c r="J131" s="21">
        <f>J132+J133</f>
        <v>343663503</v>
      </c>
      <c r="K131" s="21">
        <f t="shared" ref="K131:P131" si="57">K132+K133</f>
        <v>0</v>
      </c>
      <c r="L131" s="21">
        <f t="shared" si="57"/>
        <v>343663503</v>
      </c>
      <c r="M131" s="21">
        <f t="shared" si="57"/>
        <v>0</v>
      </c>
      <c r="N131" s="21">
        <f t="shared" si="57"/>
        <v>343663503</v>
      </c>
      <c r="O131" s="21">
        <f t="shared" si="57"/>
        <v>5000000</v>
      </c>
      <c r="P131" s="21">
        <f t="shared" si="57"/>
        <v>338663503</v>
      </c>
      <c r="Q131" s="21">
        <f>Q132</f>
        <v>0</v>
      </c>
      <c r="R131" s="21">
        <f>R132+R133</f>
        <v>2211000</v>
      </c>
      <c r="S131" s="21">
        <f>S132+S133</f>
        <v>1400802.51</v>
      </c>
      <c r="T131" s="21">
        <f>T132+T133</f>
        <v>1400802.51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0</v>
      </c>
      <c r="J132" s="23">
        <f>(H132+I132)</f>
        <v>343663503</v>
      </c>
      <c r="K132" s="32">
        <f>(L132-J132)</f>
        <v>0</v>
      </c>
      <c r="L132" s="32">
        <f>IFERROR(VLOOKUP(G132,'Base Zero'!$A:$L,10,FALSE),0)</f>
        <v>343663503</v>
      </c>
      <c r="M132" s="32">
        <f>+L132-N132</f>
        <v>0</v>
      </c>
      <c r="N132" s="32">
        <f>IFERROR(VLOOKUP(G132,'Base Zero'!$A:$P,16,FALSE),0)</f>
        <v>343663503</v>
      </c>
      <c r="O132" s="32">
        <f>IFERROR(VLOOKUP(G132,'Base Execução'!A:M,6,FALSE),0)+IFERROR(VLOOKUP(G132,'Destaque Liberado pela CPRM'!A:F,6,FALSE),0)</f>
        <v>5000000</v>
      </c>
      <c r="P132" s="231">
        <f>+N132-O132</f>
        <v>338663503</v>
      </c>
      <c r="Q132" s="32"/>
      <c r="R132" s="231">
        <f>IFERROR(VLOOKUP(G132,'Base Execução'!$A:$K,7,FALSE),0)</f>
        <v>2211000</v>
      </c>
      <c r="S132" s="231">
        <f>IFERROR(VLOOKUP(G132,'Base Execução'!$A:$K,9,FALSE),0)</f>
        <v>1400802.51</v>
      </c>
      <c r="T132" s="32">
        <f>IFERROR(VLOOKUP(G132,'Base Execução'!$A:$K,11,FALSE),0)</f>
        <v>1400802.51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-1450000</v>
      </c>
      <c r="J138" s="26">
        <f t="shared" si="59"/>
        <v>0</v>
      </c>
      <c r="K138" s="26">
        <f t="shared" si="59"/>
        <v>0</v>
      </c>
      <c r="L138" s="26">
        <f t="shared" si="59"/>
        <v>0</v>
      </c>
      <c r="M138" s="26">
        <f t="shared" si="59"/>
        <v>0</v>
      </c>
      <c r="N138" s="26">
        <f t="shared" si="59"/>
        <v>0</v>
      </c>
      <c r="O138" s="26">
        <f t="shared" si="59"/>
        <v>0</v>
      </c>
      <c r="P138" s="26">
        <f t="shared" si="59"/>
        <v>0</v>
      </c>
      <c r="Q138" s="22">
        <f t="shared" si="59"/>
        <v>0</v>
      </c>
      <c r="R138" s="26">
        <f t="shared" si="59"/>
        <v>0</v>
      </c>
      <c r="S138" s="26">
        <f t="shared" si="59"/>
        <v>0</v>
      </c>
      <c r="T138" s="26">
        <f t="shared" si="59"/>
        <v>0</v>
      </c>
      <c r="U138" s="156">
        <f>+IFERROR((R138/N138),0%)</f>
        <v>0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-1305000</v>
      </c>
      <c r="J140" s="32">
        <f t="shared" si="60"/>
        <v>0</v>
      </c>
      <c r="K140" s="32">
        <f t="shared" si="60"/>
        <v>0</v>
      </c>
      <c r="L140" s="32">
        <f t="shared" si="60"/>
        <v>0</v>
      </c>
      <c r="M140" s="32">
        <f t="shared" si="60"/>
        <v>0</v>
      </c>
      <c r="N140" s="32">
        <f t="shared" si="60"/>
        <v>0</v>
      </c>
      <c r="O140" s="32">
        <f t="shared" si="60"/>
        <v>0</v>
      </c>
      <c r="P140" s="32">
        <f t="shared" si="60"/>
        <v>0</v>
      </c>
      <c r="Q140" s="32">
        <f t="shared" si="60"/>
        <v>0</v>
      </c>
      <c r="R140" s="32">
        <f t="shared" si="60"/>
        <v>0</v>
      </c>
      <c r="S140" s="32">
        <f t="shared" si="60"/>
        <v>0</v>
      </c>
      <c r="T140" s="32">
        <f t="shared" si="60"/>
        <v>0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-145000</v>
      </c>
      <c r="J141" s="32">
        <f t="shared" si="61"/>
        <v>0</v>
      </c>
      <c r="K141" s="32">
        <f t="shared" si="61"/>
        <v>0</v>
      </c>
      <c r="L141" s="32">
        <f t="shared" si="61"/>
        <v>0</v>
      </c>
      <c r="M141" s="32">
        <f t="shared" si="61"/>
        <v>0</v>
      </c>
      <c r="N141" s="32">
        <f t="shared" si="61"/>
        <v>0</v>
      </c>
      <c r="O141" s="32">
        <f t="shared" si="61"/>
        <v>0</v>
      </c>
      <c r="P141" s="32">
        <f t="shared" si="61"/>
        <v>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-1450000</v>
      </c>
      <c r="J144" s="21">
        <f t="shared" ref="J144:T144" si="62">SUM(J145:J146)</f>
        <v>0</v>
      </c>
      <c r="K144" s="21">
        <f t="shared" si="62"/>
        <v>0</v>
      </c>
      <c r="L144" s="21">
        <f t="shared" si="62"/>
        <v>0</v>
      </c>
      <c r="M144" s="21">
        <f t="shared" si="62"/>
        <v>0</v>
      </c>
      <c r="N144" s="21">
        <f t="shared" si="62"/>
        <v>0</v>
      </c>
      <c r="O144" s="21">
        <f t="shared" si="62"/>
        <v>0</v>
      </c>
      <c r="P144" s="228">
        <f t="shared" si="62"/>
        <v>0</v>
      </c>
      <c r="Q144" s="21">
        <f t="shared" si="62"/>
        <v>0</v>
      </c>
      <c r="R144" s="21">
        <f t="shared" si="62"/>
        <v>0</v>
      </c>
      <c r="S144" s="21">
        <f t="shared" si="62"/>
        <v>0</v>
      </c>
      <c r="T144" s="21">
        <f t="shared" si="62"/>
        <v>0</v>
      </c>
      <c r="U144" s="154">
        <f>+IFERROR((R144/N144),0%)</f>
        <v>0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-1305000</v>
      </c>
      <c r="J145" s="23">
        <f>(H145+I145)</f>
        <v>0</v>
      </c>
      <c r="K145" s="32">
        <f>(L145-J145)</f>
        <v>0</v>
      </c>
      <c r="L145" s="32">
        <f>IFERROR(VLOOKUP(G145,'Base Zero'!$A:$L,10,FALSE),0)</f>
        <v>0</v>
      </c>
      <c r="M145" s="32">
        <f>+L145-N145</f>
        <v>0</v>
      </c>
      <c r="N145" s="32">
        <f>IFERROR(VLOOKUP(G145,'Base Zero'!$A:$P,16,FALSE),0)</f>
        <v>0</v>
      </c>
      <c r="O145" s="32">
        <f>IFERROR(VLOOKUP(G145,'Base Execução'!A:M,6,FALSE),0)+IFERROR(VLOOKUP(G145,'Destaque Liberado pela CPRM'!A:F,6,FALSE),0)</f>
        <v>0</v>
      </c>
      <c r="P145" s="231">
        <f>+N145-O145</f>
        <v>0</v>
      </c>
      <c r="Q145" s="32"/>
      <c r="R145" s="231">
        <f>IFERROR(VLOOKUP(G145,'Base Execução'!$A:$K,7,FALSE),0)</f>
        <v>0</v>
      </c>
      <c r="S145" s="231">
        <f>IFERROR(VLOOKUP(G145,'Base Execução'!$A:$K,9,FALSE),0)</f>
        <v>0</v>
      </c>
      <c r="T145" s="32">
        <f>IFERROR(VLOOKUP(G145,'Base Execução'!$A:$K,11,FALSE),0)</f>
        <v>0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-145000</v>
      </c>
      <c r="J146" s="23">
        <f>(H146+I146)</f>
        <v>0</v>
      </c>
      <c r="K146" s="32">
        <f>(L146-J146)</f>
        <v>0</v>
      </c>
      <c r="L146" s="32">
        <f>IFERROR(VLOOKUP(G146,'Base Zero'!$A:$L,10,FALSE),0)</f>
        <v>0</v>
      </c>
      <c r="M146" s="32">
        <f>+L146-N146</f>
        <v>0</v>
      </c>
      <c r="N146" s="32">
        <f>IFERROR(VLOOKUP(G146,'Base Zero'!$A:$P,16,FALSE),0)</f>
        <v>0</v>
      </c>
      <c r="O146" s="32">
        <f>IFERROR(VLOOKUP(G146,'Base Execução'!A:M,6,FALSE),0)+IFERROR(VLOOKUP(G146,'Destaque Liberado pela CPRM'!A:F,6,FALSE),0)</f>
        <v>0</v>
      </c>
      <c r="P146" s="231">
        <f>+N146-O146</f>
        <v>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-17797000</v>
      </c>
      <c r="J148" s="27">
        <f t="shared" si="63"/>
        <v>1003000</v>
      </c>
      <c r="K148" s="26">
        <f t="shared" si="63"/>
        <v>0</v>
      </c>
      <c r="L148" s="26">
        <f t="shared" si="63"/>
        <v>1003000</v>
      </c>
      <c r="M148" s="26">
        <f t="shared" si="63"/>
        <v>0</v>
      </c>
      <c r="N148" s="26">
        <f t="shared" si="63"/>
        <v>1003000</v>
      </c>
      <c r="O148" s="26">
        <f t="shared" si="63"/>
        <v>500</v>
      </c>
      <c r="P148" s="230">
        <f t="shared" si="63"/>
        <v>1002500</v>
      </c>
      <c r="Q148" s="35"/>
      <c r="R148" s="230">
        <f>+R150+R151</f>
        <v>0</v>
      </c>
      <c r="S148" s="230">
        <f>+S150+S151</f>
        <v>0</v>
      </c>
      <c r="T148" s="26">
        <f>+T150+T151</f>
        <v>0</v>
      </c>
      <c r="U148" s="156">
        <f>+IFERROR((R148/N148),0%)</f>
        <v>0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-17597000</v>
      </c>
      <c r="J150" s="32">
        <f t="shared" si="64"/>
        <v>1003000</v>
      </c>
      <c r="K150" s="32">
        <f t="shared" si="64"/>
        <v>0</v>
      </c>
      <c r="L150" s="32">
        <f t="shared" si="64"/>
        <v>1003000</v>
      </c>
      <c r="M150" s="32">
        <f t="shared" si="64"/>
        <v>0</v>
      </c>
      <c r="N150" s="32">
        <f t="shared" si="64"/>
        <v>1003000</v>
      </c>
      <c r="O150" s="32">
        <f t="shared" si="64"/>
        <v>500</v>
      </c>
      <c r="P150" s="32">
        <f t="shared" si="64"/>
        <v>1002500</v>
      </c>
      <c r="Q150" s="32">
        <f t="shared" si="64"/>
        <v>0</v>
      </c>
      <c r="R150" s="32">
        <f t="shared" si="64"/>
        <v>0</v>
      </c>
      <c r="S150" s="32">
        <f t="shared" si="64"/>
        <v>0</v>
      </c>
      <c r="T150" s="32">
        <f t="shared" si="64"/>
        <v>0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-200000</v>
      </c>
      <c r="J151" s="32">
        <f t="shared" si="65"/>
        <v>0</v>
      </c>
      <c r="K151" s="32">
        <f t="shared" si="65"/>
        <v>0</v>
      </c>
      <c r="L151" s="32">
        <f t="shared" si="65"/>
        <v>0</v>
      </c>
      <c r="M151" s="32">
        <f t="shared" si="65"/>
        <v>0</v>
      </c>
      <c r="N151" s="32">
        <f t="shared" si="65"/>
        <v>0</v>
      </c>
      <c r="O151" s="32">
        <f t="shared" si="65"/>
        <v>0</v>
      </c>
      <c r="P151" s="32">
        <f t="shared" si="65"/>
        <v>0</v>
      </c>
      <c r="Q151" s="32">
        <f t="shared" si="65"/>
        <v>0</v>
      </c>
      <c r="R151" s="32">
        <f t="shared" si="65"/>
        <v>0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-597000</v>
      </c>
      <c r="J154" s="21">
        <f>SUM(J155:J156)</f>
        <v>3000</v>
      </c>
      <c r="K154" s="21">
        <f>SUM(K155:K156)</f>
        <v>0</v>
      </c>
      <c r="L154" s="21">
        <f>SUM(L155:L156)</f>
        <v>3000</v>
      </c>
      <c r="M154" s="21">
        <f t="shared" ref="M154:T154" si="66">SUM(M155:M156)</f>
        <v>0</v>
      </c>
      <c r="N154" s="21">
        <f t="shared" si="66"/>
        <v>3000</v>
      </c>
      <c r="O154" s="21">
        <f t="shared" si="66"/>
        <v>500</v>
      </c>
      <c r="P154" s="228">
        <f t="shared" si="66"/>
        <v>2500</v>
      </c>
      <c r="Q154" s="21">
        <f t="shared" si="66"/>
        <v>0</v>
      </c>
      <c r="R154" s="21">
        <f t="shared" si="66"/>
        <v>0</v>
      </c>
      <c r="S154" s="21">
        <f t="shared" si="66"/>
        <v>0</v>
      </c>
      <c r="T154" s="21">
        <f t="shared" si="66"/>
        <v>0</v>
      </c>
      <c r="U154" s="154">
        <f>+IFERROR((R154/N154),0%)</f>
        <v>0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-397000</v>
      </c>
      <c r="J155" s="23">
        <f>(H155+I155)</f>
        <v>3000</v>
      </c>
      <c r="K155" s="32">
        <f>(L155-J155)</f>
        <v>0</v>
      </c>
      <c r="L155" s="32">
        <f>IFERROR(VLOOKUP(G155,'Base Zero'!$A:$L,10,FALSE),0)</f>
        <v>3000</v>
      </c>
      <c r="M155" s="32">
        <f>+L155-N155</f>
        <v>0</v>
      </c>
      <c r="N155" s="32">
        <f>IFERROR(VLOOKUP(G155,'Base Zero'!$A:$P,16,FALSE),0)</f>
        <v>3000</v>
      </c>
      <c r="O155" s="32">
        <f>IFERROR(VLOOKUP(G155,'Base Execução'!A:M,6,FALSE),0)+IFERROR(VLOOKUP(G155,'Destaque Liberado pela CPRM'!A:F,6,FALSE),0)</f>
        <v>500</v>
      </c>
      <c r="P155" s="231">
        <f>+N155-O155</f>
        <v>2500</v>
      </c>
      <c r="Q155" s="33"/>
      <c r="R155" s="231">
        <f>IFERROR(VLOOKUP(G155,'Base Execução'!$A:$K,7,FALSE),0)</f>
        <v>0</v>
      </c>
      <c r="S155" s="231">
        <f>IFERROR(VLOOKUP(G155,'Base Execução'!$A:$K,9,FALSE),0)</f>
        <v>0</v>
      </c>
      <c r="T155" s="32">
        <f>IFERROR(VLOOKUP(G155,'Base Execução'!$A:$K,11,FALSE),0)</f>
        <v>0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-200000</v>
      </c>
      <c r="J156" s="28">
        <f>(H156+I156)</f>
        <v>0</v>
      </c>
      <c r="K156" s="31">
        <f>(L156-J156)</f>
        <v>0</v>
      </c>
      <c r="L156" s="31">
        <f>IFERROR(VLOOKUP(G156,'Base Zero'!$A:$L,10,FALSE),0)</f>
        <v>0</v>
      </c>
      <c r="M156" s="31">
        <f>+L156-N156</f>
        <v>0</v>
      </c>
      <c r="N156" s="32">
        <f>IFERROR(VLOOKUP(G156,'Base Zero'!$A:$P,16,FALSE),0)</f>
        <v>0</v>
      </c>
      <c r="O156" s="32">
        <f>IFERROR(VLOOKUP(G156,'Base Execução'!A:M,6,FALSE),0)+IFERROR(VLOOKUP(G156,'Destaque Liberado pela CPRM'!A:F,6,FALSE),0)</f>
        <v>0</v>
      </c>
      <c r="P156" s="231">
        <f>+N156-O156</f>
        <v>0</v>
      </c>
      <c r="Q156" s="35"/>
      <c r="R156" s="231">
        <f>IFERROR(VLOOKUP(G156,'Base Execução'!$A:$K,7,FALSE),0)</f>
        <v>0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-200000</v>
      </c>
      <c r="J158" s="21">
        <f>J159</f>
        <v>0</v>
      </c>
      <c r="K158" s="21">
        <f t="shared" ref="K158:T158" si="67">K159</f>
        <v>0</v>
      </c>
      <c r="L158" s="21">
        <f>L159</f>
        <v>0</v>
      </c>
      <c r="M158" s="21">
        <f t="shared" si="67"/>
        <v>0</v>
      </c>
      <c r="N158" s="21">
        <f t="shared" si="67"/>
        <v>0</v>
      </c>
      <c r="O158" s="21">
        <f t="shared" si="67"/>
        <v>0</v>
      </c>
      <c r="P158" s="228">
        <f t="shared" si="67"/>
        <v>0</v>
      </c>
      <c r="Q158" s="21">
        <f t="shared" si="67"/>
        <v>0</v>
      </c>
      <c r="R158" s="21">
        <f t="shared" si="67"/>
        <v>0</v>
      </c>
      <c r="S158" s="21">
        <f t="shared" si="67"/>
        <v>0</v>
      </c>
      <c r="T158" s="21">
        <f t="shared" si="67"/>
        <v>0</v>
      </c>
      <c r="U158" s="154">
        <f>+IFERROR((R158/N158),0%)</f>
        <v>0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-200000</v>
      </c>
      <c r="J159" s="23">
        <f>(H159+I159)</f>
        <v>0</v>
      </c>
      <c r="K159" s="32">
        <f>(L159-J159)</f>
        <v>0</v>
      </c>
      <c r="L159" s="32">
        <f>IFERROR(VLOOKUP(G159,'Base Zero'!$A:$L,10,FALSE),0)</f>
        <v>0</v>
      </c>
      <c r="M159" s="32">
        <f>+L159-N159</f>
        <v>0</v>
      </c>
      <c r="N159" s="32">
        <f>IFERROR(VLOOKUP(G159,'Base Zero'!$A:$P,16,FALSE),0)</f>
        <v>0</v>
      </c>
      <c r="O159" s="32">
        <f>IFERROR(VLOOKUP(G159,'Base Execução'!A:M,6,FALSE),0)+IFERROR(VLOOKUP(G159,'Destaque Liberado pela CPRM'!A:F,6,FALSE),0)</f>
        <v>0</v>
      </c>
      <c r="P159" s="231">
        <f>+N159-O159</f>
        <v>0</v>
      </c>
      <c r="Q159" s="32"/>
      <c r="R159" s="231">
        <f>IFERROR(VLOOKUP(G159,'Base Execução'!$A:$K,7,FALSE),0)</f>
        <v>0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-200000</v>
      </c>
      <c r="J161" s="21">
        <f>J162</f>
        <v>0</v>
      </c>
      <c r="K161" s="21">
        <f t="shared" ref="K161:T161" si="68">K162</f>
        <v>0</v>
      </c>
      <c r="L161" s="21">
        <f>L162</f>
        <v>0</v>
      </c>
      <c r="M161" s="21">
        <f t="shared" si="68"/>
        <v>0</v>
      </c>
      <c r="N161" s="21">
        <f t="shared" si="68"/>
        <v>0</v>
      </c>
      <c r="O161" s="21">
        <f t="shared" si="68"/>
        <v>0</v>
      </c>
      <c r="P161" s="228">
        <f t="shared" si="68"/>
        <v>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-200000</v>
      </c>
      <c r="J162" s="23">
        <f>(H162+I162)</f>
        <v>0</v>
      </c>
      <c r="K162" s="32">
        <f>(L162-J162)</f>
        <v>0</v>
      </c>
      <c r="L162" s="32">
        <f>IFERROR(VLOOKUP(G162,'Base Zero'!$A:$L,10,FALSE),0)</f>
        <v>0</v>
      </c>
      <c r="M162" s="32">
        <f>+L162-N162</f>
        <v>0</v>
      </c>
      <c r="N162" s="32">
        <f>IFERROR(VLOOKUP(G162,'Base Zero'!$A:$P,16,FALSE),0)</f>
        <v>0</v>
      </c>
      <c r="O162" s="32">
        <f>IFERROR(VLOOKUP(G162,'Base Execução'!A:M,6,FALSE),0)+IFERROR(VLOOKUP(G162,'Destaque Liberado pela CPRM'!A:F,6,FALSE),0)</f>
        <v>0</v>
      </c>
      <c r="P162" s="231">
        <f>+N162-O162</f>
        <v>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-300000</v>
      </c>
      <c r="J164" s="21">
        <f>J165</f>
        <v>0</v>
      </c>
      <c r="K164" s="21">
        <f t="shared" ref="K164:T164" si="69">K165</f>
        <v>0</v>
      </c>
      <c r="L164" s="21">
        <f>L165</f>
        <v>0</v>
      </c>
      <c r="M164" s="21">
        <f t="shared" si="69"/>
        <v>0</v>
      </c>
      <c r="N164" s="21">
        <f t="shared" si="69"/>
        <v>0</v>
      </c>
      <c r="O164" s="21">
        <f t="shared" si="69"/>
        <v>0</v>
      </c>
      <c r="P164" s="228">
        <f t="shared" si="69"/>
        <v>0</v>
      </c>
      <c r="Q164" s="21">
        <f t="shared" si="69"/>
        <v>0</v>
      </c>
      <c r="R164" s="21">
        <f t="shared" si="69"/>
        <v>0</v>
      </c>
      <c r="S164" s="21">
        <f t="shared" si="69"/>
        <v>0</v>
      </c>
      <c r="T164" s="21">
        <f t="shared" si="69"/>
        <v>0</v>
      </c>
      <c r="U164" s="154">
        <f>+IFERROR((R164/N164),0%)</f>
        <v>0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-300000</v>
      </c>
      <c r="J165" s="23">
        <f>(H165+I165)</f>
        <v>0</v>
      </c>
      <c r="K165" s="32">
        <f>(L165-J165)</f>
        <v>0</v>
      </c>
      <c r="L165" s="32">
        <f>IFERROR(VLOOKUP(G165,'Base Zero'!$A:$L,10,FALSE),0)</f>
        <v>0</v>
      </c>
      <c r="M165" s="32">
        <f>+L165-N165</f>
        <v>0</v>
      </c>
      <c r="N165" s="32">
        <f>IFERROR(VLOOKUP(G165,'Base Zero'!$A:$P,16,FALSE),0)</f>
        <v>0</v>
      </c>
      <c r="O165" s="32">
        <f>IFERROR(VLOOKUP(G165,'Base Execução'!A:M,6,FALSE),0)+IFERROR(VLOOKUP(G165,'Destaque Liberado pela CPRM'!A:F,6,FALSE),0)</f>
        <v>0</v>
      </c>
      <c r="P165" s="231">
        <f>+N165-O165</f>
        <v>0</v>
      </c>
      <c r="Q165" s="33"/>
      <c r="R165" s="231">
        <f>IFERROR(VLOOKUP(G165,'Base Execução'!$A:$K,7,FALSE),0)</f>
        <v>0</v>
      </c>
      <c r="S165" s="231">
        <f>IFERROR(VLOOKUP(G165,'Base Execução'!$A:$K,9,FALSE),0)</f>
        <v>0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-15000000</v>
      </c>
      <c r="J167" s="21">
        <f>J168</f>
        <v>1000000</v>
      </c>
      <c r="K167" s="21">
        <f t="shared" ref="K167:T167" si="70">K168</f>
        <v>0</v>
      </c>
      <c r="L167" s="21">
        <f>L168</f>
        <v>1000000</v>
      </c>
      <c r="M167" s="21">
        <f t="shared" si="70"/>
        <v>0</v>
      </c>
      <c r="N167" s="21">
        <f t="shared" si="70"/>
        <v>1000000</v>
      </c>
      <c r="O167" s="21">
        <f t="shared" si="70"/>
        <v>0</v>
      </c>
      <c r="P167" s="228">
        <f t="shared" si="70"/>
        <v>1000000</v>
      </c>
      <c r="Q167" s="21">
        <f t="shared" si="70"/>
        <v>0</v>
      </c>
      <c r="R167" s="21">
        <f t="shared" si="70"/>
        <v>0</v>
      </c>
      <c r="S167" s="21">
        <f t="shared" si="70"/>
        <v>0</v>
      </c>
      <c r="T167" s="21">
        <f t="shared" si="70"/>
        <v>0</v>
      </c>
      <c r="U167" s="154">
        <f>+IFERROR((R167/N167),0%)</f>
        <v>0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-15000000</v>
      </c>
      <c r="J168" s="23">
        <f>(H168+I168)</f>
        <v>1000000</v>
      </c>
      <c r="K168" s="32">
        <f>(L168-J168)</f>
        <v>0</v>
      </c>
      <c r="L168" s="32">
        <f>IFERROR(VLOOKUP(G168,'Base Zero'!$A:$L,10,FALSE),0)</f>
        <v>1000000</v>
      </c>
      <c r="M168" s="32">
        <f>+L168-N168</f>
        <v>0</v>
      </c>
      <c r="N168" s="32">
        <f>IFERROR(VLOOKUP(G168,'Base Zero'!$A:$P,16,FALSE),0)</f>
        <v>1000000</v>
      </c>
      <c r="O168" s="32">
        <f>IFERROR(VLOOKUP(G168,'Base Execução'!A:M,6,FALSE),0)+IFERROR(VLOOKUP(G168,'Destaque Liberado pela CPRM'!A:F,6,FALSE),0)</f>
        <v>0</v>
      </c>
      <c r="P168" s="231">
        <f>+N168-O168</f>
        <v>1000000</v>
      </c>
      <c r="Q168" s="33"/>
      <c r="R168" s="231">
        <f>IFERROR(VLOOKUP(G168,'Base Execução'!$A:$K,7,FALSE),0)</f>
        <v>0</v>
      </c>
      <c r="S168" s="231">
        <f>IFERROR(VLOOKUP(G168,'Base Execução'!$A:$K,9,FALSE),0)</f>
        <v>0</v>
      </c>
      <c r="T168" s="32">
        <f>IFERROR(VLOOKUP(G168,'Base Execução'!$A:$K,11,FALSE),0)</f>
        <v>0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-400000</v>
      </c>
      <c r="J170" s="21">
        <f>J171</f>
        <v>0</v>
      </c>
      <c r="K170" s="21">
        <f t="shared" ref="K170:T170" si="71">K171</f>
        <v>0</v>
      </c>
      <c r="L170" s="21">
        <f>L171</f>
        <v>0</v>
      </c>
      <c r="M170" s="21">
        <f t="shared" si="71"/>
        <v>0</v>
      </c>
      <c r="N170" s="21">
        <f t="shared" si="71"/>
        <v>0</v>
      </c>
      <c r="O170" s="21">
        <f t="shared" si="71"/>
        <v>0</v>
      </c>
      <c r="P170" s="228">
        <f t="shared" si="71"/>
        <v>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-400000</v>
      </c>
      <c r="J171" s="23">
        <f>(H171+I171)</f>
        <v>0</v>
      </c>
      <c r="K171" s="32">
        <f>(L171-J171)</f>
        <v>0</v>
      </c>
      <c r="L171" s="32">
        <f>IFERROR(VLOOKUP(G171,'Base Zero'!$A:$L,10,FALSE),0)</f>
        <v>0</v>
      </c>
      <c r="M171" s="32">
        <f>+L171-N171</f>
        <v>0</v>
      </c>
      <c r="N171" s="32">
        <f>IFERROR(VLOOKUP(G171,'Base Zero'!$A:$P,16,FALSE),0)</f>
        <v>0</v>
      </c>
      <c r="O171" s="32">
        <f>IFERROR(VLOOKUP(G171,'Base Execução'!A:M,6,FALSE),0)+IFERROR(VLOOKUP(G171,'Destaque Liberado pela CPRM'!A:F,6,FALSE),0)</f>
        <v>0</v>
      </c>
      <c r="P171" s="231">
        <f>+N171-O171</f>
        <v>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-400000</v>
      </c>
      <c r="J173" s="21">
        <f>SUM(J174:J174)</f>
        <v>0</v>
      </c>
      <c r="K173" s="21">
        <f>SUM(K174:K174)</f>
        <v>0</v>
      </c>
      <c r="L173" s="21">
        <f t="shared" ref="L173:T173" si="72">L174</f>
        <v>0</v>
      </c>
      <c r="M173" s="21">
        <f t="shared" si="72"/>
        <v>0</v>
      </c>
      <c r="N173" s="21">
        <f t="shared" si="72"/>
        <v>0</v>
      </c>
      <c r="O173" s="21">
        <f t="shared" si="72"/>
        <v>0</v>
      </c>
      <c r="P173" s="228">
        <f t="shared" si="72"/>
        <v>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-400000</v>
      </c>
      <c r="J174" s="23">
        <f>(H174+I174)</f>
        <v>0</v>
      </c>
      <c r="K174" s="32">
        <f>(L174-J174)</f>
        <v>0</v>
      </c>
      <c r="L174" s="32">
        <f>IFERROR(VLOOKUP(G174,'Base Zero'!$A:$L,10,FALSE),0)</f>
        <v>0</v>
      </c>
      <c r="M174" s="32">
        <f>+L174-N174</f>
        <v>0</v>
      </c>
      <c r="N174" s="32">
        <f>IFERROR(VLOOKUP(G174,'Base Zero'!$A:$P,16,FALSE),0)</f>
        <v>0</v>
      </c>
      <c r="O174" s="32">
        <f>IFERROR(VLOOKUP(G174,'Base Execução'!A:M,6,FALSE),0)+IFERROR(VLOOKUP(G174,'Destaque Liberado pela CPRM'!A:F,6,FALSE),0)</f>
        <v>0</v>
      </c>
      <c r="P174" s="231">
        <f>+N174-O174</f>
        <v>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-400000</v>
      </c>
      <c r="J176" s="21">
        <f>SUM(J177:J177)</f>
        <v>0</v>
      </c>
      <c r="K176" s="21">
        <f>SUM(K177:K177)</f>
        <v>0</v>
      </c>
      <c r="L176" s="21">
        <f t="shared" ref="L176:T176" si="73">L177</f>
        <v>0</v>
      </c>
      <c r="M176" s="21">
        <f t="shared" si="73"/>
        <v>0</v>
      </c>
      <c r="N176" s="21">
        <f t="shared" si="73"/>
        <v>0</v>
      </c>
      <c r="O176" s="21">
        <f t="shared" si="73"/>
        <v>0</v>
      </c>
      <c r="P176" s="228">
        <f t="shared" si="73"/>
        <v>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-400000</v>
      </c>
      <c r="J177" s="23">
        <f>(H177+I177)</f>
        <v>0</v>
      </c>
      <c r="K177" s="32">
        <f>(L177-J177)</f>
        <v>0</v>
      </c>
      <c r="L177" s="32">
        <f>IFERROR(VLOOKUP(G177,'Base Zero'!$A:$L,10,FALSE),0)</f>
        <v>0</v>
      </c>
      <c r="M177" s="32">
        <f>+L177-N177</f>
        <v>0</v>
      </c>
      <c r="N177" s="32">
        <f>IFERROR(VLOOKUP(G177,'Base Zero'!$A:$P,16,FALSE),0)</f>
        <v>0</v>
      </c>
      <c r="O177" s="32">
        <f>IFERROR(VLOOKUP(G177,'Base Execução'!A:M,6,FALSE),0)+IFERROR(VLOOKUP(G177,'Destaque Liberado pela CPRM'!A:F,6,FALSE),0)</f>
        <v>0</v>
      </c>
      <c r="P177" s="231">
        <f>+N177-O177</f>
        <v>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-300000</v>
      </c>
      <c r="J179" s="21">
        <f>SUM(J180:J180)</f>
        <v>0</v>
      </c>
      <c r="K179" s="21">
        <f>SUM(K180:K180)</f>
        <v>0</v>
      </c>
      <c r="L179" s="21">
        <f t="shared" ref="L179:T179" si="74">L180</f>
        <v>0</v>
      </c>
      <c r="M179" s="21">
        <f t="shared" si="74"/>
        <v>0</v>
      </c>
      <c r="N179" s="21">
        <f t="shared" si="74"/>
        <v>0</v>
      </c>
      <c r="O179" s="21">
        <f t="shared" si="74"/>
        <v>0</v>
      </c>
      <c r="P179" s="228">
        <f t="shared" si="74"/>
        <v>0</v>
      </c>
      <c r="Q179" s="21">
        <f t="shared" si="74"/>
        <v>0</v>
      </c>
      <c r="R179" s="21">
        <f t="shared" si="74"/>
        <v>0</v>
      </c>
      <c r="S179" s="21">
        <f t="shared" si="74"/>
        <v>0</v>
      </c>
      <c r="T179" s="21">
        <f t="shared" si="74"/>
        <v>0</v>
      </c>
      <c r="U179" s="154">
        <f>+IFERROR((R179/N179),0%)</f>
        <v>0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-300000</v>
      </c>
      <c r="J180" s="23">
        <f>(H180+I180)</f>
        <v>0</v>
      </c>
      <c r="K180" s="32">
        <f>(L180-J180)</f>
        <v>0</v>
      </c>
      <c r="L180" s="32">
        <f>IFERROR(VLOOKUP(G180,'Base Zero'!$A:$L,10,FALSE),0)</f>
        <v>0</v>
      </c>
      <c r="M180" s="32">
        <f>+L180-N180</f>
        <v>0</v>
      </c>
      <c r="N180" s="32">
        <f>IFERROR(VLOOKUP(G180,'Base Zero'!$A:$P,16,FALSE),0)</f>
        <v>0</v>
      </c>
      <c r="O180" s="32">
        <f>IFERROR(VLOOKUP(G180,'Base Execução'!A:M,6,FALSE),0)+IFERROR(VLOOKUP(G180,'Destaque Liberado pela CPRM'!A:F,6,FALSE),0)</f>
        <v>0</v>
      </c>
      <c r="P180" s="231">
        <f>+N180-O180</f>
        <v>0</v>
      </c>
      <c r="Q180" s="35"/>
      <c r="R180" s="231">
        <f>IFERROR(VLOOKUP(G180,'Base Execução'!$A:$K,7,FALSE),0)</f>
        <v>0</v>
      </c>
      <c r="S180" s="231">
        <f>IFERROR(VLOOKUP(G180,'Base Execução'!$A:$K,9,FALSE),0)</f>
        <v>0</v>
      </c>
      <c r="T180" s="32">
        <f>IFERROR(VLOOKUP(G180,'Base Execução'!$A:$K,11,FALSE),0)</f>
        <v>0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2700000</v>
      </c>
      <c r="I182" s="26">
        <f t="shared" ref="I182:T182" si="75">SUM(I184:I187)</f>
        <v>-2484000</v>
      </c>
      <c r="J182" s="26">
        <f t="shared" si="75"/>
        <v>216000</v>
      </c>
      <c r="K182" s="26">
        <f t="shared" si="75"/>
        <v>0</v>
      </c>
      <c r="L182" s="26">
        <f t="shared" si="75"/>
        <v>216000</v>
      </c>
      <c r="M182" s="26">
        <f t="shared" si="75"/>
        <v>0</v>
      </c>
      <c r="N182" s="26">
        <f t="shared" si="75"/>
        <v>216000</v>
      </c>
      <c r="O182" s="26">
        <f t="shared" si="75"/>
        <v>0</v>
      </c>
      <c r="P182" s="26">
        <f t="shared" si="75"/>
        <v>216000</v>
      </c>
      <c r="Q182" s="35">
        <f>SUM(Q184:Q186)</f>
        <v>0</v>
      </c>
      <c r="R182" s="26">
        <f t="shared" si="75"/>
        <v>0</v>
      </c>
      <c r="S182" s="26">
        <f t="shared" si="75"/>
        <v>0</v>
      </c>
      <c r="T182" s="26">
        <f t="shared" si="75"/>
        <v>0</v>
      </c>
      <c r="U182" s="156">
        <f>+IFERROR((R182/N182),0%)</f>
        <v>0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H191+H197+H200</f>
        <v>2700000</v>
      </c>
      <c r="I184" s="32">
        <f t="shared" ref="I184:T184" si="76">I191+I197+I200</f>
        <v>-2484000</v>
      </c>
      <c r="J184" s="32">
        <f t="shared" si="76"/>
        <v>216000</v>
      </c>
      <c r="K184" s="32">
        <f t="shared" si="76"/>
        <v>0</v>
      </c>
      <c r="L184" s="32">
        <f t="shared" si="76"/>
        <v>216000</v>
      </c>
      <c r="M184" s="32">
        <f t="shared" si="76"/>
        <v>0</v>
      </c>
      <c r="N184" s="32">
        <f t="shared" si="76"/>
        <v>216000</v>
      </c>
      <c r="O184" s="32">
        <f t="shared" si="76"/>
        <v>0</v>
      </c>
      <c r="P184" s="32">
        <f t="shared" si="76"/>
        <v>216000</v>
      </c>
      <c r="Q184" s="32">
        <f t="shared" si="76"/>
        <v>0</v>
      </c>
      <c r="R184" s="32">
        <f t="shared" si="76"/>
        <v>0</v>
      </c>
      <c r="S184" s="32">
        <f t="shared" si="76"/>
        <v>0</v>
      </c>
      <c r="T184" s="32">
        <f t="shared" si="76"/>
        <v>0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</f>
        <v>0</v>
      </c>
      <c r="I185" s="32">
        <f t="shared" ref="I185:T185" si="77">I192</f>
        <v>0</v>
      </c>
      <c r="J185" s="32">
        <f t="shared" si="77"/>
        <v>0</v>
      </c>
      <c r="K185" s="32">
        <f t="shared" si="77"/>
        <v>0</v>
      </c>
      <c r="L185" s="32">
        <f t="shared" si="77"/>
        <v>0</v>
      </c>
      <c r="M185" s="32">
        <f t="shared" si="77"/>
        <v>0</v>
      </c>
      <c r="N185" s="32">
        <f t="shared" si="77"/>
        <v>0</v>
      </c>
      <c r="O185" s="32">
        <f t="shared" si="77"/>
        <v>0</v>
      </c>
      <c r="P185" s="32">
        <f t="shared" si="77"/>
        <v>0</v>
      </c>
      <c r="Q185" s="32">
        <f t="shared" si="77"/>
        <v>0</v>
      </c>
      <c r="R185" s="32">
        <f t="shared" si="77"/>
        <v>0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</f>
        <v>0</v>
      </c>
      <c r="I186" s="32">
        <f t="shared" ref="I186:T186" si="78">I193</f>
        <v>0</v>
      </c>
      <c r="J186" s="32">
        <f t="shared" si="78"/>
        <v>0</v>
      </c>
      <c r="K186" s="32">
        <f t="shared" si="78"/>
        <v>0</v>
      </c>
      <c r="L186" s="32">
        <f t="shared" si="78"/>
        <v>0</v>
      </c>
      <c r="M186" s="32">
        <f t="shared" si="78"/>
        <v>0</v>
      </c>
      <c r="N186" s="32">
        <f t="shared" si="78"/>
        <v>0</v>
      </c>
      <c r="O186" s="32">
        <f t="shared" si="78"/>
        <v>0</v>
      </c>
      <c r="P186" s="32">
        <f t="shared" si="78"/>
        <v>0</v>
      </c>
      <c r="Q186" s="32">
        <f t="shared" si="78"/>
        <v>0</v>
      </c>
      <c r="R186" s="32">
        <f t="shared" si="78"/>
        <v>0</v>
      </c>
      <c r="S186" s="32">
        <f t="shared" si="78"/>
        <v>0</v>
      </c>
      <c r="T186" s="32">
        <f t="shared" si="78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79">I194</f>
        <v>0</v>
      </c>
      <c r="J187" s="32">
        <f t="shared" si="79"/>
        <v>0</v>
      </c>
      <c r="K187" s="32">
        <f t="shared" si="79"/>
        <v>0</v>
      </c>
      <c r="L187" s="32">
        <f t="shared" si="79"/>
        <v>0</v>
      </c>
      <c r="M187" s="32">
        <f t="shared" si="79"/>
        <v>0</v>
      </c>
      <c r="N187" s="32">
        <f t="shared" si="79"/>
        <v>0</v>
      </c>
      <c r="O187" s="32">
        <f t="shared" si="79"/>
        <v>0</v>
      </c>
      <c r="P187" s="32">
        <f t="shared" si="79"/>
        <v>0</v>
      </c>
      <c r="Q187" s="32"/>
      <c r="R187" s="32">
        <f t="shared" si="79"/>
        <v>0</v>
      </c>
      <c r="S187" s="32">
        <f t="shared" si="79"/>
        <v>0</v>
      </c>
      <c r="T187" s="32">
        <f t="shared" si="79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0">SUM(I191:I194)</f>
        <v>-184000</v>
      </c>
      <c r="J190" s="21">
        <f t="shared" si="80"/>
        <v>16000</v>
      </c>
      <c r="K190" s="21">
        <f t="shared" si="80"/>
        <v>0</v>
      </c>
      <c r="L190" s="21">
        <f t="shared" si="80"/>
        <v>16000</v>
      </c>
      <c r="M190" s="21">
        <f t="shared" si="80"/>
        <v>0</v>
      </c>
      <c r="N190" s="21">
        <f t="shared" si="80"/>
        <v>16000</v>
      </c>
      <c r="O190" s="21">
        <f t="shared" si="80"/>
        <v>0</v>
      </c>
      <c r="P190" s="21">
        <f t="shared" si="80"/>
        <v>16000</v>
      </c>
      <c r="Q190" s="21">
        <f>SUM(Q191:Q193)</f>
        <v>0</v>
      </c>
      <c r="R190" s="21">
        <f>SUM(R191:R194)</f>
        <v>0</v>
      </c>
      <c r="S190" s="21">
        <f>SUM(S191:S194)</f>
        <v>0</v>
      </c>
      <c r="T190" s="21">
        <f>SUM(T191:T194)</f>
        <v>0</v>
      </c>
      <c r="U190" s="154">
        <f>+IFERROR((R190/N190),0%)</f>
        <v>0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-184000</v>
      </c>
      <c r="J191" s="344">
        <f>(H191+I191)</f>
        <v>16000</v>
      </c>
      <c r="K191" s="231">
        <f>(L191-J191)</f>
        <v>0</v>
      </c>
      <c r="L191" s="231">
        <f>IFERROR(VLOOKUP(G191,'Base Zero'!$A:$L,10,FALSE),0)</f>
        <v>16000</v>
      </c>
      <c r="M191" s="231">
        <f>+L191-N191</f>
        <v>0</v>
      </c>
      <c r="N191" s="32">
        <f>IFERROR(VLOOKUP(G191,'Base Zero'!$A:$P,16,FALSE),0)</f>
        <v>16000</v>
      </c>
      <c r="O191" s="32">
        <f>IFERROR(VLOOKUP(G191,'Base Execução'!A:M,6,FALSE),0)+IFERROR(VLOOKUP(G191,'Destaque Liberado pela CPRM'!A:F,6,FALSE),0)</f>
        <v>0</v>
      </c>
      <c r="P191" s="231">
        <f>+N191-O191</f>
        <v>16000</v>
      </c>
      <c r="Q191" s="296"/>
      <c r="R191" s="231">
        <f>IFERROR(VLOOKUP(G191,'Base Execução'!$A:$K,7,FALSE),0)</f>
        <v>0</v>
      </c>
      <c r="S191" s="231">
        <f>IFERROR(VLOOKUP(G191,'Base Execução'!$A:$K,9,FALSE),0)</f>
        <v>0</v>
      </c>
      <c r="T191" s="32">
        <f>IFERROR(VLOOKUP(G191,'Base Execução'!$A:$K,11,FALSE),0)</f>
        <v>0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H197</f>
        <v>1800000</v>
      </c>
      <c r="I196" s="21">
        <f>I197</f>
        <v>-1650000</v>
      </c>
      <c r="J196" s="21">
        <f t="shared" ref="J196:T196" si="81">J197</f>
        <v>150000</v>
      </c>
      <c r="K196" s="21">
        <f t="shared" si="81"/>
        <v>0</v>
      </c>
      <c r="L196" s="21">
        <f t="shared" si="81"/>
        <v>150000</v>
      </c>
      <c r="M196" s="21">
        <f t="shared" si="81"/>
        <v>0</v>
      </c>
      <c r="N196" s="21">
        <f t="shared" si="81"/>
        <v>150000</v>
      </c>
      <c r="O196" s="21">
        <f t="shared" si="81"/>
        <v>0</v>
      </c>
      <c r="P196" s="228">
        <f t="shared" si="81"/>
        <v>150000</v>
      </c>
      <c r="Q196" s="21">
        <f t="shared" si="81"/>
        <v>0</v>
      </c>
      <c r="R196" s="21">
        <f t="shared" si="81"/>
        <v>0</v>
      </c>
      <c r="S196" s="21">
        <f t="shared" si="81"/>
        <v>0</v>
      </c>
      <c r="T196" s="21">
        <f t="shared" si="81"/>
        <v>0</v>
      </c>
      <c r="U196" s="154">
        <f>+IFERROR((R196/N196),0%)</f>
        <v>0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-1650000</v>
      </c>
      <c r="J197" s="344">
        <f>(H197+I197)</f>
        <v>150000</v>
      </c>
      <c r="K197" s="231">
        <f>(L197-J197)</f>
        <v>0</v>
      </c>
      <c r="L197" s="232">
        <f>IFERROR(VLOOKUP(G197,'Base Zero'!$A:$L,10,FALSE),0)</f>
        <v>150000</v>
      </c>
      <c r="M197" s="232">
        <f>+L197-N197</f>
        <v>0</v>
      </c>
      <c r="N197" s="32">
        <f>IFERROR(VLOOKUP(G197,'Base Zero'!$A:$P,16,FALSE),0)</f>
        <v>150000</v>
      </c>
      <c r="O197" s="32">
        <f>IFERROR(VLOOKUP(G197,'Base Execução'!A:M,6,FALSE),0)+IFERROR(VLOOKUP(G197,'Destaque Liberado pela CPRM'!A:F,6,FALSE),0)</f>
        <v>0</v>
      </c>
      <c r="P197" s="231">
        <f>+N197-O197</f>
        <v>150000</v>
      </c>
      <c r="Q197" s="296"/>
      <c r="R197" s="231">
        <f>IFERROR(VLOOKUP(G197,'Base Execução'!$A:$K,7,FALSE),0)</f>
        <v>0</v>
      </c>
      <c r="S197" s="231">
        <f>IFERROR(VLOOKUP(G197,'Base Execução'!$A:$K,9,FALSE),0)</f>
        <v>0</v>
      </c>
      <c r="T197" s="32">
        <f>IFERROR(VLOOKUP(G197,'Base Execução'!$A:$K,11,FALSE),0)</f>
        <v>0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424" t="s">
        <v>262</v>
      </c>
      <c r="C198" s="269"/>
      <c r="D198" s="39"/>
      <c r="E198" s="269"/>
      <c r="F198" s="44"/>
      <c r="G198" s="40"/>
      <c r="H198" s="32"/>
      <c r="I198" s="32"/>
      <c r="J198" s="344"/>
      <c r="K198" s="231"/>
      <c r="L198" s="231"/>
      <c r="M198" s="232"/>
      <c r="N198" s="232"/>
      <c r="O198" s="231"/>
      <c r="P198" s="231"/>
      <c r="Q198" s="33"/>
      <c r="R198" s="231"/>
      <c r="S198" s="231"/>
      <c r="T198" s="32"/>
      <c r="U198" s="155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38" t="s">
        <v>139</v>
      </c>
      <c r="C199" s="269"/>
      <c r="D199" s="39"/>
      <c r="E199" s="269"/>
      <c r="F199" s="44"/>
      <c r="G199" s="40"/>
      <c r="H199" s="21">
        <f>H200</f>
        <v>700000</v>
      </c>
      <c r="I199" s="21">
        <f>I200</f>
        <v>-650000</v>
      </c>
      <c r="J199" s="21">
        <f t="shared" ref="J199:T199" si="82">J200</f>
        <v>50000</v>
      </c>
      <c r="K199" s="21">
        <f t="shared" si="82"/>
        <v>0</v>
      </c>
      <c r="L199" s="21">
        <f t="shared" si="82"/>
        <v>50000</v>
      </c>
      <c r="M199" s="21">
        <f t="shared" si="82"/>
        <v>0</v>
      </c>
      <c r="N199" s="21">
        <f t="shared" si="82"/>
        <v>50000</v>
      </c>
      <c r="O199" s="21">
        <f t="shared" si="82"/>
        <v>0</v>
      </c>
      <c r="P199" s="228">
        <f t="shared" si="82"/>
        <v>50000</v>
      </c>
      <c r="Q199" s="21">
        <f t="shared" si="82"/>
        <v>0</v>
      </c>
      <c r="R199" s="21">
        <f t="shared" si="82"/>
        <v>0</v>
      </c>
      <c r="S199" s="21">
        <f t="shared" si="82"/>
        <v>0</v>
      </c>
      <c r="T199" s="21">
        <f t="shared" si="82"/>
        <v>0</v>
      </c>
      <c r="U199" s="154">
        <f>+IFERROR((R199/N199),0%)</f>
        <v>0</v>
      </c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4" t="s">
        <v>23</v>
      </c>
      <c r="C200" s="269" t="s">
        <v>24</v>
      </c>
      <c r="D200" s="39">
        <v>174263</v>
      </c>
      <c r="E200" s="269">
        <v>3</v>
      </c>
      <c r="F200" s="44">
        <v>142</v>
      </c>
      <c r="G200" s="40" t="str">
        <f>CONCATENATE(D200,"-",E200,"-",F200)</f>
        <v>174263-3-142</v>
      </c>
      <c r="H200" s="32">
        <f>IFERROR(VLOOKUP(G200,'Base Zero'!A:L,6,FALSE),0)</f>
        <v>700000</v>
      </c>
      <c r="I200" s="32">
        <f>IFERROR(VLOOKUP(G200,'Base Zero'!A:L,7,FALSE),0)</f>
        <v>-650000</v>
      </c>
      <c r="J200" s="344">
        <f>(H200+I200)</f>
        <v>50000</v>
      </c>
      <c r="K200" s="231">
        <f>(L200-J200)</f>
        <v>0</v>
      </c>
      <c r="L200" s="231">
        <f>IFERROR(VLOOKUP(G200,'Base Zero'!$A:$L,10,FALSE),0)</f>
        <v>50000</v>
      </c>
      <c r="M200" s="232">
        <f>+L200-N200</f>
        <v>0</v>
      </c>
      <c r="N200" s="32">
        <f>IFERROR(VLOOKUP(G200,'Base Zero'!$A:$P,16,FALSE),0)</f>
        <v>50000</v>
      </c>
      <c r="O200" s="32">
        <f>IFERROR(VLOOKUP(G200,'Base Execução'!A:M,6,FALSE),0)+IFERROR(VLOOKUP(G200,'Destaque Liberado pela CPRM'!A:F,6,FALSE),0)</f>
        <v>0</v>
      </c>
      <c r="P200" s="231">
        <f>+N200-O200</f>
        <v>50000</v>
      </c>
      <c r="Q200" s="33"/>
      <c r="R200" s="231">
        <f>IFERROR(VLOOKUP(G200,'Base Execução'!$A:$K,7,FALSE),0)</f>
        <v>0</v>
      </c>
      <c r="S200" s="231">
        <f>IFERROR(VLOOKUP(G200,'Base Execução'!$A:$K,9,FALSE),0)</f>
        <v>0</v>
      </c>
      <c r="T200" s="32">
        <f>IFERROR(VLOOKUP(G200,'Base Execução'!$A:$K,11,FALSE),0)</f>
        <v>0</v>
      </c>
      <c r="U200" s="29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2"/>
      <c r="B201" s="299"/>
      <c r="C201" s="48"/>
      <c r="D201" s="49"/>
      <c r="E201" s="48"/>
      <c r="F201" s="50"/>
      <c r="G201" s="49"/>
      <c r="H201" s="42"/>
      <c r="I201" s="42"/>
      <c r="J201" s="24"/>
      <c r="K201" s="42"/>
      <c r="L201" s="42"/>
      <c r="M201" s="42"/>
      <c r="N201" s="42"/>
      <c r="O201" s="42"/>
      <c r="P201" s="265"/>
      <c r="Q201" s="35"/>
      <c r="R201" s="265"/>
      <c r="S201" s="265"/>
      <c r="T201" s="42"/>
      <c r="U201" s="300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24.95" customHeight="1" x14ac:dyDescent="0.2">
      <c r="A202" s="272"/>
      <c r="B202" s="25" t="s">
        <v>263</v>
      </c>
      <c r="C202" s="273"/>
      <c r="D202" s="274"/>
      <c r="E202" s="273"/>
      <c r="F202" s="275"/>
      <c r="G202" s="273"/>
      <c r="H202" s="26">
        <f>H204+H205</f>
        <v>5000000</v>
      </c>
      <c r="I202" s="26">
        <f t="shared" ref="I202:T202" si="83">I204+I205</f>
        <v>-4836667</v>
      </c>
      <c r="J202" s="26">
        <f t="shared" si="83"/>
        <v>163333</v>
      </c>
      <c r="K202" s="26">
        <f t="shared" si="83"/>
        <v>0</v>
      </c>
      <c r="L202" s="26">
        <f t="shared" si="83"/>
        <v>163333</v>
      </c>
      <c r="M202" s="26">
        <f t="shared" si="83"/>
        <v>0</v>
      </c>
      <c r="N202" s="26">
        <f t="shared" si="83"/>
        <v>163333</v>
      </c>
      <c r="O202" s="26">
        <f t="shared" si="83"/>
        <v>2580.7399999999998</v>
      </c>
      <c r="P202" s="26">
        <f t="shared" si="83"/>
        <v>160752.26</v>
      </c>
      <c r="Q202" s="22">
        <f>Q204</f>
        <v>0</v>
      </c>
      <c r="R202" s="26">
        <f t="shared" si="83"/>
        <v>2580.7399999999998</v>
      </c>
      <c r="S202" s="26">
        <f t="shared" si="83"/>
        <v>0</v>
      </c>
      <c r="T202" s="26">
        <f t="shared" si="83"/>
        <v>0</v>
      </c>
      <c r="U202" s="156">
        <f>+IFERROR((R202/N202),0%)</f>
        <v>1.5800481225471886E-2</v>
      </c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">
      <c r="A203" s="272"/>
      <c r="B203" s="294" t="s">
        <v>321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9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4" t="s">
        <v>23</v>
      </c>
      <c r="C204" s="269" t="s">
        <v>24</v>
      </c>
      <c r="D204" s="39"/>
      <c r="E204" s="269">
        <v>3</v>
      </c>
      <c r="F204" s="44">
        <v>142</v>
      </c>
      <c r="G204" s="39"/>
      <c r="H204" s="31">
        <f>H209+H213+H216</f>
        <v>4700000</v>
      </c>
      <c r="I204" s="31">
        <f t="shared" ref="I204:T204" si="84">I209+I213+I216</f>
        <v>-4536667</v>
      </c>
      <c r="J204" s="31">
        <f t="shared" si="84"/>
        <v>163333</v>
      </c>
      <c r="K204" s="31">
        <f t="shared" si="84"/>
        <v>0</v>
      </c>
      <c r="L204" s="31">
        <f t="shared" si="84"/>
        <v>163333</v>
      </c>
      <c r="M204" s="31">
        <f t="shared" si="84"/>
        <v>0</v>
      </c>
      <c r="N204" s="31">
        <f t="shared" si="84"/>
        <v>163333</v>
      </c>
      <c r="O204" s="31">
        <f t="shared" si="84"/>
        <v>2580.7399999999998</v>
      </c>
      <c r="P204" s="31">
        <f t="shared" si="84"/>
        <v>160752.26</v>
      </c>
      <c r="Q204" s="31">
        <f t="shared" si="84"/>
        <v>0</v>
      </c>
      <c r="R204" s="31">
        <f t="shared" si="84"/>
        <v>2580.7399999999998</v>
      </c>
      <c r="S204" s="31">
        <f t="shared" si="84"/>
        <v>0</v>
      </c>
      <c r="T204" s="31">
        <f t="shared" si="84"/>
        <v>0</v>
      </c>
      <c r="U204" s="298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78" t="s">
        <v>27</v>
      </c>
      <c r="D205" s="39"/>
      <c r="E205" s="269">
        <v>4</v>
      </c>
      <c r="F205" s="44">
        <v>142</v>
      </c>
      <c r="G205" s="39"/>
      <c r="H205" s="31">
        <f>H210</f>
        <v>300000</v>
      </c>
      <c r="I205" s="31">
        <f t="shared" ref="I205:T205" si="85">I210</f>
        <v>-300000</v>
      </c>
      <c r="J205" s="31">
        <f t="shared" si="85"/>
        <v>0</v>
      </c>
      <c r="K205" s="31">
        <f t="shared" si="85"/>
        <v>0</v>
      </c>
      <c r="L205" s="31">
        <f t="shared" si="85"/>
        <v>0</v>
      </c>
      <c r="M205" s="31">
        <f t="shared" si="85"/>
        <v>0</v>
      </c>
      <c r="N205" s="31">
        <f t="shared" si="85"/>
        <v>0</v>
      </c>
      <c r="O205" s="31">
        <f t="shared" si="85"/>
        <v>0</v>
      </c>
      <c r="P205" s="31">
        <f t="shared" si="85"/>
        <v>0</v>
      </c>
      <c r="Q205" s="31"/>
      <c r="R205" s="31">
        <f t="shared" si="85"/>
        <v>0</v>
      </c>
      <c r="S205" s="31">
        <f t="shared" si="85"/>
        <v>0</v>
      </c>
      <c r="T205" s="31">
        <f t="shared" si="85"/>
        <v>0</v>
      </c>
      <c r="U205" s="298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272"/>
      <c r="B206" s="34"/>
      <c r="C206" s="269"/>
      <c r="D206" s="39"/>
      <c r="E206" s="269"/>
      <c r="F206" s="44"/>
      <c r="G206" s="39"/>
      <c r="H206" s="31"/>
      <c r="I206" s="31"/>
      <c r="J206" s="31"/>
      <c r="K206" s="31"/>
      <c r="L206" s="31"/>
      <c r="M206" s="31"/>
      <c r="N206" s="31"/>
      <c r="O206" s="31"/>
      <c r="P206" s="232"/>
      <c r="Q206" s="31"/>
      <c r="R206" s="232"/>
      <c r="S206" s="232"/>
      <c r="T206" s="31"/>
      <c r="U206" s="298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424" t="s">
        <v>265</v>
      </c>
      <c r="C207" s="269"/>
      <c r="D207" s="39"/>
      <c r="E207" s="269"/>
      <c r="F207" s="44"/>
      <c r="G207" s="39"/>
      <c r="H207" s="22"/>
      <c r="I207" s="22"/>
      <c r="J207" s="22"/>
      <c r="K207" s="22"/>
      <c r="L207" s="22"/>
      <c r="M207" s="22"/>
      <c r="N207" s="22"/>
      <c r="O207" s="22"/>
      <c r="P207" s="229"/>
      <c r="Q207" s="31"/>
      <c r="R207" s="229"/>
      <c r="S207" s="229"/>
      <c r="T207" s="22"/>
      <c r="U207" s="154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38" t="s">
        <v>195</v>
      </c>
      <c r="C208" s="358"/>
      <c r="D208" s="39"/>
      <c r="E208" s="269"/>
      <c r="F208" s="44"/>
      <c r="G208" s="39"/>
      <c r="H208" s="22">
        <f>H209+H210</f>
        <v>1300000</v>
      </c>
      <c r="I208" s="22">
        <f t="shared" ref="I208:P208" si="86">I209+I210</f>
        <v>-1216667</v>
      </c>
      <c r="J208" s="22">
        <f t="shared" si="86"/>
        <v>83333</v>
      </c>
      <c r="K208" s="22">
        <f t="shared" si="86"/>
        <v>0</v>
      </c>
      <c r="L208" s="22">
        <f t="shared" si="86"/>
        <v>83333</v>
      </c>
      <c r="M208" s="22">
        <f t="shared" si="86"/>
        <v>0</v>
      </c>
      <c r="N208" s="22">
        <f t="shared" si="86"/>
        <v>83333</v>
      </c>
      <c r="O208" s="22">
        <f t="shared" si="86"/>
        <v>0</v>
      </c>
      <c r="P208" s="229">
        <f t="shared" si="86"/>
        <v>83333</v>
      </c>
      <c r="Q208" s="22">
        <f>Q209</f>
        <v>0</v>
      </c>
      <c r="R208" s="22">
        <f>R209+R210</f>
        <v>0</v>
      </c>
      <c r="S208" s="22">
        <f>S209+S210</f>
        <v>0</v>
      </c>
      <c r="T208" s="22">
        <f>T209+T210</f>
        <v>0</v>
      </c>
      <c r="U208" s="154">
        <f>+IFERROR((R208/N208),0%)</f>
        <v>0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26</v>
      </c>
      <c r="C209" s="269" t="s">
        <v>24</v>
      </c>
      <c r="D209" s="39">
        <v>174234</v>
      </c>
      <c r="E209" s="269">
        <v>3</v>
      </c>
      <c r="F209" s="44">
        <v>142</v>
      </c>
      <c r="G209" s="39" t="str">
        <f>CONCATENATE(D209,"-",E209,"-",F209)</f>
        <v>174234-3-142</v>
      </c>
      <c r="H209" s="31">
        <f>IFERROR(VLOOKUP(G209,'Base Zero'!A:L,6,FALSE),0)</f>
        <v>1000000</v>
      </c>
      <c r="I209" s="31">
        <f>IFERROR(VLOOKUP(G209,'Base Zero'!A:L,7,FALSE),0)</f>
        <v>-916667</v>
      </c>
      <c r="J209" s="28">
        <f>(H209+I209)</f>
        <v>83333</v>
      </c>
      <c r="K209" s="31">
        <f>(L209-J209)</f>
        <v>0</v>
      </c>
      <c r="L209" s="31">
        <f>IFERROR(VLOOKUP(G209,'Base Zero'!$A:$L,10,FALSE),0)</f>
        <v>83333</v>
      </c>
      <c r="M209" s="31">
        <f>+L209-N209</f>
        <v>0</v>
      </c>
      <c r="N209" s="32">
        <f>IFERROR(VLOOKUP(G209,'Base Zero'!$A:$P,16,FALSE),0)</f>
        <v>83333</v>
      </c>
      <c r="O209" s="32">
        <f>IFERROR(VLOOKUP(G209,'Base Execução'!A:M,6,FALSE),0)+IFERROR(VLOOKUP(G209,'Destaque Liberado pela CPRM'!A:F,6,FALSE),0)</f>
        <v>0</v>
      </c>
      <c r="P209" s="232">
        <f>+N209-O209</f>
        <v>83333</v>
      </c>
      <c r="Q209" s="31"/>
      <c r="R209" s="231">
        <f>IFERROR(VLOOKUP(G209,'Base Execução'!$A:$K,7,FALSE),0)</f>
        <v>0</v>
      </c>
      <c r="S209" s="231">
        <f>IFERROR(VLOOKUP(G209,'Base Execução'!$A:$K,9,FALSE),0)</f>
        <v>0</v>
      </c>
      <c r="T209" s="32">
        <f>IFERROR(VLOOKUP(G209,'Base Execução'!$A:$K,11,FALSE),0)</f>
        <v>0</v>
      </c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26</v>
      </c>
      <c r="C210" s="278" t="s">
        <v>27</v>
      </c>
      <c r="D210" s="39">
        <v>174234</v>
      </c>
      <c r="E210" s="269">
        <v>4</v>
      </c>
      <c r="F210" s="44">
        <v>142</v>
      </c>
      <c r="G210" s="39" t="str">
        <f>CONCATENATE(D210,"-",E210,"-",F210)</f>
        <v>174234-4-142</v>
      </c>
      <c r="H210" s="31">
        <f>IFERROR(VLOOKUP(G210,'Base Zero'!A:L,6,FALSE),0)</f>
        <v>300000</v>
      </c>
      <c r="I210" s="31">
        <f>IFERROR(VLOOKUP(G210,'Base Zero'!A:L,7,FALSE),0)</f>
        <v>-300000</v>
      </c>
      <c r="J210" s="28">
        <f>(H210+I210)</f>
        <v>0</v>
      </c>
      <c r="K210" s="31">
        <f>(L210-J210)</f>
        <v>0</v>
      </c>
      <c r="L210" s="31">
        <f>IFERROR(VLOOKUP(G210,'Base Zero'!$A:$L,10,FALSE),0)</f>
        <v>0</v>
      </c>
      <c r="M210" s="31">
        <f>+L210-N210</f>
        <v>0</v>
      </c>
      <c r="N210" s="32">
        <f>IFERROR(VLOOKUP(G210,'Base Zero'!$A:$P,16,FALSE),0)</f>
        <v>0</v>
      </c>
      <c r="O210" s="32">
        <f>IFERROR(VLOOKUP(G210,'Base Execução'!A:M,6,FALSE),0)+IFERROR(VLOOKUP(G210,'Destaque Liberado pela CPRM'!A:F,6,FALSE),0)</f>
        <v>0</v>
      </c>
      <c r="P210" s="232">
        <f>+N210-O210</f>
        <v>0</v>
      </c>
      <c r="Q210" s="31"/>
      <c r="R210" s="231">
        <f>IFERROR(VLOOKUP(G210,'Base Execução'!$A:$K,7,FALSE),0)</f>
        <v>0</v>
      </c>
      <c r="S210" s="231">
        <f>IFERROR(VLOOKUP(G210,'Base Execução'!$A:$K,9,FALSE),0)</f>
        <v>0</v>
      </c>
      <c r="T210" s="32">
        <f>IFERROR(VLOOKUP(G210,'Base Execução'!$A:$K,11,FALSE),0)</f>
        <v>0</v>
      </c>
      <c r="U210" s="154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24.95" customHeight="1" x14ac:dyDescent="0.2">
      <c r="A211" s="272"/>
      <c r="B211" s="424" t="s">
        <v>264</v>
      </c>
      <c r="C211" s="269"/>
      <c r="D211" s="39"/>
      <c r="E211" s="269"/>
      <c r="F211" s="44"/>
      <c r="G211" s="39"/>
      <c r="H211" s="31"/>
      <c r="I211" s="31"/>
      <c r="J211" s="28"/>
      <c r="K211" s="31"/>
      <c r="L211" s="31"/>
      <c r="M211" s="31"/>
      <c r="N211" s="31"/>
      <c r="O211" s="31"/>
      <c r="P211" s="232"/>
      <c r="Q211" s="35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">
      <c r="A212" s="272"/>
      <c r="B212" s="38" t="s">
        <v>136</v>
      </c>
      <c r="C212" s="269"/>
      <c r="D212" s="39"/>
      <c r="E212" s="269"/>
      <c r="F212" s="44"/>
      <c r="G212" s="39"/>
      <c r="H212" s="22">
        <f>H213</f>
        <v>300000</v>
      </c>
      <c r="I212" s="22">
        <f>I213</f>
        <v>-300000</v>
      </c>
      <c r="J212" s="22">
        <f t="shared" ref="J212:T212" si="87">J213</f>
        <v>0</v>
      </c>
      <c r="K212" s="22">
        <f t="shared" si="87"/>
        <v>0</v>
      </c>
      <c r="L212" s="22">
        <f t="shared" si="87"/>
        <v>0</v>
      </c>
      <c r="M212" s="22">
        <f t="shared" si="87"/>
        <v>0</v>
      </c>
      <c r="N212" s="22">
        <f t="shared" si="87"/>
        <v>0</v>
      </c>
      <c r="O212" s="22">
        <f t="shared" si="87"/>
        <v>0</v>
      </c>
      <c r="P212" s="229">
        <f t="shared" si="87"/>
        <v>0</v>
      </c>
      <c r="Q212" s="22">
        <f t="shared" si="87"/>
        <v>0</v>
      </c>
      <c r="R212" s="22">
        <f t="shared" si="87"/>
        <v>0</v>
      </c>
      <c r="S212" s="22">
        <f t="shared" si="87"/>
        <v>0</v>
      </c>
      <c r="T212" s="22">
        <f t="shared" si="87"/>
        <v>0</v>
      </c>
      <c r="U212" s="154">
        <f>+IFERROR((R212/N212),0%)</f>
        <v>0</v>
      </c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4" t="s">
        <v>26</v>
      </c>
      <c r="C213" s="269" t="s">
        <v>24</v>
      </c>
      <c r="D213" s="39">
        <v>174246</v>
      </c>
      <c r="E213" s="269">
        <v>3</v>
      </c>
      <c r="F213" s="44">
        <v>142</v>
      </c>
      <c r="G213" s="39" t="str">
        <f>CONCATENATE(D213,"-",E213,"-",F213)</f>
        <v>174246-3-142</v>
      </c>
      <c r="H213" s="31">
        <f>IFERROR(VLOOKUP(G213,'Base Zero'!A:L,6,FALSE),0)</f>
        <v>300000</v>
      </c>
      <c r="I213" s="31">
        <f>IFERROR(VLOOKUP(G213,'Base Zero'!A:L,7,FALSE),0)</f>
        <v>-300000</v>
      </c>
      <c r="J213" s="28">
        <f>(H213+I213)</f>
        <v>0</v>
      </c>
      <c r="K213" s="31">
        <f>(L213-J213)</f>
        <v>0</v>
      </c>
      <c r="L213" s="31">
        <f>IFERROR(VLOOKUP(G213,'Base Zero'!$A:$L,10,FALSE),0)</f>
        <v>0</v>
      </c>
      <c r="M213" s="31">
        <f>+L213-N213</f>
        <v>0</v>
      </c>
      <c r="N213" s="32">
        <f>IFERROR(VLOOKUP(G213,'Base Zero'!$A:$P,16,FALSE),0)</f>
        <v>0</v>
      </c>
      <c r="O213" s="32">
        <f>IFERROR(VLOOKUP(G213,'Base Execução'!A:M,6,FALSE),0)+IFERROR(VLOOKUP(G213,'Destaque Liberado pela CPRM'!A:F,6,FALSE),0)</f>
        <v>0</v>
      </c>
      <c r="P213" s="232">
        <f>+N213-O213</f>
        <v>0</v>
      </c>
      <c r="Q213" s="31"/>
      <c r="R213" s="231">
        <f>IFERROR(VLOOKUP(G213,'Base Execução'!$A:$K,7,FALSE),0)</f>
        <v>0</v>
      </c>
      <c r="S213" s="231">
        <f>IFERROR(VLOOKUP(G213,'Base Execução'!$A:$K,9,FALSE),0)</f>
        <v>0</v>
      </c>
      <c r="T213" s="32">
        <f>IFERROR(VLOOKUP(G213,'Base Execução'!$A:$K,11,FALSE),0)</f>
        <v>0</v>
      </c>
      <c r="U213" s="298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424" t="s">
        <v>266</v>
      </c>
      <c r="C214" s="269"/>
      <c r="D214" s="39"/>
      <c r="E214" s="269"/>
      <c r="F214" s="44"/>
      <c r="G214" s="39"/>
      <c r="H214" s="31"/>
      <c r="I214" s="31"/>
      <c r="J214" s="28"/>
      <c r="K214" s="31"/>
      <c r="L214" s="31"/>
      <c r="M214" s="31"/>
      <c r="N214" s="31"/>
      <c r="O214" s="31"/>
      <c r="P214" s="232"/>
      <c r="Q214" s="35"/>
      <c r="R214" s="232"/>
      <c r="S214" s="232"/>
      <c r="T214" s="31"/>
      <c r="U214" s="298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8" t="s">
        <v>171</v>
      </c>
      <c r="C215" s="269"/>
      <c r="D215" s="39"/>
      <c r="E215" s="269"/>
      <c r="F215" s="44"/>
      <c r="G215" s="39"/>
      <c r="H215" s="22">
        <f>H216</f>
        <v>3400000</v>
      </c>
      <c r="I215" s="22">
        <f>I216</f>
        <v>-3320000</v>
      </c>
      <c r="J215" s="22">
        <f t="shared" ref="J215:T215" si="88">J216</f>
        <v>80000</v>
      </c>
      <c r="K215" s="22">
        <f t="shared" si="88"/>
        <v>0</v>
      </c>
      <c r="L215" s="22">
        <f t="shared" si="88"/>
        <v>80000</v>
      </c>
      <c r="M215" s="22">
        <f t="shared" si="88"/>
        <v>0</v>
      </c>
      <c r="N215" s="22">
        <f t="shared" si="88"/>
        <v>80000</v>
      </c>
      <c r="O215" s="22">
        <f t="shared" si="88"/>
        <v>2580.7399999999998</v>
      </c>
      <c r="P215" s="229">
        <f t="shared" si="88"/>
        <v>77419.259999999995</v>
      </c>
      <c r="Q215" s="22">
        <f t="shared" si="88"/>
        <v>0</v>
      </c>
      <c r="R215" s="22">
        <f t="shared" si="88"/>
        <v>2580.7399999999998</v>
      </c>
      <c r="S215" s="22">
        <f t="shared" si="88"/>
        <v>0</v>
      </c>
      <c r="T215" s="22">
        <f t="shared" si="88"/>
        <v>0</v>
      </c>
      <c r="U215" s="154">
        <f>+IFERROR((R215/N215),0%)</f>
        <v>3.2259249999999996E-2</v>
      </c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">
      <c r="A216" s="272"/>
      <c r="B216" s="34" t="s">
        <v>26</v>
      </c>
      <c r="C216" s="269" t="s">
        <v>24</v>
      </c>
      <c r="D216" s="39">
        <v>174252</v>
      </c>
      <c r="E216" s="269">
        <v>3</v>
      </c>
      <c r="F216" s="44">
        <v>142</v>
      </c>
      <c r="G216" s="39" t="str">
        <f>CONCATENATE(D216,"-",E216,"-",F216)</f>
        <v>174252-3-142</v>
      </c>
      <c r="H216" s="31">
        <f>IFERROR(VLOOKUP(G216,'Base Zero'!A:L,6,FALSE),0)</f>
        <v>3400000</v>
      </c>
      <c r="I216" s="31">
        <f>IFERROR(VLOOKUP(G216,'Base Zero'!A:L,7,FALSE),0)</f>
        <v>-3320000</v>
      </c>
      <c r="J216" s="28">
        <f>(H216+I216)</f>
        <v>80000</v>
      </c>
      <c r="K216" s="31">
        <f>(L216-J216)</f>
        <v>0</v>
      </c>
      <c r="L216" s="31">
        <f>IFERROR(VLOOKUP(G216,'Base Zero'!$A:$L,10,FALSE),0)</f>
        <v>80000</v>
      </c>
      <c r="M216" s="31">
        <f>+L216-N216</f>
        <v>0</v>
      </c>
      <c r="N216" s="32">
        <f>IFERROR(VLOOKUP(G216,'Base Zero'!$A:$P,16,FALSE),0)</f>
        <v>80000</v>
      </c>
      <c r="O216" s="32">
        <f>IFERROR(VLOOKUP(G216,'Base Execução'!A:M,6,FALSE),0)+IFERROR(VLOOKUP(G216,'Destaque Liberado pela CPRM'!A:F,6,FALSE),0)</f>
        <v>2580.7399999999998</v>
      </c>
      <c r="P216" s="232">
        <f>+N216-O216</f>
        <v>77419.259999999995</v>
      </c>
      <c r="Q216" s="31"/>
      <c r="R216" s="231">
        <f>IFERROR(VLOOKUP(G216,'Base Execução'!$A:$K,7,FALSE),0)</f>
        <v>2580.7399999999998</v>
      </c>
      <c r="S216" s="231">
        <f>IFERROR(VLOOKUP(G216,'Base Execução'!$A:$K,9,FALSE),0)</f>
        <v>0</v>
      </c>
      <c r="T216" s="32">
        <f>IFERROR(VLOOKUP(G216,'Base Execução'!$A:$K,11,FALSE),0)</f>
        <v>0</v>
      </c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01"/>
      <c r="C217" s="48"/>
      <c r="D217" s="49"/>
      <c r="E217" s="48"/>
      <c r="F217" s="50"/>
      <c r="G217" s="48"/>
      <c r="H217" s="42"/>
      <c r="I217" s="42"/>
      <c r="J217" s="24"/>
      <c r="K217" s="42"/>
      <c r="L217" s="42"/>
      <c r="M217" s="42"/>
      <c r="N217" s="42"/>
      <c r="O217" s="42"/>
      <c r="P217" s="265"/>
      <c r="Q217" s="35"/>
      <c r="R217" s="265"/>
      <c r="S217" s="265"/>
      <c r="T217" s="42"/>
      <c r="U217" s="300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24.95" customHeight="1" x14ac:dyDescent="0.2">
      <c r="A218" s="95"/>
      <c r="B218" s="41" t="s">
        <v>267</v>
      </c>
      <c r="C218" s="278"/>
      <c r="D218" s="40"/>
      <c r="E218" s="278"/>
      <c r="F218" s="279"/>
      <c r="G218" s="278"/>
      <c r="H218" s="21">
        <f>SUM(H220:H224)</f>
        <v>3000000</v>
      </c>
      <c r="I218" s="21">
        <f t="shared" ref="I218:T218" si="89">SUM(I220:I224)</f>
        <v>-2970000</v>
      </c>
      <c r="J218" s="21">
        <f t="shared" si="89"/>
        <v>30000</v>
      </c>
      <c r="K218" s="21">
        <f t="shared" si="89"/>
        <v>0</v>
      </c>
      <c r="L218" s="21">
        <f t="shared" si="89"/>
        <v>30000</v>
      </c>
      <c r="M218" s="21">
        <f t="shared" si="89"/>
        <v>0</v>
      </c>
      <c r="N218" s="21">
        <f t="shared" si="89"/>
        <v>30000</v>
      </c>
      <c r="O218" s="21">
        <f t="shared" si="89"/>
        <v>3934.52</v>
      </c>
      <c r="P218" s="21">
        <f t="shared" si="89"/>
        <v>26065.48</v>
      </c>
      <c r="Q218" s="22">
        <f t="shared" si="89"/>
        <v>0</v>
      </c>
      <c r="R218" s="21">
        <f t="shared" si="89"/>
        <v>3934.52</v>
      </c>
      <c r="S218" s="21">
        <f t="shared" si="89"/>
        <v>3934.52</v>
      </c>
      <c r="T218" s="21">
        <f t="shared" si="89"/>
        <v>0</v>
      </c>
      <c r="U218" s="156">
        <f>+IFERROR((R218/N218),0%)</f>
        <v>0.13115066666666667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95"/>
      <c r="B219" s="277" t="s">
        <v>322</v>
      </c>
      <c r="C219" s="278"/>
      <c r="D219" s="40"/>
      <c r="E219" s="278"/>
      <c r="F219" s="279"/>
      <c r="G219" s="278"/>
      <c r="H219" s="32"/>
      <c r="I219" s="32"/>
      <c r="J219" s="23"/>
      <c r="K219" s="32"/>
      <c r="L219" s="32"/>
      <c r="M219" s="32"/>
      <c r="N219" s="32"/>
      <c r="O219" s="32"/>
      <c r="P219" s="231"/>
      <c r="Q219" s="33"/>
      <c r="R219" s="232"/>
      <c r="S219" s="232"/>
      <c r="T219" s="31"/>
      <c r="U219" s="155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95"/>
      <c r="B220" s="314" t="s">
        <v>23</v>
      </c>
      <c r="C220" s="278" t="s">
        <v>24</v>
      </c>
      <c r="D220" s="40"/>
      <c r="E220" s="278">
        <v>3</v>
      </c>
      <c r="F220" s="279">
        <v>100</v>
      </c>
      <c r="G220" s="278"/>
      <c r="H220" s="32">
        <f>H231</f>
        <v>0</v>
      </c>
      <c r="I220" s="32">
        <f t="shared" ref="I220:T220" si="90">I231</f>
        <v>0</v>
      </c>
      <c r="J220" s="32">
        <f t="shared" si="90"/>
        <v>0</v>
      </c>
      <c r="K220" s="32">
        <f t="shared" si="90"/>
        <v>0</v>
      </c>
      <c r="L220" s="32">
        <f t="shared" si="90"/>
        <v>0</v>
      </c>
      <c r="M220" s="32">
        <f t="shared" si="90"/>
        <v>0</v>
      </c>
      <c r="N220" s="32">
        <f t="shared" si="90"/>
        <v>0</v>
      </c>
      <c r="O220" s="32">
        <f t="shared" si="90"/>
        <v>0</v>
      </c>
      <c r="P220" s="32">
        <f t="shared" si="90"/>
        <v>0</v>
      </c>
      <c r="Q220" s="32">
        <f t="shared" si="90"/>
        <v>0</v>
      </c>
      <c r="R220" s="32">
        <f t="shared" si="90"/>
        <v>0</v>
      </c>
      <c r="S220" s="32">
        <f t="shared" si="90"/>
        <v>0</v>
      </c>
      <c r="T220" s="32">
        <f t="shared" si="90"/>
        <v>0</v>
      </c>
      <c r="U220" s="155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95"/>
      <c r="B221" s="314" t="s">
        <v>23</v>
      </c>
      <c r="C221" s="278" t="s">
        <v>24</v>
      </c>
      <c r="D221" s="40"/>
      <c r="E221" s="278">
        <v>3</v>
      </c>
      <c r="F221" s="313">
        <v>142</v>
      </c>
      <c r="G221" s="40"/>
      <c r="H221" s="32">
        <f>H228+H232+H239</f>
        <v>2200000</v>
      </c>
      <c r="I221" s="32">
        <f t="shared" ref="I221:T221" si="91">I228+I232+I239</f>
        <v>-2170000</v>
      </c>
      <c r="J221" s="32">
        <f t="shared" si="91"/>
        <v>30000</v>
      </c>
      <c r="K221" s="32">
        <f t="shared" si="91"/>
        <v>0</v>
      </c>
      <c r="L221" s="32">
        <f t="shared" si="91"/>
        <v>30000</v>
      </c>
      <c r="M221" s="32">
        <f t="shared" si="91"/>
        <v>0</v>
      </c>
      <c r="N221" s="32">
        <f t="shared" si="91"/>
        <v>30000</v>
      </c>
      <c r="O221" s="32">
        <f t="shared" si="91"/>
        <v>3934.52</v>
      </c>
      <c r="P221" s="32">
        <f t="shared" si="91"/>
        <v>26065.48</v>
      </c>
      <c r="Q221" s="32">
        <f t="shared" si="91"/>
        <v>0</v>
      </c>
      <c r="R221" s="32">
        <f t="shared" si="91"/>
        <v>3934.52</v>
      </c>
      <c r="S221" s="32">
        <f t="shared" si="91"/>
        <v>3934.52</v>
      </c>
      <c r="T221" s="32">
        <f t="shared" si="91"/>
        <v>0</v>
      </c>
      <c r="U221" s="155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95"/>
      <c r="B222" s="314" t="s">
        <v>23</v>
      </c>
      <c r="C222" s="278" t="s">
        <v>27</v>
      </c>
      <c r="D222" s="40"/>
      <c r="E222" s="278">
        <v>4</v>
      </c>
      <c r="F222" s="279">
        <v>142</v>
      </c>
      <c r="G222" s="40"/>
      <c r="H222" s="32">
        <f>H233+H240</f>
        <v>800000</v>
      </c>
      <c r="I222" s="32">
        <f t="shared" ref="I222:T222" si="92">I233+I240</f>
        <v>-800000</v>
      </c>
      <c r="J222" s="32">
        <f t="shared" si="92"/>
        <v>0</v>
      </c>
      <c r="K222" s="32">
        <f t="shared" si="92"/>
        <v>0</v>
      </c>
      <c r="L222" s="32">
        <f t="shared" si="92"/>
        <v>0</v>
      </c>
      <c r="M222" s="32">
        <f t="shared" si="92"/>
        <v>0</v>
      </c>
      <c r="N222" s="32">
        <f t="shared" si="92"/>
        <v>0</v>
      </c>
      <c r="O222" s="32">
        <f t="shared" si="92"/>
        <v>0</v>
      </c>
      <c r="P222" s="32">
        <f t="shared" si="92"/>
        <v>0</v>
      </c>
      <c r="Q222" s="32">
        <f>Q230+Q237</f>
        <v>0</v>
      </c>
      <c r="R222" s="32">
        <f t="shared" si="92"/>
        <v>0</v>
      </c>
      <c r="S222" s="32">
        <f t="shared" si="92"/>
        <v>0</v>
      </c>
      <c r="T222" s="32">
        <f t="shared" si="92"/>
        <v>0</v>
      </c>
      <c r="U222" s="155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">
      <c r="A223" s="95"/>
      <c r="B223" s="314" t="s">
        <v>39</v>
      </c>
      <c r="C223" s="278" t="s">
        <v>24</v>
      </c>
      <c r="D223" s="40"/>
      <c r="E223" s="278">
        <v>3</v>
      </c>
      <c r="F223" s="313">
        <v>350</v>
      </c>
      <c r="G223" s="40"/>
      <c r="H223" s="32">
        <f>H234</f>
        <v>0</v>
      </c>
      <c r="I223" s="32">
        <f t="shared" ref="I223:T223" si="93">I234</f>
        <v>0</v>
      </c>
      <c r="J223" s="32">
        <f t="shared" si="93"/>
        <v>0</v>
      </c>
      <c r="K223" s="32">
        <f t="shared" si="93"/>
        <v>0</v>
      </c>
      <c r="L223" s="32">
        <f t="shared" si="93"/>
        <v>0</v>
      </c>
      <c r="M223" s="32">
        <f t="shared" si="93"/>
        <v>0</v>
      </c>
      <c r="N223" s="32">
        <f t="shared" si="93"/>
        <v>0</v>
      </c>
      <c r="O223" s="32">
        <f t="shared" si="93"/>
        <v>0</v>
      </c>
      <c r="P223" s="32">
        <f t="shared" si="93"/>
        <v>0</v>
      </c>
      <c r="Q223" s="32"/>
      <c r="R223" s="32">
        <f t="shared" si="93"/>
        <v>0</v>
      </c>
      <c r="S223" s="32">
        <f t="shared" si="93"/>
        <v>0</v>
      </c>
      <c r="T223" s="32">
        <f t="shared" si="93"/>
        <v>0</v>
      </c>
      <c r="U223" s="155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314" t="s">
        <v>23</v>
      </c>
      <c r="C224" s="278" t="s">
        <v>24</v>
      </c>
      <c r="D224" s="40"/>
      <c r="E224" s="278">
        <v>3</v>
      </c>
      <c r="F224" s="313">
        <v>944</v>
      </c>
      <c r="G224" s="40"/>
      <c r="H224" s="32">
        <f>H236</f>
        <v>0</v>
      </c>
      <c r="I224" s="32">
        <f t="shared" ref="I224:T224" si="94">I236</f>
        <v>0</v>
      </c>
      <c r="J224" s="32">
        <f t="shared" si="94"/>
        <v>0</v>
      </c>
      <c r="K224" s="32">
        <f t="shared" si="94"/>
        <v>0</v>
      </c>
      <c r="L224" s="32">
        <f t="shared" si="94"/>
        <v>0</v>
      </c>
      <c r="M224" s="32">
        <f t="shared" si="94"/>
        <v>0</v>
      </c>
      <c r="N224" s="32">
        <f t="shared" si="94"/>
        <v>0</v>
      </c>
      <c r="O224" s="32">
        <f t="shared" si="94"/>
        <v>0</v>
      </c>
      <c r="P224" s="32">
        <f t="shared" si="94"/>
        <v>0</v>
      </c>
      <c r="Q224" s="32"/>
      <c r="R224" s="32">
        <f t="shared" si="94"/>
        <v>0</v>
      </c>
      <c r="S224" s="32">
        <f t="shared" si="94"/>
        <v>0</v>
      </c>
      <c r="T224" s="32">
        <f t="shared" si="94"/>
        <v>0</v>
      </c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/>
      <c r="C225" s="278"/>
      <c r="D225" s="40"/>
      <c r="E225" s="278"/>
      <c r="F225" s="313"/>
      <c r="G225" s="40"/>
      <c r="H225" s="32"/>
      <c r="I225" s="32"/>
      <c r="J225" s="32"/>
      <c r="K225" s="32"/>
      <c r="L225" s="32"/>
      <c r="M225" s="32"/>
      <c r="N225" s="32"/>
      <c r="O225" s="32"/>
      <c r="P225" s="231"/>
      <c r="Q225" s="32"/>
      <c r="R225" s="231"/>
      <c r="S225" s="231"/>
      <c r="T225" s="32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24.95" customHeight="1" x14ac:dyDescent="0.2">
      <c r="A226" s="95"/>
      <c r="B226" s="424" t="s">
        <v>268</v>
      </c>
      <c r="C226" s="278"/>
      <c r="D226" s="40"/>
      <c r="E226" s="278"/>
      <c r="F226" s="313"/>
      <c r="G226" s="40"/>
      <c r="H226" s="32"/>
      <c r="I226" s="32"/>
      <c r="J226" s="23"/>
      <c r="K226" s="32"/>
      <c r="L226" s="32"/>
      <c r="M226" s="32"/>
      <c r="N226" s="32"/>
      <c r="O226" s="32"/>
      <c r="P226" s="231"/>
      <c r="Q226" s="33"/>
      <c r="R226" s="231"/>
      <c r="S226" s="231"/>
      <c r="T226" s="32"/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8" t="s">
        <v>166</v>
      </c>
      <c r="C227" s="278"/>
      <c r="D227" s="40"/>
      <c r="E227" s="278"/>
      <c r="F227" s="313"/>
      <c r="G227" s="40"/>
      <c r="H227" s="21">
        <f>H228</f>
        <v>200000</v>
      </c>
      <c r="I227" s="21">
        <f>I228</f>
        <v>-200000</v>
      </c>
      <c r="J227" s="21">
        <f t="shared" ref="J227:T227" si="95">J228</f>
        <v>0</v>
      </c>
      <c r="K227" s="21">
        <f t="shared" si="95"/>
        <v>0</v>
      </c>
      <c r="L227" s="21">
        <f t="shared" si="95"/>
        <v>0</v>
      </c>
      <c r="M227" s="21">
        <f t="shared" si="95"/>
        <v>0</v>
      </c>
      <c r="N227" s="21">
        <f t="shared" si="95"/>
        <v>0</v>
      </c>
      <c r="O227" s="21">
        <f t="shared" si="95"/>
        <v>0</v>
      </c>
      <c r="P227" s="228">
        <f t="shared" si="95"/>
        <v>0</v>
      </c>
      <c r="Q227" s="21">
        <f t="shared" si="95"/>
        <v>0</v>
      </c>
      <c r="R227" s="21">
        <f t="shared" si="95"/>
        <v>0</v>
      </c>
      <c r="S227" s="21">
        <f t="shared" si="95"/>
        <v>0</v>
      </c>
      <c r="T227" s="21">
        <f t="shared" si="95"/>
        <v>0</v>
      </c>
      <c r="U227" s="154">
        <f>+IFERROR((R227/N227),0%)</f>
        <v>0</v>
      </c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34</v>
      </c>
      <c r="C228" s="278" t="s">
        <v>24</v>
      </c>
      <c r="D228" s="40">
        <v>174243</v>
      </c>
      <c r="E228" s="278">
        <v>3</v>
      </c>
      <c r="F228" s="313">
        <v>142</v>
      </c>
      <c r="G228" s="40" t="str">
        <f>CONCATENATE(D228,"-",E228,"-",F228)</f>
        <v>174243-3-142</v>
      </c>
      <c r="H228" s="32">
        <f>IFERROR(VLOOKUP(G228,'Base Zero'!A:L,6,FALSE),0)</f>
        <v>200000</v>
      </c>
      <c r="I228" s="32">
        <f>IFERROR(VLOOKUP(G228,'Base Zero'!A:L,7,FALSE),0)</f>
        <v>-200000</v>
      </c>
      <c r="J228" s="23">
        <f>(H228+I228)</f>
        <v>0</v>
      </c>
      <c r="K228" s="32">
        <f>(L228-J228)</f>
        <v>0</v>
      </c>
      <c r="L228" s="32">
        <f>IFERROR(VLOOKUP(G228,'Base Zero'!$A:$L,10,FALSE),0)</f>
        <v>0</v>
      </c>
      <c r="M228" s="32">
        <f>+L228-N228</f>
        <v>0</v>
      </c>
      <c r="N228" s="32">
        <f>IFERROR(VLOOKUP(G228,'Base Zero'!$A:$P,16,FALSE),0)</f>
        <v>0</v>
      </c>
      <c r="O228" s="32">
        <f>IFERROR(VLOOKUP(G228,'Base Execução'!A:M,6,FALSE),0)+IFERROR(VLOOKUP(G228,'Destaque Liberado pela CPRM'!A:F,6,FALSE),0)</f>
        <v>0</v>
      </c>
      <c r="P228" s="231">
        <f>+N228-O228</f>
        <v>0</v>
      </c>
      <c r="Q228" s="32"/>
      <c r="R228" s="231">
        <f>IFERROR(VLOOKUP(G228,'Base Execução'!$A:$K,7,FALSE),0)</f>
        <v>0</v>
      </c>
      <c r="S228" s="231">
        <f>IFERROR(VLOOKUP(G228,'Base Execução'!$A:$K,9,FALSE),0)</f>
        <v>0</v>
      </c>
      <c r="T228" s="32">
        <f>IFERROR(VLOOKUP(G228,'Base Execução'!$A:$K,11,FALSE),0)</f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423" t="s">
        <v>269</v>
      </c>
      <c r="C229" s="278"/>
      <c r="D229" s="40"/>
      <c r="E229" s="278"/>
      <c r="F229" s="313"/>
      <c r="G229" s="40"/>
      <c r="H229" s="21">
        <f>H230+H235</f>
        <v>2379000</v>
      </c>
      <c r="I229" s="21">
        <f>I230+I235</f>
        <v>-2349000</v>
      </c>
      <c r="J229" s="21"/>
      <c r="K229" s="21"/>
      <c r="L229" s="21"/>
      <c r="M229" s="21"/>
      <c r="N229" s="21"/>
      <c r="O229" s="21"/>
      <c r="P229" s="21"/>
      <c r="Q229" s="33"/>
      <c r="R229" s="21"/>
      <c r="S229" s="21"/>
      <c r="T229" s="21"/>
      <c r="U229" s="154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8" t="s">
        <v>167</v>
      </c>
      <c r="C230" s="278"/>
      <c r="D230" s="40"/>
      <c r="E230" s="278"/>
      <c r="F230" s="313"/>
      <c r="G230" s="40"/>
      <c r="H230" s="21">
        <f>SUM(H231:H234)</f>
        <v>2379000</v>
      </c>
      <c r="I230" s="21">
        <f t="shared" ref="I230:O230" si="96">SUM(I231:I234)</f>
        <v>-2349000</v>
      </c>
      <c r="J230" s="21">
        <f t="shared" si="96"/>
        <v>30000</v>
      </c>
      <c r="K230" s="21">
        <f t="shared" si="96"/>
        <v>0</v>
      </c>
      <c r="L230" s="21">
        <f>SUM(L231:L234)</f>
        <v>30000</v>
      </c>
      <c r="M230" s="21">
        <f t="shared" si="96"/>
        <v>0</v>
      </c>
      <c r="N230" s="21">
        <f t="shared" si="96"/>
        <v>30000</v>
      </c>
      <c r="O230" s="21">
        <f t="shared" si="96"/>
        <v>3934.52</v>
      </c>
      <c r="P230" s="21">
        <f>SUM(P231:P234)</f>
        <v>26065.48</v>
      </c>
      <c r="Q230" s="21">
        <f>SUM(Q231:Q233)</f>
        <v>0</v>
      </c>
      <c r="R230" s="21">
        <f>SUM(R231:R234)</f>
        <v>3934.52</v>
      </c>
      <c r="S230" s="21">
        <f>SUM(S231:S234)</f>
        <v>3934.52</v>
      </c>
      <c r="T230" s="21">
        <f>SUM(T231:T234)</f>
        <v>0</v>
      </c>
      <c r="U230" s="154">
        <f>+IFERROR((R230/N230),0%)</f>
        <v>0.13115066666666667</v>
      </c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">
      <c r="A231" s="95"/>
      <c r="B231" s="314" t="s">
        <v>34</v>
      </c>
      <c r="C231" s="278" t="s">
        <v>24</v>
      </c>
      <c r="D231" s="40">
        <v>174250</v>
      </c>
      <c r="E231" s="278">
        <v>3</v>
      </c>
      <c r="F231" s="313">
        <v>100</v>
      </c>
      <c r="G231" s="40" t="str">
        <f>CONCATENATE(D231,"-",E231,"-",F231)</f>
        <v>174250-3-100</v>
      </c>
      <c r="H231" s="32">
        <f>IFERROR(VLOOKUP(G231,'Base Zero'!A:L,6,FALSE),0)</f>
        <v>0</v>
      </c>
      <c r="I231" s="32">
        <f>IFERROR(VLOOKUP(G231,'Base Zero'!A:L,7,FALSE),0)</f>
        <v>0</v>
      </c>
      <c r="J231" s="23">
        <f>(H231+I231)</f>
        <v>0</v>
      </c>
      <c r="K231" s="32">
        <f>(L231-J231)</f>
        <v>0</v>
      </c>
      <c r="L231" s="32">
        <f>IFERROR(VLOOKUP(G231,'Base Zero'!$A:$L,10,FALSE),0)</f>
        <v>0</v>
      </c>
      <c r="M231" s="32">
        <f>+L231-N231</f>
        <v>0</v>
      </c>
      <c r="N231" s="32">
        <f>IFERROR(VLOOKUP(G231,'Base Zero'!$A:$P,16,FALSE),0)</f>
        <v>0</v>
      </c>
      <c r="O231" s="32">
        <f>IFERROR(VLOOKUP(G231,'Base Execução'!A:M,6,FALSE),0)+IFERROR(VLOOKUP(G231,'Destaque Liberado pela CPRM'!A:F,6,FALSE),0)</f>
        <v>0</v>
      </c>
      <c r="P231" s="231">
        <f>+N231-O231</f>
        <v>0</v>
      </c>
      <c r="Q231" s="32"/>
      <c r="R231" s="231">
        <f>IFERROR(VLOOKUP(G231,'Base Execução'!$A:$K,7,FALSE),0)</f>
        <v>0</v>
      </c>
      <c r="S231" s="231">
        <f>IFERROR(VLOOKUP(G231,'Base Execução'!$A:$K,9,FALSE),0)</f>
        <v>0</v>
      </c>
      <c r="T231" s="32">
        <f>IFERROR(VLOOKUP(G231,'Base Execução'!$A:$K,11,FALSE),0)</f>
        <v>0</v>
      </c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4" t="s">
        <v>23</v>
      </c>
      <c r="C232" s="278" t="s">
        <v>24</v>
      </c>
      <c r="D232" s="40">
        <v>174250</v>
      </c>
      <c r="E232" s="278">
        <v>3</v>
      </c>
      <c r="F232" s="313">
        <v>142</v>
      </c>
      <c r="G232" s="40" t="str">
        <f>CONCATENATE(D232,"-",E232,"-",F232)</f>
        <v>174250-3-142</v>
      </c>
      <c r="H232" s="32">
        <f>IFERROR(VLOOKUP(G232,'Base Zero'!A:L,6,FALSE),0)</f>
        <v>1579000</v>
      </c>
      <c r="I232" s="32">
        <f>IFERROR(VLOOKUP(G232,'Base Zero'!A:L,7,FALSE),0)</f>
        <v>-1549000</v>
      </c>
      <c r="J232" s="23">
        <f>(H232+I232)</f>
        <v>30000</v>
      </c>
      <c r="K232" s="32">
        <f>(L232-J232)</f>
        <v>0</v>
      </c>
      <c r="L232" s="32">
        <f>IFERROR(VLOOKUP(G232,'Base Zero'!$A:$L,10,FALSE),0)</f>
        <v>30000</v>
      </c>
      <c r="M232" s="32">
        <f>+L232-N232</f>
        <v>0</v>
      </c>
      <c r="N232" s="32">
        <f>IFERROR(VLOOKUP(G232,'Base Zero'!$A:$P,16,FALSE),0)</f>
        <v>30000</v>
      </c>
      <c r="O232" s="32">
        <f>IFERROR(VLOOKUP(G232,'Base Execução'!A:M,6,FALSE),0)+IFERROR(VLOOKUP(G232,'Destaque Liberado pela CPRM'!A:F,6,FALSE),0)</f>
        <v>3934.52</v>
      </c>
      <c r="P232" s="231">
        <f>+N232-O232</f>
        <v>26065.48</v>
      </c>
      <c r="Q232" s="33"/>
      <c r="R232" s="231">
        <f>IFERROR(VLOOKUP(G232,'Base Execução'!$A:$K,7,FALSE),0)</f>
        <v>3934.52</v>
      </c>
      <c r="S232" s="231">
        <f>IFERROR(VLOOKUP(G232,'Base Execução'!$A:$K,9,FALSE),0)</f>
        <v>3934.52</v>
      </c>
      <c r="T232" s="32">
        <f>IFERROR(VLOOKUP(G232,'Base Execução'!$A:$K,11,FALSE),0)</f>
        <v>0</v>
      </c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23</v>
      </c>
      <c r="C233" s="278" t="s">
        <v>27</v>
      </c>
      <c r="D233" s="40">
        <v>174250</v>
      </c>
      <c r="E233" s="278">
        <v>4</v>
      </c>
      <c r="F233" s="313">
        <v>142</v>
      </c>
      <c r="G233" s="40" t="str">
        <f>CONCATENATE(D233,"-",E233,"-",F233)</f>
        <v>174250-4-142</v>
      </c>
      <c r="H233" s="32">
        <f>IFERROR(VLOOKUP(G233,'Base Zero'!A:L,6,FALSE),0)</f>
        <v>800000</v>
      </c>
      <c r="I233" s="32">
        <f>IFERROR(VLOOKUP(G233,'Base Zero'!A:L,7,FALSE),0)</f>
        <v>-800000</v>
      </c>
      <c r="J233" s="23">
        <f>(H233+I233)</f>
        <v>0</v>
      </c>
      <c r="K233" s="32">
        <f>(L233-J233)</f>
        <v>0</v>
      </c>
      <c r="L233" s="32">
        <f>IFERROR(VLOOKUP(G233,'Base Zero'!$A:$L,10,FALSE),0)</f>
        <v>0</v>
      </c>
      <c r="M233" s="32">
        <f>+L233-N233</f>
        <v>0</v>
      </c>
      <c r="N233" s="32">
        <f>IFERROR(VLOOKUP(G233,'Base Zero'!$A:$P,16,FALSE),0)</f>
        <v>0</v>
      </c>
      <c r="O233" s="32">
        <f>IFERROR(VLOOKUP(G233,'Base Execução'!A:M,6,FALSE),0)+IFERROR(VLOOKUP(G233,'Destaque Liberado pela CPRM'!A:F,6,FALSE),0)</f>
        <v>0</v>
      </c>
      <c r="P233" s="231">
        <f>+N233-O233</f>
        <v>0</v>
      </c>
      <c r="Q233" s="32"/>
      <c r="R233" s="231">
        <f>IFERROR(VLOOKUP(G233,'Base Execução'!$A:$K,7,FALSE),0)</f>
        <v>0</v>
      </c>
      <c r="S233" s="231">
        <f>IFERROR(VLOOKUP(G233,'Base Execução'!$A:$K,9,FALSE),0)</f>
        <v>0</v>
      </c>
      <c r="T233" s="32">
        <f>IFERROR(VLOOKUP(G233,'Base Execução'!$A:$K,11,FALSE),0)</f>
        <v>0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314" t="s">
        <v>39</v>
      </c>
      <c r="C234" s="278" t="s">
        <v>24</v>
      </c>
      <c r="D234" s="40">
        <v>174250</v>
      </c>
      <c r="E234" s="278">
        <v>3</v>
      </c>
      <c r="F234" s="313">
        <v>350</v>
      </c>
      <c r="G234" s="40" t="str">
        <f>CONCATENATE(D234,"-",E234,"-",F234)</f>
        <v>174250-3-350</v>
      </c>
      <c r="H234" s="32">
        <f>IFERROR(VLOOKUP(G234,'Base Zero'!A:L,6,FALSE),0)</f>
        <v>0</v>
      </c>
      <c r="I234" s="32">
        <f>IFERROR(VLOOKUP(G234,'Base Zero'!A:L,7,FALSE),0)</f>
        <v>0</v>
      </c>
      <c r="J234" s="23">
        <f>(H234+I234)</f>
        <v>0</v>
      </c>
      <c r="K234" s="32">
        <f>(L234-J234)</f>
        <v>0</v>
      </c>
      <c r="L234" s="32">
        <f>IFERROR(VLOOKUP(G234,'Base Zero'!$A:$L,10,FALSE),0)</f>
        <v>0</v>
      </c>
      <c r="M234" s="32">
        <f>+L234-N234</f>
        <v>0</v>
      </c>
      <c r="N234" s="32">
        <f>IFERROR(VLOOKUP(G234,'Base Zero'!$A:$P,16,FALSE),0)</f>
        <v>0</v>
      </c>
      <c r="O234" s="32">
        <f>IFERROR(VLOOKUP(G234,'Base Execução'!A:M,6,FALSE),0)+IFERROR(VLOOKUP(G234,'Destaque Liberado pela CPRM'!A:F,6,FALSE),0)</f>
        <v>0</v>
      </c>
      <c r="P234" s="231">
        <f>+N234-O234</f>
        <v>0</v>
      </c>
      <c r="Q234" s="32"/>
      <c r="R234" s="231">
        <f>IFERROR(VLOOKUP(G234,'Base Execução'!$A:$K,7,FALSE),0)</f>
        <v>0</v>
      </c>
      <c r="S234" s="231">
        <f>IFERROR(VLOOKUP(G234,'Base Execução'!$A:$K,9,FALSE),0)</f>
        <v>0</v>
      </c>
      <c r="T234" s="32">
        <f>IFERROR(VLOOKUP(G234,'Base Execução'!$A:$K,11,FALSE),0)</f>
        <v>0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306</v>
      </c>
      <c r="C235" s="278"/>
      <c r="D235" s="40"/>
      <c r="E235" s="278"/>
      <c r="F235" s="313"/>
      <c r="G235" s="40"/>
      <c r="H235" s="21">
        <f>H236</f>
        <v>0</v>
      </c>
      <c r="I235" s="21">
        <f t="shared" ref="I235:P235" si="97">I236</f>
        <v>0</v>
      </c>
      <c r="J235" s="21">
        <f t="shared" si="97"/>
        <v>0</v>
      </c>
      <c r="K235" s="21">
        <f t="shared" si="97"/>
        <v>0</v>
      </c>
      <c r="L235" s="21">
        <f t="shared" si="97"/>
        <v>0</v>
      </c>
      <c r="M235" s="21">
        <f t="shared" si="97"/>
        <v>0</v>
      </c>
      <c r="N235" s="21">
        <f t="shared" si="97"/>
        <v>0</v>
      </c>
      <c r="O235" s="21">
        <f t="shared" si="97"/>
        <v>0</v>
      </c>
      <c r="P235" s="21">
        <f t="shared" si="97"/>
        <v>0</v>
      </c>
      <c r="Q235" s="32"/>
      <c r="R235" s="21">
        <f>R236</f>
        <v>0</v>
      </c>
      <c r="S235" s="21">
        <f>S236</f>
        <v>0</v>
      </c>
      <c r="T235" s="21">
        <f>T236</f>
        <v>0</v>
      </c>
      <c r="U235" s="154">
        <f>+IFERROR((R235/N235),0%)</f>
        <v>0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23</v>
      </c>
      <c r="C236" s="278" t="s">
        <v>24</v>
      </c>
      <c r="D236" s="40">
        <v>195069</v>
      </c>
      <c r="E236" s="278">
        <v>3</v>
      </c>
      <c r="F236" s="313">
        <v>944</v>
      </c>
      <c r="G236" s="40" t="str">
        <f>CONCATENATE(D236,"-",E236,"-",F236)</f>
        <v>195069-3-944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423" t="s">
        <v>270</v>
      </c>
      <c r="C237" s="278"/>
      <c r="D237" s="40"/>
      <c r="E237" s="278"/>
      <c r="F237" s="313"/>
      <c r="G237" s="40"/>
      <c r="H237" s="32"/>
      <c r="I237" s="32"/>
      <c r="J237" s="23"/>
      <c r="K237" s="32"/>
      <c r="L237" s="32"/>
      <c r="M237" s="32"/>
      <c r="N237" s="32"/>
      <c r="O237" s="32"/>
      <c r="P237" s="231"/>
      <c r="Q237" s="33"/>
      <c r="R237" s="231"/>
      <c r="S237" s="231"/>
      <c r="T237" s="32"/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8" t="s">
        <v>168</v>
      </c>
      <c r="C238" s="278"/>
      <c r="D238" s="40"/>
      <c r="E238" s="278"/>
      <c r="F238" s="313"/>
      <c r="G238" s="40"/>
      <c r="H238" s="21">
        <f>SUM(H239:H240)</f>
        <v>421000</v>
      </c>
      <c r="I238" s="21">
        <f>SUM(I239:I240)</f>
        <v>-421000</v>
      </c>
      <c r="J238" s="21">
        <f t="shared" ref="J238:T238" si="98">SUM(J239:J240)</f>
        <v>0</v>
      </c>
      <c r="K238" s="21">
        <f t="shared" si="98"/>
        <v>0</v>
      </c>
      <c r="L238" s="21">
        <f t="shared" si="98"/>
        <v>0</v>
      </c>
      <c r="M238" s="21">
        <f t="shared" si="98"/>
        <v>0</v>
      </c>
      <c r="N238" s="21">
        <f t="shared" si="98"/>
        <v>0</v>
      </c>
      <c r="O238" s="21">
        <f t="shared" si="98"/>
        <v>0</v>
      </c>
      <c r="P238" s="21">
        <f t="shared" si="98"/>
        <v>0</v>
      </c>
      <c r="Q238" s="21">
        <f t="shared" si="98"/>
        <v>0</v>
      </c>
      <c r="R238" s="21">
        <f t="shared" si="98"/>
        <v>0</v>
      </c>
      <c r="S238" s="21">
        <f t="shared" si="98"/>
        <v>0</v>
      </c>
      <c r="T238" s="21">
        <f t="shared" si="98"/>
        <v>0</v>
      </c>
      <c r="U238" s="154">
        <f>+IFERROR((R238/N238),0%)</f>
        <v>0</v>
      </c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34</v>
      </c>
      <c r="C239" s="278" t="s">
        <v>24</v>
      </c>
      <c r="D239" s="40">
        <v>174255</v>
      </c>
      <c r="E239" s="278">
        <v>3</v>
      </c>
      <c r="F239" s="313">
        <v>142</v>
      </c>
      <c r="G239" s="40" t="str">
        <f>CONCATENATE(D239,"-",E239,"-",F239)</f>
        <v>174255-3-142</v>
      </c>
      <c r="H239" s="32">
        <f>IFERROR(VLOOKUP(G239,'Base Zero'!A:L,6,FALSE),0)</f>
        <v>421000</v>
      </c>
      <c r="I239" s="32">
        <f>IFERROR(VLOOKUP(G239,'Base Zero'!A:L,7,FALSE),0)</f>
        <v>-421000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4" t="s">
        <v>23</v>
      </c>
      <c r="C240" s="278" t="s">
        <v>27</v>
      </c>
      <c r="D240" s="40">
        <v>174255</v>
      </c>
      <c r="E240" s="278">
        <v>4</v>
      </c>
      <c r="F240" s="313">
        <v>142</v>
      </c>
      <c r="G240" s="40" t="str">
        <f>CONCATENATE(D240,"-",E240,"-",F240)</f>
        <v>174255-4-142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3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" customHeight="1" x14ac:dyDescent="0.2">
      <c r="A241" s="95"/>
      <c r="B241" s="301"/>
      <c r="C241" s="48"/>
      <c r="D241" s="49"/>
      <c r="E241" s="48"/>
      <c r="F241" s="50"/>
      <c r="G241" s="48"/>
      <c r="H241" s="42"/>
      <c r="I241" s="42"/>
      <c r="J241" s="24"/>
      <c r="K241" s="42"/>
      <c r="L241" s="42"/>
      <c r="M241" s="42"/>
      <c r="N241" s="42"/>
      <c r="O241" s="42"/>
      <c r="P241" s="265"/>
      <c r="Q241" s="35"/>
      <c r="R241" s="265"/>
      <c r="S241" s="265"/>
      <c r="T241" s="42"/>
      <c r="U241" s="300"/>
    </row>
    <row r="242" spans="1:33" s="11" customFormat="1" ht="24.95" customHeight="1" x14ac:dyDescent="0.2">
      <c r="A242" s="95"/>
      <c r="B242" s="242" t="s">
        <v>271</v>
      </c>
      <c r="C242" s="278"/>
      <c r="D242" s="40"/>
      <c r="E242" s="278"/>
      <c r="F242" s="279"/>
      <c r="G242" s="278"/>
      <c r="H242" s="21">
        <f>H244</f>
        <v>2365000</v>
      </c>
      <c r="I242" s="21">
        <f t="shared" ref="I242:T242" si="99">I244</f>
        <v>-2365000</v>
      </c>
      <c r="J242" s="21">
        <f t="shared" si="99"/>
        <v>0</v>
      </c>
      <c r="K242" s="21">
        <f t="shared" si="99"/>
        <v>0</v>
      </c>
      <c r="L242" s="21">
        <f t="shared" si="99"/>
        <v>0</v>
      </c>
      <c r="M242" s="21">
        <f t="shared" si="99"/>
        <v>0</v>
      </c>
      <c r="N242" s="21">
        <f t="shared" si="99"/>
        <v>0</v>
      </c>
      <c r="O242" s="21">
        <f t="shared" si="99"/>
        <v>0</v>
      </c>
      <c r="P242" s="21">
        <f t="shared" si="99"/>
        <v>0</v>
      </c>
      <c r="Q242" s="22">
        <f t="shared" si="99"/>
        <v>0</v>
      </c>
      <c r="R242" s="21">
        <f t="shared" si="99"/>
        <v>0</v>
      </c>
      <c r="S242" s="21">
        <f t="shared" si="99"/>
        <v>0</v>
      </c>
      <c r="T242" s="21">
        <f t="shared" si="99"/>
        <v>0</v>
      </c>
      <c r="U242" s="156">
        <f>+IFERROR((R242/N242),0%)</f>
        <v>0</v>
      </c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277" t="s">
        <v>323</v>
      </c>
      <c r="C243" s="278"/>
      <c r="D243" s="40"/>
      <c r="E243" s="278"/>
      <c r="F243" s="279"/>
      <c r="G243" s="278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2"/>
      <c r="S243" s="232"/>
      <c r="T243" s="31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23</v>
      </c>
      <c r="C244" s="278" t="s">
        <v>24</v>
      </c>
      <c r="D244" s="40">
        <v>174248</v>
      </c>
      <c r="E244" s="278">
        <v>3</v>
      </c>
      <c r="F244" s="313">
        <v>142</v>
      </c>
      <c r="G244" s="278"/>
      <c r="H244" s="32">
        <f>H248</f>
        <v>2365000</v>
      </c>
      <c r="I244" s="32">
        <f t="shared" ref="I244:T244" si="100">I248</f>
        <v>-2365000</v>
      </c>
      <c r="J244" s="32">
        <f t="shared" si="100"/>
        <v>0</v>
      </c>
      <c r="K244" s="32">
        <f t="shared" si="100"/>
        <v>0</v>
      </c>
      <c r="L244" s="32">
        <f t="shared" si="100"/>
        <v>0</v>
      </c>
      <c r="M244" s="32">
        <f t="shared" si="100"/>
        <v>0</v>
      </c>
      <c r="N244" s="32">
        <f t="shared" si="100"/>
        <v>0</v>
      </c>
      <c r="O244" s="32">
        <f t="shared" si="100"/>
        <v>0</v>
      </c>
      <c r="P244" s="32">
        <f t="shared" si="100"/>
        <v>0</v>
      </c>
      <c r="Q244" s="32">
        <f t="shared" si="100"/>
        <v>0</v>
      </c>
      <c r="R244" s="32">
        <f t="shared" si="100"/>
        <v>0</v>
      </c>
      <c r="S244" s="32">
        <f t="shared" si="100"/>
        <v>0</v>
      </c>
      <c r="T244" s="32">
        <f t="shared" si="100"/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277"/>
      <c r="C245" s="278"/>
      <c r="D245" s="40"/>
      <c r="E245" s="278"/>
      <c r="F245" s="279"/>
      <c r="G245" s="278"/>
      <c r="H245" s="32"/>
      <c r="I245" s="32"/>
      <c r="J245" s="23"/>
      <c r="K245" s="32"/>
      <c r="L245" s="32"/>
      <c r="M245" s="32"/>
      <c r="N245" s="32"/>
      <c r="O245" s="32"/>
      <c r="P245" s="231"/>
      <c r="Q245" s="33"/>
      <c r="R245" s="232"/>
      <c r="S245" s="232"/>
      <c r="T245" s="31"/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">
      <c r="A246" s="95"/>
      <c r="B246" s="423" t="s">
        <v>198</v>
      </c>
      <c r="C246" s="278"/>
      <c r="D246" s="40"/>
      <c r="E246" s="278"/>
      <c r="F246" s="279"/>
      <c r="G246" s="278"/>
      <c r="H246" s="32"/>
      <c r="I246" s="32"/>
      <c r="J246" s="23"/>
      <c r="K246" s="32"/>
      <c r="L246" s="32"/>
      <c r="M246" s="32"/>
      <c r="N246" s="32"/>
      <c r="O246" s="32"/>
      <c r="P246" s="231"/>
      <c r="Q246" s="33"/>
      <c r="R246" s="232"/>
      <c r="S246" s="232"/>
      <c r="T246" s="31"/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s="11" customFormat="1" ht="15" customHeight="1" x14ac:dyDescent="0.2">
      <c r="A247" s="95"/>
      <c r="B247" s="38" t="s">
        <v>199</v>
      </c>
      <c r="C247" s="278"/>
      <c r="D247" s="40"/>
      <c r="E247" s="278"/>
      <c r="F247" s="279"/>
      <c r="G247" s="278"/>
      <c r="H247" s="22">
        <f>H248</f>
        <v>2365000</v>
      </c>
      <c r="I247" s="22">
        <f>I248</f>
        <v>-2365000</v>
      </c>
      <c r="J247" s="22">
        <f>J248</f>
        <v>0</v>
      </c>
      <c r="K247" s="22">
        <f t="shared" ref="K247:T247" si="101">K248</f>
        <v>0</v>
      </c>
      <c r="L247" s="22">
        <f t="shared" si="101"/>
        <v>0</v>
      </c>
      <c r="M247" s="22">
        <f t="shared" si="101"/>
        <v>0</v>
      </c>
      <c r="N247" s="22">
        <f t="shared" si="101"/>
        <v>0</v>
      </c>
      <c r="O247" s="22">
        <f t="shared" si="101"/>
        <v>0</v>
      </c>
      <c r="P247" s="22">
        <f t="shared" si="101"/>
        <v>0</v>
      </c>
      <c r="Q247" s="22">
        <f t="shared" si="101"/>
        <v>0</v>
      </c>
      <c r="R247" s="22">
        <f t="shared" si="101"/>
        <v>0</v>
      </c>
      <c r="S247" s="22">
        <f t="shared" si="101"/>
        <v>0</v>
      </c>
      <c r="T247" s="22">
        <f t="shared" si="101"/>
        <v>0</v>
      </c>
      <c r="U247" s="154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314" t="s">
        <v>23</v>
      </c>
      <c r="C248" s="278" t="s">
        <v>24</v>
      </c>
      <c r="D248" s="40">
        <v>174248</v>
      </c>
      <c r="E248" s="278">
        <v>3</v>
      </c>
      <c r="F248" s="313">
        <v>142</v>
      </c>
      <c r="G248" s="40" t="str">
        <f>CONCATENATE(D248,"-",E248,"-",F248)</f>
        <v>174248-3-142</v>
      </c>
      <c r="H248" s="32">
        <f>IFERROR(VLOOKUP(G248,'Base Zero'!A:L,6,FALSE),0)</f>
        <v>2365000</v>
      </c>
      <c r="I248" s="32">
        <f>IFERROR(VLOOKUP(G248,'Base Zero'!A:L,7,FALSE),0)</f>
        <v>-2365000</v>
      </c>
      <c r="J248" s="23">
        <f>(H248+I248)</f>
        <v>0</v>
      </c>
      <c r="K248" s="32">
        <f>(L248-J248)</f>
        <v>0</v>
      </c>
      <c r="L248" s="32">
        <f>IFERROR(VLOOKUP(G248,'Base Zero'!$A:$L,10,FALSE),0)</f>
        <v>0</v>
      </c>
      <c r="M248" s="32">
        <f>+L248-N248</f>
        <v>0</v>
      </c>
      <c r="N248" s="32">
        <f>IFERROR(VLOOKUP(G248,'Base Zero'!$A:$P,16,FALSE),0)</f>
        <v>0</v>
      </c>
      <c r="O248" s="32">
        <f>IFERROR(VLOOKUP(G248,'Base Execução'!A:M,6,FALSE),0)+IFERROR(VLOOKUP(G248,'Destaque Liberado pela CPRM'!A:F,6,FALSE),0)</f>
        <v>0</v>
      </c>
      <c r="P248" s="231">
        <f>+N248-O248</f>
        <v>0</v>
      </c>
      <c r="Q248" s="32"/>
      <c r="R248" s="231">
        <f>IFERROR(VLOOKUP(G248,'Base Execução'!$A:$K,7,FALSE),0)</f>
        <v>0</v>
      </c>
      <c r="S248" s="231">
        <f>IFERROR(VLOOKUP(G248,'Base Execução'!$A:$K,9,FALSE),0)</f>
        <v>0</v>
      </c>
      <c r="T248" s="32">
        <f>IFERROR(VLOOKUP(G248,'Base Execução'!$A:$K,11,FALSE),0)</f>
        <v>0</v>
      </c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6"/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368"/>
      <c r="B250" s="301"/>
      <c r="C250" s="48"/>
      <c r="D250" s="49"/>
      <c r="E250" s="48"/>
      <c r="F250" s="50"/>
      <c r="G250" s="48"/>
      <c r="H250" s="42"/>
      <c r="I250" s="42"/>
      <c r="J250" s="24"/>
      <c r="K250" s="42"/>
      <c r="L250" s="42"/>
      <c r="M250" s="42"/>
      <c r="N250" s="42"/>
      <c r="O250" s="42"/>
      <c r="P250" s="265"/>
      <c r="Q250" s="35"/>
      <c r="R250" s="265"/>
      <c r="S250" s="265"/>
      <c r="T250" s="42"/>
      <c r="U250" s="300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24.95" customHeight="1" x14ac:dyDescent="0.2">
      <c r="A251" s="95"/>
      <c r="B251" s="41" t="s">
        <v>272</v>
      </c>
      <c r="C251" s="278"/>
      <c r="D251" s="40"/>
      <c r="E251" s="278"/>
      <c r="F251" s="279"/>
      <c r="G251" s="278"/>
      <c r="H251" s="21">
        <f>SUM(H253:H255)</f>
        <v>9999999</v>
      </c>
      <c r="I251" s="21">
        <f t="shared" ref="I251:T251" si="102">SUM(I253:I255)</f>
        <v>-9919999</v>
      </c>
      <c r="J251" s="21">
        <f t="shared" si="102"/>
        <v>80000</v>
      </c>
      <c r="K251" s="21">
        <f t="shared" si="102"/>
        <v>0</v>
      </c>
      <c r="L251" s="21">
        <f t="shared" si="102"/>
        <v>80000</v>
      </c>
      <c r="M251" s="21">
        <f t="shared" si="102"/>
        <v>0</v>
      </c>
      <c r="N251" s="21">
        <f t="shared" si="102"/>
        <v>80000</v>
      </c>
      <c r="O251" s="21">
        <f t="shared" si="102"/>
        <v>2234.1</v>
      </c>
      <c r="P251" s="21">
        <f t="shared" si="102"/>
        <v>77765.899999999994</v>
      </c>
      <c r="Q251" s="22">
        <f t="shared" si="102"/>
        <v>0</v>
      </c>
      <c r="R251" s="21">
        <f t="shared" si="102"/>
        <v>2234.1</v>
      </c>
      <c r="S251" s="21">
        <f t="shared" si="102"/>
        <v>2234.1</v>
      </c>
      <c r="T251" s="21">
        <f t="shared" si="102"/>
        <v>2234.1</v>
      </c>
      <c r="U251" s="156">
        <f>+IFERROR((R251/N251),0%)</f>
        <v>2.792625E-2</v>
      </c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272"/>
      <c r="B252" s="277" t="s">
        <v>324</v>
      </c>
      <c r="C252" s="278"/>
      <c r="D252" s="40"/>
      <c r="E252" s="278"/>
      <c r="F252" s="279"/>
      <c r="G252" s="278"/>
      <c r="H252" s="32"/>
      <c r="I252" s="32"/>
      <c r="J252" s="32"/>
      <c r="K252" s="32"/>
      <c r="L252" s="32"/>
      <c r="M252" s="32"/>
      <c r="N252" s="32"/>
      <c r="O252" s="32"/>
      <c r="P252" s="231"/>
      <c r="Q252" s="33"/>
      <c r="R252" s="231"/>
      <c r="S252" s="231"/>
      <c r="T252" s="32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272"/>
      <c r="B253" s="34" t="s">
        <v>23</v>
      </c>
      <c r="C253" s="278" t="s">
        <v>24</v>
      </c>
      <c r="D253" s="40"/>
      <c r="E253" s="278">
        <v>3</v>
      </c>
      <c r="F253" s="313">
        <v>142</v>
      </c>
      <c r="G253" s="278"/>
      <c r="H253" s="32">
        <f>H259+H263+H267+H270</f>
        <v>8999999</v>
      </c>
      <c r="I253" s="32">
        <f t="shared" ref="I253:T253" si="103">I259+I263+I267+I270</f>
        <v>-8919999</v>
      </c>
      <c r="J253" s="32">
        <f t="shared" si="103"/>
        <v>80000</v>
      </c>
      <c r="K253" s="32">
        <f t="shared" si="103"/>
        <v>0</v>
      </c>
      <c r="L253" s="32">
        <f t="shared" si="103"/>
        <v>80000</v>
      </c>
      <c r="M253" s="32">
        <f t="shared" si="103"/>
        <v>0</v>
      </c>
      <c r="N253" s="32">
        <f t="shared" si="103"/>
        <v>80000</v>
      </c>
      <c r="O253" s="32">
        <f t="shared" si="103"/>
        <v>2234.1</v>
      </c>
      <c r="P253" s="32">
        <f t="shared" si="103"/>
        <v>77765.899999999994</v>
      </c>
      <c r="Q253" s="32">
        <f t="shared" si="103"/>
        <v>0</v>
      </c>
      <c r="R253" s="32">
        <f t="shared" si="103"/>
        <v>2234.1</v>
      </c>
      <c r="S253" s="32">
        <f t="shared" si="103"/>
        <v>2234.1</v>
      </c>
      <c r="T253" s="32">
        <f t="shared" si="103"/>
        <v>2234.1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272"/>
      <c r="B254" s="34" t="s">
        <v>26</v>
      </c>
      <c r="C254" s="278" t="s">
        <v>27</v>
      </c>
      <c r="D254" s="40"/>
      <c r="E254" s="278">
        <v>4</v>
      </c>
      <c r="F254" s="313">
        <v>142</v>
      </c>
      <c r="G254" s="278"/>
      <c r="H254" s="32">
        <f>H260</f>
        <v>1000000</v>
      </c>
      <c r="I254" s="32">
        <f t="shared" ref="I254:T254" si="104">I260</f>
        <v>-1000000</v>
      </c>
      <c r="J254" s="32">
        <f t="shared" si="104"/>
        <v>0</v>
      </c>
      <c r="K254" s="32">
        <f t="shared" si="104"/>
        <v>0</v>
      </c>
      <c r="L254" s="32">
        <f t="shared" si="104"/>
        <v>0</v>
      </c>
      <c r="M254" s="32">
        <f t="shared" si="104"/>
        <v>0</v>
      </c>
      <c r="N254" s="32">
        <f t="shared" si="104"/>
        <v>0</v>
      </c>
      <c r="O254" s="32">
        <f t="shared" si="104"/>
        <v>0</v>
      </c>
      <c r="P254" s="32">
        <f t="shared" si="104"/>
        <v>0</v>
      </c>
      <c r="Q254" s="32">
        <f t="shared" si="104"/>
        <v>0</v>
      </c>
      <c r="R254" s="32">
        <f t="shared" si="104"/>
        <v>0</v>
      </c>
      <c r="S254" s="32">
        <f t="shared" si="104"/>
        <v>0</v>
      </c>
      <c r="T254" s="32">
        <f t="shared" si="104"/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272"/>
      <c r="B255" s="314" t="s">
        <v>39</v>
      </c>
      <c r="C255" s="278" t="s">
        <v>24</v>
      </c>
      <c r="D255" s="40"/>
      <c r="E255" s="278">
        <v>3</v>
      </c>
      <c r="F255" s="279">
        <v>150</v>
      </c>
      <c r="G255" s="278"/>
      <c r="H255" s="32">
        <f>H264</f>
        <v>0</v>
      </c>
      <c r="I255" s="32">
        <f t="shared" ref="I255:T255" si="105">I264</f>
        <v>0</v>
      </c>
      <c r="J255" s="32">
        <f t="shared" si="105"/>
        <v>0</v>
      </c>
      <c r="K255" s="32">
        <f t="shared" si="105"/>
        <v>0</v>
      </c>
      <c r="L255" s="32">
        <f t="shared" si="105"/>
        <v>0</v>
      </c>
      <c r="M255" s="32">
        <f t="shared" si="105"/>
        <v>0</v>
      </c>
      <c r="N255" s="32">
        <f t="shared" si="105"/>
        <v>0</v>
      </c>
      <c r="O255" s="32">
        <f t="shared" si="105"/>
        <v>0</v>
      </c>
      <c r="P255" s="32">
        <f t="shared" si="105"/>
        <v>0</v>
      </c>
      <c r="Q255" s="32">
        <f t="shared" si="105"/>
        <v>0</v>
      </c>
      <c r="R255" s="32">
        <f t="shared" si="105"/>
        <v>0</v>
      </c>
      <c r="S255" s="32">
        <f t="shared" si="105"/>
        <v>0</v>
      </c>
      <c r="T255" s="32">
        <f t="shared" si="105"/>
        <v>0</v>
      </c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" customHeight="1" x14ac:dyDescent="0.2">
      <c r="A256" s="272"/>
      <c r="B256" s="302"/>
      <c r="C256" s="269"/>
      <c r="D256" s="39"/>
      <c r="E256" s="269"/>
      <c r="F256" s="44"/>
      <c r="G256" s="269"/>
      <c r="H256" s="31"/>
      <c r="I256" s="31"/>
      <c r="J256" s="28"/>
      <c r="K256" s="31"/>
      <c r="L256" s="31"/>
      <c r="M256" s="31"/>
      <c r="N256" s="31"/>
      <c r="O256" s="31"/>
      <c r="P256" s="232"/>
      <c r="Q256" s="33"/>
      <c r="R256" s="232"/>
      <c r="S256" s="232"/>
      <c r="T256" s="31"/>
      <c r="U256" s="155"/>
    </row>
    <row r="257" spans="1:33" ht="24.95" customHeight="1" x14ac:dyDescent="0.2">
      <c r="A257" s="272"/>
      <c r="B257" s="424" t="s">
        <v>273</v>
      </c>
      <c r="C257" s="269"/>
      <c r="D257" s="39"/>
      <c r="E257" s="269"/>
      <c r="F257" s="44"/>
      <c r="G257" s="269"/>
      <c r="H257" s="31"/>
      <c r="I257" s="31"/>
      <c r="J257" s="28"/>
      <c r="K257" s="31"/>
      <c r="L257" s="31"/>
      <c r="M257" s="31"/>
      <c r="N257" s="31"/>
      <c r="O257" s="31"/>
      <c r="P257" s="232"/>
      <c r="Q257" s="33"/>
      <c r="R257" s="232"/>
      <c r="S257" s="232"/>
      <c r="T257" s="31"/>
      <c r="U257" s="155"/>
    </row>
    <row r="258" spans="1:33" ht="15" customHeight="1" x14ac:dyDescent="0.2">
      <c r="A258" s="272"/>
      <c r="B258" s="38" t="s">
        <v>129</v>
      </c>
      <c r="C258" s="269"/>
      <c r="D258" s="34"/>
      <c r="E258" s="34"/>
      <c r="F258" s="34"/>
      <c r="G258" s="22"/>
      <c r="H258" s="22">
        <f>SUM(H259:H260)</f>
        <v>2999999</v>
      </c>
      <c r="I258" s="22">
        <f>SUM(I259:I260)</f>
        <v>-2919999</v>
      </c>
      <c r="J258" s="22">
        <f t="shared" ref="J258:T258" si="106">SUM(J259:J260)</f>
        <v>80000</v>
      </c>
      <c r="K258" s="22">
        <f t="shared" si="106"/>
        <v>0</v>
      </c>
      <c r="L258" s="22">
        <f t="shared" si="106"/>
        <v>80000</v>
      </c>
      <c r="M258" s="22">
        <f t="shared" si="106"/>
        <v>0</v>
      </c>
      <c r="N258" s="22">
        <f t="shared" si="106"/>
        <v>80000</v>
      </c>
      <c r="O258" s="22">
        <f t="shared" si="106"/>
        <v>2234.1</v>
      </c>
      <c r="P258" s="22">
        <f t="shared" si="106"/>
        <v>77765.899999999994</v>
      </c>
      <c r="Q258" s="22">
        <f t="shared" si="106"/>
        <v>0</v>
      </c>
      <c r="R258" s="22">
        <f t="shared" si="106"/>
        <v>2234.1</v>
      </c>
      <c r="S258" s="22">
        <f t="shared" si="106"/>
        <v>2234.1</v>
      </c>
      <c r="T258" s="22">
        <f t="shared" si="106"/>
        <v>2234.1</v>
      </c>
      <c r="U258" s="154">
        <f>+IFERROR((R258/N258),0%)</f>
        <v>2.792625E-2</v>
      </c>
    </row>
    <row r="259" spans="1:33" ht="15" customHeight="1" x14ac:dyDescent="0.2">
      <c r="A259" s="272"/>
      <c r="B259" s="34" t="s">
        <v>23</v>
      </c>
      <c r="C259" s="269" t="s">
        <v>24</v>
      </c>
      <c r="D259" s="39">
        <v>174241</v>
      </c>
      <c r="E259" s="269">
        <v>3</v>
      </c>
      <c r="F259" s="313">
        <v>142</v>
      </c>
      <c r="G259" s="40" t="str">
        <f>CONCATENATE(D259,"-",E259,"-",F259)</f>
        <v>174241-3-142</v>
      </c>
      <c r="H259" s="32">
        <f>IFERROR(VLOOKUP(G259,'Base Zero'!A:L,6,FALSE),0)</f>
        <v>1999999</v>
      </c>
      <c r="I259" s="32">
        <f>IFERROR(VLOOKUP(G259,'Base Zero'!A:L,7,FALSE),0)</f>
        <v>-1919999</v>
      </c>
      <c r="J259" s="23">
        <f>(H259+I259)</f>
        <v>80000</v>
      </c>
      <c r="K259" s="32">
        <f>(L259-J259)</f>
        <v>0</v>
      </c>
      <c r="L259" s="32">
        <f>IFERROR(VLOOKUP(G259,'Base Zero'!$A:$L,10,FALSE),0)</f>
        <v>80000</v>
      </c>
      <c r="M259" s="32">
        <f>+L259-N259</f>
        <v>0</v>
      </c>
      <c r="N259" s="32">
        <f>IFERROR(VLOOKUP(G259,'Base Zero'!$A:$P,16,FALSE),0)</f>
        <v>80000</v>
      </c>
      <c r="O259" s="32">
        <f>IFERROR(VLOOKUP(G259,'Base Execução'!A:M,6,FALSE),0)+IFERROR(VLOOKUP(G259,'Destaque Liberado pela CPRM'!A:F,6,FALSE),0)</f>
        <v>2234.1</v>
      </c>
      <c r="P259" s="231">
        <f>+N259-O259</f>
        <v>77765.899999999994</v>
      </c>
      <c r="Q259" s="32"/>
      <c r="R259" s="231">
        <f>IFERROR(VLOOKUP(G259,'Base Execução'!$A:$K,7,FALSE),0)</f>
        <v>2234.1</v>
      </c>
      <c r="S259" s="231">
        <f>IFERROR(VLOOKUP(G259,'Base Execução'!$A:$K,9,FALSE),0)</f>
        <v>2234.1</v>
      </c>
      <c r="T259" s="32">
        <f>IFERROR(VLOOKUP(G259,'Base Execução'!$A:$K,11,FALSE),0)</f>
        <v>2234.1</v>
      </c>
      <c r="U259" s="155"/>
    </row>
    <row r="260" spans="1:33" ht="15" customHeight="1" x14ac:dyDescent="0.2">
      <c r="A260" s="272"/>
      <c r="B260" s="34" t="s">
        <v>23</v>
      </c>
      <c r="C260" s="269" t="s">
        <v>27</v>
      </c>
      <c r="D260" s="39">
        <v>174241</v>
      </c>
      <c r="E260" s="269">
        <v>4</v>
      </c>
      <c r="F260" s="313">
        <v>142</v>
      </c>
      <c r="G260" s="40" t="str">
        <f>CONCATENATE(D260,"-",E260,"-",F260)</f>
        <v>174241-4-142</v>
      </c>
      <c r="H260" s="32">
        <f>IFERROR(VLOOKUP(G260,'Base Zero'!A:L,6,FALSE),0)</f>
        <v>1000000</v>
      </c>
      <c r="I260" s="32">
        <f>IFERROR(VLOOKUP(G260,'Base Zero'!A:L,7,FALSE),0)</f>
        <v>-1000000</v>
      </c>
      <c r="J260" s="23">
        <f>(H260+I260)</f>
        <v>0</v>
      </c>
      <c r="K260" s="32">
        <f>(L260-J260)</f>
        <v>0</v>
      </c>
      <c r="L260" s="32">
        <f>IFERROR(VLOOKUP(G260,'Base Zero'!$A:$L,10,FALSE),0)</f>
        <v>0</v>
      </c>
      <c r="M260" s="32">
        <f>+L260-N260</f>
        <v>0</v>
      </c>
      <c r="N260" s="32">
        <f>IFERROR(VLOOKUP(G260,'Base Zero'!$A:$P,16,FALSE),0)</f>
        <v>0</v>
      </c>
      <c r="O260" s="32">
        <f>IFERROR(VLOOKUP(G260,'Base Execução'!A:M,6,FALSE),0)+IFERROR(VLOOKUP(G260,'Destaque Liberado pela CPRM'!A:F,6,FALSE),0)</f>
        <v>0</v>
      </c>
      <c r="P260" s="231">
        <f>+N260-O260</f>
        <v>0</v>
      </c>
      <c r="Q260" s="33"/>
      <c r="R260" s="231">
        <f>IFERROR(VLOOKUP(G260,'Base Execução'!$A:$K,7,FALSE),0)</f>
        <v>0</v>
      </c>
      <c r="S260" s="231">
        <f>IFERROR(VLOOKUP(G260,'Base Execução'!$A:$K,9,FALSE),0)</f>
        <v>0</v>
      </c>
      <c r="T260" s="32">
        <f>IFERROR(VLOOKUP(G260,'Base Execução'!$A:$K,11,FALSE),0)</f>
        <v>0</v>
      </c>
      <c r="U260" s="155"/>
    </row>
    <row r="261" spans="1:33" ht="15" customHeight="1" x14ac:dyDescent="0.2">
      <c r="A261" s="272"/>
      <c r="B261" s="424" t="s">
        <v>274</v>
      </c>
      <c r="C261" s="269"/>
      <c r="D261" s="39"/>
      <c r="E261" s="269"/>
      <c r="F261" s="313"/>
      <c r="G261" s="40"/>
      <c r="H261" s="32"/>
      <c r="I261" s="32"/>
      <c r="J261" s="23"/>
      <c r="K261" s="32"/>
      <c r="L261" s="32"/>
      <c r="M261" s="32"/>
      <c r="N261" s="32"/>
      <c r="O261" s="32"/>
      <c r="P261" s="231"/>
      <c r="Q261" s="33"/>
      <c r="R261" s="231"/>
      <c r="S261" s="231"/>
      <c r="T261" s="32"/>
      <c r="U261" s="155"/>
    </row>
    <row r="262" spans="1:33" ht="15" customHeight="1" x14ac:dyDescent="0.2">
      <c r="A262" s="272"/>
      <c r="B262" s="38" t="s">
        <v>140</v>
      </c>
      <c r="C262" s="269"/>
      <c r="D262" s="36"/>
      <c r="E262" s="35"/>
      <c r="F262" s="37"/>
      <c r="G262" s="33"/>
      <c r="H262" s="22">
        <f>SUM(H263:H264)</f>
        <v>5000000</v>
      </c>
      <c r="I262" s="22">
        <f>SUM(I263:I264)</f>
        <v>-5000000</v>
      </c>
      <c r="J262" s="22">
        <f t="shared" ref="J262:T262" si="107">SUM(J263:J264)</f>
        <v>0</v>
      </c>
      <c r="K262" s="22">
        <f t="shared" si="107"/>
        <v>0</v>
      </c>
      <c r="L262" s="22">
        <f t="shared" si="107"/>
        <v>0</v>
      </c>
      <c r="M262" s="22">
        <f t="shared" si="107"/>
        <v>0</v>
      </c>
      <c r="N262" s="22">
        <f t="shared" si="107"/>
        <v>0</v>
      </c>
      <c r="O262" s="22">
        <f t="shared" si="107"/>
        <v>0</v>
      </c>
      <c r="P262" s="229">
        <f t="shared" si="107"/>
        <v>0</v>
      </c>
      <c r="Q262" s="22">
        <f t="shared" si="107"/>
        <v>0</v>
      </c>
      <c r="R262" s="22">
        <f t="shared" si="107"/>
        <v>0</v>
      </c>
      <c r="S262" s="22">
        <f t="shared" si="107"/>
        <v>0</v>
      </c>
      <c r="T262" s="22">
        <f t="shared" si="107"/>
        <v>0</v>
      </c>
      <c r="U262" s="154">
        <f>+IFERROR((R262/N262),0%)</f>
        <v>0</v>
      </c>
    </row>
    <row r="263" spans="1:33" ht="15" customHeight="1" x14ac:dyDescent="0.2">
      <c r="A263" s="272"/>
      <c r="B263" s="34" t="s">
        <v>23</v>
      </c>
      <c r="C263" s="269" t="s">
        <v>24</v>
      </c>
      <c r="D263" s="39">
        <v>174269</v>
      </c>
      <c r="E263" s="269">
        <v>3</v>
      </c>
      <c r="F263" s="313">
        <v>142</v>
      </c>
      <c r="G263" s="40" t="str">
        <f>CONCATENATE(D263,"-",E263,"-",F263)</f>
        <v>174269-3-142</v>
      </c>
      <c r="H263" s="32">
        <f>IFERROR(VLOOKUP(G263,'Base Zero'!A:L,6,FALSE),0)</f>
        <v>5000000</v>
      </c>
      <c r="I263" s="32">
        <f>IFERROR(VLOOKUP(G263,'Base Zero'!A:L,7,FALSE),0)</f>
        <v>-5000000</v>
      </c>
      <c r="J263" s="23">
        <f>(H263+I263)</f>
        <v>0</v>
      </c>
      <c r="K263" s="32">
        <f>(L263-J263)</f>
        <v>0</v>
      </c>
      <c r="L263" s="32">
        <f>IFERROR(VLOOKUP(G263,'Base Zero'!$A:$L,10,FALSE),0)</f>
        <v>0</v>
      </c>
      <c r="M263" s="32">
        <f>+L263-N263</f>
        <v>0</v>
      </c>
      <c r="N263" s="32">
        <f>IFERROR(VLOOKUP(G263,'Base Zero'!$A:$P,16,FALSE),0)</f>
        <v>0</v>
      </c>
      <c r="O263" s="32">
        <f>IFERROR(VLOOKUP(G263,'Base Execução'!A:M,6,FALSE),0)+IFERROR(VLOOKUP(G263,'Destaque Liberado pela CPRM'!A:F,6,FALSE),0)</f>
        <v>0</v>
      </c>
      <c r="P263" s="231">
        <f>+N263-O263</f>
        <v>0</v>
      </c>
      <c r="Q263" s="32"/>
      <c r="R263" s="231">
        <f>IFERROR(VLOOKUP(G263,'Base Execução'!$A:$K,7,FALSE),0)</f>
        <v>0</v>
      </c>
      <c r="S263" s="231">
        <f>IFERROR(VLOOKUP(G263,'Base Execução'!$A:$K,9,FALSE),0)</f>
        <v>0</v>
      </c>
      <c r="T263" s="32">
        <f>IFERROR(VLOOKUP(G263,'Base Execução'!$A:$K,11,FALSE),0)</f>
        <v>0</v>
      </c>
      <c r="U263" s="155"/>
    </row>
    <row r="264" spans="1:33" ht="15" customHeight="1" x14ac:dyDescent="0.2">
      <c r="A264" s="272"/>
      <c r="B264" s="314" t="s">
        <v>39</v>
      </c>
      <c r="C264" s="269" t="s">
        <v>24</v>
      </c>
      <c r="D264" s="39">
        <v>174269</v>
      </c>
      <c r="E264" s="269">
        <v>3</v>
      </c>
      <c r="F264" s="44">
        <v>150</v>
      </c>
      <c r="G264" s="40" t="str">
        <f>CONCATENATE(D264,"-",E264,"-",F264)</f>
        <v>174269-3-150</v>
      </c>
      <c r="H264" s="32">
        <f>IFERROR(VLOOKUP(G264,'Base Zero'!A:L,6,FALSE),0)</f>
        <v>0</v>
      </c>
      <c r="I264" s="32">
        <f>IFERROR(VLOOKUP(G264,'Base Zero'!A:L,7,FALSE),0)</f>
        <v>0</v>
      </c>
      <c r="J264" s="23">
        <f>(H264+I264)</f>
        <v>0</v>
      </c>
      <c r="K264" s="32">
        <f>(L264-J264)</f>
        <v>0</v>
      </c>
      <c r="L264" s="32">
        <f>IFERROR(VLOOKUP(G264,'Base Zero'!$A:$L,10,FALSE),0)</f>
        <v>0</v>
      </c>
      <c r="M264" s="32">
        <f>+L264-N264</f>
        <v>0</v>
      </c>
      <c r="N264" s="32">
        <f>IFERROR(VLOOKUP(G264,'Base Zero'!$A:$P,16,FALSE),0)</f>
        <v>0</v>
      </c>
      <c r="O264" s="32">
        <f>IFERROR(VLOOKUP(G264,'Base Execução'!A:M,6,FALSE),0)+IFERROR(VLOOKUP(G264,'Destaque Liberado pela CPRM'!A:F,6,FALSE),0)</f>
        <v>0</v>
      </c>
      <c r="P264" s="231">
        <f>+N264-O264</f>
        <v>0</v>
      </c>
      <c r="Q264" s="33"/>
      <c r="R264" s="231">
        <f>IFERROR(VLOOKUP(G264,'Base Execução'!$A:$K,7,FALSE),0)</f>
        <v>0</v>
      </c>
      <c r="S264" s="231">
        <f>IFERROR(VLOOKUP(G264,'Base Execução'!$A:$K,9,FALSE),0)</f>
        <v>0</v>
      </c>
      <c r="T264" s="32">
        <f>IFERROR(VLOOKUP(G264,'Base Execução'!$A:$K,11,FALSE),0)</f>
        <v>0</v>
      </c>
      <c r="U264" s="155"/>
    </row>
    <row r="265" spans="1:33" ht="15" customHeight="1" x14ac:dyDescent="0.2">
      <c r="A265" s="272"/>
      <c r="B265" s="423" t="s">
        <v>275</v>
      </c>
      <c r="C265" s="269"/>
      <c r="D265" s="39"/>
      <c r="E265" s="269"/>
      <c r="F265" s="44"/>
      <c r="G265" s="40"/>
      <c r="H265" s="32"/>
      <c r="I265" s="32"/>
      <c r="J265" s="23"/>
      <c r="K265" s="32"/>
      <c r="L265" s="32"/>
      <c r="M265" s="32"/>
      <c r="N265" s="32"/>
      <c r="O265" s="32"/>
      <c r="P265" s="231"/>
      <c r="Q265" s="33"/>
      <c r="R265" s="231"/>
      <c r="S265" s="231"/>
      <c r="T265" s="32"/>
      <c r="U265" s="155"/>
    </row>
    <row r="266" spans="1:33" ht="15" customHeight="1" x14ac:dyDescent="0.2">
      <c r="A266" s="272"/>
      <c r="B266" s="38" t="s">
        <v>141</v>
      </c>
      <c r="C266" s="269"/>
      <c r="D266" s="36"/>
      <c r="E266" s="35"/>
      <c r="F266" s="37"/>
      <c r="G266" s="33"/>
      <c r="H266" s="22">
        <f>SUM(H267:H267)</f>
        <v>1000000</v>
      </c>
      <c r="I266" s="22">
        <f>SUM(I267:I267)</f>
        <v>-1000000</v>
      </c>
      <c r="J266" s="22">
        <f t="shared" ref="J266:T266" si="108">SUM(J267:J267)</f>
        <v>0</v>
      </c>
      <c r="K266" s="22">
        <f t="shared" si="108"/>
        <v>0</v>
      </c>
      <c r="L266" s="22">
        <f t="shared" si="108"/>
        <v>0</v>
      </c>
      <c r="M266" s="22">
        <f t="shared" si="108"/>
        <v>0</v>
      </c>
      <c r="N266" s="22">
        <f t="shared" si="108"/>
        <v>0</v>
      </c>
      <c r="O266" s="22">
        <f t="shared" si="108"/>
        <v>0</v>
      </c>
      <c r="P266" s="229">
        <f t="shared" si="108"/>
        <v>0</v>
      </c>
      <c r="Q266" s="22">
        <f t="shared" si="108"/>
        <v>0</v>
      </c>
      <c r="R266" s="22">
        <f t="shared" si="108"/>
        <v>0</v>
      </c>
      <c r="S266" s="22">
        <f t="shared" si="108"/>
        <v>0</v>
      </c>
      <c r="T266" s="22">
        <f t="shared" si="108"/>
        <v>0</v>
      </c>
      <c r="U266" s="154">
        <f>+IFERROR((R266/N266),0%)</f>
        <v>0</v>
      </c>
    </row>
    <row r="267" spans="1:33" ht="15" customHeight="1" x14ac:dyDescent="0.2">
      <c r="A267" s="272"/>
      <c r="B267" s="34" t="s">
        <v>23</v>
      </c>
      <c r="C267" s="269" t="s">
        <v>24</v>
      </c>
      <c r="D267" s="39">
        <v>174272</v>
      </c>
      <c r="E267" s="269">
        <v>3</v>
      </c>
      <c r="F267" s="313">
        <v>142</v>
      </c>
      <c r="G267" s="40" t="str">
        <f>CONCATENATE(D267,"-",E267,"-",F267)</f>
        <v>174272-3-142</v>
      </c>
      <c r="H267" s="32">
        <f>IFERROR(VLOOKUP(G267,'Base Zero'!A:L,6,FALSE),0)</f>
        <v>1000000</v>
      </c>
      <c r="I267" s="32">
        <f>IFERROR(VLOOKUP(G267,'Base Zero'!A:L,7,FALSE),0)</f>
        <v>-1000000</v>
      </c>
      <c r="J267" s="23">
        <f>(H267+I267)</f>
        <v>0</v>
      </c>
      <c r="K267" s="32">
        <f>(L267-J267)</f>
        <v>0</v>
      </c>
      <c r="L267" s="32">
        <f>IFERROR(VLOOKUP(G267,'Base Zero'!$A:$L,10,FALSE),0)</f>
        <v>0</v>
      </c>
      <c r="M267" s="32">
        <f>+L267-N267</f>
        <v>0</v>
      </c>
      <c r="N267" s="32">
        <f>IFERROR(VLOOKUP(G267,'Base Zero'!$A:$P,16,FALSE),0)</f>
        <v>0</v>
      </c>
      <c r="O267" s="32">
        <f>IFERROR(VLOOKUP(G267,'Base Execução'!A:M,6,FALSE),0)+IFERROR(VLOOKUP(G267,'Destaque Liberado pela CPRM'!A:F,6,FALSE),0)</f>
        <v>0</v>
      </c>
      <c r="P267" s="231">
        <f>+N267-O267</f>
        <v>0</v>
      </c>
      <c r="Q267" s="32"/>
      <c r="R267" s="231">
        <f>IFERROR(VLOOKUP(G267,'Base Execução'!$A:$K,7,FALSE),0)</f>
        <v>0</v>
      </c>
      <c r="S267" s="231">
        <f>IFERROR(VLOOKUP(G267,'Base Execução'!$A:$K,9,FALSE),0)</f>
        <v>0</v>
      </c>
      <c r="T267" s="32">
        <f>IFERROR(VLOOKUP(G267,'Base Execução'!$A:$K,11,FALSE),0)</f>
        <v>0</v>
      </c>
      <c r="U267" s="155"/>
    </row>
    <row r="268" spans="1:33" ht="24.95" customHeight="1" x14ac:dyDescent="0.2">
      <c r="A268" s="272"/>
      <c r="B268" s="424" t="s">
        <v>276</v>
      </c>
      <c r="C268" s="269"/>
      <c r="D268" s="39"/>
      <c r="E268" s="269"/>
      <c r="F268" s="313"/>
      <c r="G268" s="40"/>
      <c r="H268" s="32"/>
      <c r="I268" s="32"/>
      <c r="J268" s="23"/>
      <c r="K268" s="32"/>
      <c r="L268" s="32"/>
      <c r="M268" s="32"/>
      <c r="N268" s="32"/>
      <c r="O268" s="32"/>
      <c r="P268" s="231"/>
      <c r="Q268" s="32"/>
      <c r="R268" s="231"/>
      <c r="S268" s="231"/>
      <c r="T268" s="32"/>
      <c r="U268" s="155"/>
    </row>
    <row r="269" spans="1:33" ht="15" customHeight="1" x14ac:dyDescent="0.2">
      <c r="A269" s="272"/>
      <c r="B269" s="38" t="s">
        <v>142</v>
      </c>
      <c r="C269" s="269"/>
      <c r="D269" s="36"/>
      <c r="E269" s="35"/>
      <c r="F269" s="37"/>
      <c r="G269" s="33"/>
      <c r="H269" s="22">
        <f>SUM(H270:H270)</f>
        <v>1000000</v>
      </c>
      <c r="I269" s="22">
        <f>SUM(I270:I270)</f>
        <v>-1000000</v>
      </c>
      <c r="J269" s="22">
        <f t="shared" ref="J269:T269" si="109">SUM(J270:J270)</f>
        <v>0</v>
      </c>
      <c r="K269" s="22">
        <f t="shared" si="109"/>
        <v>0</v>
      </c>
      <c r="L269" s="22">
        <f t="shared" si="109"/>
        <v>0</v>
      </c>
      <c r="M269" s="22">
        <f t="shared" si="109"/>
        <v>0</v>
      </c>
      <c r="N269" s="22">
        <f t="shared" si="109"/>
        <v>0</v>
      </c>
      <c r="O269" s="22">
        <f t="shared" si="109"/>
        <v>0</v>
      </c>
      <c r="P269" s="229">
        <f t="shared" si="109"/>
        <v>0</v>
      </c>
      <c r="Q269" s="22">
        <f t="shared" si="109"/>
        <v>0</v>
      </c>
      <c r="R269" s="22">
        <f t="shared" si="109"/>
        <v>0</v>
      </c>
      <c r="S269" s="22">
        <f t="shared" si="109"/>
        <v>0</v>
      </c>
      <c r="T269" s="22">
        <f t="shared" si="109"/>
        <v>0</v>
      </c>
      <c r="U269" s="154">
        <f>+IFERROR((R269/N269),0%)</f>
        <v>0</v>
      </c>
    </row>
    <row r="270" spans="1:33" ht="15" customHeight="1" x14ac:dyDescent="0.2">
      <c r="A270" s="272"/>
      <c r="B270" s="34" t="s">
        <v>23</v>
      </c>
      <c r="C270" s="269" t="s">
        <v>24</v>
      </c>
      <c r="D270" s="39">
        <v>174273</v>
      </c>
      <c r="E270" s="269">
        <v>3</v>
      </c>
      <c r="F270" s="313">
        <v>142</v>
      </c>
      <c r="G270" s="40" t="str">
        <f>CONCATENATE(D270,"-",E270,"-",F270)</f>
        <v>174273-3-142</v>
      </c>
      <c r="H270" s="32">
        <f>IFERROR(VLOOKUP(G270,'Base Zero'!A:L,6,FALSE),0)</f>
        <v>1000000</v>
      </c>
      <c r="I270" s="32">
        <f>IFERROR(VLOOKUP(G270,'Base Zero'!A:L,7,FALSE),0)</f>
        <v>-1000000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2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s="12" customFormat="1" ht="15" customHeight="1" x14ac:dyDescent="0.2">
      <c r="A271" s="272"/>
      <c r="B271" s="301"/>
      <c r="C271" s="48"/>
      <c r="D271" s="49"/>
      <c r="E271" s="48"/>
      <c r="F271" s="50"/>
      <c r="G271" s="48"/>
      <c r="H271" s="42"/>
      <c r="I271" s="42"/>
      <c r="J271" s="24"/>
      <c r="K271" s="42"/>
      <c r="L271" s="42"/>
      <c r="M271" s="42"/>
      <c r="N271" s="42"/>
      <c r="O271" s="42"/>
      <c r="P271" s="265"/>
      <c r="Q271" s="35"/>
      <c r="R271" s="265"/>
      <c r="S271" s="265"/>
      <c r="T271" s="42"/>
      <c r="U271" s="300"/>
      <c r="V271" s="365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</row>
    <row r="272" spans="1:33" s="11" customFormat="1" ht="24.95" customHeight="1" x14ac:dyDescent="0.2">
      <c r="A272" s="95"/>
      <c r="B272" s="242" t="s">
        <v>277</v>
      </c>
      <c r="C272" s="278"/>
      <c r="D272" s="40"/>
      <c r="E272" s="278"/>
      <c r="F272" s="279"/>
      <c r="G272" s="278"/>
      <c r="H272" s="21">
        <f>SUM(H274:H275)</f>
        <v>1500000</v>
      </c>
      <c r="I272" s="21">
        <f t="shared" ref="I272:T272" si="110">SUM(I274:I275)</f>
        <v>-1440000</v>
      </c>
      <c r="J272" s="21">
        <f t="shared" si="110"/>
        <v>60000</v>
      </c>
      <c r="K272" s="21">
        <f t="shared" si="110"/>
        <v>0</v>
      </c>
      <c r="L272" s="21">
        <f t="shared" si="110"/>
        <v>60000</v>
      </c>
      <c r="M272" s="21">
        <f t="shared" si="110"/>
        <v>0</v>
      </c>
      <c r="N272" s="21">
        <f t="shared" si="110"/>
        <v>60000</v>
      </c>
      <c r="O272" s="21">
        <f t="shared" si="110"/>
        <v>0</v>
      </c>
      <c r="P272" s="21">
        <f t="shared" si="110"/>
        <v>60000</v>
      </c>
      <c r="Q272" s="22">
        <f t="shared" si="110"/>
        <v>0</v>
      </c>
      <c r="R272" s="21">
        <f t="shared" si="110"/>
        <v>0</v>
      </c>
      <c r="S272" s="21">
        <f t="shared" si="110"/>
        <v>0</v>
      </c>
      <c r="T272" s="21">
        <f t="shared" si="110"/>
        <v>0</v>
      </c>
      <c r="U272" s="156">
        <f>+IFERROR((R272/N272),0%)</f>
        <v>0</v>
      </c>
      <c r="V272" s="364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s="11" customFormat="1" ht="15" customHeight="1" x14ac:dyDescent="0.2">
      <c r="A273" s="95"/>
      <c r="B273" s="277" t="s">
        <v>325</v>
      </c>
      <c r="C273" s="278"/>
      <c r="D273" s="40"/>
      <c r="E273" s="278"/>
      <c r="F273" s="279"/>
      <c r="G273" s="278"/>
      <c r="H273" s="32"/>
      <c r="I273" s="32"/>
      <c r="J273" s="23"/>
      <c r="K273" s="32"/>
      <c r="L273" s="32"/>
      <c r="M273" s="32"/>
      <c r="N273" s="32"/>
      <c r="O273" s="32"/>
      <c r="P273" s="231"/>
      <c r="Q273" s="33"/>
      <c r="R273" s="232"/>
      <c r="S273" s="232"/>
      <c r="T273" s="31"/>
      <c r="U273" s="155"/>
      <c r="V273" s="364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s="11" customFormat="1" ht="15" customHeight="1" x14ac:dyDescent="0.2">
      <c r="A274" s="95"/>
      <c r="B274" s="314" t="s">
        <v>23</v>
      </c>
      <c r="C274" s="278" t="s">
        <v>24</v>
      </c>
      <c r="D274" s="40">
        <v>174240</v>
      </c>
      <c r="E274" s="278">
        <v>3</v>
      </c>
      <c r="F274" s="313">
        <v>142</v>
      </c>
      <c r="G274" s="278"/>
      <c r="H274" s="32">
        <f>H279</f>
        <v>1408632</v>
      </c>
      <c r="I274" s="32">
        <f t="shared" ref="I274:T274" si="111">I279</f>
        <v>-1348632</v>
      </c>
      <c r="J274" s="32">
        <f t="shared" si="111"/>
        <v>60000</v>
      </c>
      <c r="K274" s="32">
        <f t="shared" si="111"/>
        <v>0</v>
      </c>
      <c r="L274" s="32">
        <f t="shared" si="111"/>
        <v>60000</v>
      </c>
      <c r="M274" s="32">
        <f t="shared" si="111"/>
        <v>0</v>
      </c>
      <c r="N274" s="32">
        <f t="shared" si="111"/>
        <v>60000</v>
      </c>
      <c r="O274" s="32">
        <f t="shared" si="111"/>
        <v>0</v>
      </c>
      <c r="P274" s="32">
        <f t="shared" si="111"/>
        <v>60000</v>
      </c>
      <c r="Q274" s="32">
        <f t="shared" si="111"/>
        <v>0</v>
      </c>
      <c r="R274" s="32">
        <f t="shared" si="111"/>
        <v>0</v>
      </c>
      <c r="S274" s="32">
        <f t="shared" si="111"/>
        <v>0</v>
      </c>
      <c r="T274" s="32">
        <f t="shared" si="111"/>
        <v>0</v>
      </c>
      <c r="U274" s="155"/>
      <c r="V274" s="364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s="11" customFormat="1" ht="15" customHeight="1" x14ac:dyDescent="0.2">
      <c r="A275" s="95"/>
      <c r="B275" s="314" t="s">
        <v>32</v>
      </c>
      <c r="C275" s="278" t="s">
        <v>27</v>
      </c>
      <c r="D275" s="40">
        <v>174240</v>
      </c>
      <c r="E275" s="278">
        <v>4</v>
      </c>
      <c r="F275" s="313">
        <v>142</v>
      </c>
      <c r="G275" s="278"/>
      <c r="H275" s="32">
        <f>H280</f>
        <v>91368</v>
      </c>
      <c r="I275" s="32">
        <f t="shared" ref="I275:T275" si="112">I280</f>
        <v>-91368</v>
      </c>
      <c r="J275" s="32">
        <f t="shared" si="112"/>
        <v>0</v>
      </c>
      <c r="K275" s="32">
        <f t="shared" si="112"/>
        <v>0</v>
      </c>
      <c r="L275" s="32">
        <f t="shared" si="112"/>
        <v>0</v>
      </c>
      <c r="M275" s="32">
        <f t="shared" si="112"/>
        <v>0</v>
      </c>
      <c r="N275" s="32">
        <f t="shared" si="112"/>
        <v>0</v>
      </c>
      <c r="O275" s="32">
        <f t="shared" si="112"/>
        <v>0</v>
      </c>
      <c r="P275" s="32">
        <f t="shared" si="112"/>
        <v>0</v>
      </c>
      <c r="Q275" s="32">
        <f t="shared" si="112"/>
        <v>0</v>
      </c>
      <c r="R275" s="32">
        <f t="shared" si="112"/>
        <v>0</v>
      </c>
      <c r="S275" s="32">
        <f t="shared" si="112"/>
        <v>0</v>
      </c>
      <c r="T275" s="32">
        <f t="shared" si="112"/>
        <v>0</v>
      </c>
      <c r="U275" s="155"/>
      <c r="V275" s="364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s="11" customFormat="1" ht="15" customHeight="1" x14ac:dyDescent="0.2">
      <c r="A276" s="95"/>
      <c r="B276" s="314"/>
      <c r="C276" s="278"/>
      <c r="D276" s="40"/>
      <c r="E276" s="278"/>
      <c r="F276" s="313"/>
      <c r="G276" s="278"/>
      <c r="H276" s="32"/>
      <c r="I276" s="32"/>
      <c r="J276" s="23"/>
      <c r="K276" s="32"/>
      <c r="L276" s="32"/>
      <c r="M276" s="32"/>
      <c r="N276" s="32"/>
      <c r="O276" s="32"/>
      <c r="P276" s="231"/>
      <c r="Q276" s="33"/>
      <c r="R276" s="232"/>
      <c r="S276" s="232"/>
      <c r="T276" s="31"/>
      <c r="U276" s="155"/>
      <c r="V276" s="364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s="11" customFormat="1" ht="24.95" customHeight="1" x14ac:dyDescent="0.2">
      <c r="A277" s="95"/>
      <c r="B277" s="424" t="s">
        <v>278</v>
      </c>
      <c r="C277" s="278"/>
      <c r="D277" s="40"/>
      <c r="E277" s="278"/>
      <c r="F277" s="279"/>
      <c r="G277" s="278"/>
      <c r="H277" s="32"/>
      <c r="I277" s="32"/>
      <c r="J277" s="23"/>
      <c r="K277" s="32"/>
      <c r="L277" s="32"/>
      <c r="M277" s="32"/>
      <c r="N277" s="32"/>
      <c r="O277" s="32"/>
      <c r="P277" s="231"/>
      <c r="Q277" s="33"/>
      <c r="R277" s="232"/>
      <c r="S277" s="232"/>
      <c r="T277" s="31"/>
      <c r="U277" s="155"/>
      <c r="V277" s="364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s="11" customFormat="1" ht="15" customHeight="1" x14ac:dyDescent="0.2">
      <c r="A278" s="95"/>
      <c r="B278" s="38" t="s">
        <v>196</v>
      </c>
      <c r="C278" s="278"/>
      <c r="D278" s="40"/>
      <c r="E278" s="278"/>
      <c r="F278" s="279"/>
      <c r="G278" s="278"/>
      <c r="H278" s="22">
        <f>SUM(H279:H280)</f>
        <v>1500000</v>
      </c>
      <c r="I278" s="22">
        <f>SUM(I279:I280)</f>
        <v>-1440000</v>
      </c>
      <c r="J278" s="22">
        <f>SUM(J279:J280)</f>
        <v>60000</v>
      </c>
      <c r="K278" s="22">
        <f t="shared" ref="K278:T278" si="113">SUM(K279:K280)</f>
        <v>0</v>
      </c>
      <c r="L278" s="22">
        <f t="shared" si="113"/>
        <v>60000</v>
      </c>
      <c r="M278" s="22">
        <f t="shared" si="113"/>
        <v>0</v>
      </c>
      <c r="N278" s="22">
        <f t="shared" si="113"/>
        <v>60000</v>
      </c>
      <c r="O278" s="22">
        <f t="shared" si="113"/>
        <v>0</v>
      </c>
      <c r="P278" s="22">
        <f t="shared" si="113"/>
        <v>60000</v>
      </c>
      <c r="Q278" s="22">
        <f t="shared" si="113"/>
        <v>0</v>
      </c>
      <c r="R278" s="22">
        <f t="shared" si="113"/>
        <v>0</v>
      </c>
      <c r="S278" s="22">
        <f t="shared" si="113"/>
        <v>0</v>
      </c>
      <c r="T278" s="22">
        <f t="shared" si="113"/>
        <v>0</v>
      </c>
      <c r="U278" s="154">
        <f>+IFERROR((R278/N278),0%)</f>
        <v>0</v>
      </c>
      <c r="V278" s="364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s="11" customFormat="1" ht="15" customHeight="1" x14ac:dyDescent="0.2">
      <c r="A279" s="95"/>
      <c r="B279" s="314" t="s">
        <v>23</v>
      </c>
      <c r="C279" s="278" t="s">
        <v>24</v>
      </c>
      <c r="D279" s="40">
        <v>174240</v>
      </c>
      <c r="E279" s="278">
        <v>3</v>
      </c>
      <c r="F279" s="313">
        <v>142</v>
      </c>
      <c r="G279" s="40" t="str">
        <f>CONCATENATE(D279,"-",E279,"-",F279)</f>
        <v>174240-3-142</v>
      </c>
      <c r="H279" s="32">
        <f>IFERROR(VLOOKUP(G279,'Base Zero'!A:L,6,FALSE),0)</f>
        <v>1408632</v>
      </c>
      <c r="I279" s="32">
        <f>IFERROR(VLOOKUP(G279,'Base Zero'!A:L,7,FALSE),0)</f>
        <v>-1348632</v>
      </c>
      <c r="J279" s="23">
        <f>(H279+I279)</f>
        <v>60000</v>
      </c>
      <c r="K279" s="32">
        <f>(L279-J279)</f>
        <v>0</v>
      </c>
      <c r="L279" s="32">
        <f>IFERROR(VLOOKUP(G279,'Base Zero'!$A:$L,10,FALSE),0)</f>
        <v>60000</v>
      </c>
      <c r="M279" s="32">
        <f>+L279-N279</f>
        <v>0</v>
      </c>
      <c r="N279" s="32">
        <f>IFERROR(VLOOKUP(G279,'Base Zero'!$A:$P,16,FALSE),0)</f>
        <v>60000</v>
      </c>
      <c r="O279" s="32">
        <f>IFERROR(VLOOKUP(G279,'Base Execução'!A:M,6,FALSE),0)+IFERROR(VLOOKUP(G279,'Destaque Liberado pela CPRM'!A:F,6,FALSE),0)</f>
        <v>0</v>
      </c>
      <c r="P279" s="231">
        <f>+N279-O279</f>
        <v>60000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  <c r="V279" s="364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s="11" customFormat="1" ht="15" customHeight="1" x14ac:dyDescent="0.2">
      <c r="A280" s="95"/>
      <c r="B280" s="314" t="s">
        <v>32</v>
      </c>
      <c r="C280" s="278" t="s">
        <v>27</v>
      </c>
      <c r="D280" s="40">
        <v>174240</v>
      </c>
      <c r="E280" s="278">
        <v>4</v>
      </c>
      <c r="F280" s="313">
        <v>142</v>
      </c>
      <c r="G280" s="40" t="str">
        <f>CONCATENATE(D280,"-",E280,"-",F280)</f>
        <v>174240-4-142</v>
      </c>
      <c r="H280" s="32">
        <f>IFERROR(VLOOKUP(G280,'Base Zero'!A:L,6,FALSE),0)</f>
        <v>91368</v>
      </c>
      <c r="I280" s="32">
        <f>IFERROR(VLOOKUP(G280,'Base Zero'!A:L,7,FALSE),0)</f>
        <v>-91368</v>
      </c>
      <c r="J280" s="23">
        <f>(H280+I280)</f>
        <v>0</v>
      </c>
      <c r="K280" s="32">
        <f>(L280-J280)</f>
        <v>0</v>
      </c>
      <c r="L280" s="32">
        <f>IFERROR(VLOOKUP(G280,'Base Zero'!$A:$L,10,FALSE),0)</f>
        <v>0</v>
      </c>
      <c r="M280" s="32">
        <f>+L280-N280</f>
        <v>0</v>
      </c>
      <c r="N280" s="32">
        <f>IFERROR(VLOOKUP(G280,'Base Zero'!$A:$P,16,FALSE),0)</f>
        <v>0</v>
      </c>
      <c r="O280" s="32">
        <f>IFERROR(VLOOKUP(G280,'Base Execução'!A:M,6,FALSE),0)+IFERROR(VLOOKUP(G280,'Destaque Liberado pela CPRM'!A:F,6,FALSE),0)</f>
        <v>0</v>
      </c>
      <c r="P280" s="231">
        <f>+N280-O280</f>
        <v>0</v>
      </c>
      <c r="Q280" s="33"/>
      <c r="R280" s="231">
        <f>IFERROR(VLOOKUP(G280,'Base Execução'!$A:$K,7,FALSE),0)</f>
        <v>0</v>
      </c>
      <c r="S280" s="231">
        <f>IFERROR(VLOOKUP(G280,'Base Execução'!$A:$K,9,FALSE),0)</f>
        <v>0</v>
      </c>
      <c r="T280" s="32">
        <f>IFERROR(VLOOKUP(G280,'Base Execução'!$A:$K,11,FALSE),0)</f>
        <v>0</v>
      </c>
      <c r="U280" s="155"/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368"/>
      <c r="B281" s="301"/>
      <c r="C281" s="48"/>
      <c r="D281" s="49"/>
      <c r="E281" s="48"/>
      <c r="F281" s="50"/>
      <c r="G281" s="48"/>
      <c r="H281" s="42"/>
      <c r="I281" s="42"/>
      <c r="J281" s="24"/>
      <c r="K281" s="42"/>
      <c r="L281" s="42"/>
      <c r="M281" s="42"/>
      <c r="N281" s="42"/>
      <c r="O281" s="42"/>
      <c r="P281" s="265"/>
      <c r="Q281" s="35"/>
      <c r="R281" s="265"/>
      <c r="S281" s="265"/>
      <c r="T281" s="42"/>
      <c r="U281" s="300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24.95" customHeight="1" x14ac:dyDescent="0.2">
      <c r="A282" s="95"/>
      <c r="B282" s="41" t="s">
        <v>279</v>
      </c>
      <c r="C282" s="278"/>
      <c r="D282" s="40"/>
      <c r="E282" s="278"/>
      <c r="F282" s="279"/>
      <c r="G282" s="278"/>
      <c r="H282" s="21">
        <f>SUM(H284:H288)</f>
        <v>5200000</v>
      </c>
      <c r="I282" s="21">
        <f t="shared" ref="I282:T282" si="114">SUM(I284:I288)</f>
        <v>-4779000</v>
      </c>
      <c r="J282" s="21">
        <f t="shared" si="114"/>
        <v>421000</v>
      </c>
      <c r="K282" s="21">
        <f t="shared" si="114"/>
        <v>0</v>
      </c>
      <c r="L282" s="21">
        <f t="shared" si="114"/>
        <v>421000</v>
      </c>
      <c r="M282" s="21">
        <f t="shared" si="114"/>
        <v>0</v>
      </c>
      <c r="N282" s="21">
        <f t="shared" si="114"/>
        <v>421000</v>
      </c>
      <c r="O282" s="21">
        <f t="shared" si="114"/>
        <v>0</v>
      </c>
      <c r="P282" s="21">
        <f t="shared" si="114"/>
        <v>421000</v>
      </c>
      <c r="Q282" s="22">
        <f>SUM(Q284:Q286)</f>
        <v>0</v>
      </c>
      <c r="R282" s="21">
        <f t="shared" si="114"/>
        <v>0</v>
      </c>
      <c r="S282" s="21">
        <f t="shared" si="114"/>
        <v>0</v>
      </c>
      <c r="T282" s="21">
        <f t="shared" si="114"/>
        <v>0</v>
      </c>
      <c r="U282" s="156">
        <f>+IFERROR((R282/N282),0%)</f>
        <v>0</v>
      </c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277" t="s">
        <v>326</v>
      </c>
      <c r="C283" s="278"/>
      <c r="D283" s="40"/>
      <c r="E283" s="278"/>
      <c r="F283" s="279"/>
      <c r="G283" s="278"/>
      <c r="H283" s="32"/>
      <c r="I283" s="32"/>
      <c r="J283" s="32"/>
      <c r="K283" s="32"/>
      <c r="L283" s="32"/>
      <c r="M283" s="32"/>
      <c r="N283" s="32"/>
      <c r="O283" s="32"/>
      <c r="P283" s="231"/>
      <c r="Q283" s="33"/>
      <c r="R283" s="231"/>
      <c r="S283" s="231"/>
      <c r="T283" s="32"/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 t="s">
        <v>23</v>
      </c>
      <c r="C284" s="278" t="s">
        <v>24</v>
      </c>
      <c r="D284" s="40"/>
      <c r="E284" s="278">
        <v>3</v>
      </c>
      <c r="F284" s="313">
        <v>142</v>
      </c>
      <c r="G284" s="40"/>
      <c r="H284" s="32">
        <f>H292+H299+H302+H305</f>
        <v>5200000</v>
      </c>
      <c r="I284" s="32">
        <f t="shared" ref="I284:T284" si="115">I292+I299+I302+I305</f>
        <v>-4779000</v>
      </c>
      <c r="J284" s="32">
        <f t="shared" si="115"/>
        <v>421000</v>
      </c>
      <c r="K284" s="32">
        <f t="shared" si="115"/>
        <v>0</v>
      </c>
      <c r="L284" s="32">
        <f t="shared" si="115"/>
        <v>421000</v>
      </c>
      <c r="M284" s="32">
        <f t="shared" si="115"/>
        <v>0</v>
      </c>
      <c r="N284" s="32">
        <f t="shared" si="115"/>
        <v>421000</v>
      </c>
      <c r="O284" s="32">
        <f t="shared" si="115"/>
        <v>0</v>
      </c>
      <c r="P284" s="32">
        <f t="shared" si="115"/>
        <v>421000</v>
      </c>
      <c r="Q284" s="32">
        <f t="shared" si="115"/>
        <v>0</v>
      </c>
      <c r="R284" s="32">
        <f t="shared" si="115"/>
        <v>0</v>
      </c>
      <c r="S284" s="32">
        <f t="shared" si="115"/>
        <v>0</v>
      </c>
      <c r="T284" s="32">
        <f t="shared" si="115"/>
        <v>0</v>
      </c>
      <c r="U284" s="29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">
      <c r="A285" s="95"/>
      <c r="B285" s="314" t="s">
        <v>26</v>
      </c>
      <c r="C285" s="278" t="s">
        <v>27</v>
      </c>
      <c r="D285" s="40"/>
      <c r="E285" s="278">
        <v>4</v>
      </c>
      <c r="F285" s="313">
        <v>142</v>
      </c>
      <c r="G285" s="40"/>
      <c r="H285" s="32">
        <f>H293</f>
        <v>0</v>
      </c>
      <c r="I285" s="32">
        <f t="shared" ref="I285:T285" si="116">I293</f>
        <v>0</v>
      </c>
      <c r="J285" s="32">
        <f t="shared" si="116"/>
        <v>0</v>
      </c>
      <c r="K285" s="32">
        <f t="shared" si="116"/>
        <v>0</v>
      </c>
      <c r="L285" s="32">
        <f t="shared" si="116"/>
        <v>0</v>
      </c>
      <c r="M285" s="32">
        <f t="shared" si="116"/>
        <v>0</v>
      </c>
      <c r="N285" s="32">
        <f t="shared" si="116"/>
        <v>0</v>
      </c>
      <c r="O285" s="32">
        <f t="shared" si="116"/>
        <v>0</v>
      </c>
      <c r="P285" s="32">
        <f t="shared" si="116"/>
        <v>0</v>
      </c>
      <c r="Q285" s="32">
        <f t="shared" si="116"/>
        <v>0</v>
      </c>
      <c r="R285" s="32">
        <f t="shared" si="116"/>
        <v>0</v>
      </c>
      <c r="S285" s="32">
        <f t="shared" si="116"/>
        <v>0</v>
      </c>
      <c r="T285" s="32">
        <f t="shared" si="116"/>
        <v>0</v>
      </c>
      <c r="U285" s="29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14" t="s">
        <v>25</v>
      </c>
      <c r="C286" s="278" t="s">
        <v>24</v>
      </c>
      <c r="D286" s="40"/>
      <c r="E286" s="278">
        <v>3</v>
      </c>
      <c r="F286" s="279">
        <v>181</v>
      </c>
      <c r="G286" s="40"/>
      <c r="H286" s="32">
        <f>H294</f>
        <v>0</v>
      </c>
      <c r="I286" s="32">
        <f t="shared" ref="I286:T286" si="117">I294</f>
        <v>0</v>
      </c>
      <c r="J286" s="32">
        <f t="shared" si="117"/>
        <v>0</v>
      </c>
      <c r="K286" s="32">
        <f t="shared" si="117"/>
        <v>0</v>
      </c>
      <c r="L286" s="32">
        <f t="shared" si="117"/>
        <v>0</v>
      </c>
      <c r="M286" s="32">
        <f t="shared" si="117"/>
        <v>0</v>
      </c>
      <c r="N286" s="32">
        <f t="shared" si="117"/>
        <v>0</v>
      </c>
      <c r="O286" s="32">
        <f t="shared" si="117"/>
        <v>0</v>
      </c>
      <c r="P286" s="32">
        <f t="shared" si="117"/>
        <v>0</v>
      </c>
      <c r="Q286" s="32">
        <f t="shared" si="117"/>
        <v>0</v>
      </c>
      <c r="R286" s="32">
        <f t="shared" si="117"/>
        <v>0</v>
      </c>
      <c r="S286" s="32">
        <f t="shared" si="117"/>
        <v>0</v>
      </c>
      <c r="T286" s="32">
        <f t="shared" si="117"/>
        <v>0</v>
      </c>
      <c r="U286" s="31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39</v>
      </c>
      <c r="C287" s="278" t="s">
        <v>24</v>
      </c>
      <c r="D287" s="40">
        <v>174238</v>
      </c>
      <c r="E287" s="278">
        <v>3</v>
      </c>
      <c r="F287" s="313">
        <v>350</v>
      </c>
      <c r="G287" s="40"/>
      <c r="H287" s="32">
        <f>H295</f>
        <v>0</v>
      </c>
      <c r="I287" s="32">
        <f t="shared" ref="I287:T287" si="118">I295</f>
        <v>0</v>
      </c>
      <c r="J287" s="32">
        <f t="shared" si="118"/>
        <v>0</v>
      </c>
      <c r="K287" s="32">
        <f t="shared" si="118"/>
        <v>0</v>
      </c>
      <c r="L287" s="32">
        <f t="shared" si="118"/>
        <v>0</v>
      </c>
      <c r="M287" s="32">
        <f t="shared" si="118"/>
        <v>0</v>
      </c>
      <c r="N287" s="32">
        <f t="shared" si="118"/>
        <v>0</v>
      </c>
      <c r="O287" s="32">
        <f t="shared" si="118"/>
        <v>0</v>
      </c>
      <c r="P287" s="32">
        <f t="shared" si="118"/>
        <v>0</v>
      </c>
      <c r="Q287" s="32"/>
      <c r="R287" s="32">
        <f t="shared" si="118"/>
        <v>0</v>
      </c>
      <c r="S287" s="32">
        <f t="shared" si="118"/>
        <v>0</v>
      </c>
      <c r="T287" s="32">
        <f t="shared" si="118"/>
        <v>0</v>
      </c>
      <c r="U287" s="31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39</v>
      </c>
      <c r="C288" s="278" t="s">
        <v>24</v>
      </c>
      <c r="D288" s="40">
        <v>174238</v>
      </c>
      <c r="E288" s="278">
        <v>4</v>
      </c>
      <c r="F288" s="313">
        <v>350</v>
      </c>
      <c r="G288" s="40"/>
      <c r="H288" s="32">
        <f>H296</f>
        <v>0</v>
      </c>
      <c r="I288" s="32">
        <f t="shared" ref="I288:T288" si="119">I296</f>
        <v>0</v>
      </c>
      <c r="J288" s="32">
        <f t="shared" si="119"/>
        <v>0</v>
      </c>
      <c r="K288" s="32">
        <f t="shared" si="119"/>
        <v>0</v>
      </c>
      <c r="L288" s="32">
        <f t="shared" si="119"/>
        <v>0</v>
      </c>
      <c r="M288" s="32">
        <f t="shared" si="119"/>
        <v>0</v>
      </c>
      <c r="N288" s="32">
        <f t="shared" si="119"/>
        <v>0</v>
      </c>
      <c r="O288" s="32">
        <f t="shared" si="119"/>
        <v>0</v>
      </c>
      <c r="P288" s="32">
        <f t="shared" si="119"/>
        <v>0</v>
      </c>
      <c r="Q288" s="32"/>
      <c r="R288" s="32">
        <f t="shared" si="119"/>
        <v>0</v>
      </c>
      <c r="S288" s="32">
        <f t="shared" si="119"/>
        <v>0</v>
      </c>
      <c r="T288" s="32">
        <f t="shared" si="119"/>
        <v>0</v>
      </c>
      <c r="U288" s="31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95"/>
      <c r="B289" s="314"/>
      <c r="C289" s="278"/>
      <c r="D289" s="40"/>
      <c r="E289" s="278"/>
      <c r="F289" s="279"/>
      <c r="G289" s="40"/>
      <c r="H289" s="32"/>
      <c r="I289" s="32"/>
      <c r="J289" s="32"/>
      <c r="K289" s="32"/>
      <c r="L289" s="32"/>
      <c r="M289" s="32"/>
      <c r="N289" s="32"/>
      <c r="O289" s="32"/>
      <c r="P289" s="231"/>
      <c r="Q289" s="33"/>
      <c r="R289" s="231"/>
      <c r="S289" s="231"/>
      <c r="T289" s="32"/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24" t="s">
        <v>280</v>
      </c>
      <c r="C290" s="278"/>
      <c r="D290" s="40"/>
      <c r="E290" s="278"/>
      <c r="F290" s="279"/>
      <c r="G290" s="40"/>
      <c r="H290" s="32"/>
      <c r="I290" s="32"/>
      <c r="J290" s="32"/>
      <c r="K290" s="32"/>
      <c r="L290" s="32"/>
      <c r="M290" s="32"/>
      <c r="N290" s="32"/>
      <c r="O290" s="32"/>
      <c r="P290" s="231"/>
      <c r="Q290" s="33"/>
      <c r="R290" s="231"/>
      <c r="S290" s="231"/>
      <c r="T290" s="32"/>
      <c r="U290" s="155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38" t="s">
        <v>128</v>
      </c>
      <c r="C291" s="269"/>
      <c r="D291" s="40"/>
      <c r="E291" s="278"/>
      <c r="F291" s="279"/>
      <c r="G291" s="40"/>
      <c r="H291" s="21">
        <f>SUM(H292:H296)</f>
        <v>200000</v>
      </c>
      <c r="I291" s="21">
        <f t="shared" ref="I291:P291" si="120">SUM(I292:I296)</f>
        <v>-184000</v>
      </c>
      <c r="J291" s="21">
        <f t="shared" si="120"/>
        <v>16000</v>
      </c>
      <c r="K291" s="21">
        <f t="shared" si="120"/>
        <v>0</v>
      </c>
      <c r="L291" s="21">
        <f t="shared" si="120"/>
        <v>16000</v>
      </c>
      <c r="M291" s="21">
        <f t="shared" si="120"/>
        <v>0</v>
      </c>
      <c r="N291" s="21">
        <f t="shared" si="120"/>
        <v>16000</v>
      </c>
      <c r="O291" s="21">
        <f t="shared" si="120"/>
        <v>0</v>
      </c>
      <c r="P291" s="21">
        <f t="shared" si="120"/>
        <v>16000</v>
      </c>
      <c r="Q291" s="21">
        <f>SUM(Q292:Q294)</f>
        <v>0</v>
      </c>
      <c r="R291" s="21">
        <f>SUM(R292:R296)</f>
        <v>0</v>
      </c>
      <c r="S291" s="21">
        <f>SUM(S292:S296)</f>
        <v>0</v>
      </c>
      <c r="T291" s="21">
        <f>SUM(T292:T296)</f>
        <v>0</v>
      </c>
      <c r="U291" s="154">
        <f>+IFERROR((R291/N291),0%)</f>
        <v>0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26</v>
      </c>
      <c r="C292" s="269" t="s">
        <v>24</v>
      </c>
      <c r="D292" s="40">
        <v>174238</v>
      </c>
      <c r="E292" s="269">
        <v>3</v>
      </c>
      <c r="F292" s="313">
        <v>142</v>
      </c>
      <c r="G292" s="40" t="str">
        <f>CONCATENATE(D292,"-",E292,"-",F292)</f>
        <v>174238-3-142</v>
      </c>
      <c r="H292" s="32">
        <f>IFERROR(VLOOKUP(G292,'Base Zero'!A:L,6,FALSE),0)</f>
        <v>200000</v>
      </c>
      <c r="I292" s="32">
        <f>IFERROR(VLOOKUP(G292,'Base Zero'!A:L,7,FALSE),0)</f>
        <v>-184000</v>
      </c>
      <c r="J292" s="23">
        <f>(H292+I292)</f>
        <v>16000</v>
      </c>
      <c r="K292" s="32">
        <f>(L292-J292)</f>
        <v>0</v>
      </c>
      <c r="L292" s="32">
        <f>IFERROR(VLOOKUP(G292,'Base Zero'!$A:$L,10,FALSE),0)</f>
        <v>16000</v>
      </c>
      <c r="M292" s="32">
        <f>+L292-N292</f>
        <v>0</v>
      </c>
      <c r="N292" s="32">
        <f>IFERROR(VLOOKUP(G292,'Base Zero'!$A:$P,16,FALSE),0)</f>
        <v>16000</v>
      </c>
      <c r="O292" s="32">
        <f>IFERROR(VLOOKUP(G292,'Base Execução'!A:M,6,FALSE),0)+IFERROR(VLOOKUP(G292,'Destaque Liberado pela CPRM'!A:F,6,FALSE),0)</f>
        <v>0</v>
      </c>
      <c r="P292" s="231">
        <f>+N292-O292</f>
        <v>16000</v>
      </c>
      <c r="Q292" s="33"/>
      <c r="R292" s="231">
        <f>IFERROR(VLOOKUP(G292,'Base Execução'!$A:$K,7,FALSE),0)</f>
        <v>0</v>
      </c>
      <c r="S292" s="231">
        <f>IFERROR(VLOOKUP(G292,'Base Execução'!$A:$K,9,FALSE),0)</f>
        <v>0</v>
      </c>
      <c r="T292" s="32">
        <f>IFERROR(VLOOKUP(G292,'Base Execução'!$A:$K,11,FALSE),0)</f>
        <v>0</v>
      </c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>
        <v>174238</v>
      </c>
      <c r="E293" s="269">
        <v>4</v>
      </c>
      <c r="F293" s="313">
        <v>142</v>
      </c>
      <c r="G293" s="40" t="str">
        <f>CONCATENATE(D293,"-",E293,"-",F293)</f>
        <v>174238-4-142</v>
      </c>
      <c r="H293" s="32">
        <f>IFERROR(VLOOKUP(G293,'Base Zero'!A:L,6,FALSE),0)</f>
        <v>0</v>
      </c>
      <c r="I293" s="32">
        <f>IFERROR(VLOOKUP(G293,'Base Zero'!A:L,7,FALSE),0)</f>
        <v>0</v>
      </c>
      <c r="J293" s="23">
        <f>(H293+I293)</f>
        <v>0</v>
      </c>
      <c r="K293" s="32">
        <f>(L293-J293)</f>
        <v>0</v>
      </c>
      <c r="L293" s="32">
        <f>IFERROR(VLOOKUP(G293,'Base Zero'!$A:$L,10,FALSE),0)</f>
        <v>0</v>
      </c>
      <c r="M293" s="32">
        <f>+L293-N293</f>
        <v>0</v>
      </c>
      <c r="N293" s="32">
        <f>IFERROR(VLOOKUP(G293,'Base Zero'!$A:$P,16,FALSE),0)</f>
        <v>0</v>
      </c>
      <c r="O293" s="32">
        <f>IFERROR(VLOOKUP(G293,'Base Execução'!A:M,6,FALSE),0)+IFERROR(VLOOKUP(G293,'Destaque Liberado pela CPRM'!A:F,6,FALSE),0)</f>
        <v>0</v>
      </c>
      <c r="P293" s="231">
        <f>+N293-O293</f>
        <v>0</v>
      </c>
      <c r="Q293" s="33"/>
      <c r="R293" s="231">
        <f>IFERROR(VLOOKUP(G293,'Base Execução'!$A:$K,7,FALSE),0)</f>
        <v>0</v>
      </c>
      <c r="S293" s="231">
        <f>IFERROR(VLOOKUP(G293,'Base Execução'!$A:$K,9,FALSE),0)</f>
        <v>0</v>
      </c>
      <c r="T293" s="32">
        <f>IFERROR(VLOOKUP(G293,'Base Execução'!$A:$K,11,FALSE),0)</f>
        <v>0</v>
      </c>
      <c r="U293" s="15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>
        <v>174238</v>
      </c>
      <c r="E294" s="278">
        <v>3</v>
      </c>
      <c r="F294" s="313">
        <v>181</v>
      </c>
      <c r="G294" s="40" t="str">
        <f>CONCATENATE(D294,"-",E294,"-",F294)</f>
        <v>174238-3-181</v>
      </c>
      <c r="H294" s="32">
        <f>IFERROR(VLOOKUP(G294,'Base Zero'!A:L,6,FALSE),0)</f>
        <v>0</v>
      </c>
      <c r="I294" s="32">
        <f>IFERROR(VLOOKUP(G294,'Base Zero'!A:L,7,FALSE),0)</f>
        <v>0</v>
      </c>
      <c r="J294" s="23">
        <f>(H294+I294)</f>
        <v>0</v>
      </c>
      <c r="K294" s="32">
        <f>(L294-J294)</f>
        <v>0</v>
      </c>
      <c r="L294" s="32">
        <f>IFERROR(VLOOKUP(G294,'Base Zero'!$A:$L,10,FALSE),0)</f>
        <v>0</v>
      </c>
      <c r="M294" s="32">
        <f>+L294-N294</f>
        <v>0</v>
      </c>
      <c r="N294" s="32">
        <f>IFERROR(VLOOKUP(G294,'Base Zero'!$A:$P,16,FALSE),0)</f>
        <v>0</v>
      </c>
      <c r="O294" s="32">
        <f>IFERROR(VLOOKUP(G294,'Base Execução'!A:M,6,FALSE),0)+IFERROR(VLOOKUP(G294,'Destaque Liberado pela CPRM'!A:F,6,FALSE),0)</f>
        <v>0</v>
      </c>
      <c r="P294" s="231">
        <f>+N294-O294</f>
        <v>0</v>
      </c>
      <c r="Q294" s="33"/>
      <c r="R294" s="231">
        <f>IFERROR(VLOOKUP(G294,'Base Execução'!$A:$K,7,FALSE),0)</f>
        <v>0</v>
      </c>
      <c r="S294" s="231">
        <f>IFERROR(VLOOKUP(G294,'Base Execução'!$A:$K,9,FALSE),0)</f>
        <v>0</v>
      </c>
      <c r="T294" s="32">
        <f>IFERROR(VLOOKUP(G294,'Base Execução'!$A:$K,11,FALSE),0)</f>
        <v>0</v>
      </c>
      <c r="U294" s="15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39</v>
      </c>
      <c r="C295" s="278" t="s">
        <v>24</v>
      </c>
      <c r="D295" s="40">
        <v>174238</v>
      </c>
      <c r="E295" s="278">
        <v>3</v>
      </c>
      <c r="F295" s="313">
        <v>350</v>
      </c>
      <c r="G295" s="40" t="str">
        <f>CONCATENATE(D295,"-",E295,"-",F295)</f>
        <v>174238-3-350</v>
      </c>
      <c r="H295" s="32">
        <f>IFERROR(VLOOKUP(G295,'Base Zero'!A:L,6,FALSE),0)</f>
        <v>0</v>
      </c>
      <c r="I295" s="32">
        <f>IFERROR(VLOOKUP(G295,'Base Zero'!A:L,7,FALSE),0)</f>
        <v>0</v>
      </c>
      <c r="J295" s="23">
        <f>(H295+I295)</f>
        <v>0</v>
      </c>
      <c r="K295" s="32">
        <f>(L295-J295)</f>
        <v>0</v>
      </c>
      <c r="L295" s="32">
        <f>IFERROR(VLOOKUP(G295,'Base Zero'!$A:$L,10,FALSE),0)</f>
        <v>0</v>
      </c>
      <c r="M295" s="32">
        <f>+L295-N295</f>
        <v>0</v>
      </c>
      <c r="N295" s="32">
        <f>IFERROR(VLOOKUP(G295,'Base Zero'!$A:$P,16,FALSE),0)</f>
        <v>0</v>
      </c>
      <c r="O295" s="32">
        <f>IFERROR(VLOOKUP(G295,'Base Execução'!A:M,6,FALSE),0)+IFERROR(VLOOKUP(G295,'Destaque Liberado pela CPRM'!A:F,6,FALSE),0)</f>
        <v>0</v>
      </c>
      <c r="P295" s="231">
        <f>+N295-O295</f>
        <v>0</v>
      </c>
      <c r="Q295" s="33"/>
      <c r="R295" s="231">
        <f>IFERROR(VLOOKUP(G295,'Base Execução'!$A:$K,7,FALSE),0)</f>
        <v>0</v>
      </c>
      <c r="S295" s="231">
        <f>IFERROR(VLOOKUP(G295,'Base Execução'!$A:$K,9,FALSE),0)</f>
        <v>0</v>
      </c>
      <c r="T295" s="32">
        <f>IFERROR(VLOOKUP(G295,'Base Execução'!$A:$K,11,FALSE),0)</f>
        <v>0</v>
      </c>
      <c r="U295" s="15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>
        <v>174238</v>
      </c>
      <c r="E296" s="278">
        <v>4</v>
      </c>
      <c r="F296" s="313">
        <v>350</v>
      </c>
      <c r="G296" s="40" t="str">
        <f>CONCATENATE(D296,"-",E296,"-",F296)</f>
        <v>174238-4-350</v>
      </c>
      <c r="H296" s="32">
        <f>IFERROR(VLOOKUP(G296,'Base Zero'!A:L,6,FALSE),0)</f>
        <v>0</v>
      </c>
      <c r="I296" s="32">
        <f>IFERROR(VLOOKUP(G296,'Base Zero'!A:L,7,FALSE),0)</f>
        <v>0</v>
      </c>
      <c r="J296" s="23">
        <f>(H296+I296)</f>
        <v>0</v>
      </c>
      <c r="K296" s="32">
        <f>(L296-J296)</f>
        <v>0</v>
      </c>
      <c r="L296" s="32">
        <f>IFERROR(VLOOKUP(G296,'Base Zero'!$A:$L,10,FALSE),0)</f>
        <v>0</v>
      </c>
      <c r="M296" s="32">
        <f>+L296-N296</f>
        <v>0</v>
      </c>
      <c r="N296" s="32">
        <f>IFERROR(VLOOKUP(G296,'Base Zero'!$A:$P,16,FALSE),0)</f>
        <v>0</v>
      </c>
      <c r="O296" s="32">
        <f>IFERROR(VLOOKUP(G296,'Base Execução'!A:M,6,FALSE),0)+IFERROR(VLOOKUP(G296,'Destaque Liberado pela CPRM'!A:F,6,FALSE),0)</f>
        <v>0</v>
      </c>
      <c r="P296" s="231">
        <f>+N296-O296</f>
        <v>0</v>
      </c>
      <c r="Q296" s="33"/>
      <c r="R296" s="231">
        <f>IFERROR(VLOOKUP(G296,'Base Execução'!$A:$K,7,FALSE),0)</f>
        <v>0</v>
      </c>
      <c r="S296" s="231">
        <f>IFERROR(VLOOKUP(G296,'Base Execução'!$A:$K,9,FALSE),0)</f>
        <v>0</v>
      </c>
      <c r="T296" s="32">
        <f>IFERROR(VLOOKUP(G296,'Base Execução'!$A:$K,11,FALSE),0)</f>
        <v>0</v>
      </c>
      <c r="U296" s="15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424" t="s">
        <v>281</v>
      </c>
      <c r="C297" s="278"/>
      <c r="D297" s="40"/>
      <c r="E297" s="269"/>
      <c r="F297" s="313"/>
      <c r="G297" s="40"/>
      <c r="H297" s="32"/>
      <c r="I297" s="32"/>
      <c r="J297" s="23"/>
      <c r="K297" s="32"/>
      <c r="L297" s="32"/>
      <c r="M297" s="32"/>
      <c r="N297" s="32"/>
      <c r="O297" s="32"/>
      <c r="P297" s="231"/>
      <c r="Q297" s="33"/>
      <c r="R297" s="231"/>
      <c r="S297" s="231"/>
      <c r="T297" s="32"/>
      <c r="U297" s="15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" customHeight="1" x14ac:dyDescent="0.2">
      <c r="A298" s="95"/>
      <c r="B298" s="38" t="s">
        <v>143</v>
      </c>
      <c r="C298" s="269"/>
      <c r="D298" s="36"/>
      <c r="E298" s="35"/>
      <c r="F298" s="37"/>
      <c r="G298" s="33"/>
      <c r="H298" s="22">
        <f>SUM(H299:H299)</f>
        <v>3500000</v>
      </c>
      <c r="I298" s="22">
        <f>SUM(I299:I299)</f>
        <v>-3210000</v>
      </c>
      <c r="J298" s="22">
        <f>SUM(J299:J299)</f>
        <v>290000</v>
      </c>
      <c r="K298" s="22">
        <f t="shared" ref="K298:P298" si="121">SUM(K299:K299)</f>
        <v>0</v>
      </c>
      <c r="L298" s="22">
        <f t="shared" si="121"/>
        <v>290000</v>
      </c>
      <c r="M298" s="22">
        <f t="shared" si="121"/>
        <v>0</v>
      </c>
      <c r="N298" s="22">
        <f t="shared" si="121"/>
        <v>290000</v>
      </c>
      <c r="O298" s="22">
        <f t="shared" si="121"/>
        <v>0</v>
      </c>
      <c r="P298" s="229">
        <f t="shared" si="121"/>
        <v>290000</v>
      </c>
      <c r="Q298" s="33"/>
      <c r="R298" s="229">
        <f>SUM(R299:R299)</f>
        <v>0</v>
      </c>
      <c r="S298" s="229">
        <f>SUM(S299:S299)</f>
        <v>0</v>
      </c>
      <c r="T298" s="22">
        <f>SUM(T299:T299)</f>
        <v>0</v>
      </c>
      <c r="U298" s="154">
        <f>+IFERROR((R298/N298),0%)</f>
        <v>0</v>
      </c>
    </row>
    <row r="299" spans="1:33" ht="15" customHeight="1" x14ac:dyDescent="0.2">
      <c r="A299" s="95"/>
      <c r="B299" s="314" t="s">
        <v>26</v>
      </c>
      <c r="C299" s="269" t="s">
        <v>24</v>
      </c>
      <c r="D299" s="39">
        <v>174264</v>
      </c>
      <c r="E299" s="269">
        <v>3</v>
      </c>
      <c r="F299" s="313">
        <v>142</v>
      </c>
      <c r="G299" s="40" t="str">
        <f>CONCATENATE(D299,"-",E299,"-",F299)</f>
        <v>174264-3-142</v>
      </c>
      <c r="H299" s="32">
        <f>IFERROR(VLOOKUP(G299,'Base Zero'!A:L,6,FALSE),0)</f>
        <v>3500000</v>
      </c>
      <c r="I299" s="32">
        <f>IFERROR(VLOOKUP(G299,'Base Zero'!A:L,7,FALSE),0)</f>
        <v>-3210000</v>
      </c>
      <c r="J299" s="23">
        <f>(H299+I299)</f>
        <v>290000</v>
      </c>
      <c r="K299" s="32">
        <f>(L299-J299)</f>
        <v>0</v>
      </c>
      <c r="L299" s="32">
        <f>IFERROR(VLOOKUP(G299,'Base Zero'!$A:$L,10,FALSE),0)</f>
        <v>290000</v>
      </c>
      <c r="M299" s="32">
        <f>+L299-N299</f>
        <v>0</v>
      </c>
      <c r="N299" s="32">
        <f>IFERROR(VLOOKUP(G299,'Base Zero'!$A:$P,16,FALSE),0)</f>
        <v>290000</v>
      </c>
      <c r="O299" s="32">
        <f>IFERROR(VLOOKUP(G299,'Base Execução'!A:M,6,FALSE),0)+IFERROR(VLOOKUP(G299,'Destaque Liberado pela CPRM'!A:F,6,FALSE),0)</f>
        <v>0</v>
      </c>
      <c r="P299" s="231">
        <f>+N299-O299</f>
        <v>290000</v>
      </c>
      <c r="Q299" s="32"/>
      <c r="R299" s="231">
        <f>IFERROR(VLOOKUP(G299,'Base Execução'!$A:$K,7,FALSE),0)</f>
        <v>0</v>
      </c>
      <c r="S299" s="231">
        <f>IFERROR(VLOOKUP(G299,'Base Execução'!$A:$K,9,FALSE),0)</f>
        <v>0</v>
      </c>
      <c r="T299" s="32">
        <f>IFERROR(VLOOKUP(G299,'Base Execução'!$A:$K,11,FALSE),0)</f>
        <v>0</v>
      </c>
      <c r="U299" s="155"/>
    </row>
    <row r="300" spans="1:33" s="11" customFormat="1" ht="15" customHeight="1" x14ac:dyDescent="0.2">
      <c r="A300" s="95"/>
      <c r="B300" s="424" t="s">
        <v>172</v>
      </c>
      <c r="C300" s="278"/>
      <c r="D300" s="40"/>
      <c r="E300" s="269"/>
      <c r="F300" s="313"/>
      <c r="G300" s="40"/>
      <c r="H300" s="32"/>
      <c r="I300" s="32"/>
      <c r="J300" s="23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" customHeight="1" x14ac:dyDescent="0.2">
      <c r="A301" s="95"/>
      <c r="B301" s="38" t="s">
        <v>144</v>
      </c>
      <c r="C301" s="269"/>
      <c r="D301" s="36"/>
      <c r="E301" s="35"/>
      <c r="F301" s="37"/>
      <c r="G301" s="33"/>
      <c r="H301" s="22">
        <f>SUM(H302:H302)</f>
        <v>800000</v>
      </c>
      <c r="I301" s="22">
        <f>SUM(I302:I302)</f>
        <v>-735000</v>
      </c>
      <c r="J301" s="22">
        <f>SUM(J302:J302)</f>
        <v>65000</v>
      </c>
      <c r="K301" s="22">
        <f t="shared" ref="K301:P301" si="122">SUM(K302:K302)</f>
        <v>0</v>
      </c>
      <c r="L301" s="22">
        <f t="shared" si="122"/>
        <v>65000</v>
      </c>
      <c r="M301" s="22">
        <f t="shared" si="122"/>
        <v>0</v>
      </c>
      <c r="N301" s="22">
        <f t="shared" si="122"/>
        <v>65000</v>
      </c>
      <c r="O301" s="22">
        <f t="shared" si="122"/>
        <v>0</v>
      </c>
      <c r="P301" s="229">
        <f t="shared" si="122"/>
        <v>65000</v>
      </c>
      <c r="Q301" s="33"/>
      <c r="R301" s="229">
        <f>SUM(R302:R302)</f>
        <v>0</v>
      </c>
      <c r="S301" s="229">
        <f>SUM(S302:S302)</f>
        <v>0</v>
      </c>
      <c r="T301" s="22">
        <f>SUM(T302:T302)</f>
        <v>0</v>
      </c>
      <c r="U301" s="154">
        <f>+IFERROR((R301/N301),0%)</f>
        <v>0</v>
      </c>
    </row>
    <row r="302" spans="1:33" ht="15" customHeight="1" x14ac:dyDescent="0.2">
      <c r="A302" s="95"/>
      <c r="B302" s="314" t="s">
        <v>26</v>
      </c>
      <c r="C302" s="269" t="s">
        <v>24</v>
      </c>
      <c r="D302" s="39">
        <v>174268</v>
      </c>
      <c r="E302" s="269">
        <v>3</v>
      </c>
      <c r="F302" s="313">
        <v>142</v>
      </c>
      <c r="G302" s="40" t="str">
        <f>CONCATENATE(D302,"-",E302,"-",F302)</f>
        <v>174268-3-142</v>
      </c>
      <c r="H302" s="32">
        <f>IFERROR(VLOOKUP(G302,'Base Zero'!A:L,6,FALSE),0)</f>
        <v>800000</v>
      </c>
      <c r="I302" s="32">
        <f>IFERROR(VLOOKUP(G302,'Base Zero'!A:L,7,FALSE),0)</f>
        <v>-735000</v>
      </c>
      <c r="J302" s="23">
        <f>(H302+I302)</f>
        <v>65000</v>
      </c>
      <c r="K302" s="32">
        <f>(L302-J302)</f>
        <v>0</v>
      </c>
      <c r="L302" s="32">
        <f>IFERROR(VLOOKUP(G302,'Base Zero'!$A:$L,10,FALSE),0)</f>
        <v>65000</v>
      </c>
      <c r="M302" s="32">
        <f>+L302-N302</f>
        <v>0</v>
      </c>
      <c r="N302" s="32">
        <f>IFERROR(VLOOKUP(G302,'Base Zero'!$A:$P,16,FALSE),0)</f>
        <v>65000</v>
      </c>
      <c r="O302" s="32">
        <f>IFERROR(VLOOKUP(G302,'Base Execução'!A:M,6,FALSE),0)+IFERROR(VLOOKUP(G302,'Destaque Liberado pela CPRM'!A:F,6,FALSE),0)</f>
        <v>0</v>
      </c>
      <c r="P302" s="231">
        <f>+N302-O302</f>
        <v>65000</v>
      </c>
      <c r="Q302" s="32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</row>
    <row r="303" spans="1:33" s="11" customFormat="1" ht="15" customHeight="1" x14ac:dyDescent="0.2">
      <c r="A303" s="95"/>
      <c r="B303" s="424" t="s">
        <v>173</v>
      </c>
      <c r="C303" s="278"/>
      <c r="D303" s="39"/>
      <c r="E303" s="269"/>
      <c r="F303" s="313"/>
      <c r="G303" s="40"/>
      <c r="H303" s="32"/>
      <c r="I303" s="32"/>
      <c r="J303" s="23"/>
      <c r="K303" s="32"/>
      <c r="L303" s="32"/>
      <c r="M303" s="32"/>
      <c r="N303" s="32"/>
      <c r="O303" s="32"/>
      <c r="P303" s="231"/>
      <c r="Q303" s="33"/>
      <c r="R303" s="231"/>
      <c r="S303" s="231"/>
      <c r="T303" s="32"/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" customHeight="1" x14ac:dyDescent="0.2">
      <c r="A304" s="95"/>
      <c r="B304" s="38" t="s">
        <v>145</v>
      </c>
      <c r="C304" s="269"/>
      <c r="D304" s="36"/>
      <c r="E304" s="35"/>
      <c r="F304" s="37"/>
      <c r="G304" s="33"/>
      <c r="H304" s="22">
        <f>SUM(H305:H305)</f>
        <v>700000</v>
      </c>
      <c r="I304" s="22">
        <f>SUM(I305:I305)</f>
        <v>-650000</v>
      </c>
      <c r="J304" s="22">
        <f t="shared" ref="J304:P304" si="123">SUM(J305:J305)</f>
        <v>50000</v>
      </c>
      <c r="K304" s="22">
        <f t="shared" si="123"/>
        <v>0</v>
      </c>
      <c r="L304" s="22">
        <f t="shared" si="123"/>
        <v>50000</v>
      </c>
      <c r="M304" s="22">
        <f t="shared" si="123"/>
        <v>0</v>
      </c>
      <c r="N304" s="22">
        <f t="shared" si="123"/>
        <v>50000</v>
      </c>
      <c r="O304" s="22">
        <f t="shared" si="123"/>
        <v>0</v>
      </c>
      <c r="P304" s="229">
        <f t="shared" si="123"/>
        <v>50000</v>
      </c>
      <c r="Q304" s="33"/>
      <c r="R304" s="229">
        <f>SUM(R305:R305)</f>
        <v>0</v>
      </c>
      <c r="S304" s="229">
        <f>SUM(S305:S305)</f>
        <v>0</v>
      </c>
      <c r="T304" s="22">
        <f>SUM(T305:T305)</f>
        <v>0</v>
      </c>
      <c r="U304" s="154">
        <f>+IFERROR((R304/N304),0%)</f>
        <v>0</v>
      </c>
    </row>
    <row r="305" spans="1:33" ht="15" customHeight="1" x14ac:dyDescent="0.2">
      <c r="A305" s="95"/>
      <c r="B305" s="314" t="s">
        <v>26</v>
      </c>
      <c r="C305" s="269" t="s">
        <v>24</v>
      </c>
      <c r="D305" s="39">
        <v>174271</v>
      </c>
      <c r="E305" s="269">
        <v>3</v>
      </c>
      <c r="F305" s="313">
        <v>142</v>
      </c>
      <c r="G305" s="40" t="str">
        <f>CONCATENATE(D305,"-",E305,"-",F305)</f>
        <v>174271-3-142</v>
      </c>
      <c r="H305" s="32">
        <f>IFERROR(VLOOKUP(G305,'Base Zero'!A:L,6,FALSE),0)</f>
        <v>700000</v>
      </c>
      <c r="I305" s="32">
        <f>IFERROR(VLOOKUP(G305,'Base Zero'!A:L,7,FALSE),0)</f>
        <v>-650000</v>
      </c>
      <c r="J305" s="23">
        <f>(H305+I305)</f>
        <v>50000</v>
      </c>
      <c r="K305" s="32">
        <f>(L305-J305)</f>
        <v>0</v>
      </c>
      <c r="L305" s="32">
        <f>IFERROR(VLOOKUP(G305,'Base Zero'!$A:$L,10,FALSE),0)</f>
        <v>50000</v>
      </c>
      <c r="M305" s="32">
        <f>+L305-N305</f>
        <v>0</v>
      </c>
      <c r="N305" s="32">
        <f>IFERROR(VLOOKUP(G305,'Base Zero'!$A:$P,16,FALSE),0)</f>
        <v>50000</v>
      </c>
      <c r="O305" s="32">
        <f>IFERROR(VLOOKUP(G305,'Base Execução'!A:M,6,FALSE),0)+IFERROR(VLOOKUP(G305,'Destaque Liberado pela CPRM'!A:F,6,FALSE),0)</f>
        <v>0</v>
      </c>
      <c r="P305" s="231">
        <f>+N305-O305</f>
        <v>50000</v>
      </c>
      <c r="Q305" s="32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</row>
    <row r="306" spans="1:33" s="11" customFormat="1" ht="15" customHeight="1" x14ac:dyDescent="0.2">
      <c r="A306" s="95"/>
      <c r="B306" s="312"/>
      <c r="C306" s="48"/>
      <c r="D306" s="49"/>
      <c r="E306" s="48"/>
      <c r="F306" s="317"/>
      <c r="G306" s="49"/>
      <c r="H306" s="42"/>
      <c r="I306" s="42"/>
      <c r="J306" s="24"/>
      <c r="K306" s="42"/>
      <c r="L306" s="42"/>
      <c r="M306" s="42"/>
      <c r="N306" s="42"/>
      <c r="O306" s="42"/>
      <c r="P306" s="265"/>
      <c r="Q306" s="35"/>
      <c r="R306" s="265"/>
      <c r="S306" s="265"/>
      <c r="T306" s="42"/>
      <c r="U306" s="300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24.95" customHeight="1" x14ac:dyDescent="0.2">
      <c r="A307" s="272"/>
      <c r="B307" s="20" t="s">
        <v>282</v>
      </c>
      <c r="C307" s="269"/>
      <c r="D307" s="39"/>
      <c r="E307" s="269"/>
      <c r="F307" s="44"/>
      <c r="G307" s="269"/>
      <c r="H307" s="22">
        <f>SUM(H309:H310)</f>
        <v>10700000</v>
      </c>
      <c r="I307" s="22">
        <f t="shared" ref="I307:T307" si="124">SUM(I309:I310)</f>
        <v>-10700000</v>
      </c>
      <c r="J307" s="22">
        <f t="shared" si="124"/>
        <v>0</v>
      </c>
      <c r="K307" s="22">
        <f t="shared" si="124"/>
        <v>0</v>
      </c>
      <c r="L307" s="22">
        <f t="shared" si="124"/>
        <v>0</v>
      </c>
      <c r="M307" s="22">
        <f t="shared" si="124"/>
        <v>0</v>
      </c>
      <c r="N307" s="22">
        <f t="shared" si="124"/>
        <v>0</v>
      </c>
      <c r="O307" s="22">
        <f t="shared" si="124"/>
        <v>0</v>
      </c>
      <c r="P307" s="22">
        <f t="shared" si="124"/>
        <v>0</v>
      </c>
      <c r="Q307" s="22">
        <f t="shared" si="124"/>
        <v>0</v>
      </c>
      <c r="R307" s="22">
        <f t="shared" si="124"/>
        <v>0</v>
      </c>
      <c r="S307" s="22">
        <f t="shared" si="124"/>
        <v>0</v>
      </c>
      <c r="T307" s="22">
        <f t="shared" si="124"/>
        <v>0</v>
      </c>
      <c r="U307" s="156">
        <f>+IFERROR((R307/N307),0%)</f>
        <v>0</v>
      </c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s="11" customFormat="1" ht="15" customHeight="1" x14ac:dyDescent="0.2">
      <c r="A308" s="272"/>
      <c r="B308" s="294" t="s">
        <v>327</v>
      </c>
      <c r="C308" s="269"/>
      <c r="D308" s="39"/>
      <c r="E308" s="269"/>
      <c r="F308" s="44"/>
      <c r="G308" s="269"/>
      <c r="H308" s="31"/>
      <c r="I308" s="31"/>
      <c r="J308" s="31"/>
      <c r="K308" s="31"/>
      <c r="L308" s="31"/>
      <c r="M308" s="31"/>
      <c r="N308" s="31"/>
      <c r="O308" s="31"/>
      <c r="P308" s="232"/>
      <c r="Q308" s="35"/>
      <c r="R308" s="232"/>
      <c r="S308" s="232"/>
      <c r="T308" s="31"/>
      <c r="U308" s="298"/>
      <c r="V308" s="364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s="11" customFormat="1" ht="15" customHeight="1" x14ac:dyDescent="0.2">
      <c r="A309" s="272"/>
      <c r="B309" s="34" t="s">
        <v>23</v>
      </c>
      <c r="C309" s="269" t="s">
        <v>24</v>
      </c>
      <c r="D309" s="39"/>
      <c r="E309" s="269">
        <v>3</v>
      </c>
      <c r="F309" s="44">
        <v>142</v>
      </c>
      <c r="G309" s="39"/>
      <c r="H309" s="31">
        <f>H314+H318+H322+H325+H328+H331</f>
        <v>8700000</v>
      </c>
      <c r="I309" s="31">
        <f t="shared" ref="I309:T309" si="125">I314+I318+I322+I325+I328+I331</f>
        <v>-8700000</v>
      </c>
      <c r="J309" s="31">
        <f t="shared" si="125"/>
        <v>0</v>
      </c>
      <c r="K309" s="31">
        <f t="shared" si="125"/>
        <v>0</v>
      </c>
      <c r="L309" s="31">
        <f t="shared" si="125"/>
        <v>0</v>
      </c>
      <c r="M309" s="31">
        <f t="shared" si="125"/>
        <v>0</v>
      </c>
      <c r="N309" s="31">
        <f t="shared" si="125"/>
        <v>0</v>
      </c>
      <c r="O309" s="31">
        <f t="shared" si="125"/>
        <v>0</v>
      </c>
      <c r="P309" s="31">
        <f t="shared" si="125"/>
        <v>0</v>
      </c>
      <c r="Q309" s="31">
        <f t="shared" si="125"/>
        <v>0</v>
      </c>
      <c r="R309" s="31">
        <f t="shared" si="125"/>
        <v>0</v>
      </c>
      <c r="S309" s="31">
        <f t="shared" si="125"/>
        <v>0</v>
      </c>
      <c r="T309" s="31">
        <f t="shared" si="125"/>
        <v>0</v>
      </c>
      <c r="U309" s="298"/>
      <c r="V309" s="36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s="11" customFormat="1" ht="15" customHeight="1" x14ac:dyDescent="0.2">
      <c r="A310" s="272"/>
      <c r="B310" s="34" t="s">
        <v>26</v>
      </c>
      <c r="C310" s="269" t="s">
        <v>27</v>
      </c>
      <c r="D310" s="39"/>
      <c r="E310" s="269">
        <v>4</v>
      </c>
      <c r="F310" s="44">
        <v>142</v>
      </c>
      <c r="G310" s="39"/>
      <c r="H310" s="31">
        <f>H315+H319</f>
        <v>2000000</v>
      </c>
      <c r="I310" s="31">
        <f t="shared" ref="I310:T310" si="126">I315+I319</f>
        <v>-2000000</v>
      </c>
      <c r="J310" s="31">
        <f t="shared" si="126"/>
        <v>0</v>
      </c>
      <c r="K310" s="31">
        <f t="shared" si="126"/>
        <v>0</v>
      </c>
      <c r="L310" s="31">
        <f t="shared" si="126"/>
        <v>0</v>
      </c>
      <c r="M310" s="31">
        <f t="shared" si="126"/>
        <v>0</v>
      </c>
      <c r="N310" s="31">
        <f t="shared" si="126"/>
        <v>0</v>
      </c>
      <c r="O310" s="31">
        <f t="shared" si="126"/>
        <v>0</v>
      </c>
      <c r="P310" s="31">
        <f t="shared" si="126"/>
        <v>0</v>
      </c>
      <c r="Q310" s="31">
        <f>Q315</f>
        <v>0</v>
      </c>
      <c r="R310" s="31">
        <f t="shared" si="126"/>
        <v>0</v>
      </c>
      <c r="S310" s="31">
        <f t="shared" si="126"/>
        <v>0</v>
      </c>
      <c r="T310" s="31">
        <f t="shared" si="126"/>
        <v>0</v>
      </c>
      <c r="U310" s="298"/>
      <c r="V310" s="364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s="11" customFormat="1" ht="15" customHeight="1" x14ac:dyDescent="0.2">
      <c r="A311" s="272"/>
      <c r="B311" s="302"/>
      <c r="C311" s="269"/>
      <c r="D311" s="39"/>
      <c r="E311" s="269"/>
      <c r="F311" s="44"/>
      <c r="G311" s="269"/>
      <c r="H311" s="31"/>
      <c r="I311" s="31"/>
      <c r="J311" s="28"/>
      <c r="K311" s="31"/>
      <c r="L311" s="31"/>
      <c r="M311" s="31"/>
      <c r="N311" s="31"/>
      <c r="O311" s="31"/>
      <c r="P311" s="232"/>
      <c r="Q311" s="35"/>
      <c r="R311" s="232"/>
      <c r="S311" s="232"/>
      <c r="T311" s="31"/>
      <c r="U311" s="298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">
      <c r="A312" s="272"/>
      <c r="B312" s="424" t="s">
        <v>283</v>
      </c>
      <c r="C312" s="269"/>
      <c r="D312" s="281"/>
      <c r="E312" s="269"/>
      <c r="F312" s="44"/>
      <c r="G312" s="39"/>
      <c r="H312" s="31"/>
      <c r="I312" s="31"/>
      <c r="J312" s="28"/>
      <c r="K312" s="31"/>
      <c r="L312" s="31"/>
      <c r="M312" s="31"/>
      <c r="N312" s="31"/>
      <c r="O312" s="31"/>
      <c r="P312" s="232"/>
      <c r="Q312" s="35"/>
      <c r="R312" s="232"/>
      <c r="S312" s="232"/>
      <c r="T312" s="31"/>
      <c r="U312" s="298"/>
    </row>
    <row r="313" spans="1:33" ht="15" customHeight="1" x14ac:dyDescent="0.2">
      <c r="A313" s="272"/>
      <c r="B313" s="38" t="s">
        <v>221</v>
      </c>
      <c r="C313" s="308"/>
      <c r="D313" s="307"/>
      <c r="E313" s="308"/>
      <c r="F313" s="303"/>
      <c r="G313" s="39"/>
      <c r="H313" s="30">
        <f t="shared" ref="H313:T313" si="127">SUM(H314:H315)</f>
        <v>3190000</v>
      </c>
      <c r="I313" s="30">
        <f t="shared" si="127"/>
        <v>-3190000</v>
      </c>
      <c r="J313" s="30">
        <f t="shared" si="127"/>
        <v>0</v>
      </c>
      <c r="K313" s="30">
        <f t="shared" si="127"/>
        <v>0</v>
      </c>
      <c r="L313" s="30">
        <f t="shared" si="127"/>
        <v>0</v>
      </c>
      <c r="M313" s="30">
        <f t="shared" si="127"/>
        <v>0</v>
      </c>
      <c r="N313" s="30">
        <f t="shared" si="127"/>
        <v>0</v>
      </c>
      <c r="O313" s="30">
        <f t="shared" si="127"/>
        <v>0</v>
      </c>
      <c r="P313" s="30">
        <f t="shared" si="127"/>
        <v>0</v>
      </c>
      <c r="Q313" s="30">
        <f t="shared" si="127"/>
        <v>0</v>
      </c>
      <c r="R313" s="30">
        <f t="shared" si="127"/>
        <v>0</v>
      </c>
      <c r="S313" s="30">
        <f t="shared" si="127"/>
        <v>0</v>
      </c>
      <c r="T313" s="30">
        <f t="shared" si="127"/>
        <v>0</v>
      </c>
      <c r="U313" s="154">
        <f>+IFERROR((R313/N313),0%)</f>
        <v>0</v>
      </c>
    </row>
    <row r="314" spans="1:33" ht="15" customHeight="1" x14ac:dyDescent="0.2">
      <c r="A314" s="272"/>
      <c r="B314" s="34" t="s">
        <v>26</v>
      </c>
      <c r="C314" s="308" t="s">
        <v>24</v>
      </c>
      <c r="D314" s="281">
        <v>174242</v>
      </c>
      <c r="E314" s="308">
        <v>3</v>
      </c>
      <c r="F314" s="220">
        <v>142</v>
      </c>
      <c r="G314" s="39" t="str">
        <f>CONCATENATE(D314,"-",E314,"-",F314)</f>
        <v>174242-3-142</v>
      </c>
      <c r="H314" s="31">
        <f>IFERROR(VLOOKUP(G314,'Base Zero'!A:L,6,FALSE),0)</f>
        <v>1490000</v>
      </c>
      <c r="I314" s="31">
        <f>IFERROR(VLOOKUP(G314,'Base Zero'!A:L,7,FALSE),0)</f>
        <v>-1490000</v>
      </c>
      <c r="J314" s="28">
        <f>(H314+I314)</f>
        <v>0</v>
      </c>
      <c r="K314" s="31">
        <f>(L314-J314)</f>
        <v>0</v>
      </c>
      <c r="L314" s="31">
        <f>IFERROR(VLOOKUP(G314,'Base Zero'!$A:$L,10,FALSE),0)</f>
        <v>0</v>
      </c>
      <c r="M314" s="31">
        <f>+L314-N314</f>
        <v>0</v>
      </c>
      <c r="N314" s="32">
        <f>IFERROR(VLOOKUP(G314,'Base Zero'!$A:$P,16,FALSE),0)</f>
        <v>0</v>
      </c>
      <c r="O314" s="32">
        <f>IFERROR(VLOOKUP(G314,'Base Execução'!A:M,6,FALSE),0)+IFERROR(VLOOKUP(G314,'Destaque Liberado pela CPRM'!A:F,6,FALSE),0)</f>
        <v>0</v>
      </c>
      <c r="P314" s="232">
        <f>+N314-O314</f>
        <v>0</v>
      </c>
      <c r="Q314" s="35"/>
      <c r="R314" s="231">
        <f>IFERROR(VLOOKUP(G314,'Base Execução'!$A:$K,7,FALSE),0)</f>
        <v>0</v>
      </c>
      <c r="S314" s="231">
        <f>IFERROR(VLOOKUP(G314,'Base Execução'!$A:$K,9,FALSE),0)</f>
        <v>0</v>
      </c>
      <c r="T314" s="32">
        <f>IFERROR(VLOOKUP(G314,'Base Execução'!$A:$K,11,FALSE),0)</f>
        <v>0</v>
      </c>
      <c r="U314" s="298"/>
    </row>
    <row r="315" spans="1:33" ht="15" customHeight="1" x14ac:dyDescent="0.2">
      <c r="A315" s="272"/>
      <c r="B315" s="34" t="s">
        <v>26</v>
      </c>
      <c r="C315" s="269" t="s">
        <v>27</v>
      </c>
      <c r="D315" s="281">
        <v>174242</v>
      </c>
      <c r="E315" s="269">
        <v>4</v>
      </c>
      <c r="F315" s="44">
        <v>142</v>
      </c>
      <c r="G315" s="39" t="str">
        <f>CONCATENATE(D315,"-",E315,"-",F315)</f>
        <v>174242-4-142</v>
      </c>
      <c r="H315" s="31">
        <f>IFERROR(VLOOKUP(G315,'Base Zero'!A:L,6,FALSE),0)</f>
        <v>1700000</v>
      </c>
      <c r="I315" s="31">
        <f>IFERROR(VLOOKUP(G315,'Base Zero'!A:L,7,FALSE),0)</f>
        <v>-1700000</v>
      </c>
      <c r="J315" s="28">
        <f>(H315+I315)</f>
        <v>0</v>
      </c>
      <c r="K315" s="31">
        <f>(L315-J315)</f>
        <v>0</v>
      </c>
      <c r="L315" s="31">
        <f>IFERROR(VLOOKUP(G315,'Base Zero'!$A:$L,10,FALSE),0)</f>
        <v>0</v>
      </c>
      <c r="M315" s="31">
        <f>+L315-N315</f>
        <v>0</v>
      </c>
      <c r="N315" s="32">
        <f>IFERROR(VLOOKUP(G315,'Base Zero'!$A:$P,16,FALSE),0)</f>
        <v>0</v>
      </c>
      <c r="O315" s="32">
        <f>IFERROR(VLOOKUP(G315,'Base Execução'!A:M,6,FALSE),0)+IFERROR(VLOOKUP(G315,'Destaque Liberado pela CPRM'!A:F,6,FALSE),0)</f>
        <v>0</v>
      </c>
      <c r="P315" s="232">
        <f>+N315-O315</f>
        <v>0</v>
      </c>
      <c r="Q315" s="35"/>
      <c r="R315" s="231">
        <f>IFERROR(VLOOKUP(G315,'Base Execução'!$A:$K,7,FALSE),0)</f>
        <v>0</v>
      </c>
      <c r="S315" s="231">
        <f>IFERROR(VLOOKUP(G315,'Base Execução'!$A:$K,9,FALSE),0)</f>
        <v>0</v>
      </c>
      <c r="T315" s="32">
        <f>IFERROR(VLOOKUP(G315,'Base Execução'!$A:$K,11,FALSE),0)</f>
        <v>0</v>
      </c>
      <c r="U315" s="298"/>
    </row>
    <row r="316" spans="1:33" s="11" customFormat="1" ht="15" customHeight="1" x14ac:dyDescent="0.2">
      <c r="A316" s="272"/>
      <c r="B316" s="424" t="s">
        <v>284</v>
      </c>
      <c r="C316" s="269"/>
      <c r="D316" s="39"/>
      <c r="E316" s="269"/>
      <c r="F316" s="44"/>
      <c r="G316" s="269"/>
      <c r="H316" s="31"/>
      <c r="I316" s="31"/>
      <c r="J316" s="28"/>
      <c r="K316" s="31"/>
      <c r="L316" s="31"/>
      <c r="M316" s="31"/>
      <c r="N316" s="31"/>
      <c r="O316" s="31"/>
      <c r="P316" s="232"/>
      <c r="Q316" s="35"/>
      <c r="R316" s="232"/>
      <c r="S316" s="232"/>
      <c r="T316" s="31"/>
      <c r="U316" s="298"/>
      <c r="V316" s="364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" customHeight="1" x14ac:dyDescent="0.2">
      <c r="A317" s="272"/>
      <c r="B317" s="38" t="s">
        <v>223</v>
      </c>
      <c r="C317" s="269"/>
      <c r="D317" s="39"/>
      <c r="E317" s="269"/>
      <c r="F317" s="303"/>
      <c r="G317" s="35"/>
      <c r="H317" s="22">
        <f>SUM(H318:H319)</f>
        <v>1200000</v>
      </c>
      <c r="I317" s="22">
        <f t="shared" ref="I317:P317" si="128">SUM(I318:I319)</f>
        <v>-1200000</v>
      </c>
      <c r="J317" s="22">
        <f t="shared" si="128"/>
        <v>0</v>
      </c>
      <c r="K317" s="22">
        <f t="shared" si="128"/>
        <v>0</v>
      </c>
      <c r="L317" s="22">
        <f t="shared" si="128"/>
        <v>0</v>
      </c>
      <c r="M317" s="22">
        <f t="shared" si="128"/>
        <v>0</v>
      </c>
      <c r="N317" s="22">
        <f t="shared" si="128"/>
        <v>0</v>
      </c>
      <c r="O317" s="22">
        <f t="shared" si="128"/>
        <v>0</v>
      </c>
      <c r="P317" s="22">
        <f t="shared" si="128"/>
        <v>0</v>
      </c>
      <c r="Q317" s="22">
        <f>SUM(Q318:Q318)</f>
        <v>0</v>
      </c>
      <c r="R317" s="22">
        <f>SUM(R318:R319)</f>
        <v>0</v>
      </c>
      <c r="S317" s="22">
        <f>SUM(S318:S319)</f>
        <v>0</v>
      </c>
      <c r="T317" s="22">
        <f>SUM(T318:T319)</f>
        <v>0</v>
      </c>
      <c r="U317" s="154">
        <f>+IFERROR((R317/N317),0%)</f>
        <v>0</v>
      </c>
    </row>
    <row r="318" spans="1:33" ht="15" customHeight="1" x14ac:dyDescent="0.2">
      <c r="A318" s="272"/>
      <c r="B318" s="34" t="s">
        <v>26</v>
      </c>
      <c r="C318" s="269" t="s">
        <v>24</v>
      </c>
      <c r="D318" s="281">
        <v>174249</v>
      </c>
      <c r="E318" s="269">
        <v>3</v>
      </c>
      <c r="F318" s="44">
        <v>142</v>
      </c>
      <c r="G318" s="39" t="str">
        <f>CONCATENATE(D318,"-",E318,"-",F318)</f>
        <v>174249-3-142</v>
      </c>
      <c r="H318" s="31">
        <f>IFERROR(VLOOKUP(G318,'Base Zero'!A:L,6,FALSE),0)</f>
        <v>900000</v>
      </c>
      <c r="I318" s="31">
        <f>IFERROR(VLOOKUP(G318,'Base Zero'!A:L,7,FALSE),0)</f>
        <v>-900000</v>
      </c>
      <c r="J318" s="28">
        <f>(H318+I318)</f>
        <v>0</v>
      </c>
      <c r="K318" s="31">
        <f>(L318-J318)</f>
        <v>0</v>
      </c>
      <c r="L318" s="31">
        <f>IFERROR(VLOOKUP(G318,'Base Zero'!$A:$L,10,FALSE),0)</f>
        <v>0</v>
      </c>
      <c r="M318" s="31">
        <f>+L318-N318</f>
        <v>0</v>
      </c>
      <c r="N318" s="32">
        <f>IFERROR(VLOOKUP(G318,'Base Zero'!$A:$P,16,FALSE),0)</f>
        <v>0</v>
      </c>
      <c r="O318" s="32">
        <f>IFERROR(VLOOKUP(G318,'Base Execução'!A:M,6,FALSE),0)+IFERROR(VLOOKUP(G318,'Destaque Liberado pela CPRM'!A:F,6,FALSE),0)</f>
        <v>0</v>
      </c>
      <c r="P318" s="232">
        <f>+N318-O318</f>
        <v>0</v>
      </c>
      <c r="Q318" s="31"/>
      <c r="R318" s="231">
        <f>IFERROR(VLOOKUP(G318,'Base Execução'!$A:$K,7,FALSE),0)</f>
        <v>0</v>
      </c>
      <c r="S318" s="231">
        <f>IFERROR(VLOOKUP(G318,'Base Execução'!$A:$K,9,FALSE),0)</f>
        <v>0</v>
      </c>
      <c r="T318" s="32">
        <f>IFERROR(VLOOKUP(G318,'Base Execução'!$A:$K,11,FALSE),0)</f>
        <v>0</v>
      </c>
      <c r="U318" s="298"/>
    </row>
    <row r="319" spans="1:33" ht="15" customHeight="1" x14ac:dyDescent="0.2">
      <c r="A319" s="272"/>
      <c r="B319" s="34" t="s">
        <v>26</v>
      </c>
      <c r="C319" s="269" t="s">
        <v>27</v>
      </c>
      <c r="D319" s="281">
        <v>174249</v>
      </c>
      <c r="E319" s="269">
        <v>4</v>
      </c>
      <c r="F319" s="44">
        <v>142</v>
      </c>
      <c r="G319" s="39" t="str">
        <f>CONCATENATE(D319,"-",E319,"-",F319)</f>
        <v>174249-4-142</v>
      </c>
      <c r="H319" s="31">
        <f>IFERROR(VLOOKUP(G319,'Base Zero'!A:L,6,FALSE),0)</f>
        <v>300000</v>
      </c>
      <c r="I319" s="31">
        <f>IFERROR(VLOOKUP(G319,'Base Zero'!A:L,7,FALSE),0)</f>
        <v>-300000</v>
      </c>
      <c r="J319" s="28">
        <f>(H319+I319)</f>
        <v>0</v>
      </c>
      <c r="K319" s="31">
        <f>(L319-J319)</f>
        <v>0</v>
      </c>
      <c r="L319" s="31">
        <f>IFERROR(VLOOKUP(G319,'Base Zero'!$A:$L,10,FALSE),0)</f>
        <v>0</v>
      </c>
      <c r="M319" s="31">
        <f>+L319-N319</f>
        <v>0</v>
      </c>
      <c r="N319" s="32">
        <f>IFERROR(VLOOKUP(G319,'Base Zero'!$A:$P,16,FALSE),0)</f>
        <v>0</v>
      </c>
      <c r="O319" s="32">
        <f>IFERROR(VLOOKUP(G319,'Base Execução'!A:M,6,FALSE),0)+IFERROR(VLOOKUP(G319,'Destaque Liberado pela CPRM'!A:F,6,FALSE),0)</f>
        <v>0</v>
      </c>
      <c r="P319" s="232">
        <f>+N319-O319</f>
        <v>0</v>
      </c>
      <c r="Q319" s="31"/>
      <c r="R319" s="231">
        <f>IFERROR(VLOOKUP(G319,'Base Execução'!$A:$K,7,FALSE),0)</f>
        <v>0</v>
      </c>
      <c r="S319" s="231">
        <f>IFERROR(VLOOKUP(G319,'Base Execução'!$A:$K,9,FALSE),0)</f>
        <v>0</v>
      </c>
      <c r="T319" s="32">
        <f>IFERROR(VLOOKUP(G319,'Base Execução'!$A:$K,11,FALSE),0)</f>
        <v>0</v>
      </c>
      <c r="U319" s="298"/>
    </row>
    <row r="320" spans="1:33" ht="24.95" customHeight="1" x14ac:dyDescent="0.2">
      <c r="A320" s="272"/>
      <c r="B320" s="424" t="s">
        <v>285</v>
      </c>
      <c r="C320" s="269"/>
      <c r="D320" s="281"/>
      <c r="E320" s="269"/>
      <c r="F320" s="44"/>
      <c r="G320" s="39"/>
      <c r="H320" s="31"/>
      <c r="I320" s="31"/>
      <c r="J320" s="28"/>
      <c r="K320" s="31"/>
      <c r="L320" s="31"/>
      <c r="M320" s="31"/>
      <c r="N320" s="31"/>
      <c r="O320" s="31"/>
      <c r="P320" s="232"/>
      <c r="Q320" s="31"/>
      <c r="R320" s="232"/>
      <c r="S320" s="232"/>
      <c r="T320" s="31"/>
      <c r="U320" s="298"/>
    </row>
    <row r="321" spans="1:33" ht="15" customHeight="1" x14ac:dyDescent="0.2">
      <c r="A321" s="272"/>
      <c r="B321" s="38" t="s">
        <v>222</v>
      </c>
      <c r="C321" s="269"/>
      <c r="D321" s="304"/>
      <c r="E321" s="305"/>
      <c r="F321" s="306"/>
      <c r="G321" s="39"/>
      <c r="H321" s="22">
        <f t="shared" ref="H321:T321" si="129">SUM(H322:H322)</f>
        <v>980000</v>
      </c>
      <c r="I321" s="22">
        <f t="shared" si="129"/>
        <v>-980000</v>
      </c>
      <c r="J321" s="22">
        <f t="shared" si="129"/>
        <v>0</v>
      </c>
      <c r="K321" s="22">
        <f t="shared" si="129"/>
        <v>0</v>
      </c>
      <c r="L321" s="22">
        <f t="shared" si="129"/>
        <v>0</v>
      </c>
      <c r="M321" s="22">
        <f t="shared" si="129"/>
        <v>0</v>
      </c>
      <c r="N321" s="22">
        <f t="shared" si="129"/>
        <v>0</v>
      </c>
      <c r="O321" s="22">
        <f t="shared" si="129"/>
        <v>0</v>
      </c>
      <c r="P321" s="229">
        <f t="shared" si="129"/>
        <v>0</v>
      </c>
      <c r="Q321" s="22">
        <f t="shared" si="129"/>
        <v>0</v>
      </c>
      <c r="R321" s="22">
        <f t="shared" si="129"/>
        <v>0</v>
      </c>
      <c r="S321" s="22">
        <f t="shared" si="129"/>
        <v>0</v>
      </c>
      <c r="T321" s="22">
        <f t="shared" si="129"/>
        <v>0</v>
      </c>
      <c r="U321" s="154">
        <f>+IFERROR((R321/N321),0%)</f>
        <v>0</v>
      </c>
    </row>
    <row r="322" spans="1:33" ht="15" customHeight="1" x14ac:dyDescent="0.2">
      <c r="A322" s="272"/>
      <c r="B322" s="34" t="s">
        <v>26</v>
      </c>
      <c r="C322" s="269" t="s">
        <v>24</v>
      </c>
      <c r="D322" s="281">
        <v>174254</v>
      </c>
      <c r="E322" s="269">
        <v>3</v>
      </c>
      <c r="F322" s="44">
        <v>142</v>
      </c>
      <c r="G322" s="39" t="str">
        <f>CONCATENATE(D322,"-",E322,"-",F322)</f>
        <v>174254-3-142</v>
      </c>
      <c r="H322" s="31">
        <f>IFERROR(VLOOKUP(G322,'Base Zero'!A:L,6,FALSE),0)</f>
        <v>980000</v>
      </c>
      <c r="I322" s="31">
        <f>IFERROR(VLOOKUP(G322,'Base Zero'!A:L,7,FALSE),0)</f>
        <v>-980000</v>
      </c>
      <c r="J322" s="28">
        <f>(H322+I322)</f>
        <v>0</v>
      </c>
      <c r="K322" s="31">
        <f>(L322-J322)</f>
        <v>0</v>
      </c>
      <c r="L322" s="31">
        <f>IFERROR(VLOOKUP(G322,'Base Zero'!$A:$L,10,FALSE),0)</f>
        <v>0</v>
      </c>
      <c r="M322" s="31">
        <f>+L322-N322</f>
        <v>0</v>
      </c>
      <c r="N322" s="32">
        <f>IFERROR(VLOOKUP(G322,'Base Zero'!$A:$P,16,FALSE),0)</f>
        <v>0</v>
      </c>
      <c r="O322" s="32">
        <f>IFERROR(VLOOKUP(G322,'Base Execução'!A:M,6,FALSE),0)+IFERROR(VLOOKUP(G322,'Destaque Liberado pela CPRM'!A:F,6,FALSE),0)</f>
        <v>0</v>
      </c>
      <c r="P322" s="232">
        <f>+N322-O322</f>
        <v>0</v>
      </c>
      <c r="Q322" s="35"/>
      <c r="R322" s="231">
        <f>IFERROR(VLOOKUP(G322,'Base Execução'!$A:$K,7,FALSE),0)</f>
        <v>0</v>
      </c>
      <c r="S322" s="231">
        <f>IFERROR(VLOOKUP(G322,'Base Execução'!$A:$K,9,FALSE),0)</f>
        <v>0</v>
      </c>
      <c r="T322" s="32">
        <f>IFERROR(VLOOKUP(G322,'Base Execução'!$A:$K,11,FALSE),0)</f>
        <v>0</v>
      </c>
      <c r="U322" s="298"/>
    </row>
    <row r="323" spans="1:33" ht="15" customHeight="1" x14ac:dyDescent="0.2">
      <c r="A323" s="272"/>
      <c r="B323" s="424" t="s">
        <v>286</v>
      </c>
      <c r="C323" s="269"/>
      <c r="D323" s="281"/>
      <c r="E323" s="269"/>
      <c r="F323" s="44"/>
      <c r="G323" s="39"/>
      <c r="H323" s="31"/>
      <c r="I323" s="31"/>
      <c r="J323" s="28"/>
      <c r="K323" s="31"/>
      <c r="L323" s="31"/>
      <c r="M323" s="31"/>
      <c r="N323" s="31"/>
      <c r="O323" s="31"/>
      <c r="P323" s="232"/>
      <c r="Q323" s="35"/>
      <c r="R323" s="232"/>
      <c r="S323" s="232"/>
      <c r="T323" s="31"/>
      <c r="U323" s="298"/>
    </row>
    <row r="324" spans="1:33" ht="15" customHeight="1" x14ac:dyDescent="0.2">
      <c r="A324" s="272"/>
      <c r="B324" s="38" t="s">
        <v>133</v>
      </c>
      <c r="C324" s="269"/>
      <c r="D324" s="36"/>
      <c r="E324" s="269"/>
      <c r="F324" s="303"/>
      <c r="G324" s="39"/>
      <c r="H324" s="22">
        <f t="shared" ref="H324:T324" si="130">SUM(H325:H325)</f>
        <v>1685000</v>
      </c>
      <c r="I324" s="22">
        <f t="shared" si="130"/>
        <v>-1685000</v>
      </c>
      <c r="J324" s="22">
        <f t="shared" si="130"/>
        <v>0</v>
      </c>
      <c r="K324" s="22">
        <f t="shared" si="130"/>
        <v>0</v>
      </c>
      <c r="L324" s="22">
        <f t="shared" si="130"/>
        <v>0</v>
      </c>
      <c r="M324" s="22">
        <f t="shared" si="130"/>
        <v>0</v>
      </c>
      <c r="N324" s="22">
        <f t="shared" si="130"/>
        <v>0</v>
      </c>
      <c r="O324" s="22">
        <f t="shared" si="130"/>
        <v>0</v>
      </c>
      <c r="P324" s="229">
        <f t="shared" si="130"/>
        <v>0</v>
      </c>
      <c r="Q324" s="22">
        <f t="shared" si="130"/>
        <v>0</v>
      </c>
      <c r="R324" s="22">
        <f t="shared" si="130"/>
        <v>0</v>
      </c>
      <c r="S324" s="22">
        <f t="shared" si="130"/>
        <v>0</v>
      </c>
      <c r="T324" s="22">
        <f t="shared" si="130"/>
        <v>0</v>
      </c>
      <c r="U324" s="154">
        <f>+IFERROR((R324/N324),0%)</f>
        <v>0</v>
      </c>
    </row>
    <row r="325" spans="1:33" ht="15" customHeight="1" x14ac:dyDescent="0.2">
      <c r="A325" s="272"/>
      <c r="B325" s="34" t="s">
        <v>26</v>
      </c>
      <c r="C325" s="269" t="s">
        <v>24</v>
      </c>
      <c r="D325" s="281">
        <v>174260</v>
      </c>
      <c r="E325" s="269">
        <v>3</v>
      </c>
      <c r="F325" s="44">
        <v>142</v>
      </c>
      <c r="G325" s="39" t="str">
        <f>CONCATENATE(D325,"-",E325,"-",F325)</f>
        <v>174260-3-142</v>
      </c>
      <c r="H325" s="31">
        <f>IFERROR(VLOOKUP(G325,'Base Zero'!A:L,6,FALSE),0)</f>
        <v>1685000</v>
      </c>
      <c r="I325" s="31">
        <f>IFERROR(VLOOKUP(G325,'Base Zero'!A:L,7,FALSE),0)</f>
        <v>-1685000</v>
      </c>
      <c r="J325" s="28">
        <f>(H325+I325)</f>
        <v>0</v>
      </c>
      <c r="K325" s="31">
        <f>(L325-J325)</f>
        <v>0</v>
      </c>
      <c r="L325" s="31">
        <f>IFERROR(VLOOKUP(G325,'Base Zero'!$A:$L,10,FALSE),0)</f>
        <v>0</v>
      </c>
      <c r="M325" s="31">
        <f>+L325-N325</f>
        <v>0</v>
      </c>
      <c r="N325" s="32">
        <f>IFERROR(VLOOKUP(G325,'Base Zero'!$A:$P,16,FALSE),0)</f>
        <v>0</v>
      </c>
      <c r="O325" s="32">
        <f>IFERROR(VLOOKUP(G325,'Base Execução'!A:M,6,FALSE),0)+IFERROR(VLOOKUP(G325,'Destaque Liberado pela CPRM'!A:F,6,FALSE),0)</f>
        <v>0</v>
      </c>
      <c r="P325" s="232">
        <f>+N325-O325</f>
        <v>0</v>
      </c>
      <c r="Q325" s="35"/>
      <c r="R325" s="231">
        <f>IFERROR(VLOOKUP(G325,'Base Execução'!$A:$K,7,FALSE),0)</f>
        <v>0</v>
      </c>
      <c r="S325" s="231">
        <f>IFERROR(VLOOKUP(G325,'Base Execução'!$A:$K,9,FALSE),0)</f>
        <v>0</v>
      </c>
      <c r="T325" s="32">
        <f>IFERROR(VLOOKUP(G325,'Base Execução'!$A:$K,11,FALSE),0)</f>
        <v>0</v>
      </c>
      <c r="U325" s="298"/>
    </row>
    <row r="326" spans="1:33" ht="15" customHeight="1" x14ac:dyDescent="0.2">
      <c r="A326" s="272"/>
      <c r="B326" s="424" t="s">
        <v>163</v>
      </c>
      <c r="C326" s="269"/>
      <c r="D326" s="281"/>
      <c r="E326" s="269"/>
      <c r="F326" s="44"/>
      <c r="G326" s="39"/>
      <c r="H326" s="31"/>
      <c r="I326" s="31"/>
      <c r="J326" s="28"/>
      <c r="K326" s="31"/>
      <c r="L326" s="31"/>
      <c r="M326" s="31"/>
      <c r="N326" s="31"/>
      <c r="O326" s="31"/>
      <c r="P326" s="232"/>
      <c r="Q326" s="35"/>
      <c r="R326" s="232"/>
      <c r="S326" s="232"/>
      <c r="T326" s="31"/>
      <c r="U326" s="298"/>
    </row>
    <row r="327" spans="1:33" ht="15" customHeight="1" x14ac:dyDescent="0.2">
      <c r="A327" s="272"/>
      <c r="B327" s="38" t="s">
        <v>165</v>
      </c>
      <c r="C327" s="269"/>
      <c r="D327" s="36"/>
      <c r="E327" s="269"/>
      <c r="F327" s="303"/>
      <c r="G327" s="39"/>
      <c r="H327" s="22">
        <f t="shared" ref="H327:T327" si="131">SUM(H328:H328)</f>
        <v>695000</v>
      </c>
      <c r="I327" s="22">
        <f t="shared" si="131"/>
        <v>-695000</v>
      </c>
      <c r="J327" s="22">
        <f t="shared" si="131"/>
        <v>0</v>
      </c>
      <c r="K327" s="22">
        <f t="shared" si="131"/>
        <v>0</v>
      </c>
      <c r="L327" s="22">
        <f t="shared" si="131"/>
        <v>0</v>
      </c>
      <c r="M327" s="22">
        <f t="shared" si="131"/>
        <v>0</v>
      </c>
      <c r="N327" s="22">
        <f t="shared" si="131"/>
        <v>0</v>
      </c>
      <c r="O327" s="22">
        <f t="shared" si="131"/>
        <v>0</v>
      </c>
      <c r="P327" s="229">
        <f t="shared" si="131"/>
        <v>0</v>
      </c>
      <c r="Q327" s="22">
        <f t="shared" si="131"/>
        <v>0</v>
      </c>
      <c r="R327" s="22">
        <f t="shared" si="131"/>
        <v>0</v>
      </c>
      <c r="S327" s="22">
        <f t="shared" si="131"/>
        <v>0</v>
      </c>
      <c r="T327" s="22">
        <f t="shared" si="131"/>
        <v>0</v>
      </c>
      <c r="U327" s="154">
        <f>+IFERROR((R327/N327),0%)</f>
        <v>0</v>
      </c>
    </row>
    <row r="328" spans="1:33" ht="15" customHeight="1" x14ac:dyDescent="0.2">
      <c r="A328" s="272"/>
      <c r="B328" s="34" t="s">
        <v>26</v>
      </c>
      <c r="C328" s="269" t="s">
        <v>24</v>
      </c>
      <c r="D328" s="281">
        <v>174265</v>
      </c>
      <c r="E328" s="269">
        <v>3</v>
      </c>
      <c r="F328" s="44">
        <v>142</v>
      </c>
      <c r="G328" s="39" t="str">
        <f>CONCATENATE(D328,"-",E328,"-",F328)</f>
        <v>174265-3-142</v>
      </c>
      <c r="H328" s="31">
        <f>IFERROR(VLOOKUP(G328,'Base Zero'!A:L,6,FALSE),0)</f>
        <v>695000</v>
      </c>
      <c r="I328" s="31">
        <f>IFERROR(VLOOKUP(G328,'Base Zero'!A:L,7,FALSE),0)</f>
        <v>-695000</v>
      </c>
      <c r="J328" s="28">
        <f>(H328+I328)</f>
        <v>0</v>
      </c>
      <c r="K328" s="31">
        <f>(L328-J328)</f>
        <v>0</v>
      </c>
      <c r="L328" s="31">
        <f>IFERROR(VLOOKUP(G328,'Base Zero'!$A:$L,10,FALSE),0)</f>
        <v>0</v>
      </c>
      <c r="M328" s="31">
        <f>(+L328-N328)</f>
        <v>0</v>
      </c>
      <c r="N328" s="32">
        <f>IFERROR(VLOOKUP(G328,'Base Zero'!$A:$P,16,FALSE),0)</f>
        <v>0</v>
      </c>
      <c r="O328" s="32">
        <f>IFERROR(VLOOKUP(G328,'Base Execução'!A:M,6,FALSE),0)+IFERROR(VLOOKUP(G328,'Destaque Liberado pela CPRM'!A:F,6,FALSE),0)</f>
        <v>0</v>
      </c>
      <c r="P328" s="232">
        <f>+N328-O328</f>
        <v>0</v>
      </c>
      <c r="Q328" s="35"/>
      <c r="R328" s="231">
        <f>IFERROR(VLOOKUP(G328,'Base Execução'!$A:$K,7,FALSE),0)</f>
        <v>0</v>
      </c>
      <c r="S328" s="231">
        <f>IFERROR(VLOOKUP(G328,'Base Execução'!$A:$K,9,FALSE),0)</f>
        <v>0</v>
      </c>
      <c r="T328" s="32">
        <f>IFERROR(VLOOKUP(G328,'Base Execução'!$A:$K,11,FALSE),0)</f>
        <v>0</v>
      </c>
      <c r="U328" s="298"/>
    </row>
    <row r="329" spans="1:33" ht="15" customHeight="1" x14ac:dyDescent="0.2">
      <c r="A329" s="272"/>
      <c r="B329" s="424" t="s">
        <v>287</v>
      </c>
      <c r="C329" s="269"/>
      <c r="D329" s="281"/>
      <c r="E329" s="269"/>
      <c r="F329" s="44"/>
      <c r="G329" s="39"/>
      <c r="H329" s="31"/>
      <c r="I329" s="31"/>
      <c r="J329" s="28"/>
      <c r="K329" s="31"/>
      <c r="L329" s="31"/>
      <c r="M329" s="31"/>
      <c r="N329" s="31"/>
      <c r="O329" s="31"/>
      <c r="P329" s="232"/>
      <c r="Q329" s="35"/>
      <c r="R329" s="232"/>
      <c r="S329" s="232"/>
      <c r="T329" s="31"/>
      <c r="U329" s="298"/>
    </row>
    <row r="330" spans="1:33" ht="15" customHeight="1" x14ac:dyDescent="0.2">
      <c r="A330" s="272"/>
      <c r="B330" s="38" t="s">
        <v>164</v>
      </c>
      <c r="C330" s="269"/>
      <c r="D330" s="36"/>
      <c r="E330" s="269"/>
      <c r="F330" s="303"/>
      <c r="G330" s="39"/>
      <c r="H330" s="22">
        <f t="shared" ref="H330:T330" si="132">SUM(H331:H331)</f>
        <v>2950000</v>
      </c>
      <c r="I330" s="22">
        <f t="shared" si="132"/>
        <v>-2950000</v>
      </c>
      <c r="J330" s="22">
        <f t="shared" si="132"/>
        <v>0</v>
      </c>
      <c r="K330" s="22">
        <f t="shared" si="132"/>
        <v>0</v>
      </c>
      <c r="L330" s="22">
        <f t="shared" si="132"/>
        <v>0</v>
      </c>
      <c r="M330" s="22">
        <f t="shared" si="132"/>
        <v>0</v>
      </c>
      <c r="N330" s="22">
        <f t="shared" si="132"/>
        <v>0</v>
      </c>
      <c r="O330" s="22">
        <f t="shared" si="132"/>
        <v>0</v>
      </c>
      <c r="P330" s="229">
        <f t="shared" si="132"/>
        <v>0</v>
      </c>
      <c r="Q330" s="22">
        <f t="shared" si="132"/>
        <v>0</v>
      </c>
      <c r="R330" s="22">
        <f t="shared" si="132"/>
        <v>0</v>
      </c>
      <c r="S330" s="22">
        <f t="shared" si="132"/>
        <v>0</v>
      </c>
      <c r="T330" s="22">
        <f t="shared" si="132"/>
        <v>0</v>
      </c>
      <c r="U330" s="154">
        <f>+IFERROR((R330/N330),0%)</f>
        <v>0</v>
      </c>
    </row>
    <row r="331" spans="1:33" ht="15" customHeight="1" x14ac:dyDescent="0.2">
      <c r="A331" s="272"/>
      <c r="B331" s="34" t="s">
        <v>26</v>
      </c>
      <c r="C331" s="269" t="s">
        <v>24</v>
      </c>
      <c r="D331" s="281">
        <v>174270</v>
      </c>
      <c r="E331" s="269">
        <v>3</v>
      </c>
      <c r="F331" s="44">
        <v>142</v>
      </c>
      <c r="G331" s="39" t="str">
        <f>CONCATENATE(D331,"-",E331,"-",F331)</f>
        <v>174270-3-142</v>
      </c>
      <c r="H331" s="31">
        <f>IFERROR(VLOOKUP(G331,'Base Zero'!A:L,6,FALSE),0)</f>
        <v>2950000</v>
      </c>
      <c r="I331" s="31">
        <f>IFERROR(VLOOKUP(G331,'Base Zero'!A:L,7,FALSE),0)</f>
        <v>-2950000</v>
      </c>
      <c r="J331" s="28">
        <f>(H331+I331)</f>
        <v>0</v>
      </c>
      <c r="K331" s="31">
        <f>(L331-J331)</f>
        <v>0</v>
      </c>
      <c r="L331" s="31">
        <f>IFERROR(VLOOKUP(G331,'Base Zero'!$A:$L,10,FALSE),0)</f>
        <v>0</v>
      </c>
      <c r="M331" s="31">
        <f>(+L331-N331)</f>
        <v>0</v>
      </c>
      <c r="N331" s="32">
        <f>IFERROR(VLOOKUP(G331,'Base Zero'!$A:$P,16,FALSE),0)</f>
        <v>0</v>
      </c>
      <c r="O331" s="32">
        <f>IFERROR(VLOOKUP(G331,'Base Execução'!A:M,6,FALSE),0)+IFERROR(VLOOKUP(G331,'Destaque Liberado pela CPRM'!A:F,6,FALSE),0)</f>
        <v>0</v>
      </c>
      <c r="P331" s="232">
        <f>+N331-O331</f>
        <v>0</v>
      </c>
      <c r="Q331" s="35"/>
      <c r="R331" s="231">
        <f>IFERROR(VLOOKUP(G331,'Base Execução'!$A:$K,7,FALSE),0)</f>
        <v>0</v>
      </c>
      <c r="S331" s="231">
        <f>IFERROR(VLOOKUP(G331,'Base Execução'!$A:$K,9,FALSE),0)</f>
        <v>0</v>
      </c>
      <c r="T331" s="32">
        <f>IFERROR(VLOOKUP(G331,'Base Execução'!$A:$K,11,FALSE),0)</f>
        <v>0</v>
      </c>
      <c r="U331" s="298"/>
    </row>
    <row r="332" spans="1:33" s="12" customFormat="1" ht="15" customHeight="1" x14ac:dyDescent="0.2">
      <c r="A332" s="272"/>
      <c r="B332" s="309"/>
      <c r="C332" s="48"/>
      <c r="D332" s="49"/>
      <c r="E332" s="48"/>
      <c r="F332" s="50"/>
      <c r="G332" s="49"/>
      <c r="H332" s="42"/>
      <c r="I332" s="42"/>
      <c r="J332" s="24"/>
      <c r="K332" s="42"/>
      <c r="L332" s="42"/>
      <c r="M332" s="42"/>
      <c r="N332" s="42"/>
      <c r="O332" s="42"/>
      <c r="P332" s="265"/>
      <c r="Q332" s="31"/>
      <c r="R332" s="265"/>
      <c r="S332" s="265"/>
      <c r="T332" s="42"/>
      <c r="U332" s="310"/>
      <c r="V332" s="365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</row>
    <row r="333" spans="1:33" s="11" customFormat="1" ht="24.95" customHeight="1" x14ac:dyDescent="0.2">
      <c r="A333" s="368"/>
      <c r="B333" s="20" t="s">
        <v>288</v>
      </c>
      <c r="C333" s="269"/>
      <c r="D333" s="39"/>
      <c r="E333" s="269"/>
      <c r="F333" s="44"/>
      <c r="G333" s="269"/>
      <c r="H333" s="22">
        <f>SUM(H335:H336)</f>
        <v>15200000</v>
      </c>
      <c r="I333" s="22">
        <f t="shared" ref="I333:T333" si="133">SUM(I335:I336)</f>
        <v>-14590000</v>
      </c>
      <c r="J333" s="22">
        <f t="shared" si="133"/>
        <v>610000</v>
      </c>
      <c r="K333" s="22">
        <f t="shared" si="133"/>
        <v>0</v>
      </c>
      <c r="L333" s="22">
        <f t="shared" si="133"/>
        <v>610000</v>
      </c>
      <c r="M333" s="22">
        <f t="shared" si="133"/>
        <v>0</v>
      </c>
      <c r="N333" s="22">
        <f t="shared" si="133"/>
        <v>610000</v>
      </c>
      <c r="O333" s="22">
        <f t="shared" si="133"/>
        <v>0</v>
      </c>
      <c r="P333" s="22">
        <f t="shared" si="133"/>
        <v>610000</v>
      </c>
      <c r="Q333" s="22">
        <f t="shared" si="133"/>
        <v>0</v>
      </c>
      <c r="R333" s="22">
        <f t="shared" si="133"/>
        <v>0</v>
      </c>
      <c r="S333" s="22">
        <f t="shared" si="133"/>
        <v>0</v>
      </c>
      <c r="T333" s="22">
        <f t="shared" si="133"/>
        <v>0</v>
      </c>
      <c r="U333" s="156">
        <f>+IFERROR((R333/N333),0%)</f>
        <v>0</v>
      </c>
      <c r="V333" s="364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s="11" customFormat="1" ht="15" customHeight="1" x14ac:dyDescent="0.2">
      <c r="A334" s="95"/>
      <c r="B334" s="277" t="s">
        <v>328</v>
      </c>
      <c r="C334" s="278"/>
      <c r="D334" s="40"/>
      <c r="E334" s="278"/>
      <c r="F334" s="279"/>
      <c r="G334" s="278"/>
      <c r="H334" s="32"/>
      <c r="I334" s="32"/>
      <c r="J334" s="32"/>
      <c r="K334" s="32"/>
      <c r="L334" s="32"/>
      <c r="M334" s="32"/>
      <c r="N334" s="32"/>
      <c r="O334" s="32"/>
      <c r="P334" s="231"/>
      <c r="Q334" s="33"/>
      <c r="R334" s="231"/>
      <c r="S334" s="231"/>
      <c r="T334" s="32"/>
      <c r="U334" s="155"/>
      <c r="V334" s="364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s="11" customFormat="1" ht="15" customHeight="1" x14ac:dyDescent="0.2">
      <c r="A335" s="95"/>
      <c r="B335" s="314" t="s">
        <v>23</v>
      </c>
      <c r="C335" s="278" t="s">
        <v>24</v>
      </c>
      <c r="D335" s="40"/>
      <c r="E335" s="278">
        <v>3</v>
      </c>
      <c r="F335" s="313">
        <v>142</v>
      </c>
      <c r="G335" s="40"/>
      <c r="H335" s="32">
        <f>H340+H344+H348+H352+H356</f>
        <v>11787078</v>
      </c>
      <c r="I335" s="32">
        <f t="shared" ref="I335:T335" si="134">I340+I344+I348+I352+I356</f>
        <v>-11177078</v>
      </c>
      <c r="J335" s="32">
        <f t="shared" si="134"/>
        <v>610000</v>
      </c>
      <c r="K335" s="32">
        <f t="shared" si="134"/>
        <v>0</v>
      </c>
      <c r="L335" s="32">
        <f t="shared" si="134"/>
        <v>610000</v>
      </c>
      <c r="M335" s="32">
        <f t="shared" si="134"/>
        <v>0</v>
      </c>
      <c r="N335" s="32">
        <f t="shared" si="134"/>
        <v>610000</v>
      </c>
      <c r="O335" s="32">
        <f t="shared" si="134"/>
        <v>0</v>
      </c>
      <c r="P335" s="32">
        <f t="shared" si="134"/>
        <v>610000</v>
      </c>
      <c r="Q335" s="32">
        <f t="shared" si="134"/>
        <v>0</v>
      </c>
      <c r="R335" s="32">
        <f t="shared" si="134"/>
        <v>0</v>
      </c>
      <c r="S335" s="32">
        <f t="shared" si="134"/>
        <v>0</v>
      </c>
      <c r="T335" s="32">
        <f t="shared" si="134"/>
        <v>0</v>
      </c>
      <c r="U335" s="295"/>
      <c r="V335" s="364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s="11" customFormat="1" ht="15" customHeight="1" x14ac:dyDescent="0.2">
      <c r="A336" s="95"/>
      <c r="B336" s="314" t="s">
        <v>26</v>
      </c>
      <c r="C336" s="278" t="s">
        <v>27</v>
      </c>
      <c r="D336" s="40"/>
      <c r="E336" s="278">
        <v>4</v>
      </c>
      <c r="F336" s="313">
        <v>142</v>
      </c>
      <c r="G336" s="40"/>
      <c r="H336" s="32">
        <f>H341+H345+H349+H353+H357</f>
        <v>3412922</v>
      </c>
      <c r="I336" s="32">
        <f t="shared" ref="I336:T336" si="135">I341+I345+I349+I353+I357</f>
        <v>-3412922</v>
      </c>
      <c r="J336" s="32">
        <f t="shared" si="135"/>
        <v>0</v>
      </c>
      <c r="K336" s="32">
        <f t="shared" si="135"/>
        <v>0</v>
      </c>
      <c r="L336" s="32">
        <f t="shared" si="135"/>
        <v>0</v>
      </c>
      <c r="M336" s="32">
        <f t="shared" si="135"/>
        <v>0</v>
      </c>
      <c r="N336" s="32">
        <f t="shared" si="135"/>
        <v>0</v>
      </c>
      <c r="O336" s="32">
        <f t="shared" si="135"/>
        <v>0</v>
      </c>
      <c r="P336" s="32">
        <f t="shared" si="135"/>
        <v>0</v>
      </c>
      <c r="Q336" s="32">
        <f t="shared" si="135"/>
        <v>0</v>
      </c>
      <c r="R336" s="32">
        <f t="shared" si="135"/>
        <v>0</v>
      </c>
      <c r="S336" s="32">
        <f t="shared" si="135"/>
        <v>0</v>
      </c>
      <c r="T336" s="32">
        <f t="shared" si="135"/>
        <v>0</v>
      </c>
      <c r="U336" s="155"/>
      <c r="V336" s="364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s="11" customFormat="1" ht="15" customHeight="1" x14ac:dyDescent="0.2">
      <c r="A337" s="95"/>
      <c r="B337" s="314"/>
      <c r="C337" s="278"/>
      <c r="D337" s="40"/>
      <c r="E337" s="278"/>
      <c r="F337" s="279"/>
      <c r="G337" s="40"/>
      <c r="H337" s="32"/>
      <c r="I337" s="32"/>
      <c r="J337" s="32"/>
      <c r="K337" s="32"/>
      <c r="L337" s="32"/>
      <c r="M337" s="32"/>
      <c r="N337" s="32"/>
      <c r="O337" s="32"/>
      <c r="P337" s="231"/>
      <c r="Q337" s="33"/>
      <c r="R337" s="231"/>
      <c r="S337" s="231"/>
      <c r="T337" s="32"/>
      <c r="U337" s="155"/>
      <c r="V337" s="364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24.95" customHeight="1" x14ac:dyDescent="0.2">
      <c r="A338" s="272"/>
      <c r="B338" s="424" t="s">
        <v>289</v>
      </c>
      <c r="C338" s="269"/>
      <c r="D338" s="281"/>
      <c r="E338" s="269"/>
      <c r="F338" s="44"/>
      <c r="G338" s="39"/>
      <c r="H338" s="31"/>
      <c r="I338" s="31"/>
      <c r="J338" s="28"/>
      <c r="K338" s="31"/>
      <c r="L338" s="31"/>
      <c r="M338" s="31"/>
      <c r="N338" s="31"/>
      <c r="O338" s="31"/>
      <c r="P338" s="232"/>
      <c r="Q338" s="31"/>
      <c r="R338" s="232"/>
      <c r="S338" s="232"/>
      <c r="T338" s="31"/>
      <c r="U338" s="298"/>
    </row>
    <row r="339" spans="1:33" s="11" customFormat="1" ht="15" customHeight="1" x14ac:dyDescent="0.2">
      <c r="A339" s="95"/>
      <c r="B339" s="38" t="s">
        <v>147</v>
      </c>
      <c r="C339" s="269"/>
      <c r="D339" s="40"/>
      <c r="E339" s="278"/>
      <c r="F339" s="279"/>
      <c r="G339" s="40"/>
      <c r="H339" s="21">
        <f t="shared" ref="H339:T339" si="136">SUM(H340:H341)</f>
        <v>350000</v>
      </c>
      <c r="I339" s="21">
        <f t="shared" si="136"/>
        <v>-350000</v>
      </c>
      <c r="J339" s="21">
        <f t="shared" si="136"/>
        <v>0</v>
      </c>
      <c r="K339" s="21">
        <f t="shared" si="136"/>
        <v>0</v>
      </c>
      <c r="L339" s="21">
        <f t="shared" si="136"/>
        <v>0</v>
      </c>
      <c r="M339" s="21">
        <f t="shared" si="136"/>
        <v>0</v>
      </c>
      <c r="N339" s="21">
        <f t="shared" si="136"/>
        <v>0</v>
      </c>
      <c r="O339" s="21">
        <f t="shared" si="136"/>
        <v>0</v>
      </c>
      <c r="P339" s="21">
        <f t="shared" si="136"/>
        <v>0</v>
      </c>
      <c r="Q339" s="21">
        <f t="shared" si="136"/>
        <v>0</v>
      </c>
      <c r="R339" s="21">
        <f t="shared" si="136"/>
        <v>0</v>
      </c>
      <c r="S339" s="21">
        <f t="shared" si="136"/>
        <v>0</v>
      </c>
      <c r="T339" s="21">
        <f t="shared" si="136"/>
        <v>0</v>
      </c>
      <c r="U339" s="154">
        <f>+IFERROR((R339/N339),0%)</f>
        <v>0</v>
      </c>
      <c r="V339" s="364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s="11" customFormat="1" ht="15" customHeight="1" x14ac:dyDescent="0.2">
      <c r="A340" s="95"/>
      <c r="B340" s="314" t="s">
        <v>26</v>
      </c>
      <c r="C340" s="278" t="s">
        <v>24</v>
      </c>
      <c r="D340" s="40">
        <v>174233</v>
      </c>
      <c r="E340" s="278">
        <v>3</v>
      </c>
      <c r="F340" s="279">
        <v>142</v>
      </c>
      <c r="G340" s="40" t="str">
        <f>CONCATENATE(D340,"-",E340,"-",F340)</f>
        <v>174233-3-142</v>
      </c>
      <c r="H340" s="32">
        <f>IFERROR(VLOOKUP(G340,'Base Zero'!A:L,6,FALSE),0)</f>
        <v>200000</v>
      </c>
      <c r="I340" s="32">
        <f>IFERROR(VLOOKUP(G340,'Base Zero'!A:L,7,FALSE),0)</f>
        <v>-200000</v>
      </c>
      <c r="J340" s="23">
        <f>(H340+I340)</f>
        <v>0</v>
      </c>
      <c r="K340" s="32">
        <f>(L340-J340)</f>
        <v>0</v>
      </c>
      <c r="L340" s="32">
        <f>IFERROR(VLOOKUP(G340,'Base Zero'!$A:$L,10,FALSE),0)</f>
        <v>0</v>
      </c>
      <c r="M340" s="32">
        <f>+L340-N340</f>
        <v>0</v>
      </c>
      <c r="N340" s="32">
        <f>IFERROR(VLOOKUP(G340,'Base Zero'!$A:$P,16,FALSE),0)</f>
        <v>0</v>
      </c>
      <c r="O340" s="32">
        <f>IFERROR(VLOOKUP(G340,'Base Execução'!A:M,6,FALSE),0)+IFERROR(VLOOKUP(G340,'Destaque Liberado pela CPRM'!A:F,6,FALSE),0)</f>
        <v>0</v>
      </c>
      <c r="P340" s="231">
        <f>+N340-O340</f>
        <v>0</v>
      </c>
      <c r="Q340" s="32"/>
      <c r="R340" s="231">
        <f>IFERROR(VLOOKUP(G340,'Base Execução'!$A:$K,7,FALSE),0)</f>
        <v>0</v>
      </c>
      <c r="S340" s="231">
        <f>IFERROR(VLOOKUP(G340,'Base Execução'!$A:$K,9,FALSE),0)</f>
        <v>0</v>
      </c>
      <c r="T340" s="32">
        <f>IFERROR(VLOOKUP(G340,'Base Execução'!$A:$K,11,FALSE),0)</f>
        <v>0</v>
      </c>
      <c r="U340" s="153"/>
      <c r="V340" s="364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s="11" customFormat="1" ht="15" customHeight="1" x14ac:dyDescent="0.2">
      <c r="A341" s="95"/>
      <c r="B341" s="314" t="s">
        <v>26</v>
      </c>
      <c r="C341" s="278" t="s">
        <v>27</v>
      </c>
      <c r="D341" s="40">
        <v>174233</v>
      </c>
      <c r="E341" s="278">
        <v>4</v>
      </c>
      <c r="F341" s="313">
        <v>142</v>
      </c>
      <c r="G341" s="40" t="str">
        <f>CONCATENATE(D341,"-",E341,"-",F341)</f>
        <v>174233-4-142</v>
      </c>
      <c r="H341" s="32">
        <f>IFERROR(VLOOKUP(G341,'Base Zero'!A:L,6,FALSE),0)</f>
        <v>150000</v>
      </c>
      <c r="I341" s="32">
        <f>IFERROR(VLOOKUP(G341,'Base Zero'!A:L,7,FALSE),0)</f>
        <v>-150000</v>
      </c>
      <c r="J341" s="23">
        <f>(H341+I341)</f>
        <v>0</v>
      </c>
      <c r="K341" s="32">
        <f>(L341-J341)</f>
        <v>0</v>
      </c>
      <c r="L341" s="32">
        <f>IFERROR(VLOOKUP(G341,'Base Zero'!$A:$L,10,FALSE),0)</f>
        <v>0</v>
      </c>
      <c r="M341" s="32">
        <f>+L341-N341</f>
        <v>0</v>
      </c>
      <c r="N341" s="32">
        <f>IFERROR(VLOOKUP(G341,'Base Zero'!$A:$P,16,FALSE),0)</f>
        <v>0</v>
      </c>
      <c r="O341" s="32">
        <f>IFERROR(VLOOKUP(G341,'Base Execução'!A:M,6,FALSE),0)+IFERROR(VLOOKUP(G341,'Destaque Liberado pela CPRM'!A:F,6,FALSE),0)</f>
        <v>0</v>
      </c>
      <c r="P341" s="231">
        <f>+N341-O341</f>
        <v>0</v>
      </c>
      <c r="Q341" s="32"/>
      <c r="R341" s="231">
        <f>IFERROR(VLOOKUP(G341,'Base Execução'!$A:$K,7,FALSE),0)</f>
        <v>0</v>
      </c>
      <c r="S341" s="231">
        <f>IFERROR(VLOOKUP(G341,'Base Execução'!$A:$K,9,FALSE),0)</f>
        <v>0</v>
      </c>
      <c r="T341" s="32">
        <f>IFERROR(VLOOKUP(G341,'Base Execução'!$A:$K,11,FALSE),0)</f>
        <v>0</v>
      </c>
      <c r="U341" s="155"/>
      <c r="V341" s="364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s="11" customFormat="1" ht="15" customHeight="1" x14ac:dyDescent="0.2">
      <c r="A342" s="95"/>
      <c r="B342" s="424" t="s">
        <v>290</v>
      </c>
      <c r="C342" s="278"/>
      <c r="D342" s="40"/>
      <c r="E342" s="278"/>
      <c r="F342" s="313"/>
      <c r="G342" s="40"/>
      <c r="H342" s="32"/>
      <c r="I342" s="32"/>
      <c r="J342" s="23"/>
      <c r="K342" s="32"/>
      <c r="L342" s="32"/>
      <c r="M342" s="32"/>
      <c r="N342" s="32"/>
      <c r="O342" s="32"/>
      <c r="P342" s="231"/>
      <c r="Q342" s="33"/>
      <c r="R342" s="231"/>
      <c r="S342" s="231"/>
      <c r="T342" s="32"/>
      <c r="U342" s="155"/>
      <c r="V342" s="364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" customHeight="1" x14ac:dyDescent="0.2">
      <c r="A343" s="95"/>
      <c r="B343" s="38" t="s">
        <v>148</v>
      </c>
      <c r="C343" s="269"/>
      <c r="D343" s="36"/>
      <c r="E343" s="35"/>
      <c r="F343" s="37"/>
      <c r="G343" s="33"/>
      <c r="H343" s="22">
        <f t="shared" ref="H343:T343" si="137">SUM(H344:H345)</f>
        <v>6000000</v>
      </c>
      <c r="I343" s="22">
        <f t="shared" si="137"/>
        <v>-5910000</v>
      </c>
      <c r="J343" s="22">
        <f t="shared" si="137"/>
        <v>90000</v>
      </c>
      <c r="K343" s="22">
        <f t="shared" si="137"/>
        <v>0</v>
      </c>
      <c r="L343" s="22">
        <f t="shared" si="137"/>
        <v>90000</v>
      </c>
      <c r="M343" s="22">
        <f t="shared" si="137"/>
        <v>0</v>
      </c>
      <c r="N343" s="22">
        <f t="shared" si="137"/>
        <v>90000</v>
      </c>
      <c r="O343" s="22">
        <f t="shared" si="137"/>
        <v>0</v>
      </c>
      <c r="P343" s="229">
        <f t="shared" si="137"/>
        <v>90000</v>
      </c>
      <c r="Q343" s="22">
        <f t="shared" si="137"/>
        <v>0</v>
      </c>
      <c r="R343" s="22">
        <f t="shared" si="137"/>
        <v>0</v>
      </c>
      <c r="S343" s="22">
        <f t="shared" si="137"/>
        <v>0</v>
      </c>
      <c r="T343" s="22">
        <f t="shared" si="137"/>
        <v>0</v>
      </c>
      <c r="U343" s="154">
        <f>+IFERROR((R343/N343),0%)</f>
        <v>0</v>
      </c>
    </row>
    <row r="344" spans="1:33" ht="15" customHeight="1" x14ac:dyDescent="0.2">
      <c r="A344" s="95"/>
      <c r="B344" s="314" t="s">
        <v>26</v>
      </c>
      <c r="C344" s="269" t="s">
        <v>24</v>
      </c>
      <c r="D344" s="39">
        <v>174245</v>
      </c>
      <c r="E344" s="269">
        <v>3</v>
      </c>
      <c r="F344" s="313">
        <v>142</v>
      </c>
      <c r="G344" s="40" t="str">
        <f>CONCATENATE(D344,"-",E344,"-",F344)</f>
        <v>174245-3-142</v>
      </c>
      <c r="H344" s="32">
        <f>IFERROR(VLOOKUP(G344,'Base Zero'!A:L,6,FALSE),0)</f>
        <v>3539578</v>
      </c>
      <c r="I344" s="32">
        <f>IFERROR(VLOOKUP(G344,'Base Zero'!A:L,7,FALSE),0)</f>
        <v>-3449578</v>
      </c>
      <c r="J344" s="23">
        <f>(H344+I344)</f>
        <v>90000</v>
      </c>
      <c r="K344" s="32">
        <f>(L344-J344)</f>
        <v>0</v>
      </c>
      <c r="L344" s="32">
        <f>IFERROR(VLOOKUP(G344,'Base Zero'!$A:$L,10,FALSE),0)</f>
        <v>90000</v>
      </c>
      <c r="M344" s="32">
        <f>+L344-N344</f>
        <v>0</v>
      </c>
      <c r="N344" s="32">
        <f>IFERROR(VLOOKUP(G344,'Base Zero'!$A:$P,16,FALSE),0)</f>
        <v>90000</v>
      </c>
      <c r="O344" s="32">
        <f>IFERROR(VLOOKUP(G344,'Base Execução'!A:M,6,FALSE),0)+IFERROR(VLOOKUP(G344,'Destaque Liberado pela CPRM'!A:F,6,FALSE),0)</f>
        <v>0</v>
      </c>
      <c r="P344" s="231">
        <f>+N344-O344</f>
        <v>90000</v>
      </c>
      <c r="Q344" s="32"/>
      <c r="R344" s="231">
        <f>IFERROR(VLOOKUP(G344,'Base Execução'!$A:$K,7,FALSE),0)</f>
        <v>0</v>
      </c>
      <c r="S344" s="231">
        <f>IFERROR(VLOOKUP(G344,'Base Execução'!$A:$K,9,FALSE),0)</f>
        <v>0</v>
      </c>
      <c r="T344" s="32">
        <f>IFERROR(VLOOKUP(G344,'Base Execução'!$A:$K,11,FALSE),0)</f>
        <v>0</v>
      </c>
      <c r="U344" s="155"/>
    </row>
    <row r="345" spans="1:33" s="11" customFormat="1" ht="15" customHeight="1" x14ac:dyDescent="0.2">
      <c r="A345" s="95"/>
      <c r="B345" s="314" t="s">
        <v>26</v>
      </c>
      <c r="C345" s="278" t="s">
        <v>27</v>
      </c>
      <c r="D345" s="40">
        <v>174245</v>
      </c>
      <c r="E345" s="278">
        <v>4</v>
      </c>
      <c r="F345" s="313">
        <v>142</v>
      </c>
      <c r="G345" s="40" t="str">
        <f>CONCATENATE(D345,"-",E345,"-",F345)</f>
        <v>174245-4-142</v>
      </c>
      <c r="H345" s="32">
        <f>IFERROR(VLOOKUP(G345,'Base Zero'!A:L,6,FALSE),0)</f>
        <v>2460422</v>
      </c>
      <c r="I345" s="32">
        <f>IFERROR(VLOOKUP(G345,'Base Zero'!A:L,7,FALSE),0)</f>
        <v>-2460422</v>
      </c>
      <c r="J345" s="23">
        <f>(H345+I345)</f>
        <v>0</v>
      </c>
      <c r="K345" s="32">
        <f>(L345-J345)</f>
        <v>0</v>
      </c>
      <c r="L345" s="32">
        <f>IFERROR(VLOOKUP(G345,'Base Zero'!$A:$L,10,FALSE),0)</f>
        <v>0</v>
      </c>
      <c r="M345" s="32">
        <f>+L345-N345</f>
        <v>0</v>
      </c>
      <c r="N345" s="32">
        <f>IFERROR(VLOOKUP(G345,'Base Zero'!$A:$P,16,FALSE),0)</f>
        <v>0</v>
      </c>
      <c r="O345" s="32">
        <f>IFERROR(VLOOKUP(G345,'Base Execução'!A:M,6,FALSE),0)+IFERROR(VLOOKUP(G345,'Destaque Liberado pela CPRM'!A:F,6,FALSE),0)</f>
        <v>0</v>
      </c>
      <c r="P345" s="231">
        <f>+N345-O345</f>
        <v>0</v>
      </c>
      <c r="Q345" s="32"/>
      <c r="R345" s="231">
        <f>IFERROR(VLOOKUP(G345,'Base Execução'!$A:$K,7,FALSE),0)</f>
        <v>0</v>
      </c>
      <c r="S345" s="231">
        <f>IFERROR(VLOOKUP(G345,'Base Execução'!$A:$K,9,FALSE),0)</f>
        <v>0</v>
      </c>
      <c r="T345" s="32">
        <f>IFERROR(VLOOKUP(G345,'Base Execução'!$A:$K,11,FALSE),0)</f>
        <v>0</v>
      </c>
      <c r="U345" s="155"/>
      <c r="V345" s="364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s="11" customFormat="1" ht="15" customHeight="1" x14ac:dyDescent="0.2">
      <c r="A346" s="95"/>
      <c r="B346" s="424" t="s">
        <v>170</v>
      </c>
      <c r="C346" s="278"/>
      <c r="D346" s="40"/>
      <c r="E346" s="278"/>
      <c r="F346" s="313"/>
      <c r="G346" s="40"/>
      <c r="H346" s="32"/>
      <c r="I346" s="32"/>
      <c r="J346" s="23"/>
      <c r="K346" s="32"/>
      <c r="L346" s="32"/>
      <c r="M346" s="32"/>
      <c r="N346" s="32"/>
      <c r="O346" s="32"/>
      <c r="P346" s="231"/>
      <c r="Q346" s="33"/>
      <c r="R346" s="231"/>
      <c r="S346" s="231"/>
      <c r="T346" s="32"/>
      <c r="U346" s="155"/>
      <c r="V346" s="364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" customHeight="1" x14ac:dyDescent="0.2">
      <c r="A347" s="95"/>
      <c r="B347" s="38" t="s">
        <v>146</v>
      </c>
      <c r="C347" s="269"/>
      <c r="D347" s="36"/>
      <c r="E347" s="35"/>
      <c r="F347" s="37"/>
      <c r="G347" s="33"/>
      <c r="H347" s="22">
        <f>SUM(H348:H349)</f>
        <v>4111110</v>
      </c>
      <c r="I347" s="22">
        <f t="shared" ref="I347:O347" si="138">SUM(I348:I349)</f>
        <v>-3831110</v>
      </c>
      <c r="J347" s="22">
        <f t="shared" si="138"/>
        <v>280000</v>
      </c>
      <c r="K347" s="22">
        <f t="shared" si="138"/>
        <v>0</v>
      </c>
      <c r="L347" s="22">
        <f t="shared" si="138"/>
        <v>280000</v>
      </c>
      <c r="M347" s="22">
        <f t="shared" si="138"/>
        <v>0</v>
      </c>
      <c r="N347" s="22">
        <f t="shared" si="138"/>
        <v>280000</v>
      </c>
      <c r="O347" s="22">
        <f t="shared" si="138"/>
        <v>0</v>
      </c>
      <c r="P347" s="229">
        <f>SUM(P348:P349)</f>
        <v>280000</v>
      </c>
      <c r="Q347" s="22">
        <f>SUM(Q348:Q349)</f>
        <v>0</v>
      </c>
      <c r="R347" s="22">
        <f>SUM(R348:R349)</f>
        <v>0</v>
      </c>
      <c r="S347" s="22">
        <f>SUM(S348:S349)</f>
        <v>0</v>
      </c>
      <c r="T347" s="22">
        <f>SUM(T348:T349)</f>
        <v>0</v>
      </c>
      <c r="U347" s="154">
        <f>+IFERROR((R347/N347),0%)</f>
        <v>0</v>
      </c>
    </row>
    <row r="348" spans="1:33" ht="15" customHeight="1" x14ac:dyDescent="0.2">
      <c r="A348" s="95"/>
      <c r="B348" s="314" t="s">
        <v>26</v>
      </c>
      <c r="C348" s="269" t="s">
        <v>24</v>
      </c>
      <c r="D348" s="39">
        <v>174257</v>
      </c>
      <c r="E348" s="269">
        <v>3</v>
      </c>
      <c r="F348" s="313">
        <v>142</v>
      </c>
      <c r="G348" s="40" t="str">
        <f>CONCATENATE(D348,"-",E348,"-",F348)</f>
        <v>174257-3-142</v>
      </c>
      <c r="H348" s="32">
        <f>IFERROR(VLOOKUP(G348,'Base Zero'!A:L,6,FALSE),0)</f>
        <v>3913610</v>
      </c>
      <c r="I348" s="32">
        <f>IFERROR(VLOOKUP(G348,'Base Zero'!A:L,7,FALSE),0)</f>
        <v>-3633610</v>
      </c>
      <c r="J348" s="23">
        <f>(H348+I348)</f>
        <v>280000</v>
      </c>
      <c r="K348" s="32">
        <f>(L348-J348)</f>
        <v>0</v>
      </c>
      <c r="L348" s="32">
        <f>IFERROR(VLOOKUP(G348,'Base Zero'!$A:$L,10,FALSE),0)</f>
        <v>280000</v>
      </c>
      <c r="M348" s="32">
        <f>+L348-N348</f>
        <v>0</v>
      </c>
      <c r="N348" s="32">
        <f>IFERROR(VLOOKUP(G348,'Base Zero'!$A:$P,16,FALSE),0)</f>
        <v>280000</v>
      </c>
      <c r="O348" s="32">
        <f>IFERROR(VLOOKUP(G348,'Base Execução'!A:M,6,FALSE),0)+IFERROR(VLOOKUP(G348,'Destaque Liberado pela CPRM'!A:F,6,FALSE),0)</f>
        <v>0</v>
      </c>
      <c r="P348" s="231">
        <f>+N348-O348</f>
        <v>280000</v>
      </c>
      <c r="Q348" s="32"/>
      <c r="R348" s="231">
        <f>IFERROR(VLOOKUP(G348,'Base Execução'!$A:$K,7,FALSE),0)</f>
        <v>0</v>
      </c>
      <c r="S348" s="231">
        <f>IFERROR(VLOOKUP(G348,'Base Execução'!$A:$K,9,FALSE),0)</f>
        <v>0</v>
      </c>
      <c r="T348" s="32">
        <f>IFERROR(VLOOKUP(G348,'Base Execução'!$A:$K,11,FALSE),0)</f>
        <v>0</v>
      </c>
      <c r="U348" s="155"/>
    </row>
    <row r="349" spans="1:33" ht="15" customHeight="1" x14ac:dyDescent="0.2">
      <c r="A349" s="95"/>
      <c r="B349" s="314" t="s">
        <v>26</v>
      </c>
      <c r="C349" s="278" t="s">
        <v>27</v>
      </c>
      <c r="D349" s="39">
        <v>174257</v>
      </c>
      <c r="E349" s="269">
        <v>4</v>
      </c>
      <c r="F349" s="313">
        <v>142</v>
      </c>
      <c r="G349" s="40" t="str">
        <f>CONCATENATE(D349,"-",E349,"-",F349)</f>
        <v>174257-4-142</v>
      </c>
      <c r="H349" s="32">
        <f>IFERROR(VLOOKUP(G349,'Base Zero'!A:L,6,FALSE),0)</f>
        <v>197500</v>
      </c>
      <c r="I349" s="32">
        <f>IFERROR(VLOOKUP(G349,'Base Zero'!A:L,7,FALSE),0)</f>
        <v>-197500</v>
      </c>
      <c r="J349" s="23">
        <f>(H349+I349)</f>
        <v>0</v>
      </c>
      <c r="K349" s="32">
        <f>(L349-J349)</f>
        <v>0</v>
      </c>
      <c r="L349" s="32">
        <f>IFERROR(VLOOKUP(G349,'Base Zero'!$A:$L,10,FALSE),0)</f>
        <v>0</v>
      </c>
      <c r="M349" s="32">
        <f>+L349-N349</f>
        <v>0</v>
      </c>
      <c r="N349" s="32">
        <f>IFERROR(VLOOKUP(G349,'Base Zero'!$A:$P,16,FALSE),0)</f>
        <v>0</v>
      </c>
      <c r="O349" s="32">
        <f>IFERROR(VLOOKUP(G349,'Base Execução'!A:M,6,FALSE),0)+IFERROR(VLOOKUP(G349,'Destaque Liberado pela CPRM'!A:F,6,FALSE),0)</f>
        <v>0</v>
      </c>
      <c r="P349" s="231">
        <f>+N349-O349</f>
        <v>0</v>
      </c>
      <c r="Q349" s="32"/>
      <c r="R349" s="231">
        <f>IFERROR(VLOOKUP(G349,'Base Execução'!$A:$K,7,FALSE),0)</f>
        <v>0</v>
      </c>
      <c r="S349" s="231">
        <f>IFERROR(VLOOKUP(G349,'Base Execução'!$A:$K,9,FALSE),0)</f>
        <v>0</v>
      </c>
      <c r="T349" s="32">
        <f>IFERROR(VLOOKUP(G349,'Base Execução'!$A:$K,11,FALSE),0)</f>
        <v>0</v>
      </c>
      <c r="U349" s="155"/>
    </row>
    <row r="350" spans="1:33" s="11" customFormat="1" ht="15" customHeight="1" x14ac:dyDescent="0.2">
      <c r="A350" s="95"/>
      <c r="B350" s="424" t="s">
        <v>291</v>
      </c>
      <c r="C350" s="278"/>
      <c r="D350" s="40"/>
      <c r="E350" s="278"/>
      <c r="F350" s="313"/>
      <c r="G350" s="40"/>
      <c r="H350" s="32"/>
      <c r="I350" s="32"/>
      <c r="J350" s="23"/>
      <c r="K350" s="32"/>
      <c r="L350" s="32"/>
      <c r="M350" s="32"/>
      <c r="N350" s="32"/>
      <c r="O350" s="32"/>
      <c r="P350" s="231"/>
      <c r="Q350" s="33"/>
      <c r="R350" s="231"/>
      <c r="S350" s="231"/>
      <c r="T350" s="32"/>
      <c r="U350" s="155"/>
      <c r="V350" s="36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" customHeight="1" x14ac:dyDescent="0.2">
      <c r="A351" s="95"/>
      <c r="B351" s="38" t="s">
        <v>169</v>
      </c>
      <c r="C351" s="269"/>
      <c r="D351" s="36"/>
      <c r="E351" s="35"/>
      <c r="F351" s="37"/>
      <c r="G351" s="33"/>
      <c r="H351" s="22">
        <f>SUM(H352:H353)</f>
        <v>2621000</v>
      </c>
      <c r="I351" s="22">
        <f t="shared" ref="I351:O351" si="139">SUM(I352:I353)</f>
        <v>-2451000</v>
      </c>
      <c r="J351" s="22">
        <f t="shared" si="139"/>
        <v>170000</v>
      </c>
      <c r="K351" s="22">
        <f t="shared" si="139"/>
        <v>0</v>
      </c>
      <c r="L351" s="22">
        <f t="shared" si="139"/>
        <v>170000</v>
      </c>
      <c r="M351" s="22">
        <f t="shared" si="139"/>
        <v>0</v>
      </c>
      <c r="N351" s="22">
        <f t="shared" si="139"/>
        <v>170000</v>
      </c>
      <c r="O351" s="22">
        <f t="shared" si="139"/>
        <v>0</v>
      </c>
      <c r="P351" s="229">
        <f>SUM(P352:P353)</f>
        <v>170000</v>
      </c>
      <c r="Q351" s="22">
        <f>SUM(Q352:Q353)</f>
        <v>0</v>
      </c>
      <c r="R351" s="22">
        <f>SUM(R352:R353)</f>
        <v>0</v>
      </c>
      <c r="S351" s="22">
        <f>SUM(S352:S353)</f>
        <v>0</v>
      </c>
      <c r="T351" s="22">
        <f>SUM(T352:T353)</f>
        <v>0</v>
      </c>
      <c r="U351" s="154">
        <f>+IFERROR((R351/N351),0%)</f>
        <v>0</v>
      </c>
    </row>
    <row r="352" spans="1:33" ht="15" customHeight="1" x14ac:dyDescent="0.2">
      <c r="A352" s="95"/>
      <c r="B352" s="314" t="s">
        <v>26</v>
      </c>
      <c r="C352" s="269" t="s">
        <v>24</v>
      </c>
      <c r="D352" s="39">
        <v>174262</v>
      </c>
      <c r="E352" s="269">
        <v>3</v>
      </c>
      <c r="F352" s="313">
        <v>142</v>
      </c>
      <c r="G352" s="40" t="str">
        <f>CONCATENATE(D352,"-",E352,"-",F352)</f>
        <v>174262-3-142</v>
      </c>
      <c r="H352" s="32">
        <f>IFERROR(VLOOKUP(G352,'Base Zero'!A:L,6,FALSE),0)</f>
        <v>2126000</v>
      </c>
      <c r="I352" s="32">
        <f>IFERROR(VLOOKUP(G352,'Base Zero'!A:L,7,FALSE),0)</f>
        <v>-1956000</v>
      </c>
      <c r="J352" s="23">
        <f>(H352+I352)</f>
        <v>170000</v>
      </c>
      <c r="K352" s="32">
        <f>(L352-J352)</f>
        <v>0</v>
      </c>
      <c r="L352" s="32">
        <f>IFERROR(VLOOKUP(G352,'Base Zero'!$A:$L,10,FALSE),0)</f>
        <v>170000</v>
      </c>
      <c r="M352" s="32">
        <f>+L352-N352</f>
        <v>0</v>
      </c>
      <c r="N352" s="32">
        <f>IFERROR(VLOOKUP(G352,'Base Zero'!$A:$P,16,FALSE),0)</f>
        <v>170000</v>
      </c>
      <c r="O352" s="32">
        <f>IFERROR(VLOOKUP(G352,'Base Execução'!A:M,6,FALSE),0)+IFERROR(VLOOKUP(G352,'Destaque Liberado pela CPRM'!A:F,6,FALSE),0)</f>
        <v>0</v>
      </c>
      <c r="P352" s="231">
        <f>+N352-O352</f>
        <v>170000</v>
      </c>
      <c r="Q352" s="32"/>
      <c r="R352" s="231">
        <f>IFERROR(VLOOKUP(G352,'Base Execução'!$A:$K,7,FALSE),0)</f>
        <v>0</v>
      </c>
      <c r="S352" s="231">
        <f>IFERROR(VLOOKUP(G352,'Base Execução'!$A:$K,9,FALSE),0)</f>
        <v>0</v>
      </c>
      <c r="T352" s="32">
        <f>IFERROR(VLOOKUP(G352,'Base Execução'!$A:$K,11,FALSE),0)</f>
        <v>0</v>
      </c>
      <c r="U352" s="155"/>
    </row>
    <row r="353" spans="1:33" ht="15" customHeight="1" x14ac:dyDescent="0.2">
      <c r="A353" s="95"/>
      <c r="B353" s="314" t="s">
        <v>26</v>
      </c>
      <c r="C353" s="278" t="s">
        <v>27</v>
      </c>
      <c r="D353" s="39">
        <v>174262</v>
      </c>
      <c r="E353" s="269">
        <v>4</v>
      </c>
      <c r="F353" s="313">
        <v>142</v>
      </c>
      <c r="G353" s="40" t="str">
        <f>CONCATENATE(D353,"-",E353,"-",F353)</f>
        <v>174262-4-142</v>
      </c>
      <c r="H353" s="32">
        <f>IFERROR(VLOOKUP(G353,'Base Zero'!A:L,6,FALSE),0)</f>
        <v>495000</v>
      </c>
      <c r="I353" s="32">
        <f>IFERROR(VLOOKUP(G353,'Base Zero'!A:L,7,FALSE),0)</f>
        <v>-495000</v>
      </c>
      <c r="J353" s="23">
        <f>(H353+I353)</f>
        <v>0</v>
      </c>
      <c r="K353" s="32">
        <f>(L353-J353)</f>
        <v>0</v>
      </c>
      <c r="L353" s="32">
        <f>IFERROR(VLOOKUP(G353,'Base Zero'!$A:$L,10,FALSE),0)</f>
        <v>0</v>
      </c>
      <c r="M353" s="32">
        <f>+L353-N353</f>
        <v>0</v>
      </c>
      <c r="N353" s="32">
        <f>IFERROR(VLOOKUP(G353,'Base Zero'!$A:$P,16,FALSE),0)</f>
        <v>0</v>
      </c>
      <c r="O353" s="32">
        <f>IFERROR(VLOOKUP(G353,'Base Execução'!A:M,6,FALSE),0)+IFERROR(VLOOKUP(G353,'Destaque Liberado pela CPRM'!A:F,6,FALSE),0)</f>
        <v>0</v>
      </c>
      <c r="P353" s="231">
        <f>+N353-O353</f>
        <v>0</v>
      </c>
      <c r="Q353" s="32"/>
      <c r="R353" s="231">
        <f>IFERROR(VLOOKUP(G353,'Base Execução'!$A:$K,7,FALSE),0)</f>
        <v>0</v>
      </c>
      <c r="S353" s="231">
        <f>IFERROR(VLOOKUP(G353,'Base Execução'!$A:$K,9,FALSE),0)</f>
        <v>0</v>
      </c>
      <c r="T353" s="32">
        <f>IFERROR(VLOOKUP(G353,'Base Execução'!$A:$K,11,FALSE),0)</f>
        <v>0</v>
      </c>
      <c r="U353" s="155"/>
    </row>
    <row r="354" spans="1:33" s="11" customFormat="1" ht="15" customHeight="1" x14ac:dyDescent="0.2">
      <c r="A354" s="95"/>
      <c r="B354" s="424" t="s">
        <v>149</v>
      </c>
      <c r="C354" s="278"/>
      <c r="D354" s="40"/>
      <c r="E354" s="278"/>
      <c r="F354" s="313"/>
      <c r="G354" s="40"/>
      <c r="H354" s="32"/>
      <c r="I354" s="32"/>
      <c r="J354" s="23"/>
      <c r="K354" s="32"/>
      <c r="L354" s="32"/>
      <c r="M354" s="32"/>
      <c r="N354" s="32"/>
      <c r="O354" s="32"/>
      <c r="P354" s="231"/>
      <c r="Q354" s="33"/>
      <c r="R354" s="231"/>
      <c r="S354" s="231"/>
      <c r="T354" s="32"/>
      <c r="U354" s="15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" customHeight="1" x14ac:dyDescent="0.2">
      <c r="A355" s="95"/>
      <c r="B355" s="38" t="s">
        <v>150</v>
      </c>
      <c r="C355" s="269"/>
      <c r="D355" s="36"/>
      <c r="E355" s="35"/>
      <c r="F355" s="37"/>
      <c r="G355" s="33"/>
      <c r="H355" s="22">
        <f t="shared" ref="H355:T355" si="140">SUM(H356:H357)</f>
        <v>2117890</v>
      </c>
      <c r="I355" s="22">
        <f t="shared" si="140"/>
        <v>-2047890</v>
      </c>
      <c r="J355" s="22">
        <f t="shared" si="140"/>
        <v>70000</v>
      </c>
      <c r="K355" s="22">
        <f t="shared" si="140"/>
        <v>0</v>
      </c>
      <c r="L355" s="22">
        <f t="shared" si="140"/>
        <v>70000</v>
      </c>
      <c r="M355" s="22">
        <f t="shared" si="140"/>
        <v>0</v>
      </c>
      <c r="N355" s="22">
        <f t="shared" si="140"/>
        <v>70000</v>
      </c>
      <c r="O355" s="22">
        <f t="shared" si="140"/>
        <v>0</v>
      </c>
      <c r="P355" s="229">
        <f t="shared" si="140"/>
        <v>70000</v>
      </c>
      <c r="Q355" s="22">
        <f t="shared" si="140"/>
        <v>0</v>
      </c>
      <c r="R355" s="22">
        <f t="shared" si="140"/>
        <v>0</v>
      </c>
      <c r="S355" s="22">
        <f t="shared" si="140"/>
        <v>0</v>
      </c>
      <c r="T355" s="22">
        <f t="shared" si="140"/>
        <v>0</v>
      </c>
      <c r="U355" s="154">
        <f>+IFERROR((R355/N355),0%)</f>
        <v>0</v>
      </c>
    </row>
    <row r="356" spans="1:33" ht="15" customHeight="1" x14ac:dyDescent="0.2">
      <c r="A356" s="95"/>
      <c r="B356" s="314" t="s">
        <v>26</v>
      </c>
      <c r="C356" s="269" t="s">
        <v>24</v>
      </c>
      <c r="D356" s="39">
        <v>174267</v>
      </c>
      <c r="E356" s="269">
        <v>3</v>
      </c>
      <c r="F356" s="313">
        <v>142</v>
      </c>
      <c r="G356" s="40" t="str">
        <f>CONCATENATE(D356,"-",E356,"-",F356)</f>
        <v>174267-3-142</v>
      </c>
      <c r="H356" s="32">
        <f>IFERROR(VLOOKUP(G356,'Base Zero'!A:L,6,FALSE),0)</f>
        <v>2007890</v>
      </c>
      <c r="I356" s="32">
        <f>IFERROR(VLOOKUP(G356,'Base Zero'!A:L,7,FALSE),0)</f>
        <v>-1937890</v>
      </c>
      <c r="J356" s="23">
        <f>(H356+I356)</f>
        <v>70000</v>
      </c>
      <c r="K356" s="32">
        <f>(L356-J356)</f>
        <v>0</v>
      </c>
      <c r="L356" s="32">
        <f>IFERROR(VLOOKUP(G356,'Base Zero'!$A:$L,10,FALSE),0)</f>
        <v>70000</v>
      </c>
      <c r="M356" s="32">
        <f>+L356-N356</f>
        <v>0</v>
      </c>
      <c r="N356" s="32">
        <f>IFERROR(VLOOKUP(G356,'Base Zero'!$A:$P,16,FALSE),0)</f>
        <v>70000</v>
      </c>
      <c r="O356" s="32">
        <f>IFERROR(VLOOKUP(G356,'Base Execução'!A:M,6,FALSE),0)+IFERROR(VLOOKUP(G356,'Destaque Liberado pela CPRM'!A:F,6,FALSE),0)</f>
        <v>0</v>
      </c>
      <c r="P356" s="231">
        <f>+N356-O356</f>
        <v>70000</v>
      </c>
      <c r="Q356" s="32"/>
      <c r="R356" s="231">
        <f>IFERROR(VLOOKUP(G356,'Base Execução'!$A:$K,7,FALSE),0)</f>
        <v>0</v>
      </c>
      <c r="S356" s="231">
        <f>IFERROR(VLOOKUP(G356,'Base Execução'!$A:$K,9,FALSE),0)</f>
        <v>0</v>
      </c>
      <c r="T356" s="32">
        <f>IFERROR(VLOOKUP(G356,'Base Execução'!$A:$K,11,FALSE),0)</f>
        <v>0</v>
      </c>
      <c r="U356" s="155"/>
    </row>
    <row r="357" spans="1:33" ht="15" customHeight="1" x14ac:dyDescent="0.2">
      <c r="A357" s="95"/>
      <c r="B357" s="314" t="s">
        <v>26</v>
      </c>
      <c r="C357" s="278" t="s">
        <v>27</v>
      </c>
      <c r="D357" s="39">
        <v>174267</v>
      </c>
      <c r="E357" s="269">
        <v>4</v>
      </c>
      <c r="F357" s="313">
        <v>142</v>
      </c>
      <c r="G357" s="40" t="str">
        <f>CONCATENATE(D357,"-",E357,"-",F357)</f>
        <v>174267-4-142</v>
      </c>
      <c r="H357" s="32">
        <f>IFERROR(VLOOKUP(G357,'Base Zero'!A:L,6,FALSE),0)</f>
        <v>110000</v>
      </c>
      <c r="I357" s="32">
        <f>IFERROR(VLOOKUP(G357,'Base Zero'!A:L,7,FALSE),0)</f>
        <v>-110000</v>
      </c>
      <c r="J357" s="23">
        <f>(H357+I357)</f>
        <v>0</v>
      </c>
      <c r="K357" s="32">
        <f>(L357-J357)</f>
        <v>0</v>
      </c>
      <c r="L357" s="32">
        <f>IFERROR(VLOOKUP(G357,'Base Zero'!$A:$L,10,FALSE),0)</f>
        <v>0</v>
      </c>
      <c r="M357" s="32">
        <f>+L357-N357</f>
        <v>0</v>
      </c>
      <c r="N357" s="32">
        <f>IFERROR(VLOOKUP(G357,'Base Zero'!$A:$P,16,FALSE),0)</f>
        <v>0</v>
      </c>
      <c r="O357" s="32">
        <f>IFERROR(VLOOKUP(G357,'Base Execução'!A:M,6,FALSE),0)+IFERROR(VLOOKUP(G357,'Destaque Liberado pela CPRM'!A:F,6,FALSE),0)</f>
        <v>0</v>
      </c>
      <c r="P357" s="231">
        <f>+N357-O357</f>
        <v>0</v>
      </c>
      <c r="Q357" s="32"/>
      <c r="R357" s="231">
        <f>IFERROR(VLOOKUP(G357,'Base Execução'!$A:$K,7,FALSE),0)</f>
        <v>0</v>
      </c>
      <c r="S357" s="231">
        <f>IFERROR(VLOOKUP(G357,'Base Execução'!$A:$K,9,FALSE),0)</f>
        <v>0</v>
      </c>
      <c r="T357" s="32">
        <f>IFERROR(VLOOKUP(G357,'Base Execução'!$A:$K,11,FALSE),0)</f>
        <v>0</v>
      </c>
      <c r="U357" s="155"/>
    </row>
    <row r="358" spans="1:33" s="11" customFormat="1" ht="15" customHeight="1" x14ac:dyDescent="0.2">
      <c r="A358" s="368"/>
      <c r="B358" s="301"/>
      <c r="C358" s="48"/>
      <c r="D358" s="49"/>
      <c r="E358" s="48"/>
      <c r="F358" s="50"/>
      <c r="G358" s="48"/>
      <c r="H358" s="42"/>
      <c r="I358" s="42"/>
      <c r="J358" s="24"/>
      <c r="K358" s="42"/>
      <c r="L358" s="42"/>
      <c r="M358" s="42"/>
      <c r="N358" s="42"/>
      <c r="O358" s="42"/>
      <c r="P358" s="265"/>
      <c r="Q358" s="35"/>
      <c r="R358" s="265"/>
      <c r="S358" s="265"/>
      <c r="T358" s="42"/>
      <c r="U358" s="300"/>
      <c r="V358" s="364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s="11" customFormat="1" ht="24.95" customHeight="1" x14ac:dyDescent="0.2">
      <c r="A359" s="95"/>
      <c r="B359" s="41" t="s">
        <v>292</v>
      </c>
      <c r="C359" s="278"/>
      <c r="D359" s="40"/>
      <c r="E359" s="278"/>
      <c r="F359" s="279"/>
      <c r="G359" s="278"/>
      <c r="H359" s="21">
        <f>SUM(H361:H364)</f>
        <v>8500000</v>
      </c>
      <c r="I359" s="21">
        <f t="shared" ref="I359:T359" si="141">SUM(I361:I364)</f>
        <v>-8259000</v>
      </c>
      <c r="J359" s="21">
        <f t="shared" si="141"/>
        <v>241000</v>
      </c>
      <c r="K359" s="21">
        <f t="shared" si="141"/>
        <v>0</v>
      </c>
      <c r="L359" s="21">
        <f t="shared" si="141"/>
        <v>241000</v>
      </c>
      <c r="M359" s="21">
        <f t="shared" si="141"/>
        <v>0</v>
      </c>
      <c r="N359" s="21">
        <f t="shared" si="141"/>
        <v>241000</v>
      </c>
      <c r="O359" s="21">
        <f t="shared" si="141"/>
        <v>172535.89</v>
      </c>
      <c r="P359" s="21">
        <f t="shared" si="141"/>
        <v>68464.109999999986</v>
      </c>
      <c r="Q359" s="22">
        <f>SUM(Q362:Q364)</f>
        <v>0</v>
      </c>
      <c r="R359" s="21">
        <f t="shared" si="141"/>
        <v>170000</v>
      </c>
      <c r="S359" s="21">
        <f t="shared" si="141"/>
        <v>0</v>
      </c>
      <c r="T359" s="21">
        <f t="shared" si="141"/>
        <v>0</v>
      </c>
      <c r="U359" s="156">
        <f>+IFERROR((R359/N359),0%)</f>
        <v>0.70539419087136934</v>
      </c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277" t="s">
        <v>329</v>
      </c>
      <c r="C360" s="278"/>
      <c r="D360" s="40"/>
      <c r="E360" s="278"/>
      <c r="F360" s="279"/>
      <c r="G360" s="278"/>
      <c r="H360" s="32"/>
      <c r="I360" s="32"/>
      <c r="J360" s="23"/>
      <c r="K360" s="32"/>
      <c r="L360" s="32"/>
      <c r="M360" s="32"/>
      <c r="N360" s="32"/>
      <c r="O360" s="32"/>
      <c r="P360" s="231"/>
      <c r="Q360" s="33"/>
      <c r="R360" s="232"/>
      <c r="S360" s="232"/>
      <c r="T360" s="31"/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314" t="s">
        <v>23</v>
      </c>
      <c r="C361" s="278" t="s">
        <v>24</v>
      </c>
      <c r="D361" s="40"/>
      <c r="E361" s="278">
        <v>3</v>
      </c>
      <c r="F361" s="313">
        <v>100</v>
      </c>
      <c r="G361" s="278"/>
      <c r="H361" s="32">
        <f>H368</f>
        <v>0</v>
      </c>
      <c r="I361" s="32">
        <f t="shared" ref="I361:T361" si="142">I368</f>
        <v>0</v>
      </c>
      <c r="J361" s="32">
        <f t="shared" si="142"/>
        <v>0</v>
      </c>
      <c r="K361" s="32">
        <f t="shared" si="142"/>
        <v>0</v>
      </c>
      <c r="L361" s="32">
        <f t="shared" si="142"/>
        <v>0</v>
      </c>
      <c r="M361" s="32">
        <f t="shared" si="142"/>
        <v>0</v>
      </c>
      <c r="N361" s="32">
        <f t="shared" si="142"/>
        <v>0</v>
      </c>
      <c r="O361" s="32">
        <f t="shared" si="142"/>
        <v>0</v>
      </c>
      <c r="P361" s="32">
        <f t="shared" si="142"/>
        <v>0</v>
      </c>
      <c r="Q361" s="33"/>
      <c r="R361" s="32">
        <f t="shared" si="142"/>
        <v>0</v>
      </c>
      <c r="S361" s="32">
        <f t="shared" si="142"/>
        <v>0</v>
      </c>
      <c r="T361" s="32">
        <f t="shared" si="142"/>
        <v>0</v>
      </c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">
      <c r="A362" s="95"/>
      <c r="B362" s="314" t="s">
        <v>23</v>
      </c>
      <c r="C362" s="278" t="s">
        <v>24</v>
      </c>
      <c r="D362" s="40"/>
      <c r="E362" s="278">
        <v>3</v>
      </c>
      <c r="F362" s="313">
        <v>142</v>
      </c>
      <c r="G362" s="278"/>
      <c r="H362" s="32">
        <f>H369</f>
        <v>5692518</v>
      </c>
      <c r="I362" s="32">
        <f t="shared" ref="I362:T362" si="143">I369</f>
        <v>-5451518</v>
      </c>
      <c r="J362" s="32">
        <f t="shared" si="143"/>
        <v>241000</v>
      </c>
      <c r="K362" s="32">
        <f t="shared" si="143"/>
        <v>0</v>
      </c>
      <c r="L362" s="32">
        <f t="shared" si="143"/>
        <v>241000</v>
      </c>
      <c r="M362" s="32">
        <f t="shared" si="143"/>
        <v>0</v>
      </c>
      <c r="N362" s="32">
        <f t="shared" si="143"/>
        <v>241000</v>
      </c>
      <c r="O362" s="32">
        <f t="shared" si="143"/>
        <v>172535.89</v>
      </c>
      <c r="P362" s="32">
        <f t="shared" si="143"/>
        <v>68464.109999999986</v>
      </c>
      <c r="Q362" s="32">
        <f t="shared" si="143"/>
        <v>0</v>
      </c>
      <c r="R362" s="32">
        <f t="shared" si="143"/>
        <v>170000</v>
      </c>
      <c r="S362" s="32">
        <f t="shared" si="143"/>
        <v>0</v>
      </c>
      <c r="T362" s="32">
        <f t="shared" si="143"/>
        <v>0</v>
      </c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s="11" customFormat="1" ht="15" customHeight="1" x14ac:dyDescent="0.2">
      <c r="A363" s="95"/>
      <c r="B363" s="314" t="s">
        <v>32</v>
      </c>
      <c r="C363" s="278" t="s">
        <v>27</v>
      </c>
      <c r="D363" s="40"/>
      <c r="E363" s="278">
        <v>4</v>
      </c>
      <c r="F363" s="313">
        <v>142</v>
      </c>
      <c r="G363" s="278"/>
      <c r="H363" s="32">
        <f>H370</f>
        <v>1000000</v>
      </c>
      <c r="I363" s="32">
        <f t="shared" ref="I363:T363" si="144">I370</f>
        <v>-1000000</v>
      </c>
      <c r="J363" s="32">
        <f t="shared" si="144"/>
        <v>0</v>
      </c>
      <c r="K363" s="32">
        <f t="shared" si="144"/>
        <v>0</v>
      </c>
      <c r="L363" s="32">
        <f t="shared" si="144"/>
        <v>0</v>
      </c>
      <c r="M363" s="32">
        <f t="shared" si="144"/>
        <v>0</v>
      </c>
      <c r="N363" s="32">
        <f t="shared" si="144"/>
        <v>0</v>
      </c>
      <c r="O363" s="32">
        <f t="shared" si="144"/>
        <v>0</v>
      </c>
      <c r="P363" s="32">
        <f t="shared" si="144"/>
        <v>0</v>
      </c>
      <c r="Q363" s="32">
        <f t="shared" si="144"/>
        <v>0</v>
      </c>
      <c r="R363" s="32">
        <f t="shared" si="144"/>
        <v>0</v>
      </c>
      <c r="S363" s="32">
        <f t="shared" si="144"/>
        <v>0</v>
      </c>
      <c r="T363" s="32">
        <f t="shared" si="144"/>
        <v>0</v>
      </c>
      <c r="U363" s="155"/>
      <c r="V363" s="364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s="11" customFormat="1" ht="15" customHeight="1" x14ac:dyDescent="0.2">
      <c r="A364" s="95"/>
      <c r="B364" s="314" t="s">
        <v>39</v>
      </c>
      <c r="C364" s="278" t="s">
        <v>24</v>
      </c>
      <c r="D364" s="40"/>
      <c r="E364" s="278">
        <v>3</v>
      </c>
      <c r="F364" s="279">
        <v>150</v>
      </c>
      <c r="G364" s="278"/>
      <c r="H364" s="32">
        <f>H371</f>
        <v>1807482</v>
      </c>
      <c r="I364" s="32">
        <f t="shared" ref="I364:T364" si="145">I371</f>
        <v>-1807482</v>
      </c>
      <c r="J364" s="32">
        <f t="shared" si="145"/>
        <v>0</v>
      </c>
      <c r="K364" s="32">
        <f t="shared" si="145"/>
        <v>0</v>
      </c>
      <c r="L364" s="32">
        <f t="shared" si="145"/>
        <v>0</v>
      </c>
      <c r="M364" s="32">
        <f t="shared" si="145"/>
        <v>0</v>
      </c>
      <c r="N364" s="32">
        <f t="shared" si="145"/>
        <v>0</v>
      </c>
      <c r="O364" s="32">
        <f t="shared" si="145"/>
        <v>0</v>
      </c>
      <c r="P364" s="32">
        <f t="shared" si="145"/>
        <v>0</v>
      </c>
      <c r="Q364" s="32">
        <f t="shared" si="145"/>
        <v>0</v>
      </c>
      <c r="R364" s="32">
        <f t="shared" si="145"/>
        <v>0</v>
      </c>
      <c r="S364" s="32">
        <f t="shared" si="145"/>
        <v>0</v>
      </c>
      <c r="T364" s="32">
        <f t="shared" si="145"/>
        <v>0</v>
      </c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s="11" customFormat="1" ht="15" customHeight="1" x14ac:dyDescent="0.2">
      <c r="A365" s="95"/>
      <c r="B365" s="314"/>
      <c r="C365" s="278"/>
      <c r="D365" s="40"/>
      <c r="E365" s="278"/>
      <c r="F365" s="279"/>
      <c r="G365" s="278"/>
      <c r="H365" s="32"/>
      <c r="I365" s="32"/>
      <c r="J365" s="23"/>
      <c r="K365" s="32"/>
      <c r="L365" s="32"/>
      <c r="M365" s="32"/>
      <c r="N365" s="32"/>
      <c r="O365" s="32"/>
      <c r="P365" s="231"/>
      <c r="Q365" s="33"/>
      <c r="R365" s="232"/>
      <c r="S365" s="232"/>
      <c r="T365" s="31"/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11" customFormat="1" ht="15" customHeight="1" x14ac:dyDescent="0.2">
      <c r="A366" s="95"/>
      <c r="B366" s="424" t="s">
        <v>293</v>
      </c>
      <c r="C366" s="278"/>
      <c r="D366" s="40"/>
      <c r="E366" s="278"/>
      <c r="F366" s="279"/>
      <c r="G366" s="278"/>
      <c r="H366" s="32"/>
      <c r="I366" s="32"/>
      <c r="J366" s="23"/>
      <c r="K366" s="32"/>
      <c r="L366" s="32"/>
      <c r="M366" s="32"/>
      <c r="N366" s="32"/>
      <c r="O366" s="32"/>
      <c r="P366" s="231"/>
      <c r="Q366" s="33"/>
      <c r="R366" s="232"/>
      <c r="S366" s="232"/>
      <c r="T366" s="31"/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s="11" customFormat="1" ht="15" customHeight="1" x14ac:dyDescent="0.2">
      <c r="A367" s="95"/>
      <c r="B367" s="38" t="s">
        <v>197</v>
      </c>
      <c r="C367" s="278"/>
      <c r="D367" s="40"/>
      <c r="E367" s="278"/>
      <c r="F367" s="279"/>
      <c r="G367" s="278"/>
      <c r="H367" s="22">
        <f>SUM(H368:H371)</f>
        <v>8500000</v>
      </c>
      <c r="I367" s="22">
        <f t="shared" ref="I367:P367" si="146">SUM(I368:I371)</f>
        <v>-8259000</v>
      </c>
      <c r="J367" s="22">
        <f t="shared" si="146"/>
        <v>241000</v>
      </c>
      <c r="K367" s="22">
        <f t="shared" si="146"/>
        <v>0</v>
      </c>
      <c r="L367" s="22">
        <f t="shared" si="146"/>
        <v>241000</v>
      </c>
      <c r="M367" s="22">
        <f t="shared" si="146"/>
        <v>0</v>
      </c>
      <c r="N367" s="22">
        <f t="shared" si="146"/>
        <v>241000</v>
      </c>
      <c r="O367" s="22">
        <f t="shared" si="146"/>
        <v>172535.89</v>
      </c>
      <c r="P367" s="22">
        <f t="shared" si="146"/>
        <v>68464.109999999986</v>
      </c>
      <c r="Q367" s="22">
        <f>SUM(Q369:Q371)</f>
        <v>0</v>
      </c>
      <c r="R367" s="22">
        <f>SUM(R368:R371)</f>
        <v>170000</v>
      </c>
      <c r="S367" s="22">
        <f>SUM(S368:S371)</f>
        <v>0</v>
      </c>
      <c r="T367" s="22">
        <f>SUM(T368:T371)</f>
        <v>0</v>
      </c>
      <c r="U367" s="154">
        <f>+IFERROR((R367/N367),0%)</f>
        <v>0.70539419087136934</v>
      </c>
      <c r="V367" s="364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s="11" customFormat="1" ht="15" customHeight="1" x14ac:dyDescent="0.2">
      <c r="A368" s="95"/>
      <c r="B368" s="314" t="s">
        <v>23</v>
      </c>
      <c r="C368" s="278" t="s">
        <v>24</v>
      </c>
      <c r="D368" s="40">
        <v>174239</v>
      </c>
      <c r="E368" s="278">
        <v>3</v>
      </c>
      <c r="F368" s="313">
        <v>100</v>
      </c>
      <c r="G368" s="40" t="str">
        <f>CONCATENATE(D368,"-",E368,"-",F368)</f>
        <v>174239-3-100</v>
      </c>
      <c r="H368" s="32">
        <f>IFERROR(VLOOKUP(G368,'Base Zero'!A:L,6,FALSE),0)</f>
        <v>0</v>
      </c>
      <c r="I368" s="32">
        <f>IFERROR(VLOOKUP(G368,'Base Zero'!A:L,7,FALSE),0)</f>
        <v>0</v>
      </c>
      <c r="J368" s="23">
        <f>(H368+I368)</f>
        <v>0</v>
      </c>
      <c r="K368" s="32">
        <f>(L368-J368)</f>
        <v>0</v>
      </c>
      <c r="L368" s="32">
        <f>IFERROR(VLOOKUP(G368,'Base Zero'!$A:$L,10,FALSE),0)</f>
        <v>0</v>
      </c>
      <c r="M368" s="32">
        <f>+L368-N368</f>
        <v>0</v>
      </c>
      <c r="N368" s="32">
        <f>IFERROR(VLOOKUP(G368,'Base Zero'!$A:$P,16,FALSE),0)</f>
        <v>0</v>
      </c>
      <c r="O368" s="32">
        <f>IFERROR(VLOOKUP(G368,'Base Execução'!A:M,6,FALSE),0)+IFERROR(VLOOKUP(G368,'Destaque Liberado pela CPRM'!A:F,6,FALSE),0)</f>
        <v>0</v>
      </c>
      <c r="P368" s="231">
        <f>+N368-O368</f>
        <v>0</v>
      </c>
      <c r="Q368" s="22"/>
      <c r="R368" s="231">
        <f>IFERROR(VLOOKUP(G368,'Base Execução'!$A:$K,7,FALSE),0)</f>
        <v>0</v>
      </c>
      <c r="S368" s="231">
        <f>IFERROR(VLOOKUP(G368,'Base Execução'!$A:$K,9,FALSE),0)</f>
        <v>0</v>
      </c>
      <c r="T368" s="32">
        <f>IFERROR(VLOOKUP(G368,'Base Execução'!$A:$K,11,FALSE),0)</f>
        <v>0</v>
      </c>
      <c r="U368" s="154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s="11" customFormat="1" ht="15" customHeight="1" x14ac:dyDescent="0.2">
      <c r="A369" s="95"/>
      <c r="B369" s="314" t="s">
        <v>23</v>
      </c>
      <c r="C369" s="278" t="s">
        <v>24</v>
      </c>
      <c r="D369" s="40">
        <v>174239</v>
      </c>
      <c r="E369" s="278">
        <v>3</v>
      </c>
      <c r="F369" s="313">
        <v>142</v>
      </c>
      <c r="G369" s="40" t="str">
        <f>CONCATENATE(D369,"-",E369,"-",F369)</f>
        <v>174239-3-142</v>
      </c>
      <c r="H369" s="32">
        <f>IFERROR(VLOOKUP(G369,'Base Zero'!A:L,6,FALSE),0)</f>
        <v>5692518</v>
      </c>
      <c r="I369" s="32">
        <f>IFERROR(VLOOKUP(G369,'Base Zero'!A:L,7,FALSE),0)</f>
        <v>-5451518</v>
      </c>
      <c r="J369" s="23">
        <f>(H369+I369)</f>
        <v>241000</v>
      </c>
      <c r="K369" s="32">
        <f>(L369-J369)</f>
        <v>0</v>
      </c>
      <c r="L369" s="32">
        <f>IFERROR(VLOOKUP(G369,'Base Zero'!$A:$L,10,FALSE),0)</f>
        <v>241000</v>
      </c>
      <c r="M369" s="32">
        <f>+L369-N369</f>
        <v>0</v>
      </c>
      <c r="N369" s="32">
        <f>IFERROR(VLOOKUP(G369,'Base Zero'!$A:$P,16,FALSE),0)</f>
        <v>241000</v>
      </c>
      <c r="O369" s="32">
        <f>IFERROR(VLOOKUP(G369,'Base Execução'!A:M,6,FALSE),0)+IFERROR(VLOOKUP(G369,'Destaque Liberado pela CPRM'!A:F,6,FALSE),0)</f>
        <v>172535.89</v>
      </c>
      <c r="P369" s="231">
        <f>+N369-O369</f>
        <v>68464.109999999986</v>
      </c>
      <c r="Q369" s="32"/>
      <c r="R369" s="231">
        <f>IFERROR(VLOOKUP(G369,'Base Execução'!$A:$K,7,FALSE),0)</f>
        <v>170000</v>
      </c>
      <c r="S369" s="231">
        <f>IFERROR(VLOOKUP(G369,'Base Execução'!$A:$K,9,FALSE),0)</f>
        <v>0</v>
      </c>
      <c r="T369" s="32">
        <f>IFERROR(VLOOKUP(G369,'Base Execução'!$A:$K,11,FALSE),0)</f>
        <v>0</v>
      </c>
      <c r="U369" s="155"/>
      <c r="V369" s="364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s="11" customFormat="1" ht="15" customHeight="1" x14ac:dyDescent="0.2">
      <c r="A370" s="95"/>
      <c r="B370" s="314" t="s">
        <v>32</v>
      </c>
      <c r="C370" s="278" t="s">
        <v>27</v>
      </c>
      <c r="D370" s="40">
        <v>174239</v>
      </c>
      <c r="E370" s="278">
        <v>4</v>
      </c>
      <c r="F370" s="313">
        <v>142</v>
      </c>
      <c r="G370" s="40" t="str">
        <f>CONCATENATE(D370,"-",E370,"-",F370)</f>
        <v>174239-4-142</v>
      </c>
      <c r="H370" s="32">
        <f>IFERROR(VLOOKUP(G370,'Base Zero'!A:L,6,FALSE),0)</f>
        <v>1000000</v>
      </c>
      <c r="I370" s="32">
        <f>IFERROR(VLOOKUP(G370,'Base Zero'!A:L,7,FALSE),0)</f>
        <v>-1000000</v>
      </c>
      <c r="J370" s="23">
        <f>(H370+I370)</f>
        <v>0</v>
      </c>
      <c r="K370" s="32">
        <f>(L370-J370)</f>
        <v>0</v>
      </c>
      <c r="L370" s="32">
        <f>IFERROR(VLOOKUP(G370,'Base Zero'!$A:$L,10,FALSE),0)</f>
        <v>0</v>
      </c>
      <c r="M370" s="32">
        <f>+L370-N370</f>
        <v>0</v>
      </c>
      <c r="N370" s="32">
        <f>IFERROR(VLOOKUP(G370,'Base Zero'!$A:$P,16,FALSE),0)</f>
        <v>0</v>
      </c>
      <c r="O370" s="32">
        <f>IFERROR(VLOOKUP(G370,'Base Execução'!A:M,6,FALSE),0)+IFERROR(VLOOKUP(G370,'Destaque Liberado pela CPRM'!A:F,6,FALSE),0)</f>
        <v>0</v>
      </c>
      <c r="P370" s="231">
        <f>+N370-O370</f>
        <v>0</v>
      </c>
      <c r="Q370" s="33"/>
      <c r="R370" s="231">
        <f>IFERROR(VLOOKUP(G370,'Base Execução'!$A:$K,7,FALSE),0)</f>
        <v>0</v>
      </c>
      <c r="S370" s="231">
        <f>IFERROR(VLOOKUP(G370,'Base Execução'!$A:$K,9,FALSE),0)</f>
        <v>0</v>
      </c>
      <c r="T370" s="32">
        <f>IFERROR(VLOOKUP(G370,'Base Execução'!$A:$K,11,FALSE),0)</f>
        <v>0</v>
      </c>
      <c r="U370" s="155"/>
      <c r="V370" s="364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s="11" customFormat="1" ht="15" customHeight="1" x14ac:dyDescent="0.2">
      <c r="A371" s="95"/>
      <c r="B371" s="314" t="s">
        <v>39</v>
      </c>
      <c r="C371" s="278" t="s">
        <v>24</v>
      </c>
      <c r="D371" s="40">
        <v>174239</v>
      </c>
      <c r="E371" s="278">
        <v>3</v>
      </c>
      <c r="F371" s="279">
        <v>150</v>
      </c>
      <c r="G371" s="40" t="str">
        <f>CONCATENATE(D371,"-",E371,"-",F371)</f>
        <v>174239-3-150</v>
      </c>
      <c r="H371" s="32">
        <f>IFERROR(VLOOKUP(G371,'Base Zero'!A:L,6,FALSE),0)</f>
        <v>1807482</v>
      </c>
      <c r="I371" s="32">
        <f>IFERROR(VLOOKUP(G371,'Base Zero'!A:L,7,FALSE),0)</f>
        <v>-1807482</v>
      </c>
      <c r="J371" s="23">
        <f>(H371+I371)</f>
        <v>0</v>
      </c>
      <c r="K371" s="32">
        <f>(L371-J371)</f>
        <v>0</v>
      </c>
      <c r="L371" s="32">
        <f>IFERROR(VLOOKUP(G371,'Base Zero'!$A:$L,10,FALSE),0)</f>
        <v>0</v>
      </c>
      <c r="M371" s="32">
        <f>+L371-N371</f>
        <v>0</v>
      </c>
      <c r="N371" s="32">
        <f>IFERROR(VLOOKUP(G371,'Base Zero'!$A:$P,16,FALSE),0)</f>
        <v>0</v>
      </c>
      <c r="O371" s="32">
        <f>IFERROR(VLOOKUP(G371,'Base Execução'!A:M,6,FALSE),0)+IFERROR(VLOOKUP(G371,'Destaque Liberado pela CPRM'!A:F,6,FALSE),0)</f>
        <v>0</v>
      </c>
      <c r="P371" s="231">
        <f>+N371-O371</f>
        <v>0</v>
      </c>
      <c r="Q371" s="33"/>
      <c r="R371" s="231">
        <f>IFERROR(VLOOKUP(G371,'Base Execução'!$A:$K,7,FALSE),0)</f>
        <v>0</v>
      </c>
      <c r="S371" s="231">
        <f>IFERROR(VLOOKUP(G371,'Base Execução'!$A:$K,9,FALSE),0)</f>
        <v>0</v>
      </c>
      <c r="T371" s="32">
        <f>IFERROR(VLOOKUP(G371,'Base Execução'!$A:$K,11,FALSE),0)</f>
        <v>0</v>
      </c>
      <c r="U371" s="155"/>
      <c r="V371" s="364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s="11" customFormat="1" ht="15" customHeight="1" x14ac:dyDescent="0.2">
      <c r="A372" s="368"/>
      <c r="B372" s="299"/>
      <c r="C372" s="48"/>
      <c r="D372" s="49"/>
      <c r="E372" s="48"/>
      <c r="F372" s="50"/>
      <c r="G372" s="48"/>
      <c r="H372" s="42"/>
      <c r="I372" s="42"/>
      <c r="J372" s="24"/>
      <c r="K372" s="42"/>
      <c r="L372" s="42"/>
      <c r="M372" s="42"/>
      <c r="N372" s="42"/>
      <c r="O372" s="42"/>
      <c r="P372" s="265"/>
      <c r="Q372" s="35"/>
      <c r="R372" s="265"/>
      <c r="S372" s="265"/>
      <c r="T372" s="42"/>
      <c r="U372" s="300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11" customFormat="1" ht="24.95" customHeight="1" x14ac:dyDescent="0.2">
      <c r="A373" s="95"/>
      <c r="B373" s="41" t="s">
        <v>294</v>
      </c>
      <c r="C373" s="278"/>
      <c r="D373" s="40"/>
      <c r="E373" s="278"/>
      <c r="F373" s="279"/>
      <c r="G373" s="278"/>
      <c r="H373" s="21">
        <f>SUM(H375:H378)</f>
        <v>1000000</v>
      </c>
      <c r="I373" s="21">
        <f t="shared" ref="I373:T373" si="147">SUM(I375:I378)</f>
        <v>-982000</v>
      </c>
      <c r="J373" s="21">
        <f t="shared" si="147"/>
        <v>18000</v>
      </c>
      <c r="K373" s="21">
        <f t="shared" si="147"/>
        <v>0</v>
      </c>
      <c r="L373" s="21">
        <f t="shared" si="147"/>
        <v>18000</v>
      </c>
      <c r="M373" s="21">
        <f t="shared" si="147"/>
        <v>0</v>
      </c>
      <c r="N373" s="21">
        <f t="shared" si="147"/>
        <v>18000</v>
      </c>
      <c r="O373" s="21">
        <f t="shared" si="147"/>
        <v>0</v>
      </c>
      <c r="P373" s="21">
        <f t="shared" si="147"/>
        <v>18000</v>
      </c>
      <c r="Q373" s="22">
        <f>SUM(Q377:Q378)</f>
        <v>0</v>
      </c>
      <c r="R373" s="21">
        <f t="shared" si="147"/>
        <v>0</v>
      </c>
      <c r="S373" s="21">
        <f t="shared" si="147"/>
        <v>0</v>
      </c>
      <c r="T373" s="21">
        <f t="shared" si="147"/>
        <v>0</v>
      </c>
      <c r="U373" s="156">
        <f>+IFERROR((R373/N373),0%)</f>
        <v>0</v>
      </c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11" customFormat="1" ht="15" customHeight="1" x14ac:dyDescent="0.2">
      <c r="A374" s="95"/>
      <c r="B374" s="277" t="s">
        <v>330</v>
      </c>
      <c r="C374" s="278"/>
      <c r="D374" s="40"/>
      <c r="E374" s="278"/>
      <c r="F374" s="279"/>
      <c r="G374" s="278"/>
      <c r="H374" s="21"/>
      <c r="I374" s="21"/>
      <c r="J374" s="21"/>
      <c r="K374" s="21"/>
      <c r="L374" s="21"/>
      <c r="M374" s="21"/>
      <c r="N374" s="21"/>
      <c r="O374" s="21"/>
      <c r="P374" s="228"/>
      <c r="Q374" s="33"/>
      <c r="R374" s="228"/>
      <c r="S374" s="228"/>
      <c r="T374" s="21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11" customFormat="1" ht="15" customHeight="1" x14ac:dyDescent="0.2">
      <c r="A375" s="95"/>
      <c r="B375" s="314" t="s">
        <v>23</v>
      </c>
      <c r="C375" s="278" t="s">
        <v>24</v>
      </c>
      <c r="D375" s="40"/>
      <c r="E375" s="278"/>
      <c r="F375" s="313">
        <v>100</v>
      </c>
      <c r="G375" s="278"/>
      <c r="H375" s="32">
        <f>H385</f>
        <v>0</v>
      </c>
      <c r="I375" s="32">
        <f t="shared" ref="I375:T375" si="148">I385</f>
        <v>0</v>
      </c>
      <c r="J375" s="32">
        <f t="shared" si="148"/>
        <v>0</v>
      </c>
      <c r="K375" s="32">
        <f t="shared" si="148"/>
        <v>0</v>
      </c>
      <c r="L375" s="32">
        <f t="shared" si="148"/>
        <v>0</v>
      </c>
      <c r="M375" s="32">
        <f t="shared" si="148"/>
        <v>0</v>
      </c>
      <c r="N375" s="32">
        <f t="shared" si="148"/>
        <v>0</v>
      </c>
      <c r="O375" s="32">
        <f t="shared" si="148"/>
        <v>0</v>
      </c>
      <c r="P375" s="32">
        <f t="shared" si="148"/>
        <v>0</v>
      </c>
      <c r="Q375" s="33"/>
      <c r="R375" s="32">
        <f t="shared" si="148"/>
        <v>0</v>
      </c>
      <c r="S375" s="32">
        <f t="shared" si="148"/>
        <v>0</v>
      </c>
      <c r="T375" s="32">
        <f t="shared" si="148"/>
        <v>0</v>
      </c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11" customFormat="1" ht="15" customHeight="1" x14ac:dyDescent="0.2">
      <c r="A376" s="95"/>
      <c r="B376" s="314" t="s">
        <v>23</v>
      </c>
      <c r="C376" s="278" t="s">
        <v>27</v>
      </c>
      <c r="D376" s="40"/>
      <c r="E376" s="278"/>
      <c r="F376" s="313">
        <v>100</v>
      </c>
      <c r="G376" s="278"/>
      <c r="H376" s="32">
        <f>H386</f>
        <v>0</v>
      </c>
      <c r="I376" s="32">
        <f t="shared" ref="I376:T376" si="149">I386</f>
        <v>0</v>
      </c>
      <c r="J376" s="32">
        <f t="shared" si="149"/>
        <v>0</v>
      </c>
      <c r="K376" s="32">
        <f t="shared" si="149"/>
        <v>0</v>
      </c>
      <c r="L376" s="32">
        <f t="shared" si="149"/>
        <v>0</v>
      </c>
      <c r="M376" s="32">
        <f t="shared" si="149"/>
        <v>0</v>
      </c>
      <c r="N376" s="32">
        <f t="shared" si="149"/>
        <v>0</v>
      </c>
      <c r="O376" s="32">
        <f t="shared" si="149"/>
        <v>0</v>
      </c>
      <c r="P376" s="32">
        <f t="shared" si="149"/>
        <v>0</v>
      </c>
      <c r="Q376" s="33"/>
      <c r="R376" s="32">
        <f t="shared" si="149"/>
        <v>0</v>
      </c>
      <c r="S376" s="32">
        <f t="shared" si="149"/>
        <v>0</v>
      </c>
      <c r="T376" s="32">
        <f t="shared" si="149"/>
        <v>0</v>
      </c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1" customFormat="1" ht="15" customHeight="1" x14ac:dyDescent="0.2">
      <c r="A377" s="95"/>
      <c r="B377" s="314" t="s">
        <v>23</v>
      </c>
      <c r="C377" s="278" t="s">
        <v>24</v>
      </c>
      <c r="D377" s="40"/>
      <c r="E377" s="278"/>
      <c r="F377" s="313">
        <v>142</v>
      </c>
      <c r="G377" s="40"/>
      <c r="H377" s="32">
        <f t="shared" ref="H377:T377" si="150">H382+H389+H392+H395</f>
        <v>975000</v>
      </c>
      <c r="I377" s="32">
        <f t="shared" si="150"/>
        <v>-957000</v>
      </c>
      <c r="J377" s="32">
        <f t="shared" si="150"/>
        <v>18000</v>
      </c>
      <c r="K377" s="32">
        <f t="shared" si="150"/>
        <v>0</v>
      </c>
      <c r="L377" s="32">
        <f t="shared" si="150"/>
        <v>18000</v>
      </c>
      <c r="M377" s="32">
        <f t="shared" si="150"/>
        <v>0</v>
      </c>
      <c r="N377" s="32">
        <f t="shared" si="150"/>
        <v>18000</v>
      </c>
      <c r="O377" s="32">
        <f t="shared" si="150"/>
        <v>0</v>
      </c>
      <c r="P377" s="32">
        <f t="shared" si="150"/>
        <v>18000</v>
      </c>
      <c r="Q377" s="32">
        <f t="shared" si="150"/>
        <v>0</v>
      </c>
      <c r="R377" s="32">
        <f t="shared" si="150"/>
        <v>0</v>
      </c>
      <c r="S377" s="32">
        <f t="shared" si="150"/>
        <v>0</v>
      </c>
      <c r="T377" s="32">
        <f t="shared" si="150"/>
        <v>0</v>
      </c>
      <c r="U377" s="295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15" customHeight="1" x14ac:dyDescent="0.2">
      <c r="A378" s="95"/>
      <c r="B378" s="314" t="s">
        <v>26</v>
      </c>
      <c r="C378" s="278" t="s">
        <v>27</v>
      </c>
      <c r="D378" s="40"/>
      <c r="E378" s="278"/>
      <c r="F378" s="313">
        <v>142</v>
      </c>
      <c r="G378" s="40"/>
      <c r="H378" s="32">
        <f>H383</f>
        <v>25000</v>
      </c>
      <c r="I378" s="32">
        <f t="shared" ref="I378:T378" si="151">I383</f>
        <v>-25000</v>
      </c>
      <c r="J378" s="32">
        <f t="shared" si="151"/>
        <v>0</v>
      </c>
      <c r="K378" s="32">
        <f t="shared" si="151"/>
        <v>0</v>
      </c>
      <c r="L378" s="32">
        <f t="shared" si="151"/>
        <v>0</v>
      </c>
      <c r="M378" s="32">
        <f t="shared" si="151"/>
        <v>0</v>
      </c>
      <c r="N378" s="32">
        <f t="shared" si="151"/>
        <v>0</v>
      </c>
      <c r="O378" s="32">
        <f t="shared" si="151"/>
        <v>0</v>
      </c>
      <c r="P378" s="32">
        <f t="shared" si="151"/>
        <v>0</v>
      </c>
      <c r="Q378" s="32">
        <f t="shared" si="151"/>
        <v>0</v>
      </c>
      <c r="R378" s="32">
        <f t="shared" si="151"/>
        <v>0</v>
      </c>
      <c r="S378" s="32">
        <f t="shared" si="151"/>
        <v>0</v>
      </c>
      <c r="T378" s="32">
        <f t="shared" si="151"/>
        <v>0</v>
      </c>
      <c r="U378" s="315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314"/>
      <c r="C379" s="278"/>
      <c r="D379" s="40"/>
      <c r="E379" s="278"/>
      <c r="F379" s="279"/>
      <c r="G379" s="40"/>
      <c r="H379" s="32"/>
      <c r="I379" s="32"/>
      <c r="J379" s="32"/>
      <c r="K379" s="32"/>
      <c r="L379" s="32"/>
      <c r="M379" s="32"/>
      <c r="N379" s="32"/>
      <c r="O379" s="32"/>
      <c r="P379" s="231"/>
      <c r="Q379" s="33"/>
      <c r="R379" s="231"/>
      <c r="S379" s="231"/>
      <c r="T379" s="32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424" t="s">
        <v>161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18" t="s">
        <v>162</v>
      </c>
      <c r="C381" s="278"/>
      <c r="D381" s="40"/>
      <c r="E381" s="278"/>
      <c r="F381" s="279"/>
      <c r="G381" s="278"/>
      <c r="H381" s="21">
        <f t="shared" ref="H381:T381" si="152">SUM(H382:H383)</f>
        <v>225000</v>
      </c>
      <c r="I381" s="21">
        <f t="shared" si="152"/>
        <v>-222000</v>
      </c>
      <c r="J381" s="21">
        <f t="shared" si="152"/>
        <v>3000</v>
      </c>
      <c r="K381" s="21">
        <f t="shared" si="152"/>
        <v>0</v>
      </c>
      <c r="L381" s="21">
        <f t="shared" si="152"/>
        <v>3000</v>
      </c>
      <c r="M381" s="21">
        <f t="shared" si="152"/>
        <v>0</v>
      </c>
      <c r="N381" s="21">
        <f t="shared" si="152"/>
        <v>3000</v>
      </c>
      <c r="O381" s="21">
        <f t="shared" si="152"/>
        <v>0</v>
      </c>
      <c r="P381" s="228">
        <f t="shared" si="152"/>
        <v>3000</v>
      </c>
      <c r="Q381" s="21">
        <f t="shared" si="152"/>
        <v>0</v>
      </c>
      <c r="R381" s="21">
        <f t="shared" si="152"/>
        <v>0</v>
      </c>
      <c r="S381" s="21">
        <f t="shared" si="152"/>
        <v>0</v>
      </c>
      <c r="T381" s="21">
        <f t="shared" si="152"/>
        <v>0</v>
      </c>
      <c r="U381" s="154">
        <f>+IFERROR((R381/N381),0%)</f>
        <v>0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>
        <v>174236</v>
      </c>
      <c r="E382" s="278">
        <v>3</v>
      </c>
      <c r="F382" s="313">
        <v>142</v>
      </c>
      <c r="G382" s="40" t="str">
        <f>CONCATENATE(D382,"-",E382,"-",F382)</f>
        <v>174236-3-142</v>
      </c>
      <c r="H382" s="32">
        <f>IFERROR(VLOOKUP(G382,'Base Zero'!A:L,6,FALSE),0)</f>
        <v>200000</v>
      </c>
      <c r="I382" s="32">
        <f>IFERROR(VLOOKUP(G382,'Base Zero'!A:L,7,FALSE),0)</f>
        <v>-197000</v>
      </c>
      <c r="J382" s="23">
        <f>(H382+I382)</f>
        <v>3000</v>
      </c>
      <c r="K382" s="32">
        <f>(L382-J382)</f>
        <v>0</v>
      </c>
      <c r="L382" s="32">
        <f>IFERROR(VLOOKUP(G382,'Base Zero'!$A:$L,10,FALSE),0)</f>
        <v>3000</v>
      </c>
      <c r="M382" s="32">
        <f>+L382-N382</f>
        <v>0</v>
      </c>
      <c r="N382" s="32">
        <f>IFERROR(VLOOKUP(G382,'Base Zero'!$A:$P,16,FALSE),0)</f>
        <v>3000</v>
      </c>
      <c r="O382" s="32">
        <f>IFERROR(VLOOKUP(G382,'Base Execução'!A:M,6,FALSE),0)+IFERROR(VLOOKUP(G382,'Destaque Liberado pela CPRM'!A:F,6,FALSE),0)</f>
        <v>0</v>
      </c>
      <c r="P382" s="231">
        <f>+N382-O382</f>
        <v>3000</v>
      </c>
      <c r="Q382" s="32"/>
      <c r="R382" s="231">
        <f>IFERROR(VLOOKUP(G382,'Base Execução'!$A:$K,7,FALSE),0)</f>
        <v>0</v>
      </c>
      <c r="S382" s="231">
        <f>IFERROR(VLOOKUP(G382,'Base Execução'!$A:$K,9,FALSE),0)</f>
        <v>0</v>
      </c>
      <c r="T382" s="32">
        <f>IFERROR(VLOOKUP(G382,'Base Execução'!$A:$K,11,FALSE),0)</f>
        <v>0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34</v>
      </c>
      <c r="C383" s="278" t="s">
        <v>27</v>
      </c>
      <c r="D383" s="40">
        <v>174236</v>
      </c>
      <c r="E383" s="278">
        <v>4</v>
      </c>
      <c r="F383" s="313">
        <v>142</v>
      </c>
      <c r="G383" s="40" t="str">
        <f>CONCATENATE(D383,"-",E383,"-",F383)</f>
        <v>174236-4-142</v>
      </c>
      <c r="H383" s="32">
        <f>IFERROR(VLOOKUP(G383,'Base Zero'!A:L,6,FALSE),0)</f>
        <v>25000</v>
      </c>
      <c r="I383" s="32">
        <f>IFERROR(VLOOKUP(G383,'Base Zero'!A:L,7,FALSE),0)</f>
        <v>-25000</v>
      </c>
      <c r="J383" s="23">
        <f>(H383+I383)</f>
        <v>0</v>
      </c>
      <c r="K383" s="32">
        <f>(L383-J383)</f>
        <v>0</v>
      </c>
      <c r="L383" s="32">
        <f>IFERROR(VLOOKUP(G383,'Base Zero'!$A:$L,10,FALSE),0)</f>
        <v>0</v>
      </c>
      <c r="M383" s="32">
        <f>+L383-N383</f>
        <v>0</v>
      </c>
      <c r="N383" s="32">
        <f>IFERROR(VLOOKUP(G383,'Base Zero'!$A:$P,16,FALSE),0)</f>
        <v>0</v>
      </c>
      <c r="O383" s="32">
        <f>IFERROR(VLOOKUP(G383,'Base Execução'!A:M,6,FALSE),0)+IFERROR(VLOOKUP(G383,'Destaque Liberado pela CPRM'!A:F,6,FALSE),0)</f>
        <v>0</v>
      </c>
      <c r="P383" s="231">
        <f>+N383-O383</f>
        <v>0</v>
      </c>
      <c r="Q383" s="33"/>
      <c r="R383" s="231">
        <f>IFERROR(VLOOKUP(G383,'Base Execução'!$A:$K,7,FALSE),0)</f>
        <v>0</v>
      </c>
      <c r="S383" s="231">
        <f>IFERROR(VLOOKUP(G383,'Base Execução'!$A:$K,9,FALSE),0)</f>
        <v>0</v>
      </c>
      <c r="T383" s="32">
        <f>IFERROR(VLOOKUP(G383,'Base Execução'!$A:$K,11,FALSE),0)</f>
        <v>0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8" t="s">
        <v>307</v>
      </c>
      <c r="C384" s="278"/>
      <c r="D384" s="40"/>
      <c r="E384" s="278"/>
      <c r="F384" s="313"/>
      <c r="G384" s="40"/>
      <c r="H384" s="21">
        <f>SUM(H385:H386)</f>
        <v>0</v>
      </c>
      <c r="I384" s="21">
        <f t="shared" ref="I384:P384" si="153">SUM(I385:I386)</f>
        <v>0</v>
      </c>
      <c r="J384" s="21">
        <f t="shared" si="153"/>
        <v>0</v>
      </c>
      <c r="K384" s="21">
        <f t="shared" si="153"/>
        <v>0</v>
      </c>
      <c r="L384" s="21">
        <f t="shared" si="153"/>
        <v>0</v>
      </c>
      <c r="M384" s="21">
        <f t="shared" si="153"/>
        <v>0</v>
      </c>
      <c r="N384" s="21">
        <f t="shared" si="153"/>
        <v>0</v>
      </c>
      <c r="O384" s="21">
        <f t="shared" si="153"/>
        <v>0</v>
      </c>
      <c r="P384" s="21">
        <f t="shared" si="153"/>
        <v>0</v>
      </c>
      <c r="Q384" s="33"/>
      <c r="R384" s="21">
        <f>SUM(R385:R386)</f>
        <v>0</v>
      </c>
      <c r="S384" s="21">
        <f>SUM(S385:S386)</f>
        <v>0</v>
      </c>
      <c r="T384" s="21">
        <f>SUM(T385:T386)</f>
        <v>0</v>
      </c>
      <c r="U384" s="154">
        <f>+IFERROR((R384/N384),0%)</f>
        <v>0</v>
      </c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34</v>
      </c>
      <c r="C385" s="278" t="s">
        <v>24</v>
      </c>
      <c r="D385" s="40">
        <v>202067</v>
      </c>
      <c r="E385" s="278">
        <v>3</v>
      </c>
      <c r="F385" s="313">
        <v>100</v>
      </c>
      <c r="G385" s="40" t="str">
        <f>CONCATENATE(D385,"-",E385,"-",F385)</f>
        <v>202067-3-100</v>
      </c>
      <c r="H385" s="32">
        <f>IFERROR(VLOOKUP(G385,'Base Zero'!A:L,6,FALSE),0)</f>
        <v>0</v>
      </c>
      <c r="I385" s="32">
        <f>IFERROR(VLOOKUP(G385,'Base Zero'!A:L,7,FALSE),0)</f>
        <v>0</v>
      </c>
      <c r="J385" s="23">
        <f>(H385+I385)</f>
        <v>0</v>
      </c>
      <c r="K385" s="32">
        <f>(L385-J385)</f>
        <v>0</v>
      </c>
      <c r="L385" s="32">
        <f>IFERROR(VLOOKUP(G385,'Base Zero'!$A:$L,10,FALSE),0)</f>
        <v>0</v>
      </c>
      <c r="M385" s="32">
        <f>+L385-N385</f>
        <v>0</v>
      </c>
      <c r="N385" s="32">
        <f>IFERROR(VLOOKUP(G385,'Base Zero'!$A:$P,16,FALSE),0)</f>
        <v>0</v>
      </c>
      <c r="O385" s="32">
        <f>IFERROR(VLOOKUP(G385,'Base Execução'!A:M,6,FALSE),0)+IFERROR(VLOOKUP(G385,'Destaque Liberado pela CPRM'!A:F,6,FALSE),0)</f>
        <v>0</v>
      </c>
      <c r="P385" s="231">
        <f>+N385-O385</f>
        <v>0</v>
      </c>
      <c r="Q385" s="33"/>
      <c r="R385" s="231">
        <f>IFERROR(VLOOKUP(G385,'Base Execução'!$A:$K,7,FALSE),0)</f>
        <v>0</v>
      </c>
      <c r="S385" s="231">
        <f>IFERROR(VLOOKUP(G385,'Base Execução'!$A:$K,9,FALSE),0)</f>
        <v>0</v>
      </c>
      <c r="T385" s="32">
        <f>IFERROR(VLOOKUP(G385,'Base Execução'!$A:$K,11,FALSE),0)</f>
        <v>0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314" t="s">
        <v>34</v>
      </c>
      <c r="C386" s="278" t="s">
        <v>27</v>
      </c>
      <c r="D386" s="40">
        <v>202067</v>
      </c>
      <c r="E386" s="278">
        <v>4</v>
      </c>
      <c r="F386" s="313">
        <v>100</v>
      </c>
      <c r="G386" s="40" t="str">
        <f>CONCATENATE(D386,"-",E386,"-",F386)</f>
        <v>202067-4-100</v>
      </c>
      <c r="H386" s="32">
        <f>IFERROR(VLOOKUP(G386,'Base Zero'!A:L,6,FALSE),0)</f>
        <v>0</v>
      </c>
      <c r="I386" s="32">
        <f>IFERROR(VLOOKUP(G386,'Base Zero'!A:L,7,FALSE),0)</f>
        <v>0</v>
      </c>
      <c r="J386" s="23">
        <f>(H386+I386)</f>
        <v>0</v>
      </c>
      <c r="K386" s="32">
        <f>(L386-J386)</f>
        <v>0</v>
      </c>
      <c r="L386" s="32">
        <f>IFERROR(VLOOKUP(G386,'Base Zero'!$A:$L,10,FALSE),0)</f>
        <v>0</v>
      </c>
      <c r="M386" s="32">
        <f>+L386-N386</f>
        <v>0</v>
      </c>
      <c r="N386" s="32">
        <f>IFERROR(VLOOKUP(G386,'Base Zero'!$A:$P,16,FALSE),0)</f>
        <v>0</v>
      </c>
      <c r="O386" s="32">
        <f>IFERROR(VLOOKUP(G386,'Base Execução'!A:M,6,FALSE),0)+IFERROR(VLOOKUP(G386,'Destaque Liberado pela CPRM'!A:F,6,FALSE),0)</f>
        <v>0</v>
      </c>
      <c r="P386" s="231">
        <f>+N386-O386</f>
        <v>0</v>
      </c>
      <c r="Q386" s="33"/>
      <c r="R386" s="231">
        <f>IFERROR(VLOOKUP(G386,'Base Execução'!$A:$K,7,FALSE),0)</f>
        <v>0</v>
      </c>
      <c r="S386" s="231">
        <f>IFERROR(VLOOKUP(G386,'Base Execução'!$A:$K,9,FALSE),0)</f>
        <v>0</v>
      </c>
      <c r="T386" s="32">
        <f>IFERROR(VLOOKUP(G386,'Base Execução'!$A:$K,11,FALSE),0)</f>
        <v>0</v>
      </c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424" t="s">
        <v>160</v>
      </c>
      <c r="C387" s="278"/>
      <c r="D387" s="40"/>
      <c r="E387" s="278"/>
      <c r="F387" s="279"/>
      <c r="G387" s="278"/>
      <c r="H387" s="32"/>
      <c r="I387" s="32"/>
      <c r="J387" s="23"/>
      <c r="K387" s="32"/>
      <c r="L387" s="32"/>
      <c r="M387" s="32"/>
      <c r="N387" s="32"/>
      <c r="O387" s="32"/>
      <c r="P387" s="231"/>
      <c r="Q387" s="33"/>
      <c r="R387" s="232"/>
      <c r="S387" s="232"/>
      <c r="T387" s="31"/>
      <c r="U387" s="155"/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18" t="s">
        <v>156</v>
      </c>
      <c r="C388" s="278"/>
      <c r="D388" s="40"/>
      <c r="E388" s="278"/>
      <c r="F388" s="279"/>
      <c r="G388" s="278"/>
      <c r="H388" s="21">
        <f t="shared" ref="H388:T388" si="154">SUM(H389:H389)</f>
        <v>275000</v>
      </c>
      <c r="I388" s="21">
        <f t="shared" si="154"/>
        <v>-260000</v>
      </c>
      <c r="J388" s="21">
        <f t="shared" si="154"/>
        <v>15000</v>
      </c>
      <c r="K388" s="21">
        <f t="shared" si="154"/>
        <v>0</v>
      </c>
      <c r="L388" s="21">
        <f t="shared" si="154"/>
        <v>15000</v>
      </c>
      <c r="M388" s="21">
        <f t="shared" si="154"/>
        <v>0</v>
      </c>
      <c r="N388" s="21">
        <f t="shared" si="154"/>
        <v>15000</v>
      </c>
      <c r="O388" s="21">
        <f t="shared" si="154"/>
        <v>0</v>
      </c>
      <c r="P388" s="228">
        <f t="shared" si="154"/>
        <v>15000</v>
      </c>
      <c r="Q388" s="21">
        <f t="shared" si="154"/>
        <v>0</v>
      </c>
      <c r="R388" s="21">
        <f t="shared" si="154"/>
        <v>0</v>
      </c>
      <c r="S388" s="21">
        <f t="shared" si="154"/>
        <v>0</v>
      </c>
      <c r="T388" s="21">
        <f t="shared" si="154"/>
        <v>0</v>
      </c>
      <c r="U388" s="154">
        <f>+IFERROR((R388/N388),0%)</f>
        <v>0</v>
      </c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>
        <v>174247</v>
      </c>
      <c r="E389" s="278">
        <v>3</v>
      </c>
      <c r="F389" s="313">
        <v>142</v>
      </c>
      <c r="G389" s="40" t="str">
        <f>CONCATENATE(D389,"-",E389,"-",F389)</f>
        <v>174247-3-142</v>
      </c>
      <c r="H389" s="32">
        <f>IFERROR(VLOOKUP(G389,'Base Zero'!A:L,6,FALSE),0)</f>
        <v>275000</v>
      </c>
      <c r="I389" s="32">
        <f>IFERROR(VLOOKUP(G389,'Base Zero'!A:L,7,FALSE),0)</f>
        <v>-260000</v>
      </c>
      <c r="J389" s="23">
        <f>(H389+I389)</f>
        <v>15000</v>
      </c>
      <c r="K389" s="32">
        <f>(L389-J389)</f>
        <v>0</v>
      </c>
      <c r="L389" s="32">
        <f>IFERROR(VLOOKUP(G389,'Base Zero'!$A:$L,10,FALSE),0)</f>
        <v>15000</v>
      </c>
      <c r="M389" s="32">
        <f>+L389-N389</f>
        <v>0</v>
      </c>
      <c r="N389" s="32">
        <f>IFERROR(VLOOKUP(G389,'Base Zero'!$A:$P,16,FALSE),0)</f>
        <v>15000</v>
      </c>
      <c r="O389" s="32">
        <f>IFERROR(VLOOKUP(G389,'Base Execução'!A:M,6,FALSE),0)+IFERROR(VLOOKUP(G389,'Destaque Liberado pela CPRM'!A:F,6,FALSE),0)</f>
        <v>0</v>
      </c>
      <c r="P389" s="231">
        <f>+N389-O389</f>
        <v>15000</v>
      </c>
      <c r="Q389" s="32"/>
      <c r="R389" s="231">
        <f>IFERROR(VLOOKUP(G389,'Base Execução'!$A:$K,7,FALSE),0)</f>
        <v>0</v>
      </c>
      <c r="S389" s="231">
        <f>IFERROR(VLOOKUP(G389,'Base Execução'!$A:$K,9,FALSE),0)</f>
        <v>0</v>
      </c>
      <c r="T389" s="32">
        <f>IFERROR(VLOOKUP(G389,'Base Execução'!$A:$K,11,FALSE),0)</f>
        <v>0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424" t="s">
        <v>295</v>
      </c>
      <c r="C390" s="278"/>
      <c r="D390" s="40"/>
      <c r="E390" s="278"/>
      <c r="F390" s="279"/>
      <c r="G390" s="278"/>
      <c r="H390" s="32"/>
      <c r="I390" s="32"/>
      <c r="J390" s="23"/>
      <c r="K390" s="32"/>
      <c r="L390" s="32"/>
      <c r="M390" s="32"/>
      <c r="N390" s="32"/>
      <c r="O390" s="32"/>
      <c r="P390" s="231"/>
      <c r="Q390" s="33"/>
      <c r="R390" s="232"/>
      <c r="S390" s="232"/>
      <c r="T390" s="31"/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8" t="s">
        <v>157</v>
      </c>
      <c r="C391" s="278"/>
      <c r="D391" s="40"/>
      <c r="E391" s="278"/>
      <c r="F391" s="279"/>
      <c r="G391" s="278"/>
      <c r="H391" s="21">
        <f t="shared" ref="H391:T391" si="155">SUM(H392:H392)</f>
        <v>350000</v>
      </c>
      <c r="I391" s="21">
        <f t="shared" si="155"/>
        <v>-350000</v>
      </c>
      <c r="J391" s="21">
        <f t="shared" si="155"/>
        <v>0</v>
      </c>
      <c r="K391" s="21">
        <f t="shared" si="155"/>
        <v>0</v>
      </c>
      <c r="L391" s="21">
        <f t="shared" si="155"/>
        <v>0</v>
      </c>
      <c r="M391" s="21">
        <f t="shared" si="155"/>
        <v>0</v>
      </c>
      <c r="N391" s="21">
        <f t="shared" si="155"/>
        <v>0</v>
      </c>
      <c r="O391" s="21">
        <f t="shared" si="155"/>
        <v>0</v>
      </c>
      <c r="P391" s="228">
        <f t="shared" si="155"/>
        <v>0</v>
      </c>
      <c r="Q391" s="21">
        <f t="shared" si="155"/>
        <v>0</v>
      </c>
      <c r="R391" s="21">
        <f t="shared" si="155"/>
        <v>0</v>
      </c>
      <c r="S391" s="21">
        <f t="shared" si="155"/>
        <v>0</v>
      </c>
      <c r="T391" s="21">
        <f t="shared" si="155"/>
        <v>0</v>
      </c>
      <c r="U391" s="154">
        <f>+IFERROR((R391/N391),0%)</f>
        <v>0</v>
      </c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23</v>
      </c>
      <c r="C392" s="278" t="s">
        <v>24</v>
      </c>
      <c r="D392" s="40">
        <v>174253</v>
      </c>
      <c r="E392" s="278">
        <v>3</v>
      </c>
      <c r="F392" s="313">
        <v>142</v>
      </c>
      <c r="G392" s="40" t="str">
        <f>CONCATENATE(D392,"-",E392,"-",F392)</f>
        <v>174253-3-142</v>
      </c>
      <c r="H392" s="32">
        <f>IFERROR(VLOOKUP(G392,'Base Zero'!A:L,6,FALSE),0)</f>
        <v>350000</v>
      </c>
      <c r="I392" s="32">
        <f>IFERROR(VLOOKUP(G392,'Base Zero'!A:L,7,FALSE),0)</f>
        <v>-350000</v>
      </c>
      <c r="J392" s="23">
        <f>(H392+I392)</f>
        <v>0</v>
      </c>
      <c r="K392" s="32">
        <f>(L392-J392)</f>
        <v>0</v>
      </c>
      <c r="L392" s="32">
        <f>IFERROR(VLOOKUP(G392,'Base Zero'!$A:$L,10,FALSE),0)</f>
        <v>0</v>
      </c>
      <c r="M392" s="32">
        <f>+L392-N392</f>
        <v>0</v>
      </c>
      <c r="N392" s="32">
        <f>IFERROR(VLOOKUP(G392,'Base Zero'!$A:$P,16,FALSE),0)</f>
        <v>0</v>
      </c>
      <c r="O392" s="32">
        <f>IFERROR(VLOOKUP(G392,'Base Execução'!A:M,6,FALSE),0)+IFERROR(VLOOKUP(G392,'Destaque Liberado pela CPRM'!A:F,6,FALSE),0)</f>
        <v>0</v>
      </c>
      <c r="P392" s="231">
        <f>+N392-O392</f>
        <v>0</v>
      </c>
      <c r="Q392" s="32"/>
      <c r="R392" s="231">
        <f>IFERROR(VLOOKUP(G392,'Base Execução'!$A:$K,7,FALSE),0)</f>
        <v>0</v>
      </c>
      <c r="S392" s="231">
        <f>IFERROR(VLOOKUP(G392,'Base Execução'!$A:$K,9,FALSE),0)</f>
        <v>0</v>
      </c>
      <c r="T392" s="32">
        <f>IFERROR(VLOOKUP(G392,'Base Execução'!$A:$K,11,FALSE),0)</f>
        <v>0</v>
      </c>
      <c r="U392" s="15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424" t="s">
        <v>159</v>
      </c>
      <c r="C393" s="278"/>
      <c r="D393" s="40"/>
      <c r="E393" s="278"/>
      <c r="F393" s="279"/>
      <c r="G393" s="278"/>
      <c r="H393" s="32"/>
      <c r="I393" s="32"/>
      <c r="J393" s="23"/>
      <c r="K393" s="32"/>
      <c r="L393" s="32"/>
      <c r="M393" s="32"/>
      <c r="N393" s="32"/>
      <c r="O393" s="32"/>
      <c r="P393" s="231"/>
      <c r="Q393" s="33"/>
      <c r="R393" s="232"/>
      <c r="S393" s="232"/>
      <c r="T393" s="31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318" t="s">
        <v>158</v>
      </c>
      <c r="C394" s="278"/>
      <c r="D394" s="40"/>
      <c r="E394" s="278"/>
      <c r="F394" s="279"/>
      <c r="G394" s="278"/>
      <c r="H394" s="21">
        <f t="shared" ref="H394:T394" si="156">SUM(H395:H395)</f>
        <v>150000</v>
      </c>
      <c r="I394" s="21">
        <f t="shared" si="156"/>
        <v>-150000</v>
      </c>
      <c r="J394" s="21">
        <f t="shared" si="156"/>
        <v>0</v>
      </c>
      <c r="K394" s="21">
        <f t="shared" si="156"/>
        <v>0</v>
      </c>
      <c r="L394" s="21">
        <f t="shared" si="156"/>
        <v>0</v>
      </c>
      <c r="M394" s="21">
        <f t="shared" si="156"/>
        <v>0</v>
      </c>
      <c r="N394" s="21">
        <f t="shared" si="156"/>
        <v>0</v>
      </c>
      <c r="O394" s="21">
        <f t="shared" si="156"/>
        <v>0</v>
      </c>
      <c r="P394" s="228">
        <f t="shared" si="156"/>
        <v>0</v>
      </c>
      <c r="Q394" s="21">
        <f t="shared" si="156"/>
        <v>0</v>
      </c>
      <c r="R394" s="21">
        <f t="shared" si="156"/>
        <v>0</v>
      </c>
      <c r="S394" s="21">
        <f t="shared" si="156"/>
        <v>0</v>
      </c>
      <c r="T394" s="21">
        <f t="shared" si="156"/>
        <v>0</v>
      </c>
      <c r="U394" s="154">
        <f>+IFERROR((R394/N394),0%)</f>
        <v>0</v>
      </c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4" t="s">
        <v>23</v>
      </c>
      <c r="C395" s="278" t="s">
        <v>24</v>
      </c>
      <c r="D395" s="40">
        <v>174259</v>
      </c>
      <c r="E395" s="278">
        <v>3</v>
      </c>
      <c r="F395" s="313">
        <v>142</v>
      </c>
      <c r="G395" s="40" t="str">
        <f>CONCATENATE(D395,"-",E395,"-",F395)</f>
        <v>174259-3-142</v>
      </c>
      <c r="H395" s="32">
        <f>IFERROR(VLOOKUP(G395,'Base Zero'!A:L,6,FALSE),0)</f>
        <v>150000</v>
      </c>
      <c r="I395" s="32">
        <f>IFERROR(VLOOKUP(G395,'Base Zero'!A:L,7,FALSE),0)</f>
        <v>-150000</v>
      </c>
      <c r="J395" s="23">
        <f>(H395+I395)</f>
        <v>0</v>
      </c>
      <c r="K395" s="32">
        <f>(L395-J395)</f>
        <v>0</v>
      </c>
      <c r="L395" s="32">
        <f>IFERROR(VLOOKUP(G395,'Base Zero'!$A:$L,10,FALSE),0)</f>
        <v>0</v>
      </c>
      <c r="M395" s="32">
        <f>+L395-N395</f>
        <v>0</v>
      </c>
      <c r="N395" s="32">
        <f>IFERROR(VLOOKUP(G395,'Base Zero'!$A:$P,16,FALSE),0)</f>
        <v>0</v>
      </c>
      <c r="O395" s="32">
        <f>IFERROR(VLOOKUP(G395,'Base Execução'!A:M,6,FALSE),0)+IFERROR(VLOOKUP(G395,'Destaque Liberado pela CPRM'!A:F,6,FALSE),0)</f>
        <v>0</v>
      </c>
      <c r="P395" s="231">
        <f>+N395-O395</f>
        <v>0</v>
      </c>
      <c r="Q395" s="32"/>
      <c r="R395" s="231">
        <f>IFERROR(VLOOKUP(G395,'Base Execução'!$A:$K,7,FALSE),0)</f>
        <v>0</v>
      </c>
      <c r="S395" s="231">
        <f>IFERROR(VLOOKUP(G395,'Base Execução'!$A:$K,9,FALSE),0)</f>
        <v>0</v>
      </c>
      <c r="T395" s="32">
        <f>IFERROR(VLOOKUP(G395,'Base Execução'!$A:$K,11,FALSE),0)</f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thickBot="1" x14ac:dyDescent="0.25">
      <c r="A396" s="95"/>
      <c r="B396" s="35"/>
      <c r="C396" s="269"/>
      <c r="D396" s="39"/>
      <c r="E396" s="269"/>
      <c r="F396" s="44"/>
      <c r="G396" s="269"/>
      <c r="H396" s="31"/>
      <c r="I396" s="31"/>
      <c r="J396" s="28"/>
      <c r="K396" s="31"/>
      <c r="L396" s="31"/>
      <c r="M396" s="31"/>
      <c r="N396" s="31"/>
      <c r="O396" s="31"/>
      <c r="P396" s="232"/>
      <c r="Q396" s="35"/>
      <c r="R396" s="232"/>
      <c r="S396" s="232"/>
      <c r="T396" s="31"/>
      <c r="U396" s="154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30" customHeight="1" thickTop="1" thickBot="1" x14ac:dyDescent="0.25">
      <c r="B397" s="415" t="s">
        <v>47</v>
      </c>
      <c r="C397" s="415"/>
      <c r="D397" s="414"/>
      <c r="E397" s="413"/>
      <c r="F397" s="417"/>
      <c r="G397" s="411"/>
      <c r="H397" s="412">
        <f t="shared" ref="H397:O397" si="157">H373+H359+H333+H307+H282+H272+H251+H242+H218+H202+H182+H148+H138+H124+H96+H83+H65+H57+H37+H29+H9</f>
        <v>512946894</v>
      </c>
      <c r="I397" s="412">
        <f t="shared" si="157"/>
        <v>-117507666</v>
      </c>
      <c r="J397" s="412">
        <f t="shared" si="157"/>
        <v>395439228</v>
      </c>
      <c r="K397" s="412">
        <f t="shared" si="157"/>
        <v>0</v>
      </c>
      <c r="L397" s="412">
        <f t="shared" si="157"/>
        <v>395439228</v>
      </c>
      <c r="M397" s="412">
        <f t="shared" si="157"/>
        <v>1050000</v>
      </c>
      <c r="N397" s="412">
        <f t="shared" si="157"/>
        <v>394389228</v>
      </c>
      <c r="O397" s="412">
        <f t="shared" si="157"/>
        <v>5531726.5200000005</v>
      </c>
      <c r="P397" s="412">
        <f>P373+P359+P333+P307+P282+P272+P251+P242+P218+P202+P182+P148+P138+P124+P96+P83+P65+P57+P37+P29+P9</f>
        <v>388857501.48000002</v>
      </c>
      <c r="Q397" s="416"/>
      <c r="R397" s="412">
        <f>R373+R359+R333+R307+R282+R272+R251+R242+R218+R202+R182+R148+R138+R124+R96+R83+R65+R57+R37+R29+R9</f>
        <v>2717174.8899999997</v>
      </c>
      <c r="S397" s="412">
        <f>S373+S359+S333+S307+S282+S272+S251+S242+S218+S202+S182+S148+S138+S124+S96+S83+S65+S57+S37+S29+S9</f>
        <v>1521631.7200000002</v>
      </c>
      <c r="T397" s="412">
        <f>T373+T359+T333+T307+T282+T272+T251+T242+T218+T202+T182+T148+T138+T124+T96+T83+T65+T57+T37+T29+T9</f>
        <v>1516817.6700000002</v>
      </c>
      <c r="U397" s="418">
        <f>(R397/N397)</f>
        <v>6.889576837022536E-3</v>
      </c>
      <c r="W397" s="14"/>
      <c r="X397" s="14"/>
    </row>
    <row r="398" spans="1:33" ht="15" customHeight="1" thickTop="1" x14ac:dyDescent="0.2">
      <c r="H398" s="3"/>
      <c r="I398" s="3"/>
      <c r="J398" s="3"/>
      <c r="K398" s="3"/>
      <c r="L398" s="3"/>
      <c r="M398" s="3"/>
      <c r="N398" s="3"/>
      <c r="O398" s="3"/>
      <c r="P398" s="72"/>
    </row>
    <row r="399" spans="1:33" ht="15" customHeight="1" x14ac:dyDescent="0.2">
      <c r="H399" s="3"/>
      <c r="I399" s="3"/>
      <c r="J399" s="3"/>
      <c r="K399" s="3"/>
      <c r="L399" s="3"/>
      <c r="M399" s="3"/>
      <c r="N399" s="3"/>
      <c r="O399" s="3"/>
      <c r="P399" s="72"/>
    </row>
    <row r="400" spans="1:33" ht="15" customHeight="1" x14ac:dyDescent="0.2">
      <c r="H400" s="3"/>
      <c r="I400" s="3"/>
      <c r="J400" s="3"/>
      <c r="K400" s="3"/>
      <c r="L400" s="3"/>
      <c r="M400" s="3"/>
      <c r="N400" s="3"/>
      <c r="O400" s="3"/>
      <c r="P400" s="72"/>
    </row>
    <row r="401" spans="8:16" ht="15" customHeight="1" x14ac:dyDescent="0.2">
      <c r="H401" s="3"/>
      <c r="I401" s="3"/>
      <c r="J401" s="3"/>
      <c r="K401" s="3"/>
      <c r="L401" s="3"/>
      <c r="M401" s="3"/>
      <c r="N401" s="3"/>
      <c r="O401" s="3"/>
      <c r="P401" s="72"/>
    </row>
    <row r="402" spans="8:16" ht="15" customHeight="1" x14ac:dyDescent="0.2">
      <c r="H402" s="3"/>
      <c r="I402" s="3"/>
      <c r="J402" s="3"/>
      <c r="K402" s="3"/>
      <c r="L402" s="3"/>
      <c r="M402" s="3"/>
      <c r="N402" s="3"/>
      <c r="O402" s="3"/>
      <c r="P402" s="72"/>
    </row>
    <row r="403" spans="8:16" ht="15" customHeight="1" x14ac:dyDescent="0.2">
      <c r="H403" s="3"/>
      <c r="I403" s="3"/>
      <c r="J403" s="3"/>
      <c r="K403" s="3"/>
      <c r="L403" s="3"/>
      <c r="M403" s="3"/>
      <c r="N403" s="3"/>
      <c r="O403" s="3"/>
      <c r="P403" s="72"/>
    </row>
    <row r="404" spans="8:16" ht="15" customHeight="1" x14ac:dyDescent="0.2">
      <c r="H404" s="3"/>
      <c r="I404" s="3"/>
      <c r="J404" s="3"/>
      <c r="K404" s="3"/>
      <c r="L404" s="3"/>
      <c r="M404" s="3"/>
      <c r="N404" s="3"/>
      <c r="O404" s="3"/>
      <c r="P404" s="72"/>
    </row>
    <row r="405" spans="8:16" ht="15" customHeight="1" x14ac:dyDescent="0.2">
      <c r="H405" s="3"/>
      <c r="I405" s="3"/>
      <c r="J405" s="3"/>
      <c r="K405" s="3"/>
      <c r="L405" s="3"/>
      <c r="M405" s="3"/>
      <c r="N405" s="3"/>
      <c r="O405" s="3"/>
      <c r="P405" s="72"/>
    </row>
    <row r="406" spans="8:16" ht="15" customHeight="1" x14ac:dyDescent="0.2">
      <c r="H406" s="3"/>
      <c r="I406" s="3"/>
      <c r="J406" s="3"/>
      <c r="K406" s="3"/>
      <c r="L406" s="3"/>
      <c r="M406" s="3"/>
      <c r="N406" s="3"/>
      <c r="O406" s="3"/>
      <c r="P406" s="72"/>
    </row>
    <row r="407" spans="8:16" ht="15" customHeight="1" x14ac:dyDescent="0.2">
      <c r="H407" s="3"/>
      <c r="I407" s="3"/>
      <c r="J407" s="3"/>
      <c r="K407" s="3"/>
      <c r="L407" s="3"/>
      <c r="M407" s="3"/>
      <c r="N407" s="3"/>
      <c r="O407" s="3"/>
      <c r="P407" s="72"/>
    </row>
    <row r="408" spans="8:16" ht="15" customHeight="1" x14ac:dyDescent="0.2">
      <c r="H408" s="3"/>
      <c r="I408" s="3"/>
      <c r="J408" s="3"/>
      <c r="K408" s="3"/>
      <c r="L408" s="3"/>
      <c r="M408" s="3"/>
      <c r="N408" s="3"/>
      <c r="O408" s="3"/>
      <c r="P408" s="72"/>
    </row>
    <row r="409" spans="8:16" ht="15" customHeight="1" x14ac:dyDescent="0.2">
      <c r="H409" s="3"/>
      <c r="I409" s="3"/>
      <c r="J409" s="3"/>
      <c r="K409" s="3"/>
      <c r="L409" s="3"/>
      <c r="M409" s="3"/>
      <c r="N409" s="3"/>
      <c r="O409" s="3"/>
      <c r="P409" s="72"/>
    </row>
    <row r="410" spans="8:16" ht="15" customHeight="1" x14ac:dyDescent="0.2">
      <c r="H410" s="3"/>
      <c r="I410" s="3"/>
      <c r="J410" s="3"/>
      <c r="K410" s="3"/>
      <c r="L410" s="3"/>
      <c r="M410" s="3"/>
      <c r="N410" s="3"/>
      <c r="O410" s="3"/>
      <c r="P410" s="72"/>
    </row>
    <row r="411" spans="8:16" ht="15" customHeight="1" x14ac:dyDescent="0.2">
      <c r="H411" s="3"/>
      <c r="I411" s="3"/>
      <c r="J411" s="3"/>
      <c r="K411" s="3"/>
      <c r="L411" s="3"/>
      <c r="M411" s="3"/>
      <c r="N411" s="3"/>
      <c r="O411" s="3"/>
      <c r="P411" s="72"/>
    </row>
    <row r="412" spans="8:16" ht="15" customHeight="1" x14ac:dyDescent="0.2">
      <c r="H412" s="3"/>
      <c r="I412" s="3"/>
      <c r="J412" s="3"/>
      <c r="K412" s="3"/>
      <c r="L412" s="3"/>
      <c r="M412" s="3"/>
      <c r="N412" s="3"/>
      <c r="O412" s="3"/>
      <c r="P412" s="72"/>
    </row>
    <row r="413" spans="8:16" ht="15" customHeight="1" x14ac:dyDescent="0.2">
      <c r="H413" s="3"/>
      <c r="I413" s="3"/>
      <c r="J413" s="3"/>
      <c r="K413" s="3"/>
      <c r="L413" s="3"/>
      <c r="M413" s="3"/>
      <c r="N413" s="3"/>
      <c r="O413" s="3"/>
      <c r="P413" s="72"/>
    </row>
    <row r="414" spans="8:16" ht="15" customHeight="1" x14ac:dyDescent="0.2">
      <c r="H414" s="3"/>
      <c r="I414" s="3"/>
      <c r="J414" s="3"/>
      <c r="K414" s="3"/>
      <c r="L414" s="3"/>
      <c r="M414" s="3"/>
      <c r="N414" s="3"/>
      <c r="O414" s="3"/>
      <c r="P414" s="72"/>
    </row>
    <row r="415" spans="8:16" ht="15" customHeight="1" x14ac:dyDescent="0.2">
      <c r="H415" s="3"/>
      <c r="I415" s="3"/>
      <c r="J415" s="3"/>
      <c r="K415" s="3"/>
      <c r="L415" s="3"/>
      <c r="M415" s="3"/>
      <c r="N415" s="3"/>
      <c r="O415" s="3"/>
      <c r="P415" s="72"/>
    </row>
    <row r="416" spans="8:16" ht="15" customHeight="1" x14ac:dyDescent="0.2">
      <c r="H416" s="3"/>
      <c r="I416" s="3"/>
      <c r="J416" s="3"/>
      <c r="K416" s="3"/>
      <c r="L416" s="3"/>
      <c r="M416" s="3"/>
      <c r="N416" s="3"/>
      <c r="O416" s="3"/>
      <c r="P416" s="72"/>
    </row>
    <row r="417" spans="8:16" ht="15" customHeight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35"/>
      <c r="I461" s="335"/>
      <c r="J461" s="335"/>
      <c r="K461" s="335"/>
      <c r="L461" s="335"/>
      <c r="M461" s="335"/>
      <c r="N461" s="335"/>
      <c r="O461" s="335"/>
      <c r="P461" s="336"/>
    </row>
    <row r="462" spans="8:16" ht="15" customHeight="1" x14ac:dyDescent="0.2">
      <c r="H462" s="335"/>
      <c r="I462" s="335"/>
      <c r="J462" s="335"/>
      <c r="K462" s="335"/>
      <c r="L462" s="335"/>
      <c r="M462" s="335"/>
      <c r="N462" s="335"/>
      <c r="O462" s="335"/>
      <c r="P462" s="336"/>
    </row>
    <row r="463" spans="8:16" ht="15" customHeight="1" x14ac:dyDescent="0.2">
      <c r="H463" s="335"/>
      <c r="I463" s="335"/>
      <c r="J463" s="335"/>
      <c r="K463" s="335"/>
      <c r="L463" s="335"/>
      <c r="M463" s="335"/>
      <c r="N463" s="335"/>
      <c r="O463" s="335"/>
      <c r="P463" s="336"/>
    </row>
    <row r="464" spans="8:16" ht="15" customHeight="1" x14ac:dyDescent="0.2">
      <c r="H464" s="335"/>
      <c r="I464" s="335"/>
      <c r="J464" s="335"/>
      <c r="K464" s="335"/>
      <c r="L464" s="335"/>
      <c r="M464" s="335"/>
      <c r="N464" s="335"/>
      <c r="O464" s="335"/>
      <c r="P464" s="336"/>
    </row>
    <row r="465" spans="8:16" ht="15" customHeight="1" x14ac:dyDescent="0.2">
      <c r="H465" s="335"/>
      <c r="I465" s="335"/>
      <c r="J465" s="335"/>
      <c r="K465" s="335"/>
      <c r="L465" s="335"/>
      <c r="M465" s="335"/>
      <c r="N465" s="335"/>
      <c r="O465" s="335"/>
      <c r="P465" s="336"/>
    </row>
    <row r="466" spans="8:16" ht="15" customHeight="1" x14ac:dyDescent="0.2">
      <c r="H466" s="335"/>
      <c r="I466" s="335"/>
      <c r="J466" s="335"/>
      <c r="K466" s="335"/>
      <c r="L466" s="335"/>
      <c r="M466" s="335"/>
      <c r="N466" s="335"/>
      <c r="O466" s="335"/>
      <c r="P466" s="336"/>
    </row>
    <row r="467" spans="8:16" ht="15" customHeight="1" x14ac:dyDescent="0.2">
      <c r="H467" s="335"/>
      <c r="I467" s="335"/>
      <c r="J467" s="335"/>
      <c r="K467" s="335"/>
      <c r="L467" s="335"/>
      <c r="M467" s="335"/>
      <c r="N467" s="335"/>
      <c r="O467" s="335"/>
      <c r="P467" s="336"/>
    </row>
    <row r="468" spans="8:16" ht="15" customHeight="1" x14ac:dyDescent="0.2">
      <c r="H468" s="335"/>
      <c r="I468" s="335"/>
      <c r="J468" s="335"/>
      <c r="K468" s="335"/>
      <c r="L468" s="335"/>
      <c r="M468" s="335"/>
      <c r="N468" s="335"/>
      <c r="O468" s="335"/>
      <c r="P468" s="336"/>
    </row>
    <row r="469" spans="8:16" ht="15" customHeight="1" x14ac:dyDescent="0.2">
      <c r="H469" s="335"/>
      <c r="I469" s="335"/>
      <c r="J469" s="335"/>
      <c r="K469" s="335"/>
      <c r="L469" s="335"/>
      <c r="M469" s="335"/>
      <c r="N469" s="335"/>
      <c r="O469" s="335"/>
      <c r="P469" s="336"/>
    </row>
    <row r="470" spans="8:16" ht="15" customHeight="1" x14ac:dyDescent="0.2">
      <c r="H470" s="335"/>
      <c r="I470" s="335"/>
      <c r="J470" s="335"/>
      <c r="K470" s="335"/>
      <c r="L470" s="335"/>
      <c r="M470" s="335"/>
      <c r="N470" s="335"/>
      <c r="O470" s="335"/>
      <c r="P470" s="336"/>
    </row>
    <row r="471" spans="8:16" ht="15" customHeight="1" x14ac:dyDescent="0.2">
      <c r="H471" s="335"/>
      <c r="I471" s="335"/>
      <c r="J471" s="335"/>
      <c r="K471" s="335"/>
      <c r="L471" s="335"/>
      <c r="M471" s="335"/>
      <c r="N471" s="335"/>
      <c r="O471" s="335"/>
      <c r="P471" s="336"/>
    </row>
    <row r="472" spans="8:16" ht="15" customHeight="1" x14ac:dyDescent="0.2">
      <c r="H472" s="335"/>
      <c r="I472" s="335"/>
      <c r="J472" s="335"/>
      <c r="K472" s="335"/>
      <c r="L472" s="335"/>
      <c r="M472" s="335"/>
      <c r="N472" s="335"/>
      <c r="O472" s="335"/>
      <c r="P472" s="336"/>
    </row>
    <row r="473" spans="8:16" ht="15" customHeight="1" x14ac:dyDescent="0.2">
      <c r="H473" s="335"/>
      <c r="I473" s="335"/>
      <c r="J473" s="335"/>
      <c r="K473" s="335"/>
      <c r="L473" s="335"/>
      <c r="M473" s="335"/>
      <c r="N473" s="335"/>
      <c r="O473" s="335"/>
      <c r="P473" s="336"/>
    </row>
    <row r="474" spans="8:16" ht="15" customHeight="1" x14ac:dyDescent="0.2">
      <c r="H474" s="335"/>
      <c r="I474" s="335"/>
      <c r="J474" s="335"/>
      <c r="K474" s="335"/>
      <c r="L474" s="335"/>
      <c r="M474" s="335"/>
      <c r="N474" s="335"/>
      <c r="O474" s="335"/>
      <c r="P474" s="336"/>
    </row>
    <row r="475" spans="8:16" ht="15" customHeight="1" x14ac:dyDescent="0.2">
      <c r="H475" s="335"/>
      <c r="I475" s="335"/>
      <c r="J475" s="335"/>
      <c r="K475" s="335"/>
      <c r="L475" s="335"/>
      <c r="M475" s="335"/>
      <c r="N475" s="335"/>
      <c r="O475" s="335"/>
      <c r="P475" s="336"/>
    </row>
    <row r="476" spans="8:16" ht="15" customHeight="1" x14ac:dyDescent="0.2">
      <c r="H476" s="335"/>
      <c r="I476" s="335"/>
      <c r="J476" s="335"/>
      <c r="K476" s="335"/>
      <c r="L476" s="335"/>
      <c r="M476" s="335"/>
      <c r="N476" s="335"/>
      <c r="O476" s="335"/>
      <c r="P476" s="336"/>
    </row>
    <row r="477" spans="8:16" ht="15" customHeight="1" x14ac:dyDescent="0.2">
      <c r="H477" s="335"/>
      <c r="I477" s="335"/>
      <c r="J477" s="335"/>
      <c r="K477" s="335"/>
      <c r="L477" s="335"/>
      <c r="M477" s="335"/>
      <c r="N477" s="335"/>
      <c r="O477" s="335"/>
      <c r="P477" s="336"/>
    </row>
    <row r="478" spans="8:16" ht="15" customHeight="1" x14ac:dyDescent="0.2">
      <c r="H478" s="335"/>
      <c r="I478" s="335"/>
      <c r="J478" s="335"/>
      <c r="K478" s="335"/>
      <c r="L478" s="335"/>
      <c r="M478" s="335"/>
      <c r="N478" s="335"/>
      <c r="O478" s="335"/>
      <c r="P478" s="336"/>
    </row>
    <row r="479" spans="8:16" ht="15" customHeight="1" x14ac:dyDescent="0.2">
      <c r="H479" s="335"/>
      <c r="I479" s="335"/>
      <c r="J479" s="335"/>
      <c r="K479" s="335"/>
      <c r="L479" s="335"/>
      <c r="M479" s="335"/>
      <c r="N479" s="335"/>
      <c r="O479" s="335"/>
      <c r="P479" s="336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72" max="16383" man="1"/>
  </rowBreaks>
  <ignoredErrors>
    <ignoredError sqref="J380:T380 J387:T387 J389:M389 J392:M392 J382:M382 J390:T390 J374:T374 P382:Q382 P389:Q389 P392:Q39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80" zoomScaleNormal="80" workbookViewId="0">
      <pane xSplit="2" ySplit="10" topLeftCell="H17" activePane="bottomRight" state="frozen"/>
      <selection pane="topRight" activeCell="K1" sqref="K1"/>
      <selection pane="bottomLeft" activeCell="A11" sqref="A11"/>
      <selection pane="bottomRight" activeCell="S7" sqref="S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44575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4" t="s">
        <v>89</v>
      </c>
      <c r="F6" s="515"/>
      <c r="G6" s="515"/>
      <c r="H6" s="516"/>
    </row>
    <row r="7" spans="1:27" s="91" customFormat="1" ht="18.75" customHeight="1" thickTop="1" x14ac:dyDescent="0.2">
      <c r="A7" s="63"/>
      <c r="B7" s="509" t="s">
        <v>21</v>
      </c>
      <c r="C7" s="512" t="s">
        <v>93</v>
      </c>
      <c r="D7" s="512" t="s">
        <v>127</v>
      </c>
      <c r="E7" s="512" t="s">
        <v>94</v>
      </c>
      <c r="F7" s="512" t="s">
        <v>309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17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0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8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0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8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1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9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343663503</v>
      </c>
      <c r="D11" s="149">
        <f>'Execução Orçamentária'!K124</f>
        <v>0</v>
      </c>
      <c r="E11" s="149">
        <f>'Execução Orçamentária'!L124</f>
        <v>343663503</v>
      </c>
      <c r="F11" s="149">
        <f>'Execução Orçamentária'!M124</f>
        <v>0</v>
      </c>
      <c r="G11" s="149">
        <f>'Execução Orçamentária'!N124</f>
        <v>343663503</v>
      </c>
      <c r="H11" s="149">
        <f>'Execução Orçamentária'!O124</f>
        <v>5000000</v>
      </c>
      <c r="I11" s="340">
        <f>+G11-H11</f>
        <v>338663503</v>
      </c>
      <c r="J11" s="374">
        <f>IFERROR((H11/G11),0%)</f>
        <v>1.454911550500025E-2</v>
      </c>
      <c r="K11" s="429">
        <f>'Execução Orçamentária'!R124</f>
        <v>2211000</v>
      </c>
      <c r="L11" s="374">
        <f>IFERROR((K11/G11),0%)</f>
        <v>6.4336188763111108E-3</v>
      </c>
      <c r="M11" s="429">
        <f>'Execução Orçamentária'!S124</f>
        <v>1400802.51</v>
      </c>
      <c r="N11" s="374">
        <f>IFERROR((M11/G11),0%)</f>
        <v>4.0760875035368536E-3</v>
      </c>
      <c r="O11" s="429">
        <f>'Execução Orçamentária'!T124</f>
        <v>1400802.51</v>
      </c>
      <c r="P11" s="374">
        <f>IFERROR((O11/G11),0%)</f>
        <v>4.0760875035368536E-3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320641.65000000002</v>
      </c>
      <c r="I12" s="147">
        <f>+G12-H12</f>
        <v>26268465.350000001</v>
      </c>
      <c r="J12" s="374">
        <f t="shared" ref="J12:J19" si="0">IFERROR((H12/G12),0%)</f>
        <v>1.205913572050389E-2</v>
      </c>
      <c r="K12" s="141">
        <f>'Execução Orçamentária'!R83</f>
        <v>303363.65000000002</v>
      </c>
      <c r="L12" s="374">
        <f t="shared" ref="L12:L19" si="1">IFERROR((K12/G12),0%)</f>
        <v>1.1409320741760903E-2</v>
      </c>
      <c r="M12" s="141">
        <f>'Execução Orçamentária'!S83</f>
        <v>103727.42</v>
      </c>
      <c r="N12" s="374">
        <f t="shared" ref="N12:N19" si="2">IFERROR((M12/G12),0%)</f>
        <v>3.9011246221996097E-3</v>
      </c>
      <c r="O12" s="141">
        <f>'Execução Orçamentária'!T83</f>
        <v>103613.42</v>
      </c>
      <c r="P12" s="374">
        <f t="shared" ref="P12:P19" si="3">IFERROR((O12/G12),0%)</f>
        <v>3.8968371521465538E-3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0</v>
      </c>
      <c r="I13" s="147">
        <f t="shared" ref="I13:I18" si="4">+G13-H13</f>
        <v>1949502</v>
      </c>
      <c r="J13" s="374">
        <f t="shared" si="0"/>
        <v>0</v>
      </c>
      <c r="K13" s="141">
        <f>'Execução Orçamentária'!R103</f>
        <v>0</v>
      </c>
      <c r="L13" s="374">
        <f t="shared" si="1"/>
        <v>0</v>
      </c>
      <c r="M13" s="141">
        <f>'Execução Orçamentária'!S103</f>
        <v>0</v>
      </c>
      <c r="N13" s="374">
        <f t="shared" si="2"/>
        <v>0</v>
      </c>
      <c r="O13" s="141">
        <f>'Execução Orçamentária'!T103</f>
        <v>0</v>
      </c>
      <c r="P13" s="374">
        <f t="shared" si="3"/>
        <v>0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1000</v>
      </c>
      <c r="I14" s="147">
        <f t="shared" si="4"/>
        <v>232177</v>
      </c>
      <c r="J14" s="374">
        <f t="shared" si="0"/>
        <v>4.2885876394327055E-3</v>
      </c>
      <c r="K14" s="141">
        <f>'Execução Orçamentária'!R110</f>
        <v>603.08000000000004</v>
      </c>
      <c r="L14" s="374">
        <f t="shared" si="1"/>
        <v>2.5863614335890762E-3</v>
      </c>
      <c r="M14" s="141">
        <f>'Execução Orçamentária'!S110</f>
        <v>603.08000000000004</v>
      </c>
      <c r="N14" s="374">
        <f t="shared" si="2"/>
        <v>2.5863614335890762E-3</v>
      </c>
      <c r="O14" s="141">
        <f>'Execução Orçamentária'!T110</f>
        <v>603.08000000000004</v>
      </c>
      <c r="P14" s="374">
        <f t="shared" si="3"/>
        <v>2.5863614335890762E-3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0</v>
      </c>
      <c r="I15" s="147">
        <f t="shared" si="4"/>
        <v>17628738</v>
      </c>
      <c r="J15" s="374">
        <f t="shared" si="0"/>
        <v>0</v>
      </c>
      <c r="K15" s="141">
        <f>'Execução Orçamentária'!R117</f>
        <v>0</v>
      </c>
      <c r="L15" s="374">
        <f t="shared" si="1"/>
        <v>0</v>
      </c>
      <c r="M15" s="141">
        <f>'Execução Orçamentária'!S117</f>
        <v>0</v>
      </c>
      <c r="N15" s="374">
        <f t="shared" si="2"/>
        <v>0</v>
      </c>
      <c r="O15" s="141">
        <f>'Execução Orçamentária'!T117</f>
        <v>0</v>
      </c>
      <c r="P15" s="374">
        <f t="shared" si="3"/>
        <v>0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0</v>
      </c>
      <c r="E16" s="142">
        <f>'Execução Orçamentária'!L29</f>
        <v>322868</v>
      </c>
      <c r="F16" s="142">
        <f>'Execução Orçamentária'!M29</f>
        <v>0</v>
      </c>
      <c r="G16" s="142">
        <f>'Execução Orçamentária'!N29</f>
        <v>322868</v>
      </c>
      <c r="H16" s="142">
        <f>'Execução Orçamentária'!O29</f>
        <v>0</v>
      </c>
      <c r="I16" s="147">
        <f t="shared" si="4"/>
        <v>322868</v>
      </c>
      <c r="J16" s="374">
        <f t="shared" si="0"/>
        <v>0</v>
      </c>
      <c r="K16" s="141">
        <f>'Execução Orçamentária'!R29</f>
        <v>0</v>
      </c>
      <c r="L16" s="374">
        <f t="shared" si="1"/>
        <v>0</v>
      </c>
      <c r="M16" s="141">
        <f>'Execução Orçamentária'!S29</f>
        <v>0</v>
      </c>
      <c r="N16" s="374">
        <f t="shared" si="2"/>
        <v>0</v>
      </c>
      <c r="O16" s="141">
        <f>'Execução Orçamentária'!T29</f>
        <v>0</v>
      </c>
      <c r="P16" s="374">
        <f t="shared" si="3"/>
        <v>0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0</v>
      </c>
      <c r="E17" s="142">
        <f>'Execução Orçamentária'!L9</f>
        <v>1910000</v>
      </c>
      <c r="F17" s="142">
        <f>'Execução Orçamentária'!M9</f>
        <v>1050000</v>
      </c>
      <c r="G17" s="142">
        <f>'Execução Orçamentária'!N9</f>
        <v>860000</v>
      </c>
      <c r="H17" s="142">
        <f>'Execução Orçamentária'!O9</f>
        <v>0</v>
      </c>
      <c r="I17" s="147">
        <f t="shared" si="4"/>
        <v>860000</v>
      </c>
      <c r="J17" s="374">
        <f t="shared" si="0"/>
        <v>0</v>
      </c>
      <c r="K17" s="141">
        <f>'Execução Orçamentária'!R9</f>
        <v>0</v>
      </c>
      <c r="L17" s="374">
        <f t="shared" si="1"/>
        <v>0</v>
      </c>
      <c r="M17" s="141">
        <f>'Execução Orçamentária'!S9</f>
        <v>0</v>
      </c>
      <c r="N17" s="374">
        <f t="shared" si="2"/>
        <v>0</v>
      </c>
      <c r="O17" s="141">
        <f>'Execução Orçamentária'!T9</f>
        <v>0</v>
      </c>
      <c r="P17" s="374">
        <f t="shared" si="3"/>
        <v>0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30">
        <f>'Execução Orçamentária'!R57</f>
        <v>0</v>
      </c>
      <c r="L18" s="374">
        <f t="shared" si="1"/>
        <v>0</v>
      </c>
      <c r="M18" s="430">
        <f>'Execução Orçamentária'!S57</f>
        <v>0</v>
      </c>
      <c r="N18" s="374">
        <f t="shared" si="2"/>
        <v>0</v>
      </c>
      <c r="O18" s="430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392296895</v>
      </c>
      <c r="D19" s="385">
        <f t="shared" si="5"/>
        <v>0</v>
      </c>
      <c r="E19" s="385">
        <f t="shared" si="5"/>
        <v>392296895</v>
      </c>
      <c r="F19" s="385">
        <f t="shared" si="5"/>
        <v>1050000</v>
      </c>
      <c r="G19" s="385">
        <f t="shared" si="5"/>
        <v>391246895</v>
      </c>
      <c r="H19" s="385">
        <f t="shared" si="5"/>
        <v>5321641.6500000004</v>
      </c>
      <c r="I19" s="385">
        <f t="shared" si="5"/>
        <v>385925253.35000002</v>
      </c>
      <c r="J19" s="386">
        <f t="shared" si="0"/>
        <v>1.3601747944862285E-2</v>
      </c>
      <c r="K19" s="385">
        <f>SUM(K11:K18)</f>
        <v>2514966.73</v>
      </c>
      <c r="L19" s="386">
        <f t="shared" si="1"/>
        <v>6.4280809947386292E-3</v>
      </c>
      <c r="M19" s="385">
        <f>SUM(M11:M18)</f>
        <v>1505133.01</v>
      </c>
      <c r="N19" s="386">
        <f t="shared" si="2"/>
        <v>3.8470158593846477E-3</v>
      </c>
      <c r="O19" s="385">
        <f>SUM(O11:O18)</f>
        <v>1505019.01</v>
      </c>
      <c r="P19" s="386">
        <f t="shared" si="3"/>
        <v>3.8467244832703401E-3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80" zoomScaleNormal="80" workbookViewId="0">
      <pane xSplit="2" ySplit="10" topLeftCell="C23" activePane="bottomRight" state="frozen"/>
      <selection activeCell="Q5" sqref="Q5:Q7"/>
      <selection pane="topRight" activeCell="Q5" sqref="Q5:Q7"/>
      <selection pane="bottomLeft" activeCell="Q5" sqref="Q5:Q7"/>
      <selection pane="bottomRight" activeCell="J26" sqref="J26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44575</v>
      </c>
    </row>
    <row r="6" spans="1:27" ht="20.100000000000001" hidden="1" customHeight="1" x14ac:dyDescent="0.2">
      <c r="B6" s="85" t="s">
        <v>21</v>
      </c>
      <c r="C6" s="90"/>
      <c r="D6" s="376"/>
      <c r="E6" s="514" t="s">
        <v>89</v>
      </c>
      <c r="F6" s="515"/>
      <c r="G6" s="515"/>
      <c r="H6" s="516"/>
    </row>
    <row r="7" spans="1:27" s="91" customFormat="1" ht="18.75" customHeight="1" thickTop="1" x14ac:dyDescent="0.2">
      <c r="A7" s="63"/>
      <c r="B7" s="509" t="s">
        <v>21</v>
      </c>
      <c r="C7" s="512" t="s">
        <v>93</v>
      </c>
      <c r="D7" s="512" t="s">
        <v>127</v>
      </c>
      <c r="E7" s="512" t="s">
        <v>94</v>
      </c>
      <c r="F7" s="512" t="s">
        <v>308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17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0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8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0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8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1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9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0</v>
      </c>
      <c r="D11" s="389">
        <f>'Execução Orçamentária'!K37</f>
        <v>0</v>
      </c>
      <c r="E11" s="389">
        <f>'Execução Orçamentária'!L37</f>
        <v>0</v>
      </c>
      <c r="F11" s="389">
        <f>'Execução Orçamentária'!M37</f>
        <v>0</v>
      </c>
      <c r="G11" s="389">
        <f>'Execução Orçamentária'!N37</f>
        <v>0</v>
      </c>
      <c r="H11" s="389">
        <f>'Execução Orçamentária'!O37</f>
        <v>0</v>
      </c>
      <c r="I11" s="389">
        <f>+G11-H11</f>
        <v>0</v>
      </c>
      <c r="J11" s="374">
        <f>IFERROR((H11/G11),0%)</f>
        <v>0</v>
      </c>
      <c r="K11" s="427">
        <f>'Execução Orçamentária'!R37</f>
        <v>0</v>
      </c>
      <c r="L11" s="374">
        <f>IFERROR((K11/G11),0%)</f>
        <v>0</v>
      </c>
      <c r="M11" s="427">
        <f>'Execução Orçamentária'!S37</f>
        <v>0</v>
      </c>
      <c r="N11" s="374">
        <f>IFERROR((M11/G11),0%)</f>
        <v>0</v>
      </c>
      <c r="O11" s="427">
        <f>'Execução Orçamentária'!T37</f>
        <v>0</v>
      </c>
      <c r="P11" s="374">
        <f>IFERROR((O11/G11),0%)</f>
        <v>0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300000</v>
      </c>
      <c r="D12" s="142">
        <f>'Execução Orçamentária'!K65</f>
        <v>0</v>
      </c>
      <c r="E12" s="142">
        <f>'Execução Orçamentária'!L65</f>
        <v>300000</v>
      </c>
      <c r="F12" s="142">
        <f>'Execução Orçamentária'!M65</f>
        <v>0</v>
      </c>
      <c r="G12" s="142">
        <f>'Execução Orçamentária'!N65</f>
        <v>300000</v>
      </c>
      <c r="H12" s="142">
        <f>'Execução Orçamentária'!O65</f>
        <v>28299.62</v>
      </c>
      <c r="I12" s="141">
        <f>G12-H12</f>
        <v>271700.38</v>
      </c>
      <c r="J12" s="375">
        <f t="shared" ref="J12:J26" si="0">IFERROR((H12/G12),0%)</f>
        <v>9.4332066666666659E-2</v>
      </c>
      <c r="K12" s="141">
        <f>'Execução Orçamentária'!R65</f>
        <v>23458.799999999999</v>
      </c>
      <c r="L12" s="374">
        <f t="shared" ref="L12:L26" si="1">IFERROR((K12/G12),0%)</f>
        <v>7.8196000000000002E-2</v>
      </c>
      <c r="M12" s="141">
        <f>'Execução Orçamentária'!S65</f>
        <v>10330.09</v>
      </c>
      <c r="N12" s="374">
        <f t="shared" ref="N12:N26" si="2">IFERROR((M12/G12),0%)</f>
        <v>3.4433633333333331E-2</v>
      </c>
      <c r="O12" s="141">
        <f>'Execução Orçamentária'!T65</f>
        <v>9564.56</v>
      </c>
      <c r="P12" s="374">
        <f t="shared" ref="P12:P26" si="3">IFERROR((O12/G12),0%)</f>
        <v>3.1881866666666668E-2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0</v>
      </c>
      <c r="D13" s="149">
        <f>'Execução Orçamentária'!K138</f>
        <v>0</v>
      </c>
      <c r="E13" s="149">
        <f>'Execução Orçamentária'!L138</f>
        <v>0</v>
      </c>
      <c r="F13" s="149">
        <f>'Execução Orçamentária'!M138</f>
        <v>0</v>
      </c>
      <c r="G13" s="149">
        <f>'Execução Orçamentária'!N138</f>
        <v>0</v>
      </c>
      <c r="H13" s="149">
        <f>'Execução Orçamentária'!O138</f>
        <v>0</v>
      </c>
      <c r="I13" s="340">
        <f>G13-H13</f>
        <v>0</v>
      </c>
      <c r="J13" s="375">
        <f t="shared" si="0"/>
        <v>0</v>
      </c>
      <c r="K13" s="340">
        <f>'Execução Orçamentária'!R138</f>
        <v>0</v>
      </c>
      <c r="L13" s="374">
        <f t="shared" si="1"/>
        <v>0</v>
      </c>
      <c r="M13" s="340">
        <f>'Execução Orçamentária'!S138</f>
        <v>0</v>
      </c>
      <c r="N13" s="374">
        <f t="shared" si="2"/>
        <v>0</v>
      </c>
      <c r="O13" s="340">
        <f>'Execução Orçamentária'!T138</f>
        <v>0</v>
      </c>
      <c r="P13" s="374">
        <f t="shared" si="3"/>
        <v>0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1003000</v>
      </c>
      <c r="D14" s="142">
        <f>'Execução Orçamentária'!K148</f>
        <v>0</v>
      </c>
      <c r="E14" s="142">
        <f>'Execução Orçamentária'!L148</f>
        <v>1003000</v>
      </c>
      <c r="F14" s="142">
        <f>'Execução Orçamentária'!M148</f>
        <v>0</v>
      </c>
      <c r="G14" s="142">
        <f>'Execução Orçamentária'!N148</f>
        <v>1003000</v>
      </c>
      <c r="H14" s="142">
        <f>'Execução Orçamentária'!O148</f>
        <v>500</v>
      </c>
      <c r="I14" s="141">
        <f>+G14-H14</f>
        <v>1002500</v>
      </c>
      <c r="J14" s="375">
        <f t="shared" si="0"/>
        <v>4.9850448654037882E-4</v>
      </c>
      <c r="K14" s="141">
        <f>'Execução Orçamentária'!R148</f>
        <v>0</v>
      </c>
      <c r="L14" s="374">
        <f t="shared" si="1"/>
        <v>0</v>
      </c>
      <c r="M14" s="141">
        <f>'Execução Orçamentária'!S148</f>
        <v>0</v>
      </c>
      <c r="N14" s="374">
        <f t="shared" si="2"/>
        <v>0</v>
      </c>
      <c r="O14" s="141">
        <f>'Execução Orçamentária'!T148</f>
        <v>0</v>
      </c>
      <c r="P14" s="374">
        <f t="shared" si="3"/>
        <v>0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216000</v>
      </c>
      <c r="D15" s="142">
        <f>'Execução Orçamentária'!K182</f>
        <v>0</v>
      </c>
      <c r="E15" s="142">
        <f>'Execução Orçamentária'!L182</f>
        <v>216000</v>
      </c>
      <c r="F15" s="142">
        <f>'Execução Orçamentária'!M182</f>
        <v>0</v>
      </c>
      <c r="G15" s="142">
        <f>'Execução Orçamentária'!N182</f>
        <v>216000</v>
      </c>
      <c r="H15" s="142">
        <f>'Execução Orçamentária'!O182</f>
        <v>0</v>
      </c>
      <c r="I15" s="141">
        <f>+G15-H15</f>
        <v>216000</v>
      </c>
      <c r="J15" s="375">
        <f t="shared" si="0"/>
        <v>0</v>
      </c>
      <c r="K15" s="141">
        <f>'Execução Orçamentária'!R182</f>
        <v>0</v>
      </c>
      <c r="L15" s="374">
        <f t="shared" si="1"/>
        <v>0</v>
      </c>
      <c r="M15" s="141">
        <f>'Execução Orçamentária'!S182</f>
        <v>0</v>
      </c>
      <c r="N15" s="374">
        <f t="shared" si="2"/>
        <v>0</v>
      </c>
      <c r="O15" s="141">
        <f>'Execução Orçamentária'!T182</f>
        <v>0</v>
      </c>
      <c r="P15" s="374">
        <f t="shared" si="3"/>
        <v>0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Orçamentária'!J202</f>
        <v>163333</v>
      </c>
      <c r="D16" s="142">
        <f>'Execução Orçamentária'!K202</f>
        <v>0</v>
      </c>
      <c r="E16" s="142">
        <f>'Execução Orçamentária'!L202</f>
        <v>163333</v>
      </c>
      <c r="F16" s="142">
        <f>'Execução Orçamentária'!M202</f>
        <v>0</v>
      </c>
      <c r="G16" s="142">
        <f>'Execução Orçamentária'!N202</f>
        <v>163333</v>
      </c>
      <c r="H16" s="142">
        <f>'Execução Orçamentária'!O202</f>
        <v>2580.7399999999998</v>
      </c>
      <c r="I16" s="141">
        <f>+G16-H16</f>
        <v>160752.26</v>
      </c>
      <c r="J16" s="375">
        <f t="shared" si="0"/>
        <v>1.5800481225471886E-2</v>
      </c>
      <c r="K16" s="141">
        <f>'Execução Orçamentária'!R202</f>
        <v>2580.7399999999998</v>
      </c>
      <c r="L16" s="374">
        <f t="shared" si="1"/>
        <v>1.5800481225471886E-2</v>
      </c>
      <c r="M16" s="141">
        <f>'Execução Orçamentária'!S202</f>
        <v>0</v>
      </c>
      <c r="N16" s="374">
        <f t="shared" si="2"/>
        <v>0</v>
      </c>
      <c r="O16" s="141">
        <f>'Execução Orçamentária'!T202</f>
        <v>0</v>
      </c>
      <c r="P16" s="374">
        <f t="shared" si="3"/>
        <v>0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Orçamentária'!J218</f>
        <v>30000</v>
      </c>
      <c r="D17" s="142">
        <f>'Execução Orçamentária'!K218</f>
        <v>0</v>
      </c>
      <c r="E17" s="142">
        <f>'Execução Orçamentária'!L218</f>
        <v>30000</v>
      </c>
      <c r="F17" s="142">
        <f>'Execução Orçamentária'!M218</f>
        <v>0</v>
      </c>
      <c r="G17" s="142">
        <f>'Execução Orçamentária'!N218</f>
        <v>30000</v>
      </c>
      <c r="H17" s="142">
        <f>'Execução Orçamentária'!O218</f>
        <v>3934.52</v>
      </c>
      <c r="I17" s="141">
        <f t="shared" ref="I17:I24" si="4">+G17-H17</f>
        <v>26065.48</v>
      </c>
      <c r="J17" s="375">
        <f t="shared" si="0"/>
        <v>0.13115066666666667</v>
      </c>
      <c r="K17" s="141">
        <f>'Execução Orçamentária'!R218</f>
        <v>3934.52</v>
      </c>
      <c r="L17" s="374">
        <f t="shared" si="1"/>
        <v>0.13115066666666667</v>
      </c>
      <c r="M17" s="141">
        <f>'Execução Orçamentária'!S218</f>
        <v>3934.52</v>
      </c>
      <c r="N17" s="374">
        <f t="shared" si="2"/>
        <v>0.13115066666666667</v>
      </c>
      <c r="O17" s="141">
        <f>'Execução Orçamentária'!T218</f>
        <v>0</v>
      </c>
      <c r="P17" s="374">
        <f t="shared" si="3"/>
        <v>0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Orçamentária'!J242</f>
        <v>0</v>
      </c>
      <c r="D18" s="142">
        <f>'Execução Orçamentária'!K242</f>
        <v>0</v>
      </c>
      <c r="E18" s="142">
        <f>'Execução Orçamentária'!L242</f>
        <v>0</v>
      </c>
      <c r="F18" s="142">
        <f>'Execução Orçamentária'!M242</f>
        <v>0</v>
      </c>
      <c r="G18" s="142">
        <f>'Execução Orçamentária'!N242</f>
        <v>0</v>
      </c>
      <c r="H18" s="142">
        <f>'Execução Orçamentária'!O242</f>
        <v>0</v>
      </c>
      <c r="I18" s="141">
        <f>+G18-H18</f>
        <v>0</v>
      </c>
      <c r="J18" s="375">
        <f t="shared" si="0"/>
        <v>0</v>
      </c>
      <c r="K18" s="141">
        <f>'Execução Orçamentária'!R242</f>
        <v>0</v>
      </c>
      <c r="L18" s="374">
        <f t="shared" si="1"/>
        <v>0</v>
      </c>
      <c r="M18" s="141">
        <f>'Execução Orçamentária'!S242</f>
        <v>0</v>
      </c>
      <c r="N18" s="374">
        <f t="shared" si="2"/>
        <v>0</v>
      </c>
      <c r="O18" s="141">
        <f>'Execução Orçamentária'!T242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Orçamentária'!J251</f>
        <v>80000</v>
      </c>
      <c r="D19" s="142">
        <f>'Execução Orçamentária'!K251</f>
        <v>0</v>
      </c>
      <c r="E19" s="142">
        <f>'Execução Orçamentária'!L251</f>
        <v>80000</v>
      </c>
      <c r="F19" s="142">
        <f>'Execução Orçamentária'!M251</f>
        <v>0</v>
      </c>
      <c r="G19" s="142">
        <f>'Execução Orçamentária'!N251</f>
        <v>80000</v>
      </c>
      <c r="H19" s="142">
        <f>'Execução Orçamentária'!O251</f>
        <v>2234.1</v>
      </c>
      <c r="I19" s="141">
        <f t="shared" si="4"/>
        <v>77765.899999999994</v>
      </c>
      <c r="J19" s="375">
        <f t="shared" si="0"/>
        <v>2.792625E-2</v>
      </c>
      <c r="K19" s="141">
        <f>'Execução Orçamentária'!R251</f>
        <v>2234.1</v>
      </c>
      <c r="L19" s="374">
        <f t="shared" si="1"/>
        <v>2.792625E-2</v>
      </c>
      <c r="M19" s="141">
        <f>'Execução Orçamentária'!S251</f>
        <v>2234.1</v>
      </c>
      <c r="N19" s="374">
        <f t="shared" si="2"/>
        <v>2.792625E-2</v>
      </c>
      <c r="O19" s="141">
        <f>'Execução Orçamentária'!T251</f>
        <v>2234.1</v>
      </c>
      <c r="P19" s="374">
        <f t="shared" si="3"/>
        <v>2.792625E-2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Orçamentária'!J272</f>
        <v>60000</v>
      </c>
      <c r="D20" s="142">
        <f>'Execução Orçamentária'!K272</f>
        <v>0</v>
      </c>
      <c r="E20" s="142">
        <f>'Execução Orçamentária'!L272</f>
        <v>60000</v>
      </c>
      <c r="F20" s="142">
        <f>'Execução Orçamentária'!M272</f>
        <v>0</v>
      </c>
      <c r="G20" s="142">
        <f>'Execução Orçamentária'!N272</f>
        <v>60000</v>
      </c>
      <c r="H20" s="142">
        <f>'Execução Orçamentária'!O272</f>
        <v>0</v>
      </c>
      <c r="I20" s="141">
        <f t="shared" si="4"/>
        <v>60000</v>
      </c>
      <c r="J20" s="375">
        <f t="shared" si="0"/>
        <v>0</v>
      </c>
      <c r="K20" s="141">
        <f>'Execução Orçamentária'!R272</f>
        <v>0</v>
      </c>
      <c r="L20" s="374">
        <f t="shared" si="1"/>
        <v>0</v>
      </c>
      <c r="M20" s="141">
        <f>'Execução Orçamentária'!S272</f>
        <v>0</v>
      </c>
      <c r="N20" s="374">
        <f t="shared" si="2"/>
        <v>0</v>
      </c>
      <c r="O20" s="141">
        <f>'Execução Orçamentária'!T272</f>
        <v>0</v>
      </c>
      <c r="P20" s="374">
        <f t="shared" si="3"/>
        <v>0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Orçamentária'!J282</f>
        <v>421000</v>
      </c>
      <c r="D21" s="142">
        <f>'Execução Orçamentária'!K282</f>
        <v>0</v>
      </c>
      <c r="E21" s="142">
        <f>'Execução Orçamentária'!L282</f>
        <v>421000</v>
      </c>
      <c r="F21" s="142">
        <f>'Execução Orçamentária'!M282</f>
        <v>0</v>
      </c>
      <c r="G21" s="142">
        <f>'Execução Orçamentária'!N282</f>
        <v>421000</v>
      </c>
      <c r="H21" s="142">
        <f>'Execução Orçamentária'!O282</f>
        <v>0</v>
      </c>
      <c r="I21" s="141">
        <f t="shared" si="4"/>
        <v>421000</v>
      </c>
      <c r="J21" s="375">
        <f t="shared" si="0"/>
        <v>0</v>
      </c>
      <c r="K21" s="141">
        <f>'Execução Orçamentária'!R282</f>
        <v>0</v>
      </c>
      <c r="L21" s="374">
        <f t="shared" si="1"/>
        <v>0</v>
      </c>
      <c r="M21" s="141">
        <f>'Execução Orçamentária'!S282</f>
        <v>0</v>
      </c>
      <c r="N21" s="374">
        <f t="shared" si="2"/>
        <v>0</v>
      </c>
      <c r="O21" s="141">
        <f>'Execução Orçamentária'!T282</f>
        <v>0</v>
      </c>
      <c r="P21" s="374">
        <f t="shared" si="3"/>
        <v>0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Orçamentária'!J307</f>
        <v>0</v>
      </c>
      <c r="D22" s="141">
        <f>'Execução Orçamentária'!K307</f>
        <v>0</v>
      </c>
      <c r="E22" s="141">
        <f>'Execução Orçamentária'!L307</f>
        <v>0</v>
      </c>
      <c r="F22" s="141">
        <f>'Execução Orçamentária'!M307</f>
        <v>0</v>
      </c>
      <c r="G22" s="141">
        <f>'Execução Orçamentária'!N307</f>
        <v>0</v>
      </c>
      <c r="H22" s="141">
        <f>'Execução Orçamentária'!O307</f>
        <v>0</v>
      </c>
      <c r="I22" s="141">
        <f t="shared" si="4"/>
        <v>0</v>
      </c>
      <c r="J22" s="375">
        <f t="shared" si="0"/>
        <v>0</v>
      </c>
      <c r="K22" s="141">
        <f>'Execução Orçamentária'!R307</f>
        <v>0</v>
      </c>
      <c r="L22" s="374">
        <f t="shared" si="1"/>
        <v>0</v>
      </c>
      <c r="M22" s="141">
        <f>'Execução Orçamentária'!S307</f>
        <v>0</v>
      </c>
      <c r="N22" s="374">
        <f t="shared" si="2"/>
        <v>0</v>
      </c>
      <c r="O22" s="141">
        <f>'Execução Orçamentária'!T307</f>
        <v>0</v>
      </c>
      <c r="P22" s="374">
        <f t="shared" si="3"/>
        <v>0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Orçamentária'!J333</f>
        <v>610000</v>
      </c>
      <c r="D23" s="141">
        <f>'Execução Orçamentária'!K333</f>
        <v>0</v>
      </c>
      <c r="E23" s="141">
        <f>'Execução Orçamentária'!L333</f>
        <v>610000</v>
      </c>
      <c r="F23" s="141">
        <f>'Execução Orçamentária'!M333</f>
        <v>0</v>
      </c>
      <c r="G23" s="141">
        <f>'Execução Orçamentária'!N333</f>
        <v>610000</v>
      </c>
      <c r="H23" s="141">
        <f>'Execução Orçamentária'!O333</f>
        <v>0</v>
      </c>
      <c r="I23" s="141">
        <f t="shared" si="4"/>
        <v>610000</v>
      </c>
      <c r="J23" s="375">
        <f t="shared" si="0"/>
        <v>0</v>
      </c>
      <c r="K23" s="141">
        <f>'Execução Orçamentária'!R333</f>
        <v>0</v>
      </c>
      <c r="L23" s="374">
        <f t="shared" si="1"/>
        <v>0</v>
      </c>
      <c r="M23" s="141">
        <f>'Execução Orçamentária'!S333</f>
        <v>0</v>
      </c>
      <c r="N23" s="374">
        <f t="shared" si="2"/>
        <v>0</v>
      </c>
      <c r="O23" s="141">
        <f>'Execução Orçamentária'!T333</f>
        <v>0</v>
      </c>
      <c r="P23" s="374">
        <f t="shared" si="3"/>
        <v>0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Orçamentária'!J359</f>
        <v>241000</v>
      </c>
      <c r="D24" s="141">
        <f>'Execução Orçamentária'!K359</f>
        <v>0</v>
      </c>
      <c r="E24" s="141">
        <f>'Execução Orçamentária'!L359</f>
        <v>241000</v>
      </c>
      <c r="F24" s="141">
        <f>'Execução Orçamentária'!M359</f>
        <v>0</v>
      </c>
      <c r="G24" s="141">
        <f>'Execução Orçamentária'!N359</f>
        <v>241000</v>
      </c>
      <c r="H24" s="141">
        <f>'Execução Orçamentária'!O359</f>
        <v>172535.89</v>
      </c>
      <c r="I24" s="141">
        <f t="shared" si="4"/>
        <v>68464.109999999986</v>
      </c>
      <c r="J24" s="375">
        <f t="shared" si="0"/>
        <v>0.71591655601659754</v>
      </c>
      <c r="K24" s="141">
        <f>'Execução Orçamentária'!R359</f>
        <v>170000</v>
      </c>
      <c r="L24" s="374">
        <f t="shared" si="1"/>
        <v>0.70539419087136934</v>
      </c>
      <c r="M24" s="141">
        <f>'Execução Orçamentária'!S359</f>
        <v>0</v>
      </c>
      <c r="N24" s="374">
        <f t="shared" si="2"/>
        <v>0</v>
      </c>
      <c r="O24" s="141">
        <f>'Execução Orçamentária'!T359</f>
        <v>0</v>
      </c>
      <c r="P24" s="374">
        <f t="shared" si="3"/>
        <v>0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Orçamentária'!J373</f>
        <v>18000</v>
      </c>
      <c r="D25" s="147">
        <f>'Execução Orçamentária'!K373</f>
        <v>0</v>
      </c>
      <c r="E25" s="147">
        <f>'Execução Orçamentária'!L373</f>
        <v>18000</v>
      </c>
      <c r="F25" s="147">
        <f>'Execução Orçamentária'!M373</f>
        <v>0</v>
      </c>
      <c r="G25" s="147">
        <f>'Execução Orçamentária'!N373</f>
        <v>18000</v>
      </c>
      <c r="H25" s="147">
        <f>'Execução Orçamentária'!O373</f>
        <v>0</v>
      </c>
      <c r="I25" s="147">
        <f>G25-H25</f>
        <v>18000</v>
      </c>
      <c r="J25" s="390">
        <f t="shared" si="0"/>
        <v>0</v>
      </c>
      <c r="K25" s="428">
        <f>'Execução Orçamentária'!R373</f>
        <v>0</v>
      </c>
      <c r="L25" s="374">
        <f t="shared" si="1"/>
        <v>0</v>
      </c>
      <c r="M25" s="428">
        <f>'Execução Orçamentária'!S373</f>
        <v>0</v>
      </c>
      <c r="N25" s="374">
        <f t="shared" si="2"/>
        <v>0</v>
      </c>
      <c r="O25" s="428">
        <f>'Execução Orçamentária'!T373</f>
        <v>0</v>
      </c>
      <c r="P25" s="374">
        <f t="shared" si="3"/>
        <v>0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3142333</v>
      </c>
      <c r="D26" s="385">
        <f t="shared" si="5"/>
        <v>0</v>
      </c>
      <c r="E26" s="385">
        <f t="shared" si="5"/>
        <v>3142333</v>
      </c>
      <c r="F26" s="385">
        <f t="shared" si="5"/>
        <v>0</v>
      </c>
      <c r="G26" s="385">
        <f t="shared" si="5"/>
        <v>3142333</v>
      </c>
      <c r="H26" s="385">
        <f t="shared" si="5"/>
        <v>210084.87</v>
      </c>
      <c r="I26" s="385">
        <f t="shared" si="5"/>
        <v>2932248.1299999994</v>
      </c>
      <c r="J26" s="386">
        <f t="shared" si="0"/>
        <v>6.6856335722534813E-2</v>
      </c>
      <c r="K26" s="385">
        <f>SUM(K11:K25)</f>
        <v>202208.16</v>
      </c>
      <c r="L26" s="386">
        <f t="shared" si="1"/>
        <v>6.4349691773596243E-2</v>
      </c>
      <c r="M26" s="385">
        <f>SUM(M11:M25)</f>
        <v>16498.71</v>
      </c>
      <c r="N26" s="386">
        <f t="shared" si="2"/>
        <v>5.2504651798520397E-3</v>
      </c>
      <c r="O26" s="385">
        <f>SUM(O11:O25)</f>
        <v>11798.66</v>
      </c>
      <c r="P26" s="386">
        <f t="shared" si="3"/>
        <v>3.754745280019654E-3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44577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4" t="s">
        <v>89</v>
      </c>
      <c r="N6" s="515"/>
      <c r="O6" s="515"/>
      <c r="P6" s="516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2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22" t="s">
        <v>126</v>
      </c>
      <c r="K7" s="524" t="s">
        <v>93</v>
      </c>
      <c r="L7" s="526" t="s">
        <v>127</v>
      </c>
      <c r="M7" s="526" t="s">
        <v>94</v>
      </c>
      <c r="N7" s="528" t="s">
        <v>186</v>
      </c>
      <c r="O7" s="526" t="s">
        <v>194</v>
      </c>
      <c r="P7" s="528" t="s">
        <v>105</v>
      </c>
      <c r="Q7" s="526" t="s">
        <v>95</v>
      </c>
      <c r="R7" s="528" t="s">
        <v>188</v>
      </c>
      <c r="S7" s="531" t="s">
        <v>187</v>
      </c>
      <c r="T7" s="528" t="s">
        <v>193</v>
      </c>
      <c r="U7" s="531" t="s">
        <v>190</v>
      </c>
      <c r="V7" s="528" t="s">
        <v>61</v>
      </c>
      <c r="W7" s="531" t="s">
        <v>192</v>
      </c>
      <c r="X7" s="53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21"/>
      <c r="C8" s="193"/>
      <c r="D8" s="194"/>
      <c r="E8" s="193"/>
      <c r="F8" s="195"/>
      <c r="G8" s="193"/>
      <c r="H8" s="196"/>
      <c r="I8" s="196"/>
      <c r="J8" s="523"/>
      <c r="K8" s="525"/>
      <c r="L8" s="527"/>
      <c r="M8" s="527"/>
      <c r="N8" s="529"/>
      <c r="O8" s="527"/>
      <c r="P8" s="529"/>
      <c r="Q8" s="527"/>
      <c r="R8" s="529"/>
      <c r="S8" s="532"/>
      <c r="T8" s="529"/>
      <c r="U8" s="532"/>
      <c r="V8" s="529"/>
      <c r="W8" s="532"/>
      <c r="X8" s="53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21"/>
      <c r="C9" s="193"/>
      <c r="D9" s="194"/>
      <c r="E9" s="193"/>
      <c r="F9" s="195"/>
      <c r="G9" s="193"/>
      <c r="H9" s="196"/>
      <c r="I9" s="196"/>
      <c r="J9" s="523"/>
      <c r="K9" s="525"/>
      <c r="L9" s="527"/>
      <c r="M9" s="527"/>
      <c r="N9" s="530"/>
      <c r="O9" s="527"/>
      <c r="P9" s="530"/>
      <c r="Q9" s="527"/>
      <c r="R9" s="530"/>
      <c r="S9" s="532"/>
      <c r="T9" s="530"/>
      <c r="U9" s="532"/>
      <c r="V9" s="530"/>
      <c r="W9" s="532"/>
      <c r="X9" s="53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21"/>
      <c r="C10" s="193"/>
      <c r="D10" s="194"/>
      <c r="E10" s="193"/>
      <c r="F10" s="195"/>
      <c r="G10" s="193"/>
      <c r="H10" s="196"/>
      <c r="I10" s="196"/>
      <c r="J10" s="52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3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Orçamentária'!J373</f>
        <v>18000</v>
      </c>
      <c r="L17" s="92">
        <f>+'Execução Orçamentária'!K373</f>
        <v>0</v>
      </c>
      <c r="M17" s="92">
        <f>+'Execução Orçamentária'!L373</f>
        <v>18000</v>
      </c>
      <c r="N17" s="92">
        <f>+'Execução Orçamentária'!M373</f>
        <v>0</v>
      </c>
      <c r="O17" s="92" t="e">
        <f>+'Execução Orçamentária'!N382+'Execução Orçamentária'!#REF!+'Execução Orçamentária'!N389</f>
        <v>#REF!</v>
      </c>
      <c r="P17" s="92">
        <f>+'Execução Orçamentária'!O373</f>
        <v>0</v>
      </c>
      <c r="Q17" s="92" t="e">
        <f t="shared" ref="Q17:Q22" si="3">+O17-P17</f>
        <v>#REF!</v>
      </c>
      <c r="R17" s="92">
        <f>'Execução Orçamentária'!R373</f>
        <v>0</v>
      </c>
      <c r="S17" s="243" t="e">
        <f t="shared" si="2"/>
        <v>#REF!</v>
      </c>
      <c r="T17" s="92">
        <f>'Execução Orçamentária'!S373</f>
        <v>0</v>
      </c>
      <c r="U17" s="93" t="e">
        <f t="shared" si="0"/>
        <v>#REF!</v>
      </c>
      <c r="V17" s="92">
        <f>'Execução Orçamentária'!T373</f>
        <v>0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Obrigatórias</vt:lpstr>
      <vt:lpstr>Resumo Discricionária 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2022-01-17T14:33:39Z</dcterms:modified>
</cp:coreProperties>
</file>