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\media\transparencia\painel_orcamentario\2022\"/>
    </mc:Choice>
  </mc:AlternateContent>
  <bookViews>
    <workbookView xWindow="0" yWindow="0" windowWidth="19200" windowHeight="705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Execução'!$A$4:$M$64</definedName>
    <definedName name="_xlnm._FilterDatabase" localSheetId="2" hidden="1">'Base Zero'!$B$1:$E$95</definedName>
    <definedName name="_xlnm._FilterDatabase" localSheetId="5" hidden="1">'Execução Orçamentária'!$B$8:$O$411</definedName>
    <definedName name="_xlnm.Extract" localSheetId="5">'Execução Orçamentária'!$B$411:$B$411</definedName>
    <definedName name="_xlnm.Print_Area" localSheetId="2">'Base Zero'!$A$5:$P$89</definedName>
    <definedName name="_xlnm.Print_Area" localSheetId="5">'Execução Orçamentária'!$A$387:$U$411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2" i="3" l="1"/>
  <c r="G198" i="3"/>
  <c r="G316" i="3"/>
  <c r="G312" i="3"/>
  <c r="G308" i="3"/>
  <c r="G319" i="3"/>
  <c r="Q277" i="3"/>
  <c r="G278" i="3"/>
  <c r="Q204" i="3"/>
  <c r="G205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4" i="3" l="1"/>
  <c r="G91" i="3"/>
  <c r="G119" i="3" l="1"/>
  <c r="G112" i="3"/>
  <c r="G105" i="3"/>
  <c r="G133" i="3"/>
  <c r="G303" i="3" l="1"/>
  <c r="G194" i="3"/>
  <c r="G239" i="3" l="1"/>
  <c r="G333" i="3" l="1"/>
  <c r="G399" i="3" l="1"/>
  <c r="G400" i="3" l="1"/>
  <c r="G215" i="3"/>
  <c r="G382" i="3" l="1"/>
  <c r="G77" i="3"/>
  <c r="G76" i="3"/>
  <c r="G241" i="3"/>
  <c r="G122" i="3"/>
  <c r="G121" i="3"/>
  <c r="G114" i="3"/>
  <c r="G107" i="3"/>
  <c r="G136" i="3"/>
  <c r="G135" i="3" l="1"/>
  <c r="Q392" i="3" l="1"/>
  <c r="Q391" i="3"/>
  <c r="Q378" i="3"/>
  <c r="Q377" i="3"/>
  <c r="Q376" i="3"/>
  <c r="G385" i="3"/>
  <c r="G384" i="3"/>
  <c r="G383" i="3"/>
  <c r="Q381" i="3"/>
  <c r="Q350" i="3"/>
  <c r="Q349" i="3"/>
  <c r="G371" i="3"/>
  <c r="G370" i="3"/>
  <c r="Q369" i="3"/>
  <c r="G367" i="3"/>
  <c r="G366" i="3"/>
  <c r="Q365" i="3"/>
  <c r="G363" i="3"/>
  <c r="G362" i="3"/>
  <c r="Q361" i="3"/>
  <c r="G359" i="3"/>
  <c r="G358" i="3"/>
  <c r="Q357" i="3"/>
  <c r="G355" i="3"/>
  <c r="G354" i="3"/>
  <c r="Q353" i="3"/>
  <c r="Q324" i="3"/>
  <c r="Q323" i="3"/>
  <c r="G329" i="3"/>
  <c r="G328" i="3"/>
  <c r="Q327" i="3"/>
  <c r="G345" i="3"/>
  <c r="Q344" i="3"/>
  <c r="G342" i="3"/>
  <c r="Q341" i="3"/>
  <c r="G339" i="3"/>
  <c r="Q338" i="3"/>
  <c r="G336" i="3"/>
  <c r="Q335" i="3"/>
  <c r="G332" i="3"/>
  <c r="Q331" i="3"/>
  <c r="Q294" i="3"/>
  <c r="Q293" i="3"/>
  <c r="Q292" i="3"/>
  <c r="G301" i="3"/>
  <c r="G315" i="3"/>
  <c r="G311" i="3"/>
  <c r="G307" i="3"/>
  <c r="G302" i="3"/>
  <c r="G300" i="3"/>
  <c r="Q299" i="3"/>
  <c r="Q286" i="3"/>
  <c r="Q283" i="3"/>
  <c r="Q282" i="3"/>
  <c r="G288" i="3"/>
  <c r="G287" i="3"/>
  <c r="Q260" i="3"/>
  <c r="Q259" i="3"/>
  <c r="Q258" i="3"/>
  <c r="G275" i="3"/>
  <c r="Q274" i="3"/>
  <c r="G272" i="3"/>
  <c r="Q271" i="3"/>
  <c r="G269" i="3"/>
  <c r="G268" i="3"/>
  <c r="Q267" i="3"/>
  <c r="G265" i="3"/>
  <c r="G264" i="3"/>
  <c r="Q263" i="3"/>
  <c r="Q252" i="3"/>
  <c r="Q249" i="3"/>
  <c r="Q247" i="3" s="1"/>
  <c r="G253" i="3"/>
  <c r="Q243" i="3"/>
  <c r="Q235" i="3"/>
  <c r="Q227" i="3" s="1"/>
  <c r="Q232" i="3"/>
  <c r="Q226" i="3"/>
  <c r="Q225" i="3"/>
  <c r="G245" i="3"/>
  <c r="G244" i="3"/>
  <c r="G238" i="3"/>
  <c r="G237" i="3"/>
  <c r="G236" i="3"/>
  <c r="G233" i="3"/>
  <c r="Q220" i="3"/>
  <c r="Q217" i="3"/>
  <c r="Q213" i="3"/>
  <c r="Q209" i="3"/>
  <c r="Q207" i="3" s="1"/>
  <c r="G221" i="3"/>
  <c r="G218" i="3"/>
  <c r="G214" i="3"/>
  <c r="Q200" i="3"/>
  <c r="Q196" i="3"/>
  <c r="Q190" i="3"/>
  <c r="Q186" i="3"/>
  <c r="Q185" i="3"/>
  <c r="Q184" i="3"/>
  <c r="G201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3" i="3" l="1"/>
  <c r="Q347" i="3"/>
  <c r="Q321" i="3"/>
  <c r="Q290" i="3"/>
  <c r="Q280" i="3"/>
  <c r="Q256" i="3"/>
  <c r="Q223" i="3"/>
  <c r="Q138" i="3"/>
  <c r="Q182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08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05" i="3" l="1"/>
  <c r="Q402" i="3"/>
  <c r="Q395" i="3"/>
  <c r="G397" i="3"/>
  <c r="Q387" i="3" l="1"/>
  <c r="X5" i="27" l="1"/>
  <c r="N5" i="28"/>
  <c r="G409" i="3"/>
  <c r="G406" i="3"/>
  <c r="G403" i="3"/>
  <c r="G396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S202" i="3" l="1"/>
  <c r="R312" i="3"/>
  <c r="T319" i="3"/>
  <c r="T318" i="3" s="1"/>
  <c r="R278" i="3"/>
  <c r="R277" i="3" s="1"/>
  <c r="R316" i="3"/>
  <c r="R202" i="3"/>
  <c r="T316" i="3"/>
  <c r="O312" i="3"/>
  <c r="S319" i="3"/>
  <c r="S318" i="3" s="1"/>
  <c r="O278" i="3"/>
  <c r="O277" i="3" s="1"/>
  <c r="T308" i="3"/>
  <c r="O202" i="3"/>
  <c r="S316" i="3"/>
  <c r="R319" i="3"/>
  <c r="R318" i="3" s="1"/>
  <c r="O319" i="3"/>
  <c r="O318" i="3" s="1"/>
  <c r="T198" i="3"/>
  <c r="O316" i="3"/>
  <c r="S308" i="3"/>
  <c r="R198" i="3"/>
  <c r="T312" i="3"/>
  <c r="T278" i="3"/>
  <c r="T277" i="3" s="1"/>
  <c r="O198" i="3"/>
  <c r="S278" i="3"/>
  <c r="S277" i="3" s="1"/>
  <c r="S198" i="3"/>
  <c r="R308" i="3"/>
  <c r="O308" i="3"/>
  <c r="T202" i="3"/>
  <c r="S312" i="3"/>
  <c r="S205" i="3"/>
  <c r="S204" i="3" s="1"/>
  <c r="T205" i="3"/>
  <c r="O205" i="3"/>
  <c r="O204" i="3" s="1"/>
  <c r="R205" i="3"/>
  <c r="R204" i="3" s="1"/>
  <c r="I202" i="3"/>
  <c r="L198" i="3"/>
  <c r="N316" i="3"/>
  <c r="H278" i="3"/>
  <c r="H202" i="3"/>
  <c r="I198" i="3"/>
  <c r="L316" i="3"/>
  <c r="N312" i="3"/>
  <c r="H198" i="3"/>
  <c r="I316" i="3"/>
  <c r="L312" i="3"/>
  <c r="N308" i="3"/>
  <c r="H316" i="3"/>
  <c r="I312" i="3"/>
  <c r="L308" i="3"/>
  <c r="N319" i="3"/>
  <c r="H312" i="3"/>
  <c r="H308" i="3"/>
  <c r="I319" i="3"/>
  <c r="I318" i="3" s="1"/>
  <c r="N278" i="3"/>
  <c r="I308" i="3"/>
  <c r="N202" i="3"/>
  <c r="H319" i="3"/>
  <c r="L278" i="3"/>
  <c r="L202" i="3"/>
  <c r="N198" i="3"/>
  <c r="I278" i="3"/>
  <c r="I277" i="3" s="1"/>
  <c r="L319" i="3"/>
  <c r="I205" i="3"/>
  <c r="I204" i="3" s="1"/>
  <c r="L205" i="3"/>
  <c r="N205" i="3"/>
  <c r="H205" i="3"/>
  <c r="T91" i="3"/>
  <c r="T304" i="3"/>
  <c r="T296" i="3" s="1"/>
  <c r="S91" i="3"/>
  <c r="S86" i="3" s="1"/>
  <c r="R91" i="3"/>
  <c r="S304" i="3"/>
  <c r="S296" i="3" s="1"/>
  <c r="R304" i="3"/>
  <c r="R296" i="3" s="1"/>
  <c r="S105" i="3"/>
  <c r="R133" i="3"/>
  <c r="R127" i="3" s="1"/>
  <c r="T105" i="3"/>
  <c r="R119" i="3"/>
  <c r="R112" i="3"/>
  <c r="T119" i="3"/>
  <c r="T112" i="3"/>
  <c r="S112" i="3"/>
  <c r="R105" i="3"/>
  <c r="T133" i="3"/>
  <c r="T127" i="3" s="1"/>
  <c r="S133" i="3"/>
  <c r="S119" i="3"/>
  <c r="T194" i="3"/>
  <c r="R194" i="3"/>
  <c r="S194" i="3"/>
  <c r="S187" i="3" s="1"/>
  <c r="R303" i="3"/>
  <c r="R295" i="3" s="1"/>
  <c r="T303" i="3"/>
  <c r="T295" i="3" s="1"/>
  <c r="S303" i="3"/>
  <c r="S295" i="3" s="1"/>
  <c r="T239" i="3"/>
  <c r="R239" i="3"/>
  <c r="R228" i="3" s="1"/>
  <c r="S239" i="3"/>
  <c r="R333" i="3"/>
  <c r="S333" i="3"/>
  <c r="T333" i="3"/>
  <c r="R399" i="3"/>
  <c r="R389" i="3" s="1"/>
  <c r="T399" i="3"/>
  <c r="T389" i="3" s="1"/>
  <c r="S399" i="3"/>
  <c r="T400" i="3"/>
  <c r="T215" i="3"/>
  <c r="S400" i="3"/>
  <c r="R400" i="3"/>
  <c r="S215" i="3"/>
  <c r="S210" i="3" s="1"/>
  <c r="R215" i="3"/>
  <c r="R210" i="3" s="1"/>
  <c r="T77" i="3"/>
  <c r="R382" i="3"/>
  <c r="T76" i="3"/>
  <c r="S241" i="3"/>
  <c r="R122" i="3"/>
  <c r="R107" i="3"/>
  <c r="S107" i="3"/>
  <c r="S77" i="3"/>
  <c r="T114" i="3"/>
  <c r="T113" i="3" s="1"/>
  <c r="R76" i="3"/>
  <c r="R241" i="3"/>
  <c r="S121" i="3"/>
  <c r="S76" i="3"/>
  <c r="R77" i="3"/>
  <c r="R68" i="3" s="1"/>
  <c r="S114" i="3"/>
  <c r="S113" i="3" s="1"/>
  <c r="S122" i="3"/>
  <c r="T241" i="3"/>
  <c r="T122" i="3"/>
  <c r="S382" i="3"/>
  <c r="S375" i="3" s="1"/>
  <c r="T136" i="3"/>
  <c r="R114" i="3"/>
  <c r="R121" i="3"/>
  <c r="S136" i="3"/>
  <c r="S128" i="3" s="1"/>
  <c r="T121" i="3"/>
  <c r="T107" i="3"/>
  <c r="R136" i="3"/>
  <c r="T382" i="3"/>
  <c r="T375" i="3" s="1"/>
  <c r="R135" i="3"/>
  <c r="S135" i="3"/>
  <c r="T135" i="3"/>
  <c r="R21" i="3"/>
  <c r="S159" i="3"/>
  <c r="S158" i="3" s="1"/>
  <c r="S264" i="3"/>
  <c r="T371" i="3"/>
  <c r="R22" i="3"/>
  <c r="S193" i="3"/>
  <c r="S362" i="3"/>
  <c r="S16" i="3"/>
  <c r="S162" i="3"/>
  <c r="S161" i="3" s="1"/>
  <c r="T214" i="3"/>
  <c r="R300" i="3"/>
  <c r="T46" i="3"/>
  <c r="R79" i="3"/>
  <c r="R70" i="3" s="1"/>
  <c r="R201" i="3"/>
  <c r="S268" i="3"/>
  <c r="T90" i="3"/>
  <c r="R17" i="3"/>
  <c r="S165" i="3"/>
  <c r="S164" i="3" s="1"/>
  <c r="S238" i="3"/>
  <c r="R269" i="3"/>
  <c r="R332" i="3"/>
  <c r="T366" i="3"/>
  <c r="R370" i="3"/>
  <c r="S55" i="3"/>
  <c r="S54" i="3" s="1"/>
  <c r="T145" i="3"/>
  <c r="R244" i="3"/>
  <c r="T367" i="3"/>
  <c r="R27" i="3"/>
  <c r="T156" i="3"/>
  <c r="T151" i="3" s="1"/>
  <c r="S245" i="3"/>
  <c r="S336" i="3"/>
  <c r="T358" i="3"/>
  <c r="T269" i="3"/>
  <c r="T260" i="3" s="1"/>
  <c r="S118" i="3"/>
  <c r="T315" i="3"/>
  <c r="T314" i="3" s="1"/>
  <c r="R193" i="3"/>
  <c r="R35" i="3"/>
  <c r="S332" i="3"/>
  <c r="T245" i="3"/>
  <c r="S21" i="3"/>
  <c r="T171" i="3"/>
  <c r="T170" i="3" s="1"/>
  <c r="R264" i="3"/>
  <c r="S371" i="3"/>
  <c r="T49" i="3"/>
  <c r="T193" i="3"/>
  <c r="R362" i="3"/>
  <c r="S78" i="3"/>
  <c r="R162" i="3"/>
  <c r="R161" i="3" s="1"/>
  <c r="S214" i="3"/>
  <c r="T342" i="3"/>
  <c r="T341" i="3" s="1"/>
  <c r="S46" i="3"/>
  <c r="S45" i="3" s="1"/>
  <c r="T79" i="3"/>
  <c r="R218" i="3"/>
  <c r="R217" i="3" s="1"/>
  <c r="T268" i="3"/>
  <c r="S90" i="3"/>
  <c r="T80" i="3"/>
  <c r="T71" i="3" s="1"/>
  <c r="T165" i="3"/>
  <c r="T164" i="3" s="1"/>
  <c r="R238" i="3"/>
  <c r="T287" i="3"/>
  <c r="T332" i="3"/>
  <c r="S366" i="3"/>
  <c r="T26" i="3"/>
  <c r="R55" i="3"/>
  <c r="S145" i="3"/>
  <c r="R288" i="3"/>
  <c r="R283" i="3" s="1"/>
  <c r="S367" i="3"/>
  <c r="T27" i="3"/>
  <c r="T168" i="3"/>
  <c r="R245" i="3"/>
  <c r="T336" i="3"/>
  <c r="T385" i="3"/>
  <c r="R111" i="3"/>
  <c r="T244" i="3"/>
  <c r="T264" i="3"/>
  <c r="R46" i="3"/>
  <c r="R45" i="3" s="1"/>
  <c r="R221" i="3"/>
  <c r="R329" i="3"/>
  <c r="T21" i="3"/>
  <c r="S171" i="3"/>
  <c r="T275" i="3"/>
  <c r="T274" i="3" s="1"/>
  <c r="R371" i="3"/>
  <c r="S49" i="3"/>
  <c r="S48" i="3" s="1"/>
  <c r="R233" i="3"/>
  <c r="T362" i="3"/>
  <c r="T78" i="3"/>
  <c r="S174" i="3"/>
  <c r="R214" i="3"/>
  <c r="S342" i="3"/>
  <c r="S341" i="3" s="1"/>
  <c r="R52" i="3"/>
  <c r="R51" i="3" s="1"/>
  <c r="S79" i="3"/>
  <c r="S70" i="3" s="1"/>
  <c r="T218" i="3"/>
  <c r="T217" i="3" s="1"/>
  <c r="T302" i="3"/>
  <c r="R90" i="3"/>
  <c r="S80" i="3"/>
  <c r="T177" i="3"/>
  <c r="T238" i="3"/>
  <c r="S287" i="3"/>
  <c r="R345" i="3"/>
  <c r="R344" i="3" s="1"/>
  <c r="R366" i="3"/>
  <c r="S26" i="3"/>
  <c r="R81" i="3"/>
  <c r="R145" i="3"/>
  <c r="T288" i="3"/>
  <c r="S384" i="3"/>
  <c r="S377" i="3" s="1"/>
  <c r="S27" i="3"/>
  <c r="S168" i="3"/>
  <c r="S167" i="3" s="1"/>
  <c r="S272" i="3"/>
  <c r="S271" i="3" s="1"/>
  <c r="R336" i="3"/>
  <c r="R385" i="3"/>
  <c r="R378" i="3" s="1"/>
  <c r="S307" i="3"/>
  <c r="S329" i="3"/>
  <c r="R265" i="3"/>
  <c r="R259" i="3" s="1"/>
  <c r="S17" i="3"/>
  <c r="R118" i="3"/>
  <c r="T63" i="3"/>
  <c r="R171" i="3"/>
  <c r="R275" i="3"/>
  <c r="R274" i="3" s="1"/>
  <c r="T359" i="3"/>
  <c r="R49" i="3"/>
  <c r="S233" i="3"/>
  <c r="T301" i="3"/>
  <c r="R78" i="3"/>
  <c r="R174" i="3"/>
  <c r="R173" i="3" s="1"/>
  <c r="T236" i="3"/>
  <c r="R342" i="3"/>
  <c r="R341" i="3" s="1"/>
  <c r="T52" i="3"/>
  <c r="T51" i="3" s="1"/>
  <c r="T104" i="3"/>
  <c r="S218" i="3"/>
  <c r="S217" i="3" s="1"/>
  <c r="S302" i="3"/>
  <c r="S294" i="3" s="1"/>
  <c r="R191" i="3"/>
  <c r="R80" i="3"/>
  <c r="R71" i="3" s="1"/>
  <c r="S177" i="3"/>
  <c r="R253" i="3"/>
  <c r="R287" i="3"/>
  <c r="T345" i="3"/>
  <c r="T383" i="3"/>
  <c r="R26" i="3"/>
  <c r="S81" i="3"/>
  <c r="S72" i="3" s="1"/>
  <c r="T155" i="3"/>
  <c r="S288" i="3"/>
  <c r="R384" i="3"/>
  <c r="R377" i="3" s="1"/>
  <c r="R146" i="3"/>
  <c r="R141" i="3" s="1"/>
  <c r="R168" i="3"/>
  <c r="T272" i="3"/>
  <c r="T271" i="3" s="1"/>
  <c r="T328" i="3"/>
  <c r="S385" i="3"/>
  <c r="S378" i="3" s="1"/>
  <c r="T17" i="3"/>
  <c r="R311" i="3"/>
  <c r="S339" i="3"/>
  <c r="S300" i="3"/>
  <c r="S269" i="3"/>
  <c r="R367" i="3"/>
  <c r="S63" i="3"/>
  <c r="T192" i="3"/>
  <c r="S275" i="3"/>
  <c r="S274" i="3" s="1"/>
  <c r="S359" i="3"/>
  <c r="R94" i="3"/>
  <c r="R93" i="3" s="1"/>
  <c r="T233" i="3"/>
  <c r="S301" i="3"/>
  <c r="R132" i="3"/>
  <c r="T174" i="3"/>
  <c r="T173" i="3" s="1"/>
  <c r="S236" i="3"/>
  <c r="R363" i="3"/>
  <c r="S52" i="3"/>
  <c r="S104" i="3"/>
  <c r="T237" i="3"/>
  <c r="R302" i="3"/>
  <c r="T191" i="3"/>
  <c r="T111" i="3"/>
  <c r="R177" i="3"/>
  <c r="R176" i="3" s="1"/>
  <c r="T253" i="3"/>
  <c r="T307" i="3"/>
  <c r="S345" i="3"/>
  <c r="S344" i="3" s="1"/>
  <c r="S383" i="3"/>
  <c r="S43" i="3"/>
  <c r="T81" i="3"/>
  <c r="T72" i="3" s="1"/>
  <c r="S155" i="3"/>
  <c r="T311" i="3"/>
  <c r="T310" i="3" s="1"/>
  <c r="T384" i="3"/>
  <c r="T377" i="3" s="1"/>
  <c r="T146" i="3"/>
  <c r="S180" i="3"/>
  <c r="S179" i="3" s="1"/>
  <c r="R272" i="3"/>
  <c r="R271" i="3" s="1"/>
  <c r="S328" i="3"/>
  <c r="S354" i="3"/>
  <c r="T370" i="3"/>
  <c r="T180" i="3"/>
  <c r="T179" i="3" s="1"/>
  <c r="S22" i="3"/>
  <c r="R354" i="3"/>
  <c r="T55" i="3"/>
  <c r="T54" i="3" s="1"/>
  <c r="R358" i="3"/>
  <c r="R63" i="3"/>
  <c r="S192" i="3"/>
  <c r="R339" i="3"/>
  <c r="R338" i="3" s="1"/>
  <c r="R359" i="3"/>
  <c r="T94" i="3"/>
  <c r="T93" i="3" s="1"/>
  <c r="T265" i="3"/>
  <c r="R301" i="3"/>
  <c r="T132" i="3"/>
  <c r="T197" i="3"/>
  <c r="R236" i="3"/>
  <c r="T363" i="3"/>
  <c r="T35" i="3"/>
  <c r="R104" i="3"/>
  <c r="S237" i="3"/>
  <c r="T354" i="3"/>
  <c r="S191" i="3"/>
  <c r="S111" i="3"/>
  <c r="T221" i="3"/>
  <c r="T220" i="3" s="1"/>
  <c r="S253" i="3"/>
  <c r="R307" i="3"/>
  <c r="R306" i="3" s="1"/>
  <c r="T355" i="3"/>
  <c r="R383" i="3"/>
  <c r="R43" i="3"/>
  <c r="T118" i="3"/>
  <c r="R155" i="3"/>
  <c r="S311" i="3"/>
  <c r="S310" i="3" s="1"/>
  <c r="T329" i="3"/>
  <c r="S146" i="3"/>
  <c r="S141" i="3" s="1"/>
  <c r="R180" i="3"/>
  <c r="R179" i="3" s="1"/>
  <c r="R315" i="3"/>
  <c r="R328" i="3"/>
  <c r="R237" i="3"/>
  <c r="T43" i="3"/>
  <c r="S358" i="3"/>
  <c r="R197" i="3"/>
  <c r="R268" i="3"/>
  <c r="S370" i="3"/>
  <c r="S315" i="3"/>
  <c r="R159" i="3"/>
  <c r="R158" i="3" s="1"/>
  <c r="R192" i="3"/>
  <c r="T339" i="3"/>
  <c r="T22" i="3"/>
  <c r="S94" i="3"/>
  <c r="S93" i="3" s="1"/>
  <c r="S265" i="3"/>
  <c r="S259" i="3" s="1"/>
  <c r="R16" i="3"/>
  <c r="S132" i="3"/>
  <c r="S197" i="3"/>
  <c r="T300" i="3"/>
  <c r="S363" i="3"/>
  <c r="S35" i="3"/>
  <c r="T201" i="3"/>
  <c r="S221" i="3"/>
  <c r="S220" i="3" s="1"/>
  <c r="S355" i="3"/>
  <c r="S156" i="3"/>
  <c r="T16" i="3"/>
  <c r="S201" i="3"/>
  <c r="S200" i="3" s="1"/>
  <c r="R355" i="3"/>
  <c r="R156" i="3"/>
  <c r="R151" i="3" s="1"/>
  <c r="T159" i="3"/>
  <c r="T158" i="3" s="1"/>
  <c r="T162" i="3"/>
  <c r="T161" i="3" s="1"/>
  <c r="R165" i="3"/>
  <c r="R164" i="3" s="1"/>
  <c r="S244" i="3"/>
  <c r="R397" i="3"/>
  <c r="R392" i="3" s="1"/>
  <c r="T397" i="3"/>
  <c r="T392" i="3" s="1"/>
  <c r="S397" i="3"/>
  <c r="T396" i="3"/>
  <c r="S396" i="3"/>
  <c r="R396" i="3"/>
  <c r="S403" i="3"/>
  <c r="R403" i="3"/>
  <c r="T403" i="3"/>
  <c r="T406" i="3"/>
  <c r="S406" i="3"/>
  <c r="R406" i="3"/>
  <c r="S409" i="3"/>
  <c r="T409" i="3"/>
  <c r="R409" i="3"/>
  <c r="N409" i="3"/>
  <c r="N384" i="3"/>
  <c r="N377" i="3" s="1"/>
  <c r="N362" i="3"/>
  <c r="N336" i="3"/>
  <c r="N335" i="3" s="1"/>
  <c r="N304" i="3"/>
  <c r="N296" i="3" s="1"/>
  <c r="N272" i="3"/>
  <c r="N271" i="3" s="1"/>
  <c r="N241" i="3"/>
  <c r="N215" i="3"/>
  <c r="N210" i="3" s="1"/>
  <c r="N180" i="3"/>
  <c r="N179" i="3" s="1"/>
  <c r="N156" i="3"/>
  <c r="N151" i="3" s="1"/>
  <c r="N122" i="3"/>
  <c r="N105" i="3"/>
  <c r="N78" i="3"/>
  <c r="N43" i="3"/>
  <c r="N406" i="3"/>
  <c r="N383" i="3"/>
  <c r="N359" i="3"/>
  <c r="N333" i="3"/>
  <c r="N269" i="3"/>
  <c r="N260" i="3" s="1"/>
  <c r="N104" i="3"/>
  <c r="N403" i="3"/>
  <c r="N382" i="3"/>
  <c r="N375" i="3" s="1"/>
  <c r="N358" i="3"/>
  <c r="N332" i="3"/>
  <c r="N302" i="3"/>
  <c r="N268" i="3"/>
  <c r="N238" i="3"/>
  <c r="N201" i="3"/>
  <c r="N174" i="3"/>
  <c r="N146" i="3"/>
  <c r="N141" i="3" s="1"/>
  <c r="N119" i="3"/>
  <c r="N94" i="3"/>
  <c r="N76" i="3"/>
  <c r="N27" i="3"/>
  <c r="N52" i="3"/>
  <c r="N51" i="3" s="1"/>
  <c r="N339" i="3"/>
  <c r="N338" i="3" s="1"/>
  <c r="N191" i="3"/>
  <c r="N46" i="3"/>
  <c r="N177" i="3"/>
  <c r="N176" i="3" s="1"/>
  <c r="N400" i="3"/>
  <c r="N371" i="3"/>
  <c r="N355" i="3"/>
  <c r="N329" i="3"/>
  <c r="N301" i="3"/>
  <c r="N265" i="3"/>
  <c r="N259" i="3" s="1"/>
  <c r="N237" i="3"/>
  <c r="N197" i="3"/>
  <c r="N171" i="3"/>
  <c r="N170" i="3" s="1"/>
  <c r="N145" i="3"/>
  <c r="N118" i="3"/>
  <c r="N91" i="3"/>
  <c r="N86" i="3" s="1"/>
  <c r="N63" i="3"/>
  <c r="N26" i="3"/>
  <c r="N363" i="3"/>
  <c r="N218" i="3"/>
  <c r="N217" i="3" s="1"/>
  <c r="N107" i="3"/>
  <c r="N214" i="3"/>
  <c r="N35" i="3"/>
  <c r="N399" i="3"/>
  <c r="N370" i="3"/>
  <c r="N354" i="3"/>
  <c r="N328" i="3"/>
  <c r="N300" i="3"/>
  <c r="N264" i="3"/>
  <c r="N236" i="3"/>
  <c r="N194" i="3"/>
  <c r="N187" i="3" s="1"/>
  <c r="N168" i="3"/>
  <c r="N167" i="3" s="1"/>
  <c r="N136" i="3"/>
  <c r="N128" i="3" s="1"/>
  <c r="N114" i="3"/>
  <c r="N113" i="3" s="1"/>
  <c r="N90" i="3"/>
  <c r="N55" i="3"/>
  <c r="N54" i="3" s="1"/>
  <c r="N22" i="3"/>
  <c r="N21" i="3"/>
  <c r="N307" i="3"/>
  <c r="N306" i="3" s="1"/>
  <c r="N159" i="3"/>
  <c r="N158" i="3" s="1"/>
  <c r="N16" i="3"/>
  <c r="N121" i="3"/>
  <c r="N397" i="3"/>
  <c r="N392" i="3" s="1"/>
  <c r="N367" i="3"/>
  <c r="N345" i="3"/>
  <c r="N344" i="3" s="1"/>
  <c r="N315" i="3"/>
  <c r="N288" i="3"/>
  <c r="N283" i="3" s="1"/>
  <c r="N253" i="3"/>
  <c r="N233" i="3"/>
  <c r="N193" i="3"/>
  <c r="N165" i="3"/>
  <c r="N164" i="3" s="1"/>
  <c r="N135" i="3"/>
  <c r="N112" i="3"/>
  <c r="N81" i="3"/>
  <c r="N72" i="3" s="1"/>
  <c r="N244" i="3"/>
  <c r="N79" i="3"/>
  <c r="N70" i="3" s="1"/>
  <c r="N239" i="3"/>
  <c r="N77" i="3"/>
  <c r="N68" i="3" s="1"/>
  <c r="N396" i="3"/>
  <c r="N366" i="3"/>
  <c r="N342" i="3"/>
  <c r="N341" i="3" s="1"/>
  <c r="N311" i="3"/>
  <c r="N287" i="3"/>
  <c r="N245" i="3"/>
  <c r="N221" i="3"/>
  <c r="N192" i="3"/>
  <c r="N162" i="3"/>
  <c r="N161" i="3" s="1"/>
  <c r="N133" i="3"/>
  <c r="N111" i="3"/>
  <c r="N80" i="3"/>
  <c r="N49" i="3"/>
  <c r="N48" i="3" s="1"/>
  <c r="N17" i="3"/>
  <c r="N385" i="3"/>
  <c r="N378" i="3" s="1"/>
  <c r="N275" i="3"/>
  <c r="N274" i="3" s="1"/>
  <c r="N132" i="3"/>
  <c r="N303" i="3"/>
  <c r="N295" i="3" s="1"/>
  <c r="N155" i="3"/>
  <c r="L304" i="3"/>
  <c r="I304" i="3"/>
  <c r="I296" i="3" s="1"/>
  <c r="H91" i="3"/>
  <c r="H304" i="3"/>
  <c r="L91" i="3"/>
  <c r="I91" i="3"/>
  <c r="I86" i="3" s="1"/>
  <c r="T86" i="3"/>
  <c r="O304" i="3"/>
  <c r="R86" i="3"/>
  <c r="O91" i="3"/>
  <c r="R67" i="3"/>
  <c r="O63" i="3"/>
  <c r="O26" i="3"/>
  <c r="O400" i="3"/>
  <c r="O371" i="3"/>
  <c r="O355" i="3"/>
  <c r="O329" i="3"/>
  <c r="O300" i="3"/>
  <c r="O264" i="3"/>
  <c r="O236" i="3"/>
  <c r="O194" i="3"/>
  <c r="O168" i="3"/>
  <c r="O136" i="3"/>
  <c r="O111" i="3"/>
  <c r="O81" i="3"/>
  <c r="O55" i="3"/>
  <c r="O22" i="3"/>
  <c r="O399" i="3"/>
  <c r="O370" i="3"/>
  <c r="O354" i="3"/>
  <c r="O328" i="3"/>
  <c r="O288" i="3"/>
  <c r="O253" i="3"/>
  <c r="O233" i="3"/>
  <c r="O193" i="3"/>
  <c r="O165" i="3"/>
  <c r="O135" i="3"/>
  <c r="O112" i="3"/>
  <c r="O80" i="3"/>
  <c r="O159" i="3"/>
  <c r="O78" i="3"/>
  <c r="O171" i="3"/>
  <c r="O52" i="3"/>
  <c r="O21" i="3"/>
  <c r="O397" i="3"/>
  <c r="O392" i="3" s="1"/>
  <c r="O367" i="3"/>
  <c r="O345" i="3"/>
  <c r="O315" i="3"/>
  <c r="O314" i="3" s="1"/>
  <c r="O287" i="3"/>
  <c r="O245" i="3"/>
  <c r="O221" i="3"/>
  <c r="O192" i="3"/>
  <c r="O162" i="3"/>
  <c r="O133" i="3"/>
  <c r="O127" i="3" s="1"/>
  <c r="O114" i="3"/>
  <c r="O79" i="3"/>
  <c r="O275" i="3"/>
  <c r="O218" i="3"/>
  <c r="O132" i="3"/>
  <c r="O265" i="3"/>
  <c r="O145" i="3"/>
  <c r="O49" i="3"/>
  <c r="O17" i="3"/>
  <c r="O396" i="3"/>
  <c r="O366" i="3"/>
  <c r="O342" i="3"/>
  <c r="O311" i="3"/>
  <c r="O244" i="3"/>
  <c r="O191" i="3"/>
  <c r="O107" i="3"/>
  <c r="O90" i="3"/>
  <c r="O46" i="3"/>
  <c r="O16" i="3"/>
  <c r="O385" i="3"/>
  <c r="O363" i="3"/>
  <c r="O339" i="3"/>
  <c r="O307" i="3"/>
  <c r="O272" i="3"/>
  <c r="O241" i="3"/>
  <c r="O215" i="3"/>
  <c r="O180" i="3"/>
  <c r="O156" i="3"/>
  <c r="O122" i="3"/>
  <c r="O105" i="3"/>
  <c r="O77" i="3"/>
  <c r="O118" i="3"/>
  <c r="O43" i="3"/>
  <c r="O409" i="3"/>
  <c r="O384" i="3"/>
  <c r="O362" i="3"/>
  <c r="O336" i="3"/>
  <c r="O303" i="3"/>
  <c r="O269" i="3"/>
  <c r="O239" i="3"/>
  <c r="O228" i="3" s="1"/>
  <c r="O214" i="3"/>
  <c r="O177" i="3"/>
  <c r="O155" i="3"/>
  <c r="O121" i="3"/>
  <c r="O104" i="3"/>
  <c r="O76" i="3"/>
  <c r="O332" i="3"/>
  <c r="O197" i="3"/>
  <c r="O35" i="3"/>
  <c r="O406" i="3"/>
  <c r="O383" i="3"/>
  <c r="O359" i="3"/>
  <c r="O333" i="3"/>
  <c r="O302" i="3"/>
  <c r="O268" i="3"/>
  <c r="O238" i="3"/>
  <c r="O201" i="3"/>
  <c r="O200" i="3" s="1"/>
  <c r="O174" i="3"/>
  <c r="O146" i="3"/>
  <c r="O119" i="3"/>
  <c r="O94" i="3"/>
  <c r="O27" i="3"/>
  <c r="O403" i="3"/>
  <c r="O382" i="3"/>
  <c r="O358" i="3"/>
  <c r="O301" i="3"/>
  <c r="O237" i="3"/>
  <c r="S127" i="3"/>
  <c r="L119" i="3"/>
  <c r="I119" i="3"/>
  <c r="L112" i="3"/>
  <c r="H119" i="3"/>
  <c r="I112" i="3"/>
  <c r="I105" i="3"/>
  <c r="L105" i="3"/>
  <c r="H112" i="3"/>
  <c r="L133" i="3"/>
  <c r="H133" i="3"/>
  <c r="H105" i="3"/>
  <c r="I133" i="3"/>
  <c r="I127" i="3" s="1"/>
  <c r="T187" i="3"/>
  <c r="R187" i="3"/>
  <c r="I303" i="3"/>
  <c r="I295" i="3" s="1"/>
  <c r="H303" i="3"/>
  <c r="L303" i="3"/>
  <c r="L194" i="3"/>
  <c r="I194" i="3"/>
  <c r="I187" i="3" s="1"/>
  <c r="H194" i="3"/>
  <c r="T228" i="3"/>
  <c r="S228" i="3"/>
  <c r="L239" i="3"/>
  <c r="L228" i="3" s="1"/>
  <c r="I239" i="3"/>
  <c r="I228" i="3" s="1"/>
  <c r="H239" i="3"/>
  <c r="H228" i="3" s="1"/>
  <c r="L333" i="3"/>
  <c r="I333" i="3"/>
  <c r="H333" i="3"/>
  <c r="H399" i="3"/>
  <c r="I399" i="3"/>
  <c r="I389" i="3" s="1"/>
  <c r="L399" i="3"/>
  <c r="S389" i="3"/>
  <c r="I400" i="3"/>
  <c r="H400" i="3"/>
  <c r="L400" i="3"/>
  <c r="I215" i="3"/>
  <c r="I210" i="3" s="1"/>
  <c r="H215" i="3"/>
  <c r="L215" i="3"/>
  <c r="I121" i="3"/>
  <c r="I122" i="3"/>
  <c r="L121" i="3"/>
  <c r="L382" i="3"/>
  <c r="H121" i="3"/>
  <c r="I382" i="3"/>
  <c r="I375" i="3" s="1"/>
  <c r="H122" i="3"/>
  <c r="H382" i="3"/>
  <c r="L122" i="3"/>
  <c r="H77" i="3"/>
  <c r="I77" i="3"/>
  <c r="I68" i="3" s="1"/>
  <c r="I136" i="3"/>
  <c r="I128" i="3" s="1"/>
  <c r="I107" i="3"/>
  <c r="L77" i="3"/>
  <c r="H114" i="3"/>
  <c r="H107" i="3"/>
  <c r="L107" i="3"/>
  <c r="L136" i="3"/>
  <c r="L76" i="3"/>
  <c r="L114" i="3"/>
  <c r="I241" i="3"/>
  <c r="H136" i="3"/>
  <c r="H241" i="3"/>
  <c r="I114" i="3"/>
  <c r="I113" i="3" s="1"/>
  <c r="H76" i="3"/>
  <c r="I76" i="3"/>
  <c r="I67" i="3" s="1"/>
  <c r="L241" i="3"/>
  <c r="T210" i="3"/>
  <c r="R375" i="3"/>
  <c r="R113" i="3"/>
  <c r="R128" i="3"/>
  <c r="T128" i="3"/>
  <c r="L135" i="3"/>
  <c r="I135" i="3"/>
  <c r="H135" i="3"/>
  <c r="I79" i="3"/>
  <c r="I70" i="3" s="1"/>
  <c r="I80" i="3"/>
  <c r="I71" i="3" s="1"/>
  <c r="I78" i="3"/>
  <c r="I81" i="3"/>
  <c r="I72" i="3" s="1"/>
  <c r="R220" i="3"/>
  <c r="L221" i="3"/>
  <c r="H26" i="3"/>
  <c r="L118" i="3"/>
  <c r="L307" i="3"/>
  <c r="L384" i="3"/>
  <c r="L363" i="3"/>
  <c r="H370" i="3"/>
  <c r="L354" i="3"/>
  <c r="H345" i="3"/>
  <c r="L328" i="3"/>
  <c r="H332" i="3"/>
  <c r="L315" i="3"/>
  <c r="L268" i="3"/>
  <c r="H264" i="3"/>
  <c r="I253" i="3"/>
  <c r="I221" i="3"/>
  <c r="I220" i="3" s="1"/>
  <c r="I214" i="3"/>
  <c r="H174" i="3"/>
  <c r="L192" i="3"/>
  <c r="I162" i="3"/>
  <c r="I161" i="3" s="1"/>
  <c r="I165" i="3"/>
  <c r="I164" i="3" s="1"/>
  <c r="H180" i="3"/>
  <c r="I146" i="3"/>
  <c r="I141" i="3" s="1"/>
  <c r="I132" i="3"/>
  <c r="I118" i="3"/>
  <c r="I117" i="3" s="1"/>
  <c r="H46" i="3"/>
  <c r="I43" i="3"/>
  <c r="I55" i="3"/>
  <c r="I54" i="3" s="1"/>
  <c r="H21" i="3"/>
  <c r="H27" i="3"/>
  <c r="L201" i="3"/>
  <c r="H362" i="3"/>
  <c r="L355" i="3"/>
  <c r="I342" i="3"/>
  <c r="I341" i="3" s="1"/>
  <c r="L301" i="3"/>
  <c r="L288" i="3"/>
  <c r="L272" i="3"/>
  <c r="I245" i="3"/>
  <c r="H165" i="3"/>
  <c r="I49" i="3"/>
  <c r="I48" i="3" s="1"/>
  <c r="I27" i="3"/>
  <c r="L245" i="3"/>
  <c r="I362" i="3"/>
  <c r="L336" i="3"/>
  <c r="L275" i="3"/>
  <c r="H156" i="3"/>
  <c r="I46" i="3"/>
  <c r="I45" i="3" s="1"/>
  <c r="L27" i="3"/>
  <c r="H22" i="3"/>
  <c r="L94" i="3"/>
  <c r="H253" i="3"/>
  <c r="H272" i="3"/>
  <c r="H383" i="3"/>
  <c r="H359" i="3"/>
  <c r="L371" i="3"/>
  <c r="H355" i="3"/>
  <c r="H363" i="3"/>
  <c r="L345" i="3"/>
  <c r="I345" i="3"/>
  <c r="I344" i="3" s="1"/>
  <c r="L329" i="3"/>
  <c r="L302" i="3"/>
  <c r="L294" i="3" s="1"/>
  <c r="I302" i="3"/>
  <c r="I294" i="3" s="1"/>
  <c r="I288" i="3"/>
  <c r="I283" i="3" s="1"/>
  <c r="I265" i="3"/>
  <c r="I259" i="3" s="1"/>
  <c r="L253" i="3"/>
  <c r="H236" i="3"/>
  <c r="H245" i="3"/>
  <c r="H218" i="3"/>
  <c r="H191" i="3"/>
  <c r="I191" i="3"/>
  <c r="H193" i="3"/>
  <c r="H162" i="3"/>
  <c r="I155" i="3"/>
  <c r="H145" i="3"/>
  <c r="H118" i="3"/>
  <c r="I111" i="3"/>
  <c r="I110" i="3" s="1"/>
  <c r="L81" i="3"/>
  <c r="H80" i="3"/>
  <c r="H35" i="3"/>
  <c r="H49" i="3"/>
  <c r="H17" i="3"/>
  <c r="I21" i="3"/>
  <c r="L16" i="3"/>
  <c r="H146" i="3"/>
  <c r="H302" i="3"/>
  <c r="L244" i="3"/>
  <c r="I104" i="3"/>
  <c r="H78" i="3"/>
  <c r="I26" i="3"/>
  <c r="L237" i="3"/>
  <c r="I383" i="3"/>
  <c r="I370" i="3"/>
  <c r="I328" i="3"/>
  <c r="H300" i="3"/>
  <c r="H233" i="3"/>
  <c r="L165" i="3"/>
  <c r="L104" i="3"/>
  <c r="L21" i="3"/>
  <c r="L264" i="3"/>
  <c r="H275" i="3"/>
  <c r="H287" i="3"/>
  <c r="H315" i="3"/>
  <c r="H314" i="3" s="1"/>
  <c r="L359" i="3"/>
  <c r="H366" i="3"/>
  <c r="L370" i="3"/>
  <c r="I355" i="3"/>
  <c r="H367" i="3"/>
  <c r="L332" i="3"/>
  <c r="H339" i="3"/>
  <c r="I301" i="3"/>
  <c r="I293" i="3" s="1"/>
  <c r="I311" i="3"/>
  <c r="I310" i="3" s="1"/>
  <c r="L265" i="3"/>
  <c r="I269" i="3"/>
  <c r="I260" i="3" s="1"/>
  <c r="I236" i="3"/>
  <c r="H237" i="3"/>
  <c r="L214" i="3"/>
  <c r="I218" i="3"/>
  <c r="I217" i="3" s="1"/>
  <c r="I201" i="3"/>
  <c r="I193" i="3"/>
  <c r="I186" i="3" s="1"/>
  <c r="H159" i="3"/>
  <c r="I174" i="3"/>
  <c r="I173" i="3" s="1"/>
  <c r="I171" i="3"/>
  <c r="I170" i="3" s="1"/>
  <c r="I156" i="3"/>
  <c r="I151" i="3" s="1"/>
  <c r="I145" i="3"/>
  <c r="L111" i="3"/>
  <c r="H94" i="3"/>
  <c r="L49" i="3"/>
  <c r="L22" i="3"/>
  <c r="H336" i="3"/>
  <c r="H335" i="3" s="1"/>
  <c r="H385" i="3"/>
  <c r="H371" i="3"/>
  <c r="L311" i="3"/>
  <c r="L310" i="3" s="1"/>
  <c r="H265" i="3"/>
  <c r="L236" i="3"/>
  <c r="L191" i="3"/>
  <c r="H155" i="3"/>
  <c r="L180" i="3"/>
  <c r="L146" i="3"/>
  <c r="I94" i="3"/>
  <c r="I93" i="3" s="1"/>
  <c r="H63" i="3"/>
  <c r="L17" i="3"/>
  <c r="L132" i="3"/>
  <c r="L385" i="3"/>
  <c r="I385" i="3"/>
  <c r="I378" i="3" s="1"/>
  <c r="I363" i="3"/>
  <c r="I329" i="3"/>
  <c r="I238" i="3"/>
  <c r="L193" i="3"/>
  <c r="L186" i="3" s="1"/>
  <c r="L171" i="3"/>
  <c r="L79" i="3"/>
  <c r="H52" i="3"/>
  <c r="L174" i="3"/>
  <c r="L300" i="3"/>
  <c r="L145" i="3"/>
  <c r="L177" i="3"/>
  <c r="L383" i="3"/>
  <c r="H384" i="3"/>
  <c r="L366" i="3"/>
  <c r="H354" i="3"/>
  <c r="I367" i="3"/>
  <c r="L339" i="3"/>
  <c r="I332" i="3"/>
  <c r="H329" i="3"/>
  <c r="H301" i="3"/>
  <c r="L287" i="3"/>
  <c r="I287" i="3"/>
  <c r="I272" i="3"/>
  <c r="I271" i="3" s="1"/>
  <c r="I268" i="3"/>
  <c r="I237" i="3"/>
  <c r="I197" i="3"/>
  <c r="I196" i="3" s="1"/>
  <c r="I168" i="3"/>
  <c r="I167" i="3" s="1"/>
  <c r="H197" i="3"/>
  <c r="L155" i="3"/>
  <c r="L156" i="3"/>
  <c r="I180" i="3"/>
  <c r="I179" i="3" s="1"/>
  <c r="H104" i="3"/>
  <c r="I90" i="3"/>
  <c r="L63" i="3"/>
  <c r="L43" i="3"/>
  <c r="I16" i="3"/>
  <c r="I17" i="3"/>
  <c r="I366" i="3"/>
  <c r="L342" i="3"/>
  <c r="H311" i="3"/>
  <c r="H268" i="3"/>
  <c r="I233" i="3"/>
  <c r="I192" i="3"/>
  <c r="H171" i="3"/>
  <c r="H111" i="3"/>
  <c r="L78" i="3"/>
  <c r="I35" i="3"/>
  <c r="I22" i="3"/>
  <c r="L218" i="3"/>
  <c r="H177" i="3"/>
  <c r="H90" i="3"/>
  <c r="H89" i="3" s="1"/>
  <c r="I63" i="3"/>
  <c r="L197" i="3"/>
  <c r="L196" i="3" s="1"/>
  <c r="L80" i="3"/>
  <c r="L269" i="3"/>
  <c r="H81" i="3"/>
  <c r="L367" i="3"/>
  <c r="L358" i="3"/>
  <c r="H358" i="3"/>
  <c r="I354" i="3"/>
  <c r="I371" i="3"/>
  <c r="H342" i="3"/>
  <c r="I339" i="3"/>
  <c r="I338" i="3" s="1"/>
  <c r="H328" i="3"/>
  <c r="I315" i="3"/>
  <c r="I314" i="3" s="1"/>
  <c r="I307" i="3"/>
  <c r="I306" i="3" s="1"/>
  <c r="H307" i="3"/>
  <c r="H306" i="3" s="1"/>
  <c r="I264" i="3"/>
  <c r="I275" i="3"/>
  <c r="I274" i="3" s="1"/>
  <c r="I244" i="3"/>
  <c r="L233" i="3"/>
  <c r="L238" i="3"/>
  <c r="H221" i="3"/>
  <c r="H201" i="3"/>
  <c r="H200" i="3" s="1"/>
  <c r="L159" i="3"/>
  <c r="I159" i="3"/>
  <c r="I158" i="3" s="1"/>
  <c r="L168" i="3"/>
  <c r="L90" i="3"/>
  <c r="H79" i="3"/>
  <c r="L35" i="3"/>
  <c r="L52" i="3"/>
  <c r="L55" i="3"/>
  <c r="I52" i="3"/>
  <c r="I51" i="3" s="1"/>
  <c r="L26" i="3"/>
  <c r="L46" i="3"/>
  <c r="H244" i="3"/>
  <c r="I384" i="3"/>
  <c r="I377" i="3" s="1"/>
  <c r="L362" i="3"/>
  <c r="I359" i="3"/>
  <c r="I336" i="3"/>
  <c r="H288" i="3"/>
  <c r="H269" i="3"/>
  <c r="H238" i="3"/>
  <c r="H214" i="3"/>
  <c r="H192" i="3"/>
  <c r="L162" i="3"/>
  <c r="I177" i="3"/>
  <c r="I176" i="3" s="1"/>
  <c r="H132" i="3"/>
  <c r="H55" i="3"/>
  <c r="I358" i="3"/>
  <c r="I300" i="3"/>
  <c r="H168" i="3"/>
  <c r="H43" i="3"/>
  <c r="H16" i="3"/>
  <c r="S335" i="3"/>
  <c r="S170" i="3"/>
  <c r="R48" i="3"/>
  <c r="T167" i="3"/>
  <c r="R54" i="3"/>
  <c r="S338" i="3"/>
  <c r="R335" i="3"/>
  <c r="S51" i="3"/>
  <c r="T344" i="3"/>
  <c r="S260" i="3"/>
  <c r="S151" i="3"/>
  <c r="T70" i="3"/>
  <c r="T45" i="3"/>
  <c r="T141" i="3"/>
  <c r="T338" i="3"/>
  <c r="T335" i="3"/>
  <c r="T259" i="3"/>
  <c r="R170" i="3"/>
  <c r="S173" i="3"/>
  <c r="T176" i="3"/>
  <c r="T283" i="3"/>
  <c r="R167" i="3"/>
  <c r="S176" i="3"/>
  <c r="T378" i="3"/>
  <c r="S283" i="3"/>
  <c r="T48" i="3"/>
  <c r="R72" i="3"/>
  <c r="S71" i="3"/>
  <c r="R260" i="3"/>
  <c r="S392" i="3"/>
  <c r="L397" i="3"/>
  <c r="L392" i="3" s="1"/>
  <c r="H397" i="3"/>
  <c r="H392" i="3" s="1"/>
  <c r="I397" i="3"/>
  <c r="I392" i="3" s="1"/>
  <c r="P15" i="27"/>
  <c r="P14" i="27"/>
  <c r="P18" i="27"/>
  <c r="L396" i="3"/>
  <c r="L403" i="3"/>
  <c r="L406" i="3"/>
  <c r="L409" i="3"/>
  <c r="H409" i="3"/>
  <c r="H408" i="3" s="1"/>
  <c r="I409" i="3"/>
  <c r="I406" i="3"/>
  <c r="I396" i="3"/>
  <c r="H403" i="3"/>
  <c r="H402" i="3" s="1"/>
  <c r="H406" i="3"/>
  <c r="H405" i="3" s="1"/>
  <c r="H396" i="3"/>
  <c r="I403" i="3"/>
  <c r="H186" i="3" l="1"/>
  <c r="L258" i="3"/>
  <c r="J312" i="3"/>
  <c r="K312" i="3" s="1"/>
  <c r="N196" i="3"/>
  <c r="O306" i="3"/>
  <c r="S306" i="3"/>
  <c r="R310" i="3"/>
  <c r="P202" i="3"/>
  <c r="L314" i="3"/>
  <c r="L306" i="3"/>
  <c r="L293" i="3"/>
  <c r="H294" i="3"/>
  <c r="J202" i="3"/>
  <c r="K202" i="3" s="1"/>
  <c r="J308" i="3"/>
  <c r="K308" i="3" s="1"/>
  <c r="P316" i="3"/>
  <c r="O294" i="3"/>
  <c r="O186" i="3"/>
  <c r="T200" i="3"/>
  <c r="R196" i="3"/>
  <c r="T293" i="3"/>
  <c r="T306" i="3"/>
  <c r="T294" i="3"/>
  <c r="P308" i="3"/>
  <c r="J22" i="3"/>
  <c r="K22" i="3" s="1"/>
  <c r="T185" i="3"/>
  <c r="S185" i="3"/>
  <c r="O310" i="3"/>
  <c r="T196" i="3"/>
  <c r="P312" i="3"/>
  <c r="S196" i="3"/>
  <c r="O293" i="3"/>
  <c r="R186" i="3"/>
  <c r="O185" i="3"/>
  <c r="O196" i="3"/>
  <c r="R294" i="3"/>
  <c r="S293" i="3"/>
  <c r="R185" i="3"/>
  <c r="R200" i="3"/>
  <c r="S186" i="3"/>
  <c r="R293" i="3"/>
  <c r="T186" i="3"/>
  <c r="S314" i="3"/>
  <c r="R314" i="3"/>
  <c r="P198" i="3"/>
  <c r="N314" i="3"/>
  <c r="N200" i="3"/>
  <c r="N185" i="3"/>
  <c r="N186" i="3"/>
  <c r="N293" i="3"/>
  <c r="M312" i="3"/>
  <c r="N310" i="3"/>
  <c r="U310" i="3" s="1"/>
  <c r="N294" i="3"/>
  <c r="M202" i="3"/>
  <c r="L185" i="3"/>
  <c r="J205" i="3"/>
  <c r="J204" i="3" s="1"/>
  <c r="H204" i="3"/>
  <c r="L277" i="3"/>
  <c r="M278" i="3"/>
  <c r="M277" i="3" s="1"/>
  <c r="N318" i="3"/>
  <c r="U318" i="3" s="1"/>
  <c r="P319" i="3"/>
  <c r="P318" i="3" s="1"/>
  <c r="I185" i="3"/>
  <c r="N204" i="3"/>
  <c r="U204" i="3" s="1"/>
  <c r="P205" i="3"/>
  <c r="P204" i="3" s="1"/>
  <c r="J319" i="3"/>
  <c r="J318" i="3" s="1"/>
  <c r="H318" i="3"/>
  <c r="M308" i="3"/>
  <c r="M316" i="3"/>
  <c r="H310" i="3"/>
  <c r="L204" i="3"/>
  <c r="M205" i="3"/>
  <c r="M204" i="3" s="1"/>
  <c r="J198" i="3"/>
  <c r="K198" i="3" s="1"/>
  <c r="H185" i="3"/>
  <c r="J316" i="3"/>
  <c r="K316" i="3" s="1"/>
  <c r="L200" i="3"/>
  <c r="L318" i="3"/>
  <c r="M319" i="3"/>
  <c r="M318" i="3" s="1"/>
  <c r="N277" i="3"/>
  <c r="U277" i="3" s="1"/>
  <c r="P278" i="3"/>
  <c r="P277" i="3" s="1"/>
  <c r="J278" i="3"/>
  <c r="J277" i="3" s="1"/>
  <c r="H277" i="3"/>
  <c r="I200" i="3"/>
  <c r="H196" i="3"/>
  <c r="H293" i="3"/>
  <c r="M198" i="3"/>
  <c r="H258" i="3"/>
  <c r="I258" i="3"/>
  <c r="I256" i="3" s="1"/>
  <c r="N258" i="3"/>
  <c r="N256" i="3" s="1"/>
  <c r="G19" i="26" s="1"/>
  <c r="S258" i="3"/>
  <c r="S256" i="3" s="1"/>
  <c r="M19" i="26" s="1"/>
  <c r="T258" i="3"/>
  <c r="T256" i="3" s="1"/>
  <c r="O19" i="26" s="1"/>
  <c r="R258" i="3"/>
  <c r="R256" i="3" s="1"/>
  <c r="K19" i="26" s="1"/>
  <c r="O258" i="3"/>
  <c r="J79" i="3"/>
  <c r="J70" i="3" s="1"/>
  <c r="L331" i="3"/>
  <c r="L324" i="3"/>
  <c r="I299" i="3"/>
  <c r="S103" i="3"/>
  <c r="M13" i="19" s="1"/>
  <c r="T89" i="3"/>
  <c r="S89" i="3"/>
  <c r="I365" i="3"/>
  <c r="N227" i="3"/>
  <c r="L89" i="3"/>
  <c r="T110" i="3"/>
  <c r="L299" i="3"/>
  <c r="I89" i="3"/>
  <c r="N89" i="3"/>
  <c r="S68" i="3"/>
  <c r="R89" i="3"/>
  <c r="L86" i="3"/>
  <c r="M91" i="3"/>
  <c r="M86" i="3" s="1"/>
  <c r="J304" i="3"/>
  <c r="H296" i="3"/>
  <c r="J91" i="3"/>
  <c r="J86" i="3" s="1"/>
  <c r="H86" i="3"/>
  <c r="L296" i="3"/>
  <c r="M304" i="3"/>
  <c r="M296" i="3" s="1"/>
  <c r="O86" i="3"/>
  <c r="P91" i="3"/>
  <c r="P86" i="3" s="1"/>
  <c r="O296" i="3"/>
  <c r="P304" i="3"/>
  <c r="P296" i="3" s="1"/>
  <c r="O89" i="3"/>
  <c r="T299" i="3"/>
  <c r="O299" i="3"/>
  <c r="S299" i="3"/>
  <c r="N299" i="3"/>
  <c r="H299" i="3"/>
  <c r="R299" i="3"/>
  <c r="L131" i="3"/>
  <c r="J81" i="3"/>
  <c r="K81" i="3" s="1"/>
  <c r="M400" i="3"/>
  <c r="T131" i="3"/>
  <c r="S110" i="3"/>
  <c r="S117" i="3"/>
  <c r="M15" i="19" s="1"/>
  <c r="T117" i="3"/>
  <c r="O15" i="19" s="1"/>
  <c r="O103" i="3"/>
  <c r="R117" i="3"/>
  <c r="K15" i="19" s="1"/>
  <c r="T103" i="3"/>
  <c r="O13" i="19" s="1"/>
  <c r="N117" i="3"/>
  <c r="G15" i="19" s="1"/>
  <c r="N131" i="3"/>
  <c r="R103" i="3"/>
  <c r="K13" i="19" s="1"/>
  <c r="R131" i="3"/>
  <c r="S67" i="3"/>
  <c r="S131" i="3"/>
  <c r="O117" i="3"/>
  <c r="O131" i="3"/>
  <c r="O110" i="3"/>
  <c r="R110" i="3"/>
  <c r="N389" i="3"/>
  <c r="M399" i="3"/>
  <c r="M389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K105" i="3" s="1"/>
  <c r="H99" i="3"/>
  <c r="L127" i="3"/>
  <c r="M133" i="3"/>
  <c r="M127" i="3" s="1"/>
  <c r="M112" i="3"/>
  <c r="J112" i="3"/>
  <c r="K112" i="3" s="1"/>
  <c r="L99" i="3"/>
  <c r="M105" i="3"/>
  <c r="M119" i="3"/>
  <c r="N127" i="3"/>
  <c r="P133" i="3"/>
  <c r="P127" i="3" s="1"/>
  <c r="I213" i="3"/>
  <c r="L227" i="3"/>
  <c r="S324" i="3"/>
  <c r="I227" i="3"/>
  <c r="H213" i="3"/>
  <c r="T331" i="3"/>
  <c r="T324" i="3"/>
  <c r="H187" i="3"/>
  <c r="J194" i="3"/>
  <c r="J187" i="3" s="1"/>
  <c r="L187" i="3"/>
  <c r="M194" i="3"/>
  <c r="M187" i="3" s="1"/>
  <c r="L295" i="3"/>
  <c r="M303" i="3"/>
  <c r="M295" i="3" s="1"/>
  <c r="J303" i="3"/>
  <c r="J295" i="3" s="1"/>
  <c r="H295" i="3"/>
  <c r="O324" i="3"/>
  <c r="O187" i="3"/>
  <c r="P194" i="3"/>
  <c r="P187" i="3" s="1"/>
  <c r="P303" i="3"/>
  <c r="P295" i="3" s="1"/>
  <c r="O295" i="3"/>
  <c r="N190" i="3"/>
  <c r="S190" i="3"/>
  <c r="T190" i="3"/>
  <c r="L190" i="3"/>
  <c r="O190" i="3"/>
  <c r="I190" i="3"/>
  <c r="R190" i="3"/>
  <c r="H190" i="3"/>
  <c r="U51" i="3"/>
  <c r="H227" i="3"/>
  <c r="U54" i="3"/>
  <c r="U48" i="3"/>
  <c r="S227" i="3"/>
  <c r="R227" i="3"/>
  <c r="P239" i="3"/>
  <c r="P228" i="3" s="1"/>
  <c r="N228" i="3"/>
  <c r="S235" i="3"/>
  <c r="O227" i="3"/>
  <c r="T227" i="3"/>
  <c r="J239" i="3"/>
  <c r="J228" i="3" s="1"/>
  <c r="N331" i="3"/>
  <c r="L235" i="3"/>
  <c r="R235" i="3"/>
  <c r="N235" i="3"/>
  <c r="T235" i="3"/>
  <c r="O235" i="3"/>
  <c r="H324" i="3"/>
  <c r="I235" i="3"/>
  <c r="M239" i="3"/>
  <c r="M228" i="3" s="1"/>
  <c r="L398" i="3"/>
  <c r="H235" i="3"/>
  <c r="N324" i="3"/>
  <c r="R324" i="3"/>
  <c r="H331" i="3"/>
  <c r="I324" i="3"/>
  <c r="J333" i="3"/>
  <c r="K333" i="3" s="1"/>
  <c r="I331" i="3"/>
  <c r="H398" i="3"/>
  <c r="S331" i="3"/>
  <c r="P333" i="3"/>
  <c r="S398" i="3"/>
  <c r="O331" i="3"/>
  <c r="R331" i="3"/>
  <c r="M333" i="3"/>
  <c r="T398" i="3"/>
  <c r="N398" i="3"/>
  <c r="I398" i="3"/>
  <c r="R398" i="3"/>
  <c r="L389" i="3"/>
  <c r="H389" i="3"/>
  <c r="J399" i="3"/>
  <c r="J389" i="3" s="1"/>
  <c r="O398" i="3"/>
  <c r="O389" i="3"/>
  <c r="P399" i="3"/>
  <c r="P389" i="3" s="1"/>
  <c r="L126" i="3"/>
  <c r="H11" i="3"/>
  <c r="H134" i="3"/>
  <c r="I134" i="3"/>
  <c r="N213" i="3"/>
  <c r="L134" i="3"/>
  <c r="J400" i="3"/>
  <c r="K400" i="3" s="1"/>
  <c r="O213" i="3"/>
  <c r="P400" i="3"/>
  <c r="T67" i="3"/>
  <c r="J122" i="3"/>
  <c r="K122" i="3" s="1"/>
  <c r="S213" i="3"/>
  <c r="O126" i="3"/>
  <c r="M367" i="3"/>
  <c r="N361" i="3"/>
  <c r="O134" i="3"/>
  <c r="I11" i="3"/>
  <c r="J80" i="3"/>
  <c r="K80" i="3" s="1"/>
  <c r="I243" i="3"/>
  <c r="T134" i="3"/>
  <c r="T68" i="3"/>
  <c r="I109" i="3"/>
  <c r="P122" i="3"/>
  <c r="S134" i="3"/>
  <c r="T213" i="3"/>
  <c r="L381" i="3"/>
  <c r="R120" i="3"/>
  <c r="T120" i="3"/>
  <c r="N100" i="3"/>
  <c r="N106" i="3"/>
  <c r="L128" i="3"/>
  <c r="M136" i="3"/>
  <c r="M128" i="3" s="1"/>
  <c r="L375" i="3"/>
  <c r="M382" i="3"/>
  <c r="M375" i="3" s="1"/>
  <c r="L67" i="3"/>
  <c r="M76" i="3"/>
  <c r="M67" i="3" s="1"/>
  <c r="L120" i="3"/>
  <c r="M121" i="3"/>
  <c r="H390" i="3"/>
  <c r="N134" i="3"/>
  <c r="H229" i="3"/>
  <c r="J241" i="3"/>
  <c r="K241" i="3" s="1"/>
  <c r="H240" i="3"/>
  <c r="M107" i="3"/>
  <c r="L106" i="3"/>
  <c r="L100" i="3"/>
  <c r="H68" i="3"/>
  <c r="J77" i="3"/>
  <c r="J68" i="3" s="1"/>
  <c r="N120" i="3"/>
  <c r="J215" i="3"/>
  <c r="J210" i="3" s="1"/>
  <c r="H210" i="3"/>
  <c r="L213" i="3"/>
  <c r="N229" i="3"/>
  <c r="N240" i="3"/>
  <c r="H100" i="3"/>
  <c r="H106" i="3"/>
  <c r="J107" i="3"/>
  <c r="K107" i="3" s="1"/>
  <c r="M122" i="3"/>
  <c r="N390" i="3"/>
  <c r="L210" i="3"/>
  <c r="M215" i="3"/>
  <c r="M210" i="3" s="1"/>
  <c r="L229" i="3"/>
  <c r="M241" i="3"/>
  <c r="L240" i="3"/>
  <c r="H128" i="3"/>
  <c r="J136" i="3"/>
  <c r="J128" i="3" s="1"/>
  <c r="J114" i="3"/>
  <c r="J113" i="3" s="1"/>
  <c r="H113" i="3"/>
  <c r="H375" i="3"/>
  <c r="J382" i="3"/>
  <c r="J375" i="3" s="1"/>
  <c r="I390" i="3"/>
  <c r="J121" i="3"/>
  <c r="H120" i="3"/>
  <c r="I229" i="3"/>
  <c r="I240" i="3"/>
  <c r="L68" i="3"/>
  <c r="M77" i="3"/>
  <c r="M68" i="3" s="1"/>
  <c r="I120" i="3"/>
  <c r="I116" i="3" s="1"/>
  <c r="L390" i="3"/>
  <c r="J76" i="3"/>
  <c r="J67" i="3" s="1"/>
  <c r="H67" i="3"/>
  <c r="L113" i="3"/>
  <c r="M114" i="3"/>
  <c r="M113" i="3" s="1"/>
  <c r="I106" i="3"/>
  <c r="I100" i="3"/>
  <c r="R213" i="3"/>
  <c r="R106" i="3"/>
  <c r="R100" i="3"/>
  <c r="O375" i="3"/>
  <c r="P382" i="3"/>
  <c r="P375" i="3" s="1"/>
  <c r="O390" i="3"/>
  <c r="O240" i="3"/>
  <c r="O229" i="3"/>
  <c r="P241" i="3"/>
  <c r="O67" i="3"/>
  <c r="O128" i="3"/>
  <c r="P136" i="3"/>
  <c r="P128" i="3" s="1"/>
  <c r="R240" i="3"/>
  <c r="R229" i="3"/>
  <c r="O210" i="3"/>
  <c r="P215" i="3"/>
  <c r="P210" i="3" s="1"/>
  <c r="O120" i="3"/>
  <c r="P121" i="3"/>
  <c r="O113" i="3"/>
  <c r="P114" i="3"/>
  <c r="P113" i="3" s="1"/>
  <c r="S120" i="3"/>
  <c r="N126" i="3"/>
  <c r="R134" i="3"/>
  <c r="T106" i="3"/>
  <c r="T100" i="3"/>
  <c r="T240" i="3"/>
  <c r="T229" i="3"/>
  <c r="R390" i="3"/>
  <c r="S106" i="3"/>
  <c r="S100" i="3"/>
  <c r="S390" i="3"/>
  <c r="O68" i="3"/>
  <c r="P77" i="3"/>
  <c r="P68" i="3" s="1"/>
  <c r="O100" i="3"/>
  <c r="P107" i="3"/>
  <c r="O106" i="3"/>
  <c r="S240" i="3"/>
  <c r="S229" i="3"/>
  <c r="T390" i="3"/>
  <c r="O12" i="3"/>
  <c r="N381" i="3"/>
  <c r="H381" i="3"/>
  <c r="L12" i="3"/>
  <c r="L11" i="3"/>
  <c r="O381" i="3"/>
  <c r="I381" i="3"/>
  <c r="H12" i="3"/>
  <c r="R381" i="3"/>
  <c r="I12" i="3"/>
  <c r="T11" i="3"/>
  <c r="T12" i="3"/>
  <c r="R12" i="3"/>
  <c r="R11" i="3"/>
  <c r="O11" i="3"/>
  <c r="S11" i="3"/>
  <c r="S12" i="3"/>
  <c r="N11" i="3"/>
  <c r="N12" i="3"/>
  <c r="O98" i="3"/>
  <c r="T381" i="3"/>
  <c r="S381" i="3"/>
  <c r="U274" i="3"/>
  <c r="P371" i="3"/>
  <c r="N75" i="3"/>
  <c r="I75" i="3"/>
  <c r="L75" i="3"/>
  <c r="I98" i="3"/>
  <c r="R75" i="3"/>
  <c r="O75" i="3"/>
  <c r="S75" i="3"/>
  <c r="H75" i="3"/>
  <c r="R98" i="3"/>
  <c r="S126" i="3"/>
  <c r="S124" i="3" s="1"/>
  <c r="M11" i="19" s="1"/>
  <c r="H98" i="3"/>
  <c r="L98" i="3"/>
  <c r="T98" i="3"/>
  <c r="S98" i="3"/>
  <c r="H126" i="3"/>
  <c r="I357" i="3"/>
  <c r="I126" i="3"/>
  <c r="I124" i="3" s="1"/>
  <c r="T126" i="3"/>
  <c r="T124" i="3" s="1"/>
  <c r="O11" i="19" s="1"/>
  <c r="J135" i="3"/>
  <c r="M135" i="3"/>
  <c r="P135" i="3"/>
  <c r="R126" i="3"/>
  <c r="R124" i="3" s="1"/>
  <c r="K11" i="19" s="1"/>
  <c r="U164" i="3"/>
  <c r="T365" i="3"/>
  <c r="P359" i="3"/>
  <c r="U176" i="3"/>
  <c r="J245" i="3"/>
  <c r="K245" i="3" s="1"/>
  <c r="U170" i="3"/>
  <c r="I267" i="3"/>
  <c r="U167" i="3"/>
  <c r="U179" i="3"/>
  <c r="U161" i="3"/>
  <c r="P362" i="3"/>
  <c r="N350" i="3"/>
  <c r="U341" i="3"/>
  <c r="U335" i="3"/>
  <c r="U158" i="3"/>
  <c r="U338" i="3"/>
  <c r="U271" i="3"/>
  <c r="T243" i="3"/>
  <c r="U344" i="3"/>
  <c r="U217" i="3"/>
  <c r="I20" i="3"/>
  <c r="J363" i="3"/>
  <c r="K363" i="3" s="1"/>
  <c r="J78" i="3"/>
  <c r="S369" i="3"/>
  <c r="P78" i="3"/>
  <c r="P244" i="3"/>
  <c r="P236" i="3"/>
  <c r="P253" i="3"/>
  <c r="P233" i="3"/>
  <c r="N365" i="3"/>
  <c r="M237" i="3"/>
  <c r="P237" i="3"/>
  <c r="P27" i="3"/>
  <c r="N220" i="3"/>
  <c r="U220" i="3" s="1"/>
  <c r="P221" i="3"/>
  <c r="P220" i="3" s="1"/>
  <c r="P238" i="3"/>
  <c r="N25" i="3"/>
  <c r="J367" i="3"/>
  <c r="K367" i="3" s="1"/>
  <c r="N267" i="3"/>
  <c r="M363" i="3"/>
  <c r="M168" i="3"/>
  <c r="M167" i="3" s="1"/>
  <c r="L167" i="3"/>
  <c r="H170" i="3"/>
  <c r="J171" i="3"/>
  <c r="J170" i="3" s="1"/>
  <c r="L376" i="3"/>
  <c r="M383" i="3"/>
  <c r="M17" i="3"/>
  <c r="M265" i="3"/>
  <c r="M259" i="3" s="1"/>
  <c r="L259" i="3"/>
  <c r="L15" i="3"/>
  <c r="M16" i="3"/>
  <c r="H209" i="3"/>
  <c r="J214" i="3"/>
  <c r="L260" i="3"/>
  <c r="M269" i="3"/>
  <c r="M260" i="3" s="1"/>
  <c r="J197" i="3"/>
  <c r="M311" i="3"/>
  <c r="H274" i="3"/>
  <c r="J275" i="3"/>
  <c r="J274" i="3" s="1"/>
  <c r="I184" i="3"/>
  <c r="M355" i="3"/>
  <c r="L350" i="3"/>
  <c r="N34" i="3"/>
  <c r="N31" i="3"/>
  <c r="N29" i="3" s="1"/>
  <c r="G16" i="19" s="1"/>
  <c r="J332" i="3"/>
  <c r="P366" i="3"/>
  <c r="P22" i="3"/>
  <c r="N69" i="3"/>
  <c r="J238" i="3"/>
  <c r="H243" i="3"/>
  <c r="J244" i="3"/>
  <c r="L31" i="3"/>
  <c r="L29" i="3" s="1"/>
  <c r="E16" i="19" s="1"/>
  <c r="L34" i="3"/>
  <c r="M35" i="3"/>
  <c r="M159" i="3"/>
  <c r="M158" i="3" s="1"/>
  <c r="L158" i="3"/>
  <c r="I349" i="3"/>
  <c r="I353" i="3"/>
  <c r="L71" i="3"/>
  <c r="L140" i="3"/>
  <c r="M145" i="3"/>
  <c r="L144" i="3"/>
  <c r="N327" i="3"/>
  <c r="N323" i="3"/>
  <c r="I144" i="3"/>
  <c r="I140" i="3"/>
  <c r="I138" i="3" s="1"/>
  <c r="N357" i="3"/>
  <c r="M264" i="3"/>
  <c r="L263" i="3"/>
  <c r="I376" i="3"/>
  <c r="I373" i="3" s="1"/>
  <c r="L243" i="3"/>
  <c r="M244" i="3"/>
  <c r="J17" i="3"/>
  <c r="H117" i="3"/>
  <c r="J118" i="3"/>
  <c r="J117" i="3" s="1"/>
  <c r="H184" i="3"/>
  <c r="J191" i="3"/>
  <c r="H350" i="3"/>
  <c r="J355" i="3"/>
  <c r="K355" i="3" s="1"/>
  <c r="L93" i="3"/>
  <c r="L335" i="3"/>
  <c r="M336" i="3"/>
  <c r="M335" i="3" s="1"/>
  <c r="H164" i="3"/>
  <c r="J165" i="3"/>
  <c r="J164" i="3" s="1"/>
  <c r="H361" i="3"/>
  <c r="J362" i="3"/>
  <c r="I249" i="3"/>
  <c r="I247" i="3" s="1"/>
  <c r="I252" i="3"/>
  <c r="L327" i="3"/>
  <c r="L323" i="3"/>
  <c r="M328" i="3"/>
  <c r="L377" i="3"/>
  <c r="M384" i="3"/>
  <c r="M377" i="3" s="1"/>
  <c r="N184" i="3"/>
  <c r="L54" i="3"/>
  <c r="M55" i="3"/>
  <c r="M54" i="3" s="1"/>
  <c r="M342" i="3"/>
  <c r="M341" i="3" s="1"/>
  <c r="L341" i="3"/>
  <c r="M193" i="3"/>
  <c r="H271" i="3"/>
  <c r="J272" i="3"/>
  <c r="J271" i="3" s="1"/>
  <c r="M80" i="3"/>
  <c r="M71" i="3" s="1"/>
  <c r="N71" i="3"/>
  <c r="L45" i="3"/>
  <c r="H70" i="3"/>
  <c r="J201" i="3"/>
  <c r="J200" i="3" s="1"/>
  <c r="J307" i="3"/>
  <c r="J306" i="3" s="1"/>
  <c r="J358" i="3"/>
  <c r="H357" i="3"/>
  <c r="M197" i="3"/>
  <c r="N42" i="3"/>
  <c r="N39" i="3"/>
  <c r="N37" i="3" s="1"/>
  <c r="G11" i="26" s="1"/>
  <c r="I232" i="3"/>
  <c r="I226" i="3"/>
  <c r="N353" i="3"/>
  <c r="N349" i="3"/>
  <c r="I85" i="3"/>
  <c r="I83" i="3" s="1"/>
  <c r="I282" i="3"/>
  <c r="I280" i="3" s="1"/>
  <c r="I286" i="3"/>
  <c r="J354" i="3"/>
  <c r="K354" i="3" s="1"/>
  <c r="H353" i="3"/>
  <c r="H349" i="3"/>
  <c r="M300" i="3"/>
  <c r="L292" i="3"/>
  <c r="L141" i="3"/>
  <c r="M146" i="3"/>
  <c r="M141" i="3" s="1"/>
  <c r="J371" i="3"/>
  <c r="K371" i="3" s="1"/>
  <c r="M214" i="3"/>
  <c r="L209" i="3"/>
  <c r="M307" i="3"/>
  <c r="U306" i="3"/>
  <c r="L369" i="3"/>
  <c r="M370" i="3"/>
  <c r="M21" i="3"/>
  <c r="L20" i="3"/>
  <c r="H48" i="3"/>
  <c r="J49" i="3"/>
  <c r="J48" i="3" s="1"/>
  <c r="H144" i="3"/>
  <c r="H140" i="3"/>
  <c r="J145" i="3"/>
  <c r="H217" i="3"/>
  <c r="J218" i="3"/>
  <c r="J217" i="3" s="1"/>
  <c r="M371" i="3"/>
  <c r="I361" i="3"/>
  <c r="M201" i="3"/>
  <c r="H263" i="3"/>
  <c r="J264" i="3"/>
  <c r="N263" i="3"/>
  <c r="L154" i="3"/>
  <c r="L150" i="3"/>
  <c r="M155" i="3"/>
  <c r="H259" i="3"/>
  <c r="J265" i="3"/>
  <c r="J259" i="3" s="1"/>
  <c r="I323" i="3"/>
  <c r="I327" i="3"/>
  <c r="M345" i="3"/>
  <c r="M344" i="3" s="1"/>
  <c r="L344" i="3"/>
  <c r="H45" i="3"/>
  <c r="J46" i="3"/>
  <c r="J45" i="3" s="1"/>
  <c r="M52" i="3"/>
  <c r="M51" i="3" s="1"/>
  <c r="L51" i="3"/>
  <c r="M174" i="3"/>
  <c r="M173" i="3" s="1"/>
  <c r="N173" i="3"/>
  <c r="U173" i="3" s="1"/>
  <c r="H260" i="3"/>
  <c r="J269" i="3"/>
  <c r="J260" i="3" s="1"/>
  <c r="H167" i="3"/>
  <c r="J168" i="3"/>
  <c r="J167" i="3" s="1"/>
  <c r="H131" i="3"/>
  <c r="J132" i="3"/>
  <c r="H283" i="3"/>
  <c r="J288" i="3"/>
  <c r="J283" i="3" s="1"/>
  <c r="I69" i="3"/>
  <c r="I65" i="3" s="1"/>
  <c r="H220" i="3"/>
  <c r="J221" i="3"/>
  <c r="J220" i="3" s="1"/>
  <c r="L357" i="3"/>
  <c r="M358" i="3"/>
  <c r="I59" i="3"/>
  <c r="I57" i="3" s="1"/>
  <c r="I62" i="3"/>
  <c r="I31" i="3"/>
  <c r="I29" i="3" s="1"/>
  <c r="I34" i="3"/>
  <c r="N243" i="3"/>
  <c r="H103" i="3"/>
  <c r="J104" i="3"/>
  <c r="N209" i="3"/>
  <c r="L173" i="3"/>
  <c r="L179" i="3"/>
  <c r="M180" i="3"/>
  <c r="M179" i="3" s="1"/>
  <c r="L48" i="3"/>
  <c r="M49" i="3"/>
  <c r="M48" i="3" s="1"/>
  <c r="J237" i="3"/>
  <c r="K237" i="3" s="1"/>
  <c r="H365" i="3"/>
  <c r="J366" i="3"/>
  <c r="L103" i="3"/>
  <c r="M104" i="3"/>
  <c r="J26" i="3"/>
  <c r="K26" i="3" s="1"/>
  <c r="I25" i="3"/>
  <c r="J302" i="3"/>
  <c r="M46" i="3"/>
  <c r="M45" i="3" s="1"/>
  <c r="N45" i="3"/>
  <c r="U45" i="3" s="1"/>
  <c r="N154" i="3"/>
  <c r="N150" i="3"/>
  <c r="N148" i="3" s="1"/>
  <c r="G14" i="26" s="1"/>
  <c r="M302" i="3"/>
  <c r="M27" i="3"/>
  <c r="M245" i="3"/>
  <c r="J27" i="3"/>
  <c r="K27" i="3" s="1"/>
  <c r="M192" i="3"/>
  <c r="L267" i="3"/>
  <c r="M268" i="3"/>
  <c r="H344" i="3"/>
  <c r="J345" i="3"/>
  <c r="N85" i="3"/>
  <c r="H15" i="3"/>
  <c r="J16" i="3"/>
  <c r="H72" i="3"/>
  <c r="J193" i="3"/>
  <c r="H42" i="3"/>
  <c r="J43" i="3"/>
  <c r="H39" i="3"/>
  <c r="H37" i="3" s="1"/>
  <c r="L338" i="3"/>
  <c r="M339" i="3"/>
  <c r="M338" i="3" s="1"/>
  <c r="L176" i="3"/>
  <c r="M177" i="3"/>
  <c r="M176" i="3" s="1"/>
  <c r="I350" i="3"/>
  <c r="H252" i="3"/>
  <c r="H249" i="3"/>
  <c r="H247" i="3" s="1"/>
  <c r="J253" i="3"/>
  <c r="K253" i="3" s="1"/>
  <c r="J336" i="3"/>
  <c r="J335" i="3" s="1"/>
  <c r="I335" i="3"/>
  <c r="M26" i="3"/>
  <c r="L25" i="3"/>
  <c r="M90" i="3"/>
  <c r="L85" i="3"/>
  <c r="M238" i="3"/>
  <c r="J315" i="3"/>
  <c r="J90" i="3"/>
  <c r="H85" i="3"/>
  <c r="L69" i="3"/>
  <c r="M78" i="3"/>
  <c r="H267" i="3"/>
  <c r="J268" i="3"/>
  <c r="I15" i="3"/>
  <c r="L282" i="3"/>
  <c r="M287" i="3"/>
  <c r="L286" i="3"/>
  <c r="M366" i="3"/>
  <c r="L365" i="3"/>
  <c r="H51" i="3"/>
  <c r="J52" i="3"/>
  <c r="H154" i="3"/>
  <c r="J155" i="3"/>
  <c r="H150" i="3"/>
  <c r="H378" i="3"/>
  <c r="J385" i="3"/>
  <c r="J378" i="3" s="1"/>
  <c r="N59" i="3"/>
  <c r="N57" i="3" s="1"/>
  <c r="G18" i="19" s="1"/>
  <c r="N62" i="3"/>
  <c r="I225" i="3"/>
  <c r="L164" i="3"/>
  <c r="M165" i="3"/>
  <c r="M164" i="3" s="1"/>
  <c r="H69" i="3"/>
  <c r="H31" i="3"/>
  <c r="H29" i="3" s="1"/>
  <c r="H34" i="3"/>
  <c r="J35" i="3"/>
  <c r="J359" i="3"/>
  <c r="K359" i="3" s="1"/>
  <c r="L271" i="3"/>
  <c r="M272" i="3"/>
  <c r="M271" i="3" s="1"/>
  <c r="H20" i="3"/>
  <c r="J21" i="3"/>
  <c r="I131" i="3"/>
  <c r="H173" i="3"/>
  <c r="J174" i="3"/>
  <c r="J173" i="3" s="1"/>
  <c r="N282" i="3"/>
  <c r="N280" i="3" s="1"/>
  <c r="G20" i="26" s="1"/>
  <c r="N286" i="3"/>
  <c r="L349" i="3"/>
  <c r="M354" i="3"/>
  <c r="L353" i="3"/>
  <c r="L117" i="3"/>
  <c r="M118" i="3"/>
  <c r="M117" i="3" s="1"/>
  <c r="M233" i="3"/>
  <c r="L232" i="3"/>
  <c r="L226" i="3"/>
  <c r="J328" i="3"/>
  <c r="K328" i="3" s="1"/>
  <c r="H323" i="3"/>
  <c r="H327" i="3"/>
  <c r="N376" i="3"/>
  <c r="H176" i="3"/>
  <c r="J177" i="3"/>
  <c r="J176" i="3" s="1"/>
  <c r="H110" i="3"/>
  <c r="J111" i="3"/>
  <c r="J110" i="3" s="1"/>
  <c r="N20" i="3"/>
  <c r="N225" i="3"/>
  <c r="J301" i="3"/>
  <c r="J293" i="3" s="1"/>
  <c r="L70" i="3"/>
  <c r="M79" i="3"/>
  <c r="M70" i="3" s="1"/>
  <c r="L378" i="3"/>
  <c r="M385" i="3"/>
  <c r="M378" i="3" s="1"/>
  <c r="M191" i="3"/>
  <c r="L184" i="3"/>
  <c r="H158" i="3"/>
  <c r="J159" i="3"/>
  <c r="J158" i="3" s="1"/>
  <c r="N252" i="3"/>
  <c r="N249" i="3"/>
  <c r="N247" i="3" s="1"/>
  <c r="G18" i="26" s="1"/>
  <c r="J339" i="3"/>
  <c r="H338" i="3"/>
  <c r="M359" i="3"/>
  <c r="H232" i="3"/>
  <c r="H226" i="3"/>
  <c r="J233" i="3"/>
  <c r="K233" i="3" s="1"/>
  <c r="I103" i="3"/>
  <c r="N369" i="3"/>
  <c r="H71" i="3"/>
  <c r="I154" i="3"/>
  <c r="I150" i="3"/>
  <c r="I148" i="3" s="1"/>
  <c r="J236" i="3"/>
  <c r="H225" i="3"/>
  <c r="M329" i="3"/>
  <c r="J383" i="3"/>
  <c r="H376" i="3"/>
  <c r="J156" i="3"/>
  <c r="J151" i="3" s="1"/>
  <c r="H151" i="3"/>
  <c r="L283" i="3"/>
  <c r="M288" i="3"/>
  <c r="M283" i="3" s="1"/>
  <c r="I209" i="3"/>
  <c r="I207" i="3" s="1"/>
  <c r="M315" i="3"/>
  <c r="H25" i="3"/>
  <c r="M362" i="3"/>
  <c r="L361" i="3"/>
  <c r="H341" i="3"/>
  <c r="J342" i="3"/>
  <c r="J341" i="3" s="1"/>
  <c r="L110" i="3"/>
  <c r="M111" i="3"/>
  <c r="M110" i="3" s="1"/>
  <c r="H282" i="3"/>
  <c r="H286" i="3"/>
  <c r="J287" i="3"/>
  <c r="K287" i="3" s="1"/>
  <c r="M94" i="3"/>
  <c r="M93" i="3" s="1"/>
  <c r="N93" i="3"/>
  <c r="U93" i="3" s="1"/>
  <c r="M275" i="3"/>
  <c r="M274" i="3" s="1"/>
  <c r="L274" i="3"/>
  <c r="H54" i="3"/>
  <c r="J55" i="3"/>
  <c r="J54" i="3" s="1"/>
  <c r="I263" i="3"/>
  <c r="L62" i="3"/>
  <c r="M63" i="3"/>
  <c r="L59" i="3"/>
  <c r="L57" i="3" s="1"/>
  <c r="E18" i="19" s="1"/>
  <c r="H59" i="3"/>
  <c r="H57" i="3" s="1"/>
  <c r="H62" i="3"/>
  <c r="J63" i="3"/>
  <c r="M22" i="3"/>
  <c r="I369" i="3"/>
  <c r="I292" i="3"/>
  <c r="I290" i="3" s="1"/>
  <c r="L161" i="3"/>
  <c r="M162" i="3"/>
  <c r="M161" i="3" s="1"/>
  <c r="J192" i="3"/>
  <c r="L217" i="3"/>
  <c r="M218" i="3"/>
  <c r="M217" i="3" s="1"/>
  <c r="N140" i="3"/>
  <c r="N138" i="3" s="1"/>
  <c r="G13" i="26" s="1"/>
  <c r="N144" i="3"/>
  <c r="J311" i="3"/>
  <c r="J310" i="3" s="1"/>
  <c r="L39" i="3"/>
  <c r="L37" i="3" s="1"/>
  <c r="E11" i="26" s="1"/>
  <c r="M43" i="3"/>
  <c r="L42" i="3"/>
  <c r="L151" i="3"/>
  <c r="M156" i="3"/>
  <c r="M151" i="3" s="1"/>
  <c r="N232" i="3"/>
  <c r="N226" i="3"/>
  <c r="J329" i="3"/>
  <c r="H377" i="3"/>
  <c r="J384" i="3"/>
  <c r="J377" i="3" s="1"/>
  <c r="L170" i="3"/>
  <c r="M171" i="3"/>
  <c r="M170" i="3" s="1"/>
  <c r="M132" i="3"/>
  <c r="M236" i="3"/>
  <c r="L225" i="3"/>
  <c r="N15" i="3"/>
  <c r="H93" i="3"/>
  <c r="J94" i="3"/>
  <c r="J93" i="3" s="1"/>
  <c r="M332" i="3"/>
  <c r="J300" i="3"/>
  <c r="H292" i="3"/>
  <c r="H141" i="3"/>
  <c r="J146" i="3"/>
  <c r="J141" i="3" s="1"/>
  <c r="L72" i="3"/>
  <c r="M81" i="3"/>
  <c r="M72" i="3" s="1"/>
  <c r="H161" i="3"/>
  <c r="J162" i="3"/>
  <c r="J161" i="3" s="1"/>
  <c r="L249" i="3"/>
  <c r="L247" i="3" s="1"/>
  <c r="E18" i="26" s="1"/>
  <c r="L252" i="3"/>
  <c r="M253" i="3"/>
  <c r="M301" i="3"/>
  <c r="I42" i="3"/>
  <c r="I39" i="3"/>
  <c r="I37" i="3" s="1"/>
  <c r="H179" i="3"/>
  <c r="J180" i="3"/>
  <c r="J179" i="3" s="1"/>
  <c r="N292" i="3"/>
  <c r="J370" i="3"/>
  <c r="H369" i="3"/>
  <c r="L220" i="3"/>
  <c r="M221" i="3"/>
  <c r="M220" i="3" s="1"/>
  <c r="S25" i="3"/>
  <c r="R25" i="3"/>
  <c r="R20" i="3"/>
  <c r="R361" i="3"/>
  <c r="R369" i="3"/>
  <c r="T357" i="3"/>
  <c r="S243" i="3"/>
  <c r="R243" i="3"/>
  <c r="S85" i="3"/>
  <c r="S83" i="3" s="1"/>
  <c r="M12" i="19" s="1"/>
  <c r="S154" i="3"/>
  <c r="S150" i="3"/>
  <c r="S148" i="3" s="1"/>
  <c r="M14" i="26" s="1"/>
  <c r="S209" i="3"/>
  <c r="S207" i="3" s="1"/>
  <c r="M16" i="26" s="1"/>
  <c r="S232" i="3"/>
  <c r="S226" i="3"/>
  <c r="P370" i="3"/>
  <c r="O369" i="3"/>
  <c r="O141" i="3"/>
  <c r="P146" i="3"/>
  <c r="P141" i="3" s="1"/>
  <c r="T225" i="3"/>
  <c r="R292" i="3"/>
  <c r="P17" i="3"/>
  <c r="T263" i="3"/>
  <c r="T144" i="3"/>
  <c r="T140" i="3"/>
  <c r="T138" i="3" s="1"/>
  <c r="O13" i="26" s="1"/>
  <c r="R69" i="3"/>
  <c r="R65" i="3" s="1"/>
  <c r="K12" i="26" s="1"/>
  <c r="O54" i="3"/>
  <c r="P55" i="3"/>
  <c r="P54" i="3" s="1"/>
  <c r="S140" i="3"/>
  <c r="S138" i="3" s="1"/>
  <c r="M13" i="26" s="1"/>
  <c r="S144" i="3"/>
  <c r="S252" i="3"/>
  <c r="S249" i="3"/>
  <c r="S247" i="3" s="1"/>
  <c r="M18" i="26" s="1"/>
  <c r="O225" i="3"/>
  <c r="P329" i="3"/>
  <c r="S282" i="3"/>
  <c r="S280" i="3" s="1"/>
  <c r="M20" i="26" s="1"/>
  <c r="S286" i="3"/>
  <c r="T62" i="3"/>
  <c r="T59" i="3"/>
  <c r="T57" i="3" s="1"/>
  <c r="O18" i="19" s="1"/>
  <c r="O341" i="3"/>
  <c r="P342" i="3"/>
  <c r="P341" i="3" s="1"/>
  <c r="P302" i="3"/>
  <c r="P26" i="3"/>
  <c r="O25" i="3"/>
  <c r="T249" i="3"/>
  <c r="T247" i="3" s="1"/>
  <c r="O18" i="26" s="1"/>
  <c r="T252" i="3"/>
  <c r="O158" i="3"/>
  <c r="P159" i="3"/>
  <c r="P158" i="3" s="1"/>
  <c r="P193" i="3"/>
  <c r="T232" i="3"/>
  <c r="T226" i="3"/>
  <c r="S20" i="3"/>
  <c r="R350" i="3"/>
  <c r="O154" i="3"/>
  <c r="O150" i="3"/>
  <c r="P155" i="3"/>
  <c r="O243" i="3"/>
  <c r="O51" i="3"/>
  <c r="P52" i="3"/>
  <c r="P51" i="3" s="1"/>
  <c r="P245" i="3"/>
  <c r="O365" i="3"/>
  <c r="P367" i="3"/>
  <c r="O45" i="3"/>
  <c r="P46" i="3"/>
  <c r="P45" i="3" s="1"/>
  <c r="O151" i="3"/>
  <c r="P156" i="3"/>
  <c r="P151" i="3" s="1"/>
  <c r="O260" i="3"/>
  <c r="P269" i="3"/>
  <c r="P260" i="3" s="1"/>
  <c r="O361" i="3"/>
  <c r="P363" i="3"/>
  <c r="O338" i="3"/>
  <c r="P339" i="3"/>
  <c r="P338" i="3" s="1"/>
  <c r="P192" i="3"/>
  <c r="P118" i="3"/>
  <c r="P145" i="3"/>
  <c r="O144" i="3"/>
  <c r="O140" i="3"/>
  <c r="O31" i="3"/>
  <c r="O29" i="3" s="1"/>
  <c r="H16" i="19" s="1"/>
  <c r="P35" i="3"/>
  <c r="O34" i="3"/>
  <c r="R232" i="3"/>
  <c r="R226" i="3"/>
  <c r="O71" i="3"/>
  <c r="P80" i="3"/>
  <c r="P71" i="3" s="1"/>
  <c r="P315" i="3"/>
  <c r="T25" i="3"/>
  <c r="O271" i="3"/>
  <c r="P272" i="3"/>
  <c r="P271" i="3" s="1"/>
  <c r="R323" i="3"/>
  <c r="R327" i="3"/>
  <c r="O164" i="3"/>
  <c r="P165" i="3"/>
  <c r="P164" i="3" s="1"/>
  <c r="R267" i="3"/>
  <c r="P354" i="3"/>
  <c r="O353" i="3"/>
  <c r="O349" i="3"/>
  <c r="R376" i="3"/>
  <c r="R373" i="3" s="1"/>
  <c r="K24" i="26" s="1"/>
  <c r="R249" i="3"/>
  <c r="R247" i="3" s="1"/>
  <c r="K18" i="26" s="1"/>
  <c r="R252" i="3"/>
  <c r="T31" i="3"/>
  <c r="T29" i="3" s="1"/>
  <c r="O16" i="19" s="1"/>
  <c r="T34" i="3"/>
  <c r="O69" i="3"/>
  <c r="O161" i="3"/>
  <c r="P162" i="3"/>
  <c r="P161" i="3" s="1"/>
  <c r="T20" i="3"/>
  <c r="T85" i="3"/>
  <c r="T83" i="3" s="1"/>
  <c r="O12" i="19" s="1"/>
  <c r="P201" i="3"/>
  <c r="O267" i="3"/>
  <c r="P268" i="3"/>
  <c r="R353" i="3"/>
  <c r="R349" i="3"/>
  <c r="S267" i="3"/>
  <c r="T267" i="3"/>
  <c r="R357" i="3"/>
  <c r="P358" i="3"/>
  <c r="O357" i="3"/>
  <c r="O292" i="3"/>
  <c r="P300" i="3"/>
  <c r="T327" i="3"/>
  <c r="T323" i="3"/>
  <c r="S376" i="3"/>
  <c r="S373" i="3" s="1"/>
  <c r="M24" i="26" s="1"/>
  <c r="S323" i="3"/>
  <c r="S327" i="3"/>
  <c r="S184" i="3"/>
  <c r="T292" i="3"/>
  <c r="T349" i="3"/>
  <c r="T353" i="3"/>
  <c r="O167" i="3"/>
  <c r="P168" i="3"/>
  <c r="P167" i="3" s="1"/>
  <c r="O252" i="3"/>
  <c r="O249" i="3"/>
  <c r="O247" i="3" s="1"/>
  <c r="H18" i="26" s="1"/>
  <c r="R85" i="3"/>
  <c r="R83" i="3" s="1"/>
  <c r="K12" i="19" s="1"/>
  <c r="T361" i="3"/>
  <c r="O220" i="3"/>
  <c r="T39" i="3"/>
  <c r="T37" i="3" s="1"/>
  <c r="O11" i="26" s="1"/>
  <c r="T42" i="3"/>
  <c r="P111" i="3"/>
  <c r="S59" i="3"/>
  <c r="S57" i="3" s="1"/>
  <c r="M18" i="19" s="1"/>
  <c r="S62" i="3"/>
  <c r="P132" i="3"/>
  <c r="P191" i="3"/>
  <c r="O184" i="3"/>
  <c r="O93" i="3"/>
  <c r="P94" i="3"/>
  <c r="P93" i="3" s="1"/>
  <c r="S357" i="3"/>
  <c r="R62" i="3"/>
  <c r="R59" i="3"/>
  <c r="R57" i="3" s="1"/>
  <c r="K18" i="19" s="1"/>
  <c r="P197" i="3"/>
  <c r="S365" i="3"/>
  <c r="O70" i="3"/>
  <c r="P79" i="3"/>
  <c r="P70" i="3" s="1"/>
  <c r="R209" i="3"/>
  <c r="R207" i="3" s="1"/>
  <c r="K16" i="26" s="1"/>
  <c r="O376" i="3"/>
  <c r="P383" i="3"/>
  <c r="O170" i="3"/>
  <c r="P171" i="3"/>
  <c r="P170" i="3" s="1"/>
  <c r="R15" i="3"/>
  <c r="S225" i="3"/>
  <c r="P332" i="3"/>
  <c r="O350" i="3"/>
  <c r="P355" i="3"/>
  <c r="S263" i="3"/>
  <c r="O274" i="3"/>
  <c r="P275" i="3"/>
  <c r="P274" i="3" s="1"/>
  <c r="O59" i="3"/>
  <c r="O57" i="3" s="1"/>
  <c r="H18" i="19" s="1"/>
  <c r="O62" i="3"/>
  <c r="P63" i="3"/>
  <c r="T69" i="3"/>
  <c r="S349" i="3"/>
  <c r="S353" i="3"/>
  <c r="T286" i="3"/>
  <c r="T282" i="3"/>
  <c r="T280" i="3" s="1"/>
  <c r="O20" i="26" s="1"/>
  <c r="S31" i="3"/>
  <c r="S29" i="3" s="1"/>
  <c r="M16" i="19" s="1"/>
  <c r="S34" i="3"/>
  <c r="R225" i="3"/>
  <c r="O179" i="3"/>
  <c r="P180" i="3"/>
  <c r="P179" i="3" s="1"/>
  <c r="P21" i="3"/>
  <c r="O20" i="3"/>
  <c r="P90" i="3"/>
  <c r="O85" i="3"/>
  <c r="R184" i="3"/>
  <c r="T369" i="3"/>
  <c r="O72" i="3"/>
  <c r="P81" i="3"/>
  <c r="P72" i="3" s="1"/>
  <c r="O217" i="3"/>
  <c r="P218" i="3"/>
  <c r="P217" i="3" s="1"/>
  <c r="P311" i="3"/>
  <c r="S361" i="3"/>
  <c r="O283" i="3"/>
  <c r="P288" i="3"/>
  <c r="P283" i="3" s="1"/>
  <c r="T15" i="3"/>
  <c r="P301" i="3"/>
  <c r="S42" i="3"/>
  <c r="S39" i="3"/>
  <c r="S37" i="3" s="1"/>
  <c r="M11" i="26" s="1"/>
  <c r="O226" i="3"/>
  <c r="O232" i="3"/>
  <c r="P104" i="3"/>
  <c r="O176" i="3"/>
  <c r="P177" i="3"/>
  <c r="P176" i="3" s="1"/>
  <c r="T350" i="3"/>
  <c r="S15" i="3"/>
  <c r="S69" i="3"/>
  <c r="O48" i="3"/>
  <c r="P49" i="3"/>
  <c r="P48" i="3" s="1"/>
  <c r="R144" i="3"/>
  <c r="R140" i="3"/>
  <c r="R138" i="3" s="1"/>
  <c r="K13" i="26" s="1"/>
  <c r="O335" i="3"/>
  <c r="P336" i="3"/>
  <c r="P335" i="3" s="1"/>
  <c r="R39" i="3"/>
  <c r="R37" i="3" s="1"/>
  <c r="K11" i="26" s="1"/>
  <c r="R42" i="3"/>
  <c r="R150" i="3"/>
  <c r="R148" i="3" s="1"/>
  <c r="K14" i="26" s="1"/>
  <c r="R154" i="3"/>
  <c r="R263" i="3"/>
  <c r="R365" i="3"/>
  <c r="R31" i="3"/>
  <c r="R29" i="3" s="1"/>
  <c r="K16" i="19" s="1"/>
  <c r="R34" i="3"/>
  <c r="R286" i="3"/>
  <c r="R282" i="3"/>
  <c r="R280" i="3" s="1"/>
  <c r="K20" i="26" s="1"/>
  <c r="P264" i="3"/>
  <c r="O263" i="3"/>
  <c r="O344" i="3"/>
  <c r="P345" i="3"/>
  <c r="P344" i="3" s="1"/>
  <c r="T376" i="3"/>
  <c r="T373" i="3" s="1"/>
  <c r="O24" i="26" s="1"/>
  <c r="O15" i="3"/>
  <c r="P16" i="3"/>
  <c r="O286" i="3"/>
  <c r="P287" i="3"/>
  <c r="O282" i="3"/>
  <c r="S350" i="3"/>
  <c r="O173" i="3"/>
  <c r="P174" i="3"/>
  <c r="P173" i="3" s="1"/>
  <c r="S292" i="3"/>
  <c r="S290" i="3" s="1"/>
  <c r="M21" i="26" s="1"/>
  <c r="T184" i="3"/>
  <c r="O323" i="3"/>
  <c r="O327" i="3"/>
  <c r="P328" i="3"/>
  <c r="O259" i="3"/>
  <c r="P265" i="3"/>
  <c r="P259" i="3" s="1"/>
  <c r="P214" i="3"/>
  <c r="O209" i="3"/>
  <c r="P384" i="3"/>
  <c r="P377" i="3" s="1"/>
  <c r="O377" i="3"/>
  <c r="T154" i="3"/>
  <c r="T150" i="3"/>
  <c r="T148" i="3" s="1"/>
  <c r="O14" i="26" s="1"/>
  <c r="T209" i="3"/>
  <c r="T207" i="3" s="1"/>
  <c r="O16" i="26" s="1"/>
  <c r="P307" i="3"/>
  <c r="O378" i="3"/>
  <c r="P385" i="3"/>
  <c r="P378" i="3" s="1"/>
  <c r="O42" i="3"/>
  <c r="P43" i="3"/>
  <c r="O39" i="3"/>
  <c r="O37" i="3" s="1"/>
  <c r="H11" i="26" s="1"/>
  <c r="T391" i="3"/>
  <c r="I391" i="3"/>
  <c r="L391" i="3"/>
  <c r="S391" i="3"/>
  <c r="H391" i="3"/>
  <c r="H395" i="3"/>
  <c r="N391" i="3"/>
  <c r="O391" i="3"/>
  <c r="R391" i="3"/>
  <c r="T20" i="28"/>
  <c r="R16" i="28"/>
  <c r="V16" i="28"/>
  <c r="T16" i="28"/>
  <c r="V20" i="28"/>
  <c r="V11" i="27"/>
  <c r="P11" i="27"/>
  <c r="T11" i="27"/>
  <c r="S405" i="3"/>
  <c r="T16" i="27"/>
  <c r="R16" i="27"/>
  <c r="V12" i="28"/>
  <c r="R13" i="28"/>
  <c r="R12" i="28"/>
  <c r="V13" i="28"/>
  <c r="S408" i="3"/>
  <c r="T402" i="3"/>
  <c r="R15" i="27"/>
  <c r="V14" i="27"/>
  <c r="T405" i="3"/>
  <c r="O405" i="3"/>
  <c r="R405" i="3"/>
  <c r="R13" i="27"/>
  <c r="L405" i="3"/>
  <c r="R408" i="3"/>
  <c r="I405" i="3"/>
  <c r="L408" i="3"/>
  <c r="T408" i="3"/>
  <c r="I408" i="3"/>
  <c r="N408" i="3"/>
  <c r="O408" i="3"/>
  <c r="L402" i="3"/>
  <c r="O402" i="3"/>
  <c r="N405" i="3"/>
  <c r="P397" i="3"/>
  <c r="P392" i="3" s="1"/>
  <c r="J397" i="3"/>
  <c r="J392" i="3" s="1"/>
  <c r="M397" i="3"/>
  <c r="M392" i="3" s="1"/>
  <c r="R402" i="3"/>
  <c r="S402" i="3"/>
  <c r="N402" i="3"/>
  <c r="I402" i="3"/>
  <c r="R14" i="27"/>
  <c r="R20" i="28"/>
  <c r="V13" i="27"/>
  <c r="T13" i="28"/>
  <c r="T12" i="28"/>
  <c r="T395" i="3"/>
  <c r="S395" i="3"/>
  <c r="V16" i="27"/>
  <c r="O395" i="3"/>
  <c r="R11" i="27"/>
  <c r="R395" i="3"/>
  <c r="P13" i="27"/>
  <c r="V15" i="27"/>
  <c r="T13" i="27"/>
  <c r="T14" i="27"/>
  <c r="T15" i="27"/>
  <c r="I395" i="3"/>
  <c r="N395" i="3"/>
  <c r="L395" i="3"/>
  <c r="M409" i="3"/>
  <c r="P406" i="3"/>
  <c r="O17" i="28"/>
  <c r="P396" i="3"/>
  <c r="J406" i="3"/>
  <c r="P403" i="3"/>
  <c r="P409" i="3"/>
  <c r="J409" i="3"/>
  <c r="J403" i="3"/>
  <c r="J396" i="3"/>
  <c r="M406" i="3"/>
  <c r="M403" i="3"/>
  <c r="M396" i="3"/>
  <c r="P200" i="3" l="1"/>
  <c r="J314" i="3"/>
  <c r="U196" i="3"/>
  <c r="P314" i="3"/>
  <c r="K205" i="3"/>
  <c r="K204" i="3" s="1"/>
  <c r="J20" i="3"/>
  <c r="J186" i="3"/>
  <c r="I182" i="3"/>
  <c r="P196" i="3"/>
  <c r="P185" i="3"/>
  <c r="T182" i="3"/>
  <c r="O15" i="26" s="1"/>
  <c r="T290" i="3"/>
  <c r="O21" i="26" s="1"/>
  <c r="P306" i="3"/>
  <c r="U314" i="3"/>
  <c r="S182" i="3"/>
  <c r="M15" i="26" s="1"/>
  <c r="P310" i="3"/>
  <c r="J196" i="3"/>
  <c r="J185" i="3"/>
  <c r="J294" i="3"/>
  <c r="P293" i="3"/>
  <c r="M200" i="3"/>
  <c r="U200" i="3"/>
  <c r="R182" i="3"/>
  <c r="K15" i="26" s="1"/>
  <c r="R290" i="3"/>
  <c r="K21" i="26" s="1"/>
  <c r="M310" i="3"/>
  <c r="N290" i="3"/>
  <c r="G21" i="26" s="1"/>
  <c r="M294" i="3"/>
  <c r="M185" i="3"/>
  <c r="M196" i="3"/>
  <c r="P186" i="3"/>
  <c r="M293" i="3"/>
  <c r="M186" i="3"/>
  <c r="M306" i="3"/>
  <c r="M314" i="3"/>
  <c r="K278" i="3"/>
  <c r="K277" i="3" s="1"/>
  <c r="K319" i="3"/>
  <c r="K318" i="3" s="1"/>
  <c r="P294" i="3"/>
  <c r="P258" i="3"/>
  <c r="P256" i="3" s="1"/>
  <c r="J258" i="3"/>
  <c r="J256" i="3" s="1"/>
  <c r="C19" i="26" s="1"/>
  <c r="M258" i="3"/>
  <c r="M256" i="3" s="1"/>
  <c r="F19" i="26" s="1"/>
  <c r="K79" i="3"/>
  <c r="K70" i="3" s="1"/>
  <c r="H83" i="3"/>
  <c r="N11" i="26"/>
  <c r="P11" i="26"/>
  <c r="L20" i="26"/>
  <c r="J89" i="3"/>
  <c r="J299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09" i="3"/>
  <c r="O14" i="19"/>
  <c r="R109" i="3"/>
  <c r="U109" i="3" s="1"/>
  <c r="K14" i="19"/>
  <c r="S109" i="3"/>
  <c r="M14" i="19"/>
  <c r="H290" i="3"/>
  <c r="K304" i="3"/>
  <c r="K296" i="3" s="1"/>
  <c r="J296" i="3"/>
  <c r="K91" i="3"/>
  <c r="K86" i="3" s="1"/>
  <c r="L290" i="3"/>
  <c r="E21" i="26" s="1"/>
  <c r="O290" i="3"/>
  <c r="H21" i="26" s="1"/>
  <c r="P299" i="3"/>
  <c r="M299" i="3"/>
  <c r="J72" i="3"/>
  <c r="L83" i="3"/>
  <c r="E12" i="19" s="1"/>
  <c r="O83" i="3"/>
  <c r="H12" i="19" s="1"/>
  <c r="N83" i="3"/>
  <c r="G12" i="19" s="1"/>
  <c r="N12" i="19" s="1"/>
  <c r="T116" i="3"/>
  <c r="J131" i="3"/>
  <c r="S116" i="3"/>
  <c r="M131" i="3"/>
  <c r="P131" i="3"/>
  <c r="N116" i="3"/>
  <c r="P117" i="3"/>
  <c r="S65" i="3"/>
  <c r="M12" i="26" s="1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L11" i="19" s="1"/>
  <c r="H223" i="3"/>
  <c r="S130" i="3"/>
  <c r="L130" i="3"/>
  <c r="T321" i="3"/>
  <c r="O22" i="26" s="1"/>
  <c r="T130" i="3"/>
  <c r="S321" i="3"/>
  <c r="M22" i="26" s="1"/>
  <c r="K303" i="3"/>
  <c r="K295" i="3" s="1"/>
  <c r="K194" i="3"/>
  <c r="K187" i="3" s="1"/>
  <c r="L182" i="3"/>
  <c r="E15" i="26" s="1"/>
  <c r="M190" i="3"/>
  <c r="P190" i="3"/>
  <c r="H182" i="3"/>
  <c r="O182" i="3"/>
  <c r="H15" i="26" s="1"/>
  <c r="N182" i="3"/>
  <c r="G15" i="26" s="1"/>
  <c r="L15" i="26" s="1"/>
  <c r="U235" i="3"/>
  <c r="J190" i="3"/>
  <c r="J235" i="3"/>
  <c r="U25" i="3"/>
  <c r="U20" i="3"/>
  <c r="J227" i="3"/>
  <c r="U42" i="3"/>
  <c r="U15" i="3"/>
  <c r="U62" i="3"/>
  <c r="U144" i="3"/>
  <c r="U34" i="3"/>
  <c r="U75" i="3"/>
  <c r="O130" i="3"/>
  <c r="K239" i="3"/>
  <c r="K228" i="3" s="1"/>
  <c r="N130" i="3"/>
  <c r="R130" i="3"/>
  <c r="M227" i="3"/>
  <c r="P227" i="3"/>
  <c r="U331" i="3"/>
  <c r="R321" i="3"/>
  <c r="K22" i="26" s="1"/>
  <c r="I321" i="3"/>
  <c r="N321" i="3"/>
  <c r="G22" i="26" s="1"/>
  <c r="J331" i="3"/>
  <c r="M331" i="3"/>
  <c r="P235" i="3"/>
  <c r="M235" i="3"/>
  <c r="H234" i="3"/>
  <c r="J324" i="3"/>
  <c r="M324" i="3"/>
  <c r="H9" i="3"/>
  <c r="P331" i="3"/>
  <c r="P324" i="3"/>
  <c r="U398" i="3"/>
  <c r="M398" i="3"/>
  <c r="K399" i="3"/>
  <c r="K389" i="3" s="1"/>
  <c r="J398" i="3"/>
  <c r="L387" i="3"/>
  <c r="E25" i="26" s="1"/>
  <c r="I387" i="3"/>
  <c r="H387" i="3"/>
  <c r="P398" i="3"/>
  <c r="O387" i="3"/>
  <c r="H25" i="26" s="1"/>
  <c r="R387" i="3"/>
  <c r="K25" i="26" s="1"/>
  <c r="T387" i="3"/>
  <c r="O25" i="26" s="1"/>
  <c r="S387" i="3"/>
  <c r="M25" i="26" s="1"/>
  <c r="N387" i="3"/>
  <c r="G25" i="26" s="1"/>
  <c r="H207" i="3"/>
  <c r="U240" i="3"/>
  <c r="R102" i="3"/>
  <c r="R116" i="3"/>
  <c r="I102" i="3"/>
  <c r="J120" i="3"/>
  <c r="J116" i="3" s="1"/>
  <c r="I9" i="3"/>
  <c r="U361" i="3"/>
  <c r="J71" i="3"/>
  <c r="H109" i="3"/>
  <c r="I234" i="3"/>
  <c r="M365" i="3"/>
  <c r="T65" i="3"/>
  <c r="O12" i="26" s="1"/>
  <c r="T75" i="3"/>
  <c r="S102" i="3"/>
  <c r="H102" i="3"/>
  <c r="K77" i="3"/>
  <c r="K68" i="3" s="1"/>
  <c r="P120" i="3"/>
  <c r="M213" i="3"/>
  <c r="J134" i="3"/>
  <c r="H116" i="3"/>
  <c r="L9" i="3"/>
  <c r="E17" i="19" s="1"/>
  <c r="K215" i="3"/>
  <c r="K210" i="3" s="1"/>
  <c r="P213" i="3"/>
  <c r="T102" i="3"/>
  <c r="K114" i="3"/>
  <c r="K113" i="3" s="1"/>
  <c r="K106" i="3"/>
  <c r="K229" i="3"/>
  <c r="K240" i="3"/>
  <c r="K76" i="3"/>
  <c r="K67" i="3" s="1"/>
  <c r="M240" i="3"/>
  <c r="M229" i="3"/>
  <c r="J106" i="3"/>
  <c r="J100" i="3"/>
  <c r="M106" i="3"/>
  <c r="M100" i="3"/>
  <c r="J390" i="3"/>
  <c r="M134" i="3"/>
  <c r="M390" i="3"/>
  <c r="M120" i="3"/>
  <c r="M116" i="3" s="1"/>
  <c r="K382" i="3"/>
  <c r="K375" i="3" s="1"/>
  <c r="J229" i="3"/>
  <c r="J240" i="3"/>
  <c r="S9" i="3"/>
  <c r="M17" i="19" s="1"/>
  <c r="K121" i="3"/>
  <c r="K120" i="3" s="1"/>
  <c r="K136" i="3"/>
  <c r="K128" i="3" s="1"/>
  <c r="P390" i="3"/>
  <c r="P134" i="3"/>
  <c r="P240" i="3"/>
  <c r="P229" i="3"/>
  <c r="P100" i="3"/>
  <c r="P106" i="3"/>
  <c r="K214" i="3"/>
  <c r="J213" i="3"/>
  <c r="L207" i="3"/>
  <c r="E16" i="26" s="1"/>
  <c r="R9" i="3"/>
  <c r="K17" i="19" s="1"/>
  <c r="O207" i="3"/>
  <c r="H16" i="26" s="1"/>
  <c r="N207" i="3"/>
  <c r="G16" i="26" s="1"/>
  <c r="N16" i="26" s="1"/>
  <c r="N9" i="3"/>
  <c r="G17" i="19" s="1"/>
  <c r="J12" i="3"/>
  <c r="L373" i="3"/>
  <c r="E24" i="26" s="1"/>
  <c r="H373" i="3"/>
  <c r="K16" i="3"/>
  <c r="J11" i="3"/>
  <c r="J381" i="3"/>
  <c r="T9" i="3"/>
  <c r="O17" i="19" s="1"/>
  <c r="H65" i="3"/>
  <c r="P11" i="3"/>
  <c r="M12" i="3"/>
  <c r="M11" i="3"/>
  <c r="P369" i="3"/>
  <c r="O9" i="3"/>
  <c r="H17" i="19" s="1"/>
  <c r="O373" i="3"/>
  <c r="H24" i="26" s="1"/>
  <c r="P381" i="3"/>
  <c r="N373" i="3"/>
  <c r="G24" i="26" s="1"/>
  <c r="N24" i="26" s="1"/>
  <c r="M381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3" i="19" s="1"/>
  <c r="N102" i="3"/>
  <c r="H13" i="19"/>
  <c r="O102" i="3"/>
  <c r="K332" i="3"/>
  <c r="K331" i="3" s="1"/>
  <c r="M126" i="3"/>
  <c r="M124" i="3" s="1"/>
  <c r="P126" i="3"/>
  <c r="P124" i="3" s="1"/>
  <c r="K135" i="3"/>
  <c r="K104" i="3"/>
  <c r="K132" i="3"/>
  <c r="J126" i="3"/>
  <c r="J124" i="3" s="1"/>
  <c r="P357" i="3"/>
  <c r="K275" i="3"/>
  <c r="K274" i="3" s="1"/>
  <c r="J11" i="26"/>
  <c r="K385" i="3"/>
  <c r="K378" i="3" s="1"/>
  <c r="N347" i="3"/>
  <c r="G23" i="26" s="1"/>
  <c r="P361" i="3"/>
  <c r="U267" i="3"/>
  <c r="U327" i="3"/>
  <c r="J18" i="26"/>
  <c r="U247" i="3"/>
  <c r="U252" i="3"/>
  <c r="U365" i="3"/>
  <c r="U154" i="3"/>
  <c r="U138" i="3"/>
  <c r="U148" i="3"/>
  <c r="U357" i="3"/>
  <c r="U395" i="3"/>
  <c r="U190" i="3"/>
  <c r="U29" i="3"/>
  <c r="U37" i="3"/>
  <c r="J16" i="19"/>
  <c r="U57" i="3"/>
  <c r="K111" i="3"/>
  <c r="K110" i="3" s="1"/>
  <c r="U405" i="3"/>
  <c r="J18" i="19"/>
  <c r="K221" i="3"/>
  <c r="K220" i="3" s="1"/>
  <c r="J267" i="3"/>
  <c r="K25" i="3"/>
  <c r="U213" i="3"/>
  <c r="U299" i="3"/>
  <c r="U263" i="3"/>
  <c r="U402" i="3"/>
  <c r="U232" i="3"/>
  <c r="U369" i="3"/>
  <c r="U256" i="3"/>
  <c r="U89" i="3"/>
  <c r="U353" i="3"/>
  <c r="K171" i="3"/>
  <c r="K170" i="3" s="1"/>
  <c r="U280" i="3"/>
  <c r="U243" i="3"/>
  <c r="K238" i="3"/>
  <c r="K227" i="3" s="1"/>
  <c r="U381" i="3"/>
  <c r="K49" i="3"/>
  <c r="K48" i="3" s="1"/>
  <c r="U286" i="3"/>
  <c r="U408" i="3"/>
  <c r="P25" i="3"/>
  <c r="P350" i="3"/>
  <c r="K72" i="3"/>
  <c r="P365" i="3"/>
  <c r="L347" i="3"/>
  <c r="E23" i="26" s="1"/>
  <c r="M267" i="3"/>
  <c r="P20" i="3"/>
  <c r="K197" i="3"/>
  <c r="K196" i="3" s="1"/>
  <c r="K118" i="3"/>
  <c r="K117" i="3" s="1"/>
  <c r="M25" i="3"/>
  <c r="M361" i="3"/>
  <c r="K307" i="3"/>
  <c r="K306" i="3" s="1"/>
  <c r="K301" i="3"/>
  <c r="K293" i="3" s="1"/>
  <c r="L223" i="3"/>
  <c r="E17" i="26" s="1"/>
  <c r="I223" i="3"/>
  <c r="L138" i="3"/>
  <c r="E13" i="26" s="1"/>
  <c r="K71" i="3"/>
  <c r="K329" i="3"/>
  <c r="K324" i="3" s="1"/>
  <c r="K21" i="3"/>
  <c r="K20" i="3" s="1"/>
  <c r="K177" i="3"/>
  <c r="K176" i="3" s="1"/>
  <c r="H280" i="3"/>
  <c r="K55" i="3"/>
  <c r="K54" i="3" s="1"/>
  <c r="K350" i="3"/>
  <c r="J25" i="3"/>
  <c r="K311" i="3"/>
  <c r="K310" i="3" s="1"/>
  <c r="K232" i="3"/>
  <c r="K370" i="3"/>
  <c r="K369" i="3" s="1"/>
  <c r="J369" i="3"/>
  <c r="K156" i="3"/>
  <c r="K151" i="3" s="1"/>
  <c r="H321" i="3"/>
  <c r="M103" i="3"/>
  <c r="J103" i="3"/>
  <c r="M357" i="3"/>
  <c r="M154" i="3"/>
  <c r="M150" i="3"/>
  <c r="M148" i="3" s="1"/>
  <c r="F14" i="26" s="1"/>
  <c r="H256" i="3"/>
  <c r="M292" i="3"/>
  <c r="K193" i="3"/>
  <c r="K186" i="3" s="1"/>
  <c r="L321" i="3"/>
  <c r="E22" i="26" s="1"/>
  <c r="K265" i="3"/>
  <c r="K259" i="3" s="1"/>
  <c r="J292" i="3"/>
  <c r="N223" i="3"/>
  <c r="G17" i="26" s="1"/>
  <c r="M31" i="3"/>
  <c r="M29" i="3" s="1"/>
  <c r="F16" i="19" s="1"/>
  <c r="M34" i="3"/>
  <c r="M376" i="3"/>
  <c r="J69" i="3"/>
  <c r="J263" i="3"/>
  <c r="M323" i="3"/>
  <c r="M327" i="3"/>
  <c r="J184" i="3"/>
  <c r="K162" i="3"/>
  <c r="K161" i="3" s="1"/>
  <c r="J376" i="3"/>
  <c r="J323" i="3"/>
  <c r="J327" i="3"/>
  <c r="K165" i="3"/>
  <c r="K164" i="3" s="1"/>
  <c r="K282" i="3"/>
  <c r="M69" i="3"/>
  <c r="K345" i="3"/>
  <c r="K344" i="3" s="1"/>
  <c r="J344" i="3"/>
  <c r="K180" i="3"/>
  <c r="K179" i="3" s="1"/>
  <c r="L148" i="3"/>
  <c r="E14" i="26" s="1"/>
  <c r="J144" i="3"/>
  <c r="J140" i="3"/>
  <c r="J138" i="3" s="1"/>
  <c r="C13" i="26" s="1"/>
  <c r="M20" i="3"/>
  <c r="M209" i="3"/>
  <c r="K336" i="3"/>
  <c r="K335" i="3" s="1"/>
  <c r="K264" i="3"/>
  <c r="I347" i="3"/>
  <c r="K244" i="3"/>
  <c r="K243" i="3" s="1"/>
  <c r="J243" i="3"/>
  <c r="M350" i="3"/>
  <c r="J225" i="3"/>
  <c r="K249" i="3"/>
  <c r="K247" i="3" s="1"/>
  <c r="D18" i="26" s="1"/>
  <c r="K252" i="3"/>
  <c r="M225" i="3"/>
  <c r="K63" i="3"/>
  <c r="J59" i="3"/>
  <c r="J57" i="3" s="1"/>
  <c r="C18" i="19" s="1"/>
  <c r="J62" i="3"/>
  <c r="J282" i="3"/>
  <c r="J280" i="3" s="1"/>
  <c r="C20" i="26" s="1"/>
  <c r="J286" i="3"/>
  <c r="K288" i="3"/>
  <c r="K283" i="3" s="1"/>
  <c r="K191" i="3"/>
  <c r="H148" i="3"/>
  <c r="K201" i="3"/>
  <c r="K200" i="3" s="1"/>
  <c r="H138" i="3"/>
  <c r="M369" i="3"/>
  <c r="H347" i="3"/>
  <c r="K46" i="3"/>
  <c r="K45" i="3" s="1"/>
  <c r="K145" i="3"/>
  <c r="K159" i="3"/>
  <c r="K158" i="3" s="1"/>
  <c r="J209" i="3"/>
  <c r="K272" i="3"/>
  <c r="K271" i="3" s="1"/>
  <c r="J39" i="3"/>
  <c r="J37" i="3" s="1"/>
  <c r="C11" i="26" s="1"/>
  <c r="J42" i="3"/>
  <c r="M252" i="3"/>
  <c r="M249" i="3"/>
  <c r="M247" i="3" s="1"/>
  <c r="F18" i="26" s="1"/>
  <c r="K43" i="3"/>
  <c r="K218" i="3"/>
  <c r="K217" i="3" s="1"/>
  <c r="K353" i="3"/>
  <c r="J31" i="3"/>
  <c r="J29" i="3" s="1"/>
  <c r="C16" i="19" s="1"/>
  <c r="J34" i="3"/>
  <c r="K155" i="3"/>
  <c r="J154" i="3"/>
  <c r="J150" i="3"/>
  <c r="J148" i="3" s="1"/>
  <c r="C14" i="26" s="1"/>
  <c r="M282" i="3"/>
  <c r="M280" i="3" s="1"/>
  <c r="F20" i="26" s="1"/>
  <c r="M286" i="3"/>
  <c r="K268" i="3"/>
  <c r="K366" i="3"/>
  <c r="K365" i="3" s="1"/>
  <c r="J365" i="3"/>
  <c r="K146" i="3"/>
  <c r="K141" i="3" s="1"/>
  <c r="K358" i="3"/>
  <c r="K357" i="3" s="1"/>
  <c r="J357" i="3"/>
  <c r="K342" i="3"/>
  <c r="K341" i="3" s="1"/>
  <c r="K384" i="3"/>
  <c r="K377" i="3" s="1"/>
  <c r="K94" i="3"/>
  <c r="M263" i="3"/>
  <c r="K269" i="3"/>
  <c r="K260" i="3" s="1"/>
  <c r="K168" i="3"/>
  <c r="K167" i="3" s="1"/>
  <c r="L280" i="3"/>
  <c r="E20" i="26" s="1"/>
  <c r="K90" i="3"/>
  <c r="J85" i="3"/>
  <c r="K302" i="3"/>
  <c r="K294" i="3" s="1"/>
  <c r="K174" i="3"/>
  <c r="K173" i="3" s="1"/>
  <c r="J353" i="3"/>
  <c r="J349" i="3"/>
  <c r="K362" i="3"/>
  <c r="K361" i="3" s="1"/>
  <c r="J361" i="3"/>
  <c r="K17" i="3"/>
  <c r="K12" i="3" s="1"/>
  <c r="L256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300" i="3"/>
  <c r="K236" i="3"/>
  <c r="J232" i="3"/>
  <c r="J226" i="3"/>
  <c r="M42" i="3"/>
  <c r="M39" i="3"/>
  <c r="M37" i="3" s="1"/>
  <c r="F11" i="26" s="1"/>
  <c r="K315" i="3"/>
  <c r="K314" i="3" s="1"/>
  <c r="K339" i="3"/>
  <c r="K338" i="3" s="1"/>
  <c r="J338" i="3"/>
  <c r="M184" i="3"/>
  <c r="M232" i="3"/>
  <c r="M226" i="3"/>
  <c r="M349" i="3"/>
  <c r="M353" i="3"/>
  <c r="K52" i="3"/>
  <c r="K51" i="3" s="1"/>
  <c r="J51" i="3"/>
  <c r="M85" i="3"/>
  <c r="J252" i="3"/>
  <c r="J249" i="3"/>
  <c r="J247" i="3" s="1"/>
  <c r="C18" i="26" s="1"/>
  <c r="J15" i="3"/>
  <c r="J350" i="3"/>
  <c r="M243" i="3"/>
  <c r="K35" i="3"/>
  <c r="M15" i="3"/>
  <c r="K383" i="3"/>
  <c r="R347" i="3"/>
  <c r="K23" i="26" s="1"/>
  <c r="P267" i="3"/>
  <c r="P243" i="3"/>
  <c r="O321" i="3"/>
  <c r="H22" i="26" s="1"/>
  <c r="O223" i="3"/>
  <c r="H17" i="26" s="1"/>
  <c r="O138" i="3"/>
  <c r="H13" i="26" s="1"/>
  <c r="J13" i="26" s="1"/>
  <c r="R223" i="3"/>
  <c r="K17" i="26" s="1"/>
  <c r="S223" i="3"/>
  <c r="M17" i="26" s="1"/>
  <c r="O256" i="3"/>
  <c r="H19" i="26" s="1"/>
  <c r="J19" i="26" s="1"/>
  <c r="O148" i="3"/>
  <c r="H14" i="26" s="1"/>
  <c r="J14" i="26" s="1"/>
  <c r="T347" i="3"/>
  <c r="O23" i="26" s="1"/>
  <c r="P15" i="3"/>
  <c r="P263" i="3"/>
  <c r="P85" i="3"/>
  <c r="P83" i="3" s="1"/>
  <c r="P69" i="3"/>
  <c r="P65" i="3" s="1"/>
  <c r="P154" i="3"/>
  <c r="P150" i="3"/>
  <c r="P148" i="3" s="1"/>
  <c r="T223" i="3"/>
  <c r="O17" i="26" s="1"/>
  <c r="P42" i="3"/>
  <c r="P39" i="3"/>
  <c r="P37" i="3" s="1"/>
  <c r="P62" i="3"/>
  <c r="P59" i="3"/>
  <c r="P57" i="3" s="1"/>
  <c r="O347" i="3"/>
  <c r="H23" i="26" s="1"/>
  <c r="P140" i="3"/>
  <c r="P138" i="3" s="1"/>
  <c r="P144" i="3"/>
  <c r="P323" i="3"/>
  <c r="P327" i="3"/>
  <c r="P376" i="3"/>
  <c r="P373" i="3" s="1"/>
  <c r="P209" i="3"/>
  <c r="P207" i="3" s="1"/>
  <c r="P184" i="3"/>
  <c r="P353" i="3"/>
  <c r="P349" i="3"/>
  <c r="P31" i="3"/>
  <c r="P29" i="3" s="1"/>
  <c r="P34" i="3"/>
  <c r="P232" i="3"/>
  <c r="P226" i="3"/>
  <c r="P292" i="3"/>
  <c r="O280" i="3"/>
  <c r="H20" i="26" s="1"/>
  <c r="J20" i="26" s="1"/>
  <c r="S347" i="3"/>
  <c r="M23" i="26" s="1"/>
  <c r="P252" i="3"/>
  <c r="P249" i="3"/>
  <c r="P247" i="3" s="1"/>
  <c r="P225" i="3"/>
  <c r="P286" i="3"/>
  <c r="P282" i="3"/>
  <c r="P280" i="3" s="1"/>
  <c r="J391" i="3"/>
  <c r="P391" i="3"/>
  <c r="M391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05" i="3"/>
  <c r="R19" i="28"/>
  <c r="T19" i="28"/>
  <c r="J408" i="3"/>
  <c r="P408" i="3"/>
  <c r="M408" i="3"/>
  <c r="M405" i="3"/>
  <c r="K14" i="27"/>
  <c r="J405" i="3"/>
  <c r="J402" i="3"/>
  <c r="K397" i="3"/>
  <c r="K392" i="3" s="1"/>
  <c r="M402" i="3"/>
  <c r="P402" i="3"/>
  <c r="V17" i="27"/>
  <c r="T17" i="27"/>
  <c r="R22" i="28"/>
  <c r="V12" i="27"/>
  <c r="V22" i="28"/>
  <c r="R17" i="27"/>
  <c r="P12" i="28"/>
  <c r="T21" i="28"/>
  <c r="P16" i="28"/>
  <c r="P22" i="28"/>
  <c r="T12" i="27"/>
  <c r="J395" i="3"/>
  <c r="R21" i="28"/>
  <c r="T22" i="28"/>
  <c r="V21" i="28"/>
  <c r="P12" i="27"/>
  <c r="P13" i="28"/>
  <c r="M395" i="3"/>
  <c r="P395" i="3"/>
  <c r="K406" i="3"/>
  <c r="K405" i="3" s="1"/>
  <c r="K403" i="3"/>
  <c r="K402" i="3" s="1"/>
  <c r="L18" i="27"/>
  <c r="K15" i="27"/>
  <c r="O13" i="28"/>
  <c r="L14" i="27"/>
  <c r="O16" i="28"/>
  <c r="N14" i="27"/>
  <c r="M20" i="28"/>
  <c r="K18" i="27"/>
  <c r="K409" i="3"/>
  <c r="K408" i="3" s="1"/>
  <c r="M12" i="28"/>
  <c r="M18" i="27"/>
  <c r="M16" i="28"/>
  <c r="K13" i="27"/>
  <c r="N18" i="27"/>
  <c r="N13" i="27"/>
  <c r="M13" i="28"/>
  <c r="O12" i="28"/>
  <c r="O18" i="27"/>
  <c r="N12" i="28"/>
  <c r="K396" i="3"/>
  <c r="N15" i="27"/>
  <c r="L21" i="26" l="1"/>
  <c r="M290" i="3"/>
  <c r="F21" i="26" s="1"/>
  <c r="P182" i="3"/>
  <c r="P290" i="3"/>
  <c r="K258" i="3"/>
  <c r="K256" i="3" s="1"/>
  <c r="D19" i="26" s="1"/>
  <c r="K299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J290" i="3"/>
  <c r="C21" i="26" s="1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1" i="3"/>
  <c r="P116" i="3"/>
  <c r="U116" i="3"/>
  <c r="J14" i="19"/>
  <c r="R411" i="3"/>
  <c r="G66" i="15" s="1"/>
  <c r="P96" i="3"/>
  <c r="U124" i="3"/>
  <c r="J96" i="3"/>
  <c r="M96" i="3"/>
  <c r="J11" i="19"/>
  <c r="J130" i="3"/>
  <c r="U290" i="3"/>
  <c r="U182" i="3"/>
  <c r="J21" i="26"/>
  <c r="M130" i="3"/>
  <c r="J182" i="3"/>
  <c r="C15" i="26" s="1"/>
  <c r="M182" i="3"/>
  <c r="F15" i="26" s="1"/>
  <c r="J15" i="26"/>
  <c r="K190" i="3"/>
  <c r="P130" i="3"/>
  <c r="J22" i="26"/>
  <c r="M321" i="3"/>
  <c r="F22" i="26" s="1"/>
  <c r="U321" i="3"/>
  <c r="K235" i="3"/>
  <c r="P321" i="3"/>
  <c r="J321" i="3"/>
  <c r="C22" i="26" s="1"/>
  <c r="K398" i="3"/>
  <c r="J387" i="3"/>
  <c r="M387" i="3"/>
  <c r="F25" i="26" s="1"/>
  <c r="P387" i="3"/>
  <c r="K390" i="3"/>
  <c r="U102" i="3"/>
  <c r="U96" i="3"/>
  <c r="P102" i="3"/>
  <c r="K134" i="3"/>
  <c r="I411" i="3"/>
  <c r="K75" i="3"/>
  <c r="M9" i="3"/>
  <c r="F17" i="19" s="1"/>
  <c r="K213" i="3"/>
  <c r="K100" i="3"/>
  <c r="K381" i="3"/>
  <c r="J207" i="3"/>
  <c r="C16" i="26" s="1"/>
  <c r="J16" i="26"/>
  <c r="U207" i="3"/>
  <c r="P9" i="3"/>
  <c r="M207" i="3"/>
  <c r="F16" i="26" s="1"/>
  <c r="J9" i="3"/>
  <c r="C17" i="19" s="1"/>
  <c r="H411" i="3"/>
  <c r="J373" i="3"/>
  <c r="C24" i="26" s="1"/>
  <c r="K11" i="3"/>
  <c r="K9" i="3" s="1"/>
  <c r="D17" i="19" s="1"/>
  <c r="U373" i="3"/>
  <c r="J24" i="26"/>
  <c r="M373" i="3"/>
  <c r="F24" i="26" s="1"/>
  <c r="J65" i="3"/>
  <c r="C12" i="26" s="1"/>
  <c r="M65" i="3"/>
  <c r="F12" i="26" s="1"/>
  <c r="P223" i="3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47" i="3"/>
  <c r="J23" i="26"/>
  <c r="U223" i="3"/>
  <c r="J17" i="26"/>
  <c r="J25" i="26"/>
  <c r="U387" i="3"/>
  <c r="J12" i="26"/>
  <c r="K327" i="3"/>
  <c r="U65" i="3"/>
  <c r="U9" i="3"/>
  <c r="K286" i="3"/>
  <c r="J17" i="19"/>
  <c r="P347" i="3"/>
  <c r="K280" i="3"/>
  <c r="D20" i="26" s="1"/>
  <c r="M223" i="3"/>
  <c r="F17" i="26" s="1"/>
  <c r="L411" i="3"/>
  <c r="K31" i="3"/>
  <c r="K29" i="3" s="1"/>
  <c r="D16" i="19" s="1"/>
  <c r="K34" i="3"/>
  <c r="K184" i="3"/>
  <c r="K225" i="3"/>
  <c r="J347" i="3"/>
  <c r="C23" i="26" s="1"/>
  <c r="K154" i="3"/>
  <c r="K150" i="3"/>
  <c r="K148" i="3" s="1"/>
  <c r="D14" i="26" s="1"/>
  <c r="K263" i="3"/>
  <c r="K42" i="3"/>
  <c r="K39" i="3"/>
  <c r="K37" i="3" s="1"/>
  <c r="D11" i="26" s="1"/>
  <c r="M347" i="3"/>
  <c r="F23" i="26" s="1"/>
  <c r="K15" i="3"/>
  <c r="K376" i="3"/>
  <c r="K323" i="3"/>
  <c r="K321" i="3" s="1"/>
  <c r="D22" i="26" s="1"/>
  <c r="K85" i="3"/>
  <c r="K93" i="3"/>
  <c r="K267" i="3"/>
  <c r="K209" i="3"/>
  <c r="K69" i="3"/>
  <c r="K140" i="3"/>
  <c r="K138" i="3" s="1"/>
  <c r="D13" i="26" s="1"/>
  <c r="K144" i="3"/>
  <c r="K292" i="3"/>
  <c r="K290" i="3" s="1"/>
  <c r="K349" i="3"/>
  <c r="K347" i="3" s="1"/>
  <c r="D23" i="26" s="1"/>
  <c r="J223" i="3"/>
  <c r="C17" i="26" s="1"/>
  <c r="K59" i="3"/>
  <c r="K57" i="3" s="1"/>
  <c r="D18" i="19" s="1"/>
  <c r="K62" i="3"/>
  <c r="K226" i="3"/>
  <c r="T17" i="28"/>
  <c r="U17" i="28" s="1"/>
  <c r="S411" i="3"/>
  <c r="I66" i="15" s="1"/>
  <c r="P17" i="28"/>
  <c r="Q17" i="28" s="1"/>
  <c r="O411" i="3"/>
  <c r="R17" i="28"/>
  <c r="V17" i="28"/>
  <c r="W17" i="28" s="1"/>
  <c r="T411" i="3"/>
  <c r="K66" i="15" s="1"/>
  <c r="N411" i="3"/>
  <c r="K391" i="3"/>
  <c r="K11" i="28"/>
  <c r="N11" i="28"/>
  <c r="K14" i="28"/>
  <c r="N24" i="28"/>
  <c r="K18" i="28"/>
  <c r="N18" i="28"/>
  <c r="R19" i="27"/>
  <c r="K19" i="28"/>
  <c r="M14" i="27"/>
  <c r="O14" i="27" s="1"/>
  <c r="U14" i="27" s="1"/>
  <c r="K395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N26" i="26" l="1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0" i="3"/>
  <c r="P411" i="3"/>
  <c r="N97" i="1" s="1"/>
  <c r="K96" i="3"/>
  <c r="D21" i="26"/>
  <c r="K182" i="3"/>
  <c r="D15" i="26" s="1"/>
  <c r="U411" i="3"/>
  <c r="K387" i="3"/>
  <c r="D25" i="26" s="1"/>
  <c r="K207" i="3"/>
  <c r="D16" i="26" s="1"/>
  <c r="K373" i="3"/>
  <c r="D24" i="26" s="1"/>
  <c r="K65" i="3"/>
  <c r="D12" i="26" s="1"/>
  <c r="K102" i="3"/>
  <c r="D11" i="19"/>
  <c r="J411" i="3"/>
  <c r="C25" i="26"/>
  <c r="C26" i="26" s="1"/>
  <c r="S17" i="28"/>
  <c r="K223" i="3"/>
  <c r="M411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1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<sst xmlns="http://schemas.openxmlformats.org/spreadsheetml/2006/main" count="1194" uniqueCount="359">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</sst>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0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44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80" fontId="59" fillId="6" borderId="53" xfId="0" applyNumberFormat="1" applyFont="1" applyFill="1" applyBorder="1" applyAlignment="1">
      <alignment horizontal="right" vertical="top"/>
    </xf>
    <xf numFmtId="180" fontId="58" fillId="4" borderId="54" xfId="0" applyNumberFormat="1" applyFont="1" applyFill="1" applyBorder="1" applyAlignment="1">
      <alignment horizontal="right" vertical="center"/>
    </xf>
    <xf numFmtId="180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59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180" fontId="58" fillId="4" borderId="54" xfId="0" applyNumberFormat="1" applyFont="1" applyFill="1" applyBorder="1" applyAlignment="1">
      <alignment horizontal="right" wrapText="1"/>
    </xf>
    <xf numFmtId="180" fontId="58" fillId="7" borderId="54" xfId="0" applyNumberFormat="1" applyFont="1" applyFill="1" applyBorder="1" applyAlignment="1">
      <alignment horizontal="right" wrapText="1"/>
    </xf>
    <xf numFmtId="0" fontId="37" fillId="5" borderId="53" xfId="0" applyFont="1" applyFill="1" applyBorder="1" applyAlignment="1">
      <alignment horizontal="left" vertical="center" wrapText="1"/>
    </xf>
    <xf numFmtId="0" fontId="59" fillId="6" borderId="53" xfId="0" applyFont="1" applyFill="1" applyBorder="1" applyAlignment="1">
      <alignment horizontal="left" vertical="top"/>
    </xf>
    <xf numFmtId="0" fontId="58" fillId="4" borderId="54" xfId="0" applyNumberFormat="1" applyFont="1" applyFill="1" applyBorder="1" applyAlignment="1">
      <alignment horizontal="left" vertical="center"/>
    </xf>
    <xf numFmtId="0" fontId="58" fillId="4" borderId="54" xfId="0" applyFont="1" applyFill="1" applyBorder="1" applyAlignment="1">
      <alignment horizontal="left" vertical="center"/>
    </xf>
    <xf numFmtId="180" fontId="58" fillId="4" borderId="54" xfId="0" applyNumberFormat="1" applyFont="1" applyFill="1" applyBorder="1" applyAlignment="1">
      <alignment horizontal="right" vertical="center" wrapText="1"/>
    </xf>
    <xf numFmtId="0" fontId="59" fillId="6" borderId="53" xfId="0" applyFont="1" applyFill="1" applyBorder="1" applyAlignment="1">
      <alignment horizontal="left" vertical="center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0" fontId="59" fillId="6" borderId="53" xfId="0" applyFont="1" applyFill="1" applyBorder="1" applyAlignment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3" t="s">
        <v>68</v>
      </c>
      <c r="C1" s="473"/>
      <c r="D1" s="473"/>
      <c r="E1" s="473"/>
      <c r="F1" s="473"/>
      <c r="G1" s="473"/>
      <c r="H1" s="473"/>
      <c r="I1" s="473"/>
      <c r="J1" s="473"/>
      <c r="K1" s="473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74" t="s">
        <v>0</v>
      </c>
      <c r="C8" s="474" t="s">
        <v>1</v>
      </c>
      <c r="D8" s="474"/>
      <c r="E8" s="54" t="s">
        <v>66</v>
      </c>
      <c r="F8" s="475" t="s">
        <v>71</v>
      </c>
      <c r="G8" s="475"/>
      <c r="H8" s="475"/>
      <c r="I8" s="475"/>
      <c r="J8" s="475"/>
      <c r="K8" s="55" t="s">
        <v>9</v>
      </c>
    </row>
    <row r="9" spans="1:15" x14ac:dyDescent="0.2">
      <c r="B9" s="474"/>
      <c r="C9" s="474"/>
      <c r="D9" s="474"/>
      <c r="E9" s="476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74"/>
      <c r="C10" s="474"/>
      <c r="D10" s="474"/>
      <c r="E10" s="476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74"/>
      <c r="C11" s="474"/>
      <c r="D11" s="474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2" t="s">
        <v>10</v>
      </c>
      <c r="D101" s="472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44633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39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42" t="s">
        <v>93</v>
      </c>
      <c r="L7" s="514" t="s">
        <v>125</v>
      </c>
      <c r="M7" s="530" t="s">
        <v>94</v>
      </c>
      <c r="N7" s="532" t="s">
        <v>186</v>
      </c>
      <c r="O7" s="530" t="s">
        <v>116</v>
      </c>
      <c r="P7" s="532" t="s">
        <v>105</v>
      </c>
      <c r="Q7" s="530" t="s">
        <v>95</v>
      </c>
      <c r="R7" s="532" t="s">
        <v>188</v>
      </c>
      <c r="S7" s="535" t="s">
        <v>187</v>
      </c>
      <c r="T7" s="532" t="s">
        <v>189</v>
      </c>
      <c r="U7" s="532" t="s">
        <v>190</v>
      </c>
      <c r="V7" s="532" t="s">
        <v>191</v>
      </c>
      <c r="W7" s="532" t="s">
        <v>192</v>
      </c>
      <c r="X7" s="537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40"/>
      <c r="C8" s="208"/>
      <c r="D8" s="209"/>
      <c r="E8" s="208"/>
      <c r="F8" s="210"/>
      <c r="G8" s="208"/>
      <c r="H8" s="211"/>
      <c r="I8" s="211"/>
      <c r="J8" s="212"/>
      <c r="K8" s="543"/>
      <c r="L8" s="515"/>
      <c r="M8" s="531"/>
      <c r="N8" s="533"/>
      <c r="O8" s="531"/>
      <c r="P8" s="533"/>
      <c r="Q8" s="531"/>
      <c r="R8" s="533"/>
      <c r="S8" s="536"/>
      <c r="T8" s="533"/>
      <c r="U8" s="533"/>
      <c r="V8" s="533"/>
      <c r="W8" s="533"/>
      <c r="X8" s="537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40"/>
      <c r="C9" s="208"/>
      <c r="D9" s="209"/>
      <c r="E9" s="208"/>
      <c r="F9" s="210"/>
      <c r="G9" s="208"/>
      <c r="H9" s="211"/>
      <c r="I9" s="211"/>
      <c r="J9" s="212"/>
      <c r="K9" s="543"/>
      <c r="L9" s="515"/>
      <c r="M9" s="531"/>
      <c r="N9" s="534"/>
      <c r="O9" s="531"/>
      <c r="P9" s="534"/>
      <c r="Q9" s="531"/>
      <c r="R9" s="534"/>
      <c r="S9" s="536"/>
      <c r="T9" s="534"/>
      <c r="U9" s="534"/>
      <c r="V9" s="534"/>
      <c r="W9" s="534"/>
      <c r="X9" s="537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41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38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B7:B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77"/>
      <c r="D81" s="477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7"/>
  <sheetViews>
    <sheetView showGridLines="0" zoomScale="80" zoomScaleNormal="80" workbookViewId="0">
      <pane xSplit="5" ySplit="4" topLeftCell="I80" activePane="bottomRight" state="frozen"/>
      <selection activeCell="B3" sqref="B3:B4"/>
      <selection pane="topRight" activeCell="B3" sqref="B3:B4"/>
      <selection pane="bottomLeft" activeCell="B3" sqref="B3:B4"/>
      <selection pane="bottomRight" activeCell="Q94" sqref="Q94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78" t="s">
        <v>48</v>
      </c>
      <c r="B3" s="478" t="s">
        <v>62</v>
      </c>
      <c r="C3" s="478" t="s">
        <v>348</v>
      </c>
      <c r="D3" s="478"/>
      <c r="E3" s="478" t="s">
        <v>349</v>
      </c>
      <c r="F3" s="480" t="s">
        <v>86</v>
      </c>
      <c r="G3" s="480" t="s">
        <v>350</v>
      </c>
      <c r="H3" s="480" t="s">
        <v>87</v>
      </c>
      <c r="I3" s="480" t="s">
        <v>351</v>
      </c>
      <c r="J3" s="480" t="s">
        <v>2</v>
      </c>
      <c r="K3" s="480" t="s">
        <v>352</v>
      </c>
      <c r="L3" s="480" t="s">
        <v>88</v>
      </c>
      <c r="M3" s="480" t="s">
        <v>4</v>
      </c>
      <c r="N3" s="480" t="s">
        <v>5</v>
      </c>
      <c r="O3" s="480" t="s">
        <v>12</v>
      </c>
      <c r="P3" s="480" t="s">
        <v>3</v>
      </c>
    </row>
    <row r="4" spans="1:17" s="445" customFormat="1" ht="32.1" customHeight="1" x14ac:dyDescent="0.2">
      <c r="A4" s="479"/>
      <c r="B4" s="478"/>
      <c r="C4" s="478"/>
      <c r="D4" s="478"/>
      <c r="E4" s="478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1"/>
    </row>
    <row r="5" spans="1:17" ht="17.100000000000001" customHeight="1" x14ac:dyDescent="0.2">
      <c r="A5" s="446" t="str">
        <f t="shared" ref="A5:A41" si="0">CONCATENATE(B5,"-",C5,"-",E5)</f>
        <v>93045-1-100</v>
      </c>
      <c r="B5" s="429">
        <v>93045</v>
      </c>
      <c r="C5" s="430">
        <v>1</v>
      </c>
      <c r="D5" s="431" t="s">
        <v>11</v>
      </c>
      <c r="E5" s="430">
        <v>100</v>
      </c>
      <c r="F5" s="464">
        <v>500000</v>
      </c>
      <c r="G5" s="464">
        <v>0</v>
      </c>
      <c r="H5" s="464">
        <v>500000</v>
      </c>
      <c r="I5" s="464">
        <v>0</v>
      </c>
      <c r="J5" s="464">
        <v>500000</v>
      </c>
      <c r="K5" s="464">
        <v>0</v>
      </c>
      <c r="L5" s="464">
        <v>500000</v>
      </c>
      <c r="M5" s="464">
        <v>162686.32999999999</v>
      </c>
      <c r="N5" s="464">
        <v>162686.32999999999</v>
      </c>
      <c r="O5" s="464"/>
      <c r="P5" s="447">
        <f>+L5-O5</f>
        <v>500000</v>
      </c>
    </row>
    <row r="6" spans="1:17" ht="17.100000000000001" customHeight="1" x14ac:dyDescent="0.2">
      <c r="A6" s="446" t="str">
        <f t="shared" si="0"/>
        <v>93045-3-100</v>
      </c>
      <c r="B6" s="432">
        <v>93045</v>
      </c>
      <c r="C6" s="433">
        <v>3</v>
      </c>
      <c r="D6" s="434" t="s">
        <v>8</v>
      </c>
      <c r="E6" s="433">
        <v>100</v>
      </c>
      <c r="F6" s="465">
        <v>50000</v>
      </c>
      <c r="G6" s="465">
        <v>0</v>
      </c>
      <c r="H6" s="465">
        <v>50000</v>
      </c>
      <c r="I6" s="465">
        <v>0</v>
      </c>
      <c r="J6" s="465">
        <v>50000</v>
      </c>
      <c r="K6" s="465">
        <v>0</v>
      </c>
      <c r="L6" s="465">
        <v>50000</v>
      </c>
      <c r="M6" s="465">
        <v>37080.400000000001</v>
      </c>
      <c r="N6" s="465">
        <v>37080.400000000001</v>
      </c>
      <c r="O6" s="465"/>
      <c r="P6" s="448">
        <f t="shared" ref="P6:P94" si="1">+L6-O6</f>
        <v>50000</v>
      </c>
    </row>
    <row r="7" spans="1:17" ht="17.100000000000001" customHeight="1" x14ac:dyDescent="0.2">
      <c r="A7" s="446" t="str">
        <f t="shared" si="0"/>
        <v>93048-1-100</v>
      </c>
      <c r="B7" s="429">
        <v>93048</v>
      </c>
      <c r="C7" s="430">
        <v>1</v>
      </c>
      <c r="D7" s="431" t="s">
        <v>11</v>
      </c>
      <c r="E7" s="430">
        <v>100</v>
      </c>
      <c r="F7" s="464">
        <v>300000</v>
      </c>
      <c r="G7" s="464">
        <v>0</v>
      </c>
      <c r="H7" s="464">
        <v>300000</v>
      </c>
      <c r="I7" s="464">
        <v>0</v>
      </c>
      <c r="J7" s="464">
        <v>300000</v>
      </c>
      <c r="K7" s="464">
        <v>0</v>
      </c>
      <c r="L7" s="464">
        <v>300000</v>
      </c>
      <c r="M7" s="464">
        <v>278026.40000000002</v>
      </c>
      <c r="N7" s="464">
        <v>278026.40000000002</v>
      </c>
      <c r="O7" s="464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32">
        <v>93048</v>
      </c>
      <c r="C8" s="433">
        <v>3</v>
      </c>
      <c r="D8" s="434" t="s">
        <v>8</v>
      </c>
      <c r="E8" s="433">
        <v>100</v>
      </c>
      <c r="F8" s="465">
        <v>10000</v>
      </c>
      <c r="G8" s="465">
        <v>0</v>
      </c>
      <c r="H8" s="465">
        <v>10000</v>
      </c>
      <c r="I8" s="465">
        <v>0</v>
      </c>
      <c r="J8" s="465">
        <v>10000</v>
      </c>
      <c r="K8" s="465">
        <v>0</v>
      </c>
      <c r="L8" s="465">
        <v>10000</v>
      </c>
      <c r="M8" s="465">
        <v>10000</v>
      </c>
      <c r="N8" s="465">
        <v>10000</v>
      </c>
      <c r="O8" s="465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429">
        <v>107292</v>
      </c>
      <c r="C9" s="430">
        <v>1</v>
      </c>
      <c r="D9" s="431" t="s">
        <v>11</v>
      </c>
      <c r="E9" s="430">
        <v>100</v>
      </c>
      <c r="F9" s="464">
        <v>1000000</v>
      </c>
      <c r="G9" s="464">
        <v>0</v>
      </c>
      <c r="H9" s="464">
        <v>1000000</v>
      </c>
      <c r="I9" s="464">
        <v>0</v>
      </c>
      <c r="J9" s="464">
        <v>1000000</v>
      </c>
      <c r="K9" s="464">
        <v>0</v>
      </c>
      <c r="L9" s="464">
        <v>1000000</v>
      </c>
      <c r="M9" s="464">
        <v>1000000</v>
      </c>
      <c r="N9" s="464">
        <v>0</v>
      </c>
      <c r="O9" s="464">
        <v>1000000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32">
        <v>107292</v>
      </c>
      <c r="C10" s="433">
        <v>3</v>
      </c>
      <c r="D10" s="434" t="s">
        <v>8</v>
      </c>
      <c r="E10" s="433">
        <v>100</v>
      </c>
      <c r="F10" s="465">
        <v>50000</v>
      </c>
      <c r="G10" s="465">
        <v>0</v>
      </c>
      <c r="H10" s="465">
        <v>50000</v>
      </c>
      <c r="I10" s="465">
        <v>0</v>
      </c>
      <c r="J10" s="465">
        <v>50000</v>
      </c>
      <c r="K10" s="465">
        <v>0</v>
      </c>
      <c r="L10" s="465">
        <v>50000</v>
      </c>
      <c r="M10" s="465">
        <v>50000</v>
      </c>
      <c r="N10" s="465">
        <v>0</v>
      </c>
      <c r="O10" s="465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29">
        <v>128803</v>
      </c>
      <c r="C11" s="430">
        <v>3</v>
      </c>
      <c r="D11" s="431" t="s">
        <v>8</v>
      </c>
      <c r="E11" s="430">
        <v>142</v>
      </c>
      <c r="F11" s="464">
        <v>60000</v>
      </c>
      <c r="G11" s="464">
        <v>0</v>
      </c>
      <c r="H11" s="464">
        <v>60000</v>
      </c>
      <c r="I11" s="464">
        <v>0</v>
      </c>
      <c r="J11" s="464">
        <v>60000</v>
      </c>
      <c r="K11" s="464">
        <v>0</v>
      </c>
      <c r="L11" s="464">
        <v>60000</v>
      </c>
      <c r="M11" s="464">
        <v>60000</v>
      </c>
      <c r="N11" s="464">
        <v>60000</v>
      </c>
      <c r="O11" s="464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32">
        <v>128805</v>
      </c>
      <c r="C12" s="433">
        <v>3</v>
      </c>
      <c r="D12" s="434" t="s">
        <v>8</v>
      </c>
      <c r="E12" s="433">
        <v>142</v>
      </c>
      <c r="F12" s="465">
        <v>30000</v>
      </c>
      <c r="G12" s="465">
        <v>0</v>
      </c>
      <c r="H12" s="465">
        <v>30000</v>
      </c>
      <c r="I12" s="465">
        <v>0</v>
      </c>
      <c r="J12" s="465">
        <v>30000</v>
      </c>
      <c r="K12" s="465">
        <v>0</v>
      </c>
      <c r="L12" s="465">
        <v>30000</v>
      </c>
      <c r="M12" s="465">
        <v>2873.19</v>
      </c>
      <c r="N12" s="465">
        <v>2873.19</v>
      </c>
      <c r="O12" s="465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29">
        <v>128807</v>
      </c>
      <c r="C13" s="430">
        <v>3</v>
      </c>
      <c r="D13" s="431" t="s">
        <v>8</v>
      </c>
      <c r="E13" s="430">
        <v>142</v>
      </c>
      <c r="F13" s="464">
        <v>25000</v>
      </c>
      <c r="G13" s="464">
        <v>0</v>
      </c>
      <c r="H13" s="464">
        <v>25000</v>
      </c>
      <c r="I13" s="464">
        <v>0</v>
      </c>
      <c r="J13" s="464">
        <v>25000</v>
      </c>
      <c r="K13" s="464">
        <v>0</v>
      </c>
      <c r="L13" s="464">
        <v>25000</v>
      </c>
      <c r="M13" s="464">
        <v>25000</v>
      </c>
      <c r="N13" s="464">
        <v>25000</v>
      </c>
      <c r="O13" s="464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32">
        <v>128809</v>
      </c>
      <c r="C14" s="433">
        <v>3</v>
      </c>
      <c r="D14" s="434" t="s">
        <v>8</v>
      </c>
      <c r="E14" s="433">
        <v>142</v>
      </c>
      <c r="F14" s="465">
        <v>50000</v>
      </c>
      <c r="G14" s="465">
        <v>0</v>
      </c>
      <c r="H14" s="465">
        <v>50000</v>
      </c>
      <c r="I14" s="465">
        <v>0</v>
      </c>
      <c r="J14" s="465">
        <v>50000</v>
      </c>
      <c r="K14" s="465">
        <v>0</v>
      </c>
      <c r="L14" s="465">
        <v>50000</v>
      </c>
      <c r="M14" s="465">
        <v>50000</v>
      </c>
      <c r="N14" s="465">
        <v>50000</v>
      </c>
      <c r="O14" s="465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29">
        <v>128811</v>
      </c>
      <c r="C15" s="430">
        <v>3</v>
      </c>
      <c r="D15" s="431" t="s">
        <v>8</v>
      </c>
      <c r="E15" s="430">
        <v>142</v>
      </c>
      <c r="F15" s="464">
        <v>70000</v>
      </c>
      <c r="G15" s="464">
        <v>0</v>
      </c>
      <c r="H15" s="464">
        <v>70000</v>
      </c>
      <c r="I15" s="464">
        <v>0</v>
      </c>
      <c r="J15" s="464">
        <v>70000</v>
      </c>
      <c r="K15" s="464">
        <v>0</v>
      </c>
      <c r="L15" s="464">
        <v>70000</v>
      </c>
      <c r="M15" s="464">
        <v>119.919999999998</v>
      </c>
      <c r="N15" s="464">
        <v>119.92</v>
      </c>
      <c r="O15" s="464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32">
        <v>139605</v>
      </c>
      <c r="C16" s="433">
        <v>3</v>
      </c>
      <c r="D16" s="434" t="s">
        <v>8</v>
      </c>
      <c r="E16" s="433">
        <v>151</v>
      </c>
      <c r="F16" s="465">
        <v>322868</v>
      </c>
      <c r="G16" s="465">
        <v>0</v>
      </c>
      <c r="H16" s="465">
        <v>322868</v>
      </c>
      <c r="I16" s="465">
        <v>0</v>
      </c>
      <c r="J16" s="465">
        <v>322868</v>
      </c>
      <c r="K16" s="465">
        <v>0</v>
      </c>
      <c r="L16" s="465">
        <v>322868</v>
      </c>
      <c r="M16" s="465">
        <v>268040.49</v>
      </c>
      <c r="N16" s="465">
        <v>268040.49</v>
      </c>
      <c r="O16" s="465"/>
      <c r="P16" s="448">
        <f t="shared" si="1"/>
        <v>322868</v>
      </c>
    </row>
    <row r="17" spans="1:16" ht="17.100000000000001" customHeight="1" x14ac:dyDescent="0.2">
      <c r="A17" s="446" t="str">
        <f t="shared" si="0"/>
        <v>174222-1-100</v>
      </c>
      <c r="B17" s="429">
        <v>174222</v>
      </c>
      <c r="C17" s="430">
        <v>1</v>
      </c>
      <c r="D17" s="431" t="s">
        <v>11</v>
      </c>
      <c r="E17" s="430">
        <v>100</v>
      </c>
      <c r="F17" s="464">
        <v>343663503</v>
      </c>
      <c r="G17" s="464">
        <v>-3436635</v>
      </c>
      <c r="H17" s="464">
        <v>340226868</v>
      </c>
      <c r="I17" s="464">
        <v>0</v>
      </c>
      <c r="J17" s="464">
        <v>340226868</v>
      </c>
      <c r="K17" s="464">
        <v>0</v>
      </c>
      <c r="L17" s="464">
        <v>340226868</v>
      </c>
      <c r="M17" s="464">
        <v>264593068.47999999</v>
      </c>
      <c r="N17" s="464">
        <v>264593068.47999999</v>
      </c>
      <c r="O17" s="464"/>
      <c r="P17" s="449">
        <f>+L17-O17</f>
        <v>340226868</v>
      </c>
    </row>
    <row r="18" spans="1:16" ht="17.100000000000001" customHeight="1" x14ac:dyDescent="0.2">
      <c r="A18" s="446" t="str">
        <f t="shared" si="0"/>
        <v>174224-3-151</v>
      </c>
      <c r="B18" s="432">
        <v>174224</v>
      </c>
      <c r="C18" s="433">
        <v>3</v>
      </c>
      <c r="D18" s="434" t="s">
        <v>8</v>
      </c>
      <c r="E18" s="433">
        <v>151</v>
      </c>
      <c r="F18" s="465">
        <v>25591140</v>
      </c>
      <c r="G18" s="465">
        <v>0</v>
      </c>
      <c r="H18" s="465">
        <v>25591140</v>
      </c>
      <c r="I18" s="465">
        <v>0</v>
      </c>
      <c r="J18" s="465">
        <v>25591140</v>
      </c>
      <c r="K18" s="465">
        <v>0</v>
      </c>
      <c r="L18" s="465">
        <v>25591140</v>
      </c>
      <c r="M18" s="465">
        <v>21051731.719999999</v>
      </c>
      <c r="N18" s="465">
        <v>21051731.719999999</v>
      </c>
      <c r="O18" s="465"/>
      <c r="P18" s="448">
        <f t="shared" si="1"/>
        <v>25591140</v>
      </c>
    </row>
    <row r="19" spans="1:16" ht="17.100000000000001" customHeight="1" x14ac:dyDescent="0.2">
      <c r="A19" s="446" t="str">
        <f t="shared" si="0"/>
        <v>174225-3-151</v>
      </c>
      <c r="B19" s="429">
        <v>174225</v>
      </c>
      <c r="C19" s="430">
        <v>3</v>
      </c>
      <c r="D19" s="431" t="s">
        <v>8</v>
      </c>
      <c r="E19" s="430">
        <v>151</v>
      </c>
      <c r="F19" s="464">
        <v>997967</v>
      </c>
      <c r="G19" s="464">
        <v>0</v>
      </c>
      <c r="H19" s="464">
        <v>997967</v>
      </c>
      <c r="I19" s="464">
        <v>0</v>
      </c>
      <c r="J19" s="464">
        <v>997967</v>
      </c>
      <c r="K19" s="464">
        <v>0</v>
      </c>
      <c r="L19" s="464">
        <v>997967</v>
      </c>
      <c r="M19" s="464">
        <v>796123.84</v>
      </c>
      <c r="N19" s="464">
        <v>796123.84</v>
      </c>
      <c r="O19" s="464"/>
      <c r="P19" s="449">
        <f>+L19-O19</f>
        <v>997967</v>
      </c>
    </row>
    <row r="20" spans="1:16" ht="17.100000000000001" customHeight="1" x14ac:dyDescent="0.2">
      <c r="A20" s="446" t="str">
        <f t="shared" si="0"/>
        <v>174228-3-142</v>
      </c>
      <c r="B20" s="432">
        <v>174228</v>
      </c>
      <c r="C20" s="433">
        <v>3</v>
      </c>
      <c r="D20" s="434" t="s">
        <v>8</v>
      </c>
      <c r="E20" s="433">
        <v>142</v>
      </c>
      <c r="F20" s="465">
        <v>400000</v>
      </c>
      <c r="G20" s="465">
        <v>0</v>
      </c>
      <c r="H20" s="465">
        <v>400000</v>
      </c>
      <c r="I20" s="465">
        <v>0</v>
      </c>
      <c r="J20" s="465">
        <v>400000</v>
      </c>
      <c r="K20" s="465">
        <v>0</v>
      </c>
      <c r="L20" s="465">
        <v>400000</v>
      </c>
      <c r="M20" s="465">
        <v>400000</v>
      </c>
      <c r="N20" s="465">
        <v>400000</v>
      </c>
      <c r="O20" s="465"/>
      <c r="P20" s="448">
        <f t="shared" si="1"/>
        <v>400000</v>
      </c>
    </row>
    <row r="21" spans="1:16" ht="17.100000000000001" customHeight="1" x14ac:dyDescent="0.2">
      <c r="A21" s="446" t="str">
        <f t="shared" si="0"/>
        <v>174229-3-142</v>
      </c>
      <c r="B21" s="429">
        <v>174229</v>
      </c>
      <c r="C21" s="430">
        <v>3</v>
      </c>
      <c r="D21" s="431" t="s">
        <v>8</v>
      </c>
      <c r="E21" s="430">
        <v>142</v>
      </c>
      <c r="F21" s="464">
        <v>400000</v>
      </c>
      <c r="G21" s="464">
        <v>0</v>
      </c>
      <c r="H21" s="464">
        <v>400000</v>
      </c>
      <c r="I21" s="464">
        <v>0</v>
      </c>
      <c r="J21" s="464">
        <v>400000</v>
      </c>
      <c r="K21" s="464">
        <v>0</v>
      </c>
      <c r="L21" s="464">
        <v>400000</v>
      </c>
      <c r="M21" s="464">
        <v>400000</v>
      </c>
      <c r="N21" s="464">
        <v>400000</v>
      </c>
      <c r="O21" s="464"/>
      <c r="P21" s="449">
        <f>+L21-O21</f>
        <v>400000</v>
      </c>
    </row>
    <row r="22" spans="1:16" ht="17.100000000000001" customHeight="1" x14ac:dyDescent="0.2">
      <c r="A22" s="446" t="str">
        <f t="shared" si="0"/>
        <v>174230-3-142</v>
      </c>
      <c r="B22" s="432">
        <v>174230</v>
      </c>
      <c r="C22" s="433">
        <v>3</v>
      </c>
      <c r="D22" s="434" t="s">
        <v>8</v>
      </c>
      <c r="E22" s="433">
        <v>142</v>
      </c>
      <c r="F22" s="465">
        <v>300000</v>
      </c>
      <c r="G22" s="465">
        <v>0</v>
      </c>
      <c r="H22" s="465">
        <v>300000</v>
      </c>
      <c r="I22" s="465">
        <v>0</v>
      </c>
      <c r="J22" s="465">
        <v>300000</v>
      </c>
      <c r="K22" s="465">
        <v>0</v>
      </c>
      <c r="L22" s="465">
        <v>300000</v>
      </c>
      <c r="M22" s="465">
        <v>288177.28999999998</v>
      </c>
      <c r="N22" s="465">
        <v>288177.28999999998</v>
      </c>
      <c r="O22" s="465"/>
      <c r="P22" s="448">
        <f t="shared" si="1"/>
        <v>300000</v>
      </c>
    </row>
    <row r="23" spans="1:16" ht="17.100000000000001" customHeight="1" x14ac:dyDescent="0.2">
      <c r="A23" s="446" t="str">
        <f t="shared" si="0"/>
        <v>174231-3-142</v>
      </c>
      <c r="B23" s="429">
        <v>174231</v>
      </c>
      <c r="C23" s="430">
        <v>3</v>
      </c>
      <c r="D23" s="431" t="s">
        <v>8</v>
      </c>
      <c r="E23" s="430">
        <v>142</v>
      </c>
      <c r="F23" s="464">
        <v>400000</v>
      </c>
      <c r="G23" s="464">
        <v>0</v>
      </c>
      <c r="H23" s="464">
        <v>400000</v>
      </c>
      <c r="I23" s="464">
        <v>0</v>
      </c>
      <c r="J23" s="464">
        <v>400000</v>
      </c>
      <c r="K23" s="464">
        <v>0</v>
      </c>
      <c r="L23" s="464">
        <v>400000</v>
      </c>
      <c r="M23" s="464">
        <v>368934.83</v>
      </c>
      <c r="N23" s="464">
        <v>368934.83</v>
      </c>
      <c r="O23" s="464"/>
      <c r="P23" s="449">
        <f>+L23-O23</f>
        <v>400000</v>
      </c>
    </row>
    <row r="24" spans="1:16" ht="17.100000000000001" customHeight="1" x14ac:dyDescent="0.2">
      <c r="A24" s="446" t="str">
        <f t="shared" si="0"/>
        <v>174231-4-142</v>
      </c>
      <c r="B24" s="432">
        <v>174231</v>
      </c>
      <c r="C24" s="433">
        <v>4</v>
      </c>
      <c r="D24" s="434" t="s">
        <v>7</v>
      </c>
      <c r="E24" s="433">
        <v>142</v>
      </c>
      <c r="F24" s="465">
        <v>200000</v>
      </c>
      <c r="G24" s="465">
        <v>0</v>
      </c>
      <c r="H24" s="465">
        <v>200000</v>
      </c>
      <c r="I24" s="465">
        <v>0</v>
      </c>
      <c r="J24" s="465">
        <v>200000</v>
      </c>
      <c r="K24" s="465">
        <v>0</v>
      </c>
      <c r="L24" s="465">
        <v>200000</v>
      </c>
      <c r="M24" s="465">
        <v>200000</v>
      </c>
      <c r="N24" s="465">
        <v>200000</v>
      </c>
      <c r="O24" s="465"/>
      <c r="P24" s="448">
        <f t="shared" si="1"/>
        <v>200000</v>
      </c>
    </row>
    <row r="25" spans="1:16" ht="17.100000000000001" customHeight="1" x14ac:dyDescent="0.2">
      <c r="A25" s="446" t="str">
        <f t="shared" si="0"/>
        <v>174232-3-100</v>
      </c>
      <c r="B25" s="429">
        <v>174232</v>
      </c>
      <c r="C25" s="430">
        <v>3</v>
      </c>
      <c r="D25" s="431" t="s">
        <v>8</v>
      </c>
      <c r="E25" s="430">
        <v>100</v>
      </c>
      <c r="F25" s="464"/>
      <c r="G25" s="464">
        <v>4950000</v>
      </c>
      <c r="H25" s="464">
        <v>4950000</v>
      </c>
      <c r="I25" s="464">
        <v>0</v>
      </c>
      <c r="J25" s="464">
        <v>4950000</v>
      </c>
      <c r="K25" s="464">
        <v>0</v>
      </c>
      <c r="L25" s="464">
        <v>4950000</v>
      </c>
      <c r="M25" s="464">
        <v>4950000</v>
      </c>
      <c r="N25" s="464">
        <v>4950000</v>
      </c>
      <c r="O25" s="464"/>
      <c r="P25" s="449">
        <f>+L25-O25</f>
        <v>4950000</v>
      </c>
    </row>
    <row r="26" spans="1:16" ht="17.100000000000001" customHeight="1" x14ac:dyDescent="0.2">
      <c r="A26" s="446" t="str">
        <f t="shared" si="0"/>
        <v>174232-3-142</v>
      </c>
      <c r="B26" s="432">
        <v>174232</v>
      </c>
      <c r="C26" s="433">
        <v>3</v>
      </c>
      <c r="D26" s="434" t="s">
        <v>8</v>
      </c>
      <c r="E26" s="433">
        <v>142</v>
      </c>
      <c r="F26" s="465">
        <v>33000000</v>
      </c>
      <c r="G26" s="465">
        <v>-4950000</v>
      </c>
      <c r="H26" s="465">
        <v>28050000</v>
      </c>
      <c r="I26" s="465">
        <v>0</v>
      </c>
      <c r="J26" s="465">
        <v>28050000</v>
      </c>
      <c r="K26" s="465">
        <v>0</v>
      </c>
      <c r="L26" s="465">
        <v>28050000</v>
      </c>
      <c r="M26" s="465">
        <v>25360673.940000001</v>
      </c>
      <c r="N26" s="465">
        <v>25255750.789999999</v>
      </c>
      <c r="O26" s="465"/>
      <c r="P26" s="448">
        <f t="shared" si="1"/>
        <v>28050000</v>
      </c>
    </row>
    <row r="27" spans="1:16" ht="17.100000000000001" customHeight="1" x14ac:dyDescent="0.2">
      <c r="A27" s="446" t="str">
        <f t="shared" si="0"/>
        <v>174232-4-142</v>
      </c>
      <c r="B27" s="429">
        <v>174232</v>
      </c>
      <c r="C27" s="430">
        <v>4</v>
      </c>
      <c r="D27" s="431" t="s">
        <v>7</v>
      </c>
      <c r="E27" s="430">
        <v>142</v>
      </c>
      <c r="F27" s="464">
        <v>2000000</v>
      </c>
      <c r="G27" s="464">
        <v>0</v>
      </c>
      <c r="H27" s="464">
        <v>2000000</v>
      </c>
      <c r="I27" s="464">
        <v>0</v>
      </c>
      <c r="J27" s="464">
        <v>2000000</v>
      </c>
      <c r="K27" s="464">
        <v>0</v>
      </c>
      <c r="L27" s="464">
        <v>2000000</v>
      </c>
      <c r="M27" s="464">
        <v>1959403.01</v>
      </c>
      <c r="N27" s="464">
        <v>1959403.01</v>
      </c>
      <c r="O27" s="464"/>
      <c r="P27" s="449">
        <f>+L27-O27</f>
        <v>2000000</v>
      </c>
    </row>
    <row r="28" spans="1:16" ht="17.100000000000001" customHeight="1" x14ac:dyDescent="0.2">
      <c r="A28" s="446" t="str">
        <f t="shared" si="0"/>
        <v>174233-3-142</v>
      </c>
      <c r="B28" s="432">
        <v>174233</v>
      </c>
      <c r="C28" s="433">
        <v>3</v>
      </c>
      <c r="D28" s="434" t="s">
        <v>8</v>
      </c>
      <c r="E28" s="433">
        <v>142</v>
      </c>
      <c r="F28" s="465">
        <v>200000</v>
      </c>
      <c r="G28" s="465">
        <v>0</v>
      </c>
      <c r="H28" s="465">
        <v>200000</v>
      </c>
      <c r="I28" s="465">
        <v>0</v>
      </c>
      <c r="J28" s="465">
        <v>200000</v>
      </c>
      <c r="K28" s="465">
        <v>0</v>
      </c>
      <c r="L28" s="465">
        <v>200000</v>
      </c>
      <c r="M28" s="465">
        <v>41378.550000000003</v>
      </c>
      <c r="N28" s="465">
        <v>41378.550000000003</v>
      </c>
      <c r="O28" s="465"/>
      <c r="P28" s="448">
        <f t="shared" si="1"/>
        <v>200000</v>
      </c>
    </row>
    <row r="29" spans="1:16" ht="17.100000000000001" customHeight="1" x14ac:dyDescent="0.2">
      <c r="A29" s="446" t="str">
        <f t="shared" si="0"/>
        <v>174233-4-142</v>
      </c>
      <c r="B29" s="429">
        <v>174233</v>
      </c>
      <c r="C29" s="430">
        <v>4</v>
      </c>
      <c r="D29" s="431" t="s">
        <v>7</v>
      </c>
      <c r="E29" s="430">
        <v>142</v>
      </c>
      <c r="F29" s="464">
        <v>150000</v>
      </c>
      <c r="G29" s="464">
        <v>0</v>
      </c>
      <c r="H29" s="464">
        <v>150000</v>
      </c>
      <c r="I29" s="464">
        <v>0</v>
      </c>
      <c r="J29" s="464">
        <v>150000</v>
      </c>
      <c r="K29" s="464">
        <v>0</v>
      </c>
      <c r="L29" s="464">
        <v>150000</v>
      </c>
      <c r="M29" s="464">
        <v>144803</v>
      </c>
      <c r="N29" s="464">
        <v>144803</v>
      </c>
      <c r="O29" s="464"/>
      <c r="P29" s="449">
        <f>+L29-O29</f>
        <v>150000</v>
      </c>
    </row>
    <row r="30" spans="1:16" ht="17.100000000000001" customHeight="1" x14ac:dyDescent="0.2">
      <c r="A30" s="446" t="str">
        <f t="shared" si="0"/>
        <v>174234-3-142</v>
      </c>
      <c r="B30" s="432">
        <v>174234</v>
      </c>
      <c r="C30" s="433">
        <v>3</v>
      </c>
      <c r="D30" s="434" t="s">
        <v>8</v>
      </c>
      <c r="E30" s="433">
        <v>142</v>
      </c>
      <c r="F30" s="465">
        <v>1000000</v>
      </c>
      <c r="G30" s="465">
        <v>0</v>
      </c>
      <c r="H30" s="465">
        <v>1000000</v>
      </c>
      <c r="I30" s="465">
        <v>0</v>
      </c>
      <c r="J30" s="465">
        <v>1000000</v>
      </c>
      <c r="K30" s="465">
        <v>0</v>
      </c>
      <c r="L30" s="465">
        <v>1000000</v>
      </c>
      <c r="M30" s="465">
        <v>875160.61</v>
      </c>
      <c r="N30" s="465">
        <v>875160.61</v>
      </c>
      <c r="O30" s="465"/>
      <c r="P30" s="448">
        <f t="shared" si="1"/>
        <v>1000000</v>
      </c>
    </row>
    <row r="31" spans="1:16" ht="17.100000000000001" customHeight="1" x14ac:dyDescent="0.2">
      <c r="A31" s="446" t="str">
        <f t="shared" si="0"/>
        <v>174234-4-142</v>
      </c>
      <c r="B31" s="429">
        <v>174234</v>
      </c>
      <c r="C31" s="430">
        <v>4</v>
      </c>
      <c r="D31" s="431" t="s">
        <v>7</v>
      </c>
      <c r="E31" s="430">
        <v>142</v>
      </c>
      <c r="F31" s="464">
        <v>300000</v>
      </c>
      <c r="G31" s="464">
        <v>0</v>
      </c>
      <c r="H31" s="464">
        <v>300000</v>
      </c>
      <c r="I31" s="464">
        <v>0</v>
      </c>
      <c r="J31" s="464">
        <v>300000</v>
      </c>
      <c r="K31" s="464">
        <v>0</v>
      </c>
      <c r="L31" s="464">
        <v>300000</v>
      </c>
      <c r="M31" s="464">
        <v>38043</v>
      </c>
      <c r="N31" s="464">
        <v>38043</v>
      </c>
      <c r="O31" s="464"/>
      <c r="P31" s="449">
        <f>+L31-O31</f>
        <v>300000</v>
      </c>
    </row>
    <row r="32" spans="1:16" ht="17.100000000000001" customHeight="1" x14ac:dyDescent="0.2">
      <c r="A32" s="446" t="str">
        <f t="shared" si="0"/>
        <v>174235-3-142</v>
      </c>
      <c r="B32" s="432">
        <v>174235</v>
      </c>
      <c r="C32" s="433">
        <v>3</v>
      </c>
      <c r="D32" s="434" t="s">
        <v>8</v>
      </c>
      <c r="E32" s="433">
        <v>142</v>
      </c>
      <c r="F32" s="465">
        <v>200000</v>
      </c>
      <c r="G32" s="465">
        <v>0</v>
      </c>
      <c r="H32" s="465">
        <v>200000</v>
      </c>
      <c r="I32" s="465">
        <v>0</v>
      </c>
      <c r="J32" s="465">
        <v>200000</v>
      </c>
      <c r="K32" s="465">
        <v>0</v>
      </c>
      <c r="L32" s="465">
        <v>200000</v>
      </c>
      <c r="M32" s="465">
        <v>159330.07</v>
      </c>
      <c r="N32" s="465">
        <v>159330.07</v>
      </c>
      <c r="O32" s="465"/>
      <c r="P32" s="448">
        <f t="shared" si="1"/>
        <v>200000</v>
      </c>
    </row>
    <row r="33" spans="1:16" ht="17.100000000000001" customHeight="1" x14ac:dyDescent="0.2">
      <c r="A33" s="446" t="str">
        <f t="shared" si="0"/>
        <v>174236-3-142</v>
      </c>
      <c r="B33" s="429">
        <v>174236</v>
      </c>
      <c r="C33" s="430">
        <v>3</v>
      </c>
      <c r="D33" s="431" t="s">
        <v>8</v>
      </c>
      <c r="E33" s="430">
        <v>142</v>
      </c>
      <c r="F33" s="464">
        <v>200000</v>
      </c>
      <c r="G33" s="464">
        <v>0</v>
      </c>
      <c r="H33" s="464">
        <v>200000</v>
      </c>
      <c r="I33" s="464">
        <v>0</v>
      </c>
      <c r="J33" s="464">
        <v>200000</v>
      </c>
      <c r="K33" s="464">
        <v>0</v>
      </c>
      <c r="L33" s="464">
        <v>200000</v>
      </c>
      <c r="M33" s="464">
        <v>189024.86</v>
      </c>
      <c r="N33" s="464">
        <v>189024.86</v>
      </c>
      <c r="O33" s="464"/>
      <c r="P33" s="449">
        <f>+L33-O33</f>
        <v>200000</v>
      </c>
    </row>
    <row r="34" spans="1:16" ht="17.100000000000001" customHeight="1" x14ac:dyDescent="0.2">
      <c r="A34" s="446" t="str">
        <f t="shared" si="0"/>
        <v>174236-4-142</v>
      </c>
      <c r="B34" s="432">
        <v>174236</v>
      </c>
      <c r="C34" s="433">
        <v>4</v>
      </c>
      <c r="D34" s="434" t="s">
        <v>7</v>
      </c>
      <c r="E34" s="433">
        <v>142</v>
      </c>
      <c r="F34" s="465">
        <v>25000</v>
      </c>
      <c r="G34" s="465">
        <v>0</v>
      </c>
      <c r="H34" s="465">
        <v>25000</v>
      </c>
      <c r="I34" s="465">
        <v>0</v>
      </c>
      <c r="J34" s="465">
        <v>25000</v>
      </c>
      <c r="K34" s="465">
        <v>0</v>
      </c>
      <c r="L34" s="465">
        <v>25000</v>
      </c>
      <c r="M34" s="465">
        <v>25000</v>
      </c>
      <c r="N34" s="465">
        <v>25000</v>
      </c>
      <c r="O34" s="465"/>
      <c r="P34" s="448">
        <f t="shared" si="1"/>
        <v>25000</v>
      </c>
    </row>
    <row r="35" spans="1:16" ht="17.100000000000001" customHeight="1" x14ac:dyDescent="0.2">
      <c r="A35" s="446" t="str">
        <f t="shared" si="0"/>
        <v>174237-3-142</v>
      </c>
      <c r="B35" s="429">
        <v>174237</v>
      </c>
      <c r="C35" s="430">
        <v>3</v>
      </c>
      <c r="D35" s="431" t="s">
        <v>8</v>
      </c>
      <c r="E35" s="430">
        <v>142</v>
      </c>
      <c r="F35" s="464">
        <v>1305000</v>
      </c>
      <c r="G35" s="464">
        <v>0</v>
      </c>
      <c r="H35" s="464">
        <v>1305000</v>
      </c>
      <c r="I35" s="464">
        <v>0</v>
      </c>
      <c r="J35" s="464">
        <v>1305000</v>
      </c>
      <c r="K35" s="464">
        <v>0</v>
      </c>
      <c r="L35" s="464">
        <v>1305000</v>
      </c>
      <c r="M35" s="464">
        <v>1286343.73</v>
      </c>
      <c r="N35" s="464">
        <v>1286343.73</v>
      </c>
      <c r="O35" s="464"/>
      <c r="P35" s="449">
        <f>+L35-O35</f>
        <v>1305000</v>
      </c>
    </row>
    <row r="36" spans="1:16" ht="17.100000000000001" customHeight="1" x14ac:dyDescent="0.2">
      <c r="A36" s="446" t="str">
        <f t="shared" si="0"/>
        <v>174237-4-142</v>
      </c>
      <c r="B36" s="432">
        <v>174237</v>
      </c>
      <c r="C36" s="433">
        <v>4</v>
      </c>
      <c r="D36" s="434" t="s">
        <v>7</v>
      </c>
      <c r="E36" s="433">
        <v>142</v>
      </c>
      <c r="F36" s="465">
        <v>145000</v>
      </c>
      <c r="G36" s="465">
        <v>0</v>
      </c>
      <c r="H36" s="465">
        <v>145000</v>
      </c>
      <c r="I36" s="465">
        <v>0</v>
      </c>
      <c r="J36" s="465">
        <v>145000</v>
      </c>
      <c r="K36" s="465">
        <v>0</v>
      </c>
      <c r="L36" s="465">
        <v>145000</v>
      </c>
      <c r="M36" s="465">
        <v>145000</v>
      </c>
      <c r="N36" s="465">
        <v>145000</v>
      </c>
      <c r="O36" s="465"/>
      <c r="P36" s="448">
        <f t="shared" si="1"/>
        <v>145000</v>
      </c>
    </row>
    <row r="37" spans="1:16" ht="17.100000000000001" customHeight="1" x14ac:dyDescent="0.2">
      <c r="A37" s="446" t="str">
        <f t="shared" si="0"/>
        <v>174238-3-142</v>
      </c>
      <c r="B37" s="429">
        <v>174238</v>
      </c>
      <c r="C37" s="430">
        <v>3</v>
      </c>
      <c r="D37" s="431" t="s">
        <v>8</v>
      </c>
      <c r="E37" s="430">
        <v>142</v>
      </c>
      <c r="F37" s="464">
        <v>200000</v>
      </c>
      <c r="G37" s="464">
        <v>0</v>
      </c>
      <c r="H37" s="464">
        <v>200000</v>
      </c>
      <c r="I37" s="464">
        <v>0</v>
      </c>
      <c r="J37" s="464">
        <v>200000</v>
      </c>
      <c r="K37" s="464">
        <v>0</v>
      </c>
      <c r="L37" s="464">
        <v>200000</v>
      </c>
      <c r="M37" s="464">
        <v>176840.91</v>
      </c>
      <c r="N37" s="464">
        <v>176840.91</v>
      </c>
      <c r="O37" s="464"/>
      <c r="P37" s="449">
        <f>+L37-O37</f>
        <v>200000</v>
      </c>
    </row>
    <row r="38" spans="1:16" ht="17.100000000000001" customHeight="1" x14ac:dyDescent="0.2">
      <c r="A38" s="446" t="str">
        <f t="shared" si="0"/>
        <v>174239-3-142</v>
      </c>
      <c r="B38" s="432">
        <v>174239</v>
      </c>
      <c r="C38" s="433">
        <v>3</v>
      </c>
      <c r="D38" s="434" t="s">
        <v>8</v>
      </c>
      <c r="E38" s="433">
        <v>142</v>
      </c>
      <c r="F38" s="465">
        <v>5692518</v>
      </c>
      <c r="G38" s="465">
        <v>0</v>
      </c>
      <c r="H38" s="465">
        <v>5692518</v>
      </c>
      <c r="I38" s="465">
        <v>0</v>
      </c>
      <c r="J38" s="465">
        <v>5692518</v>
      </c>
      <c r="K38" s="465">
        <v>0</v>
      </c>
      <c r="L38" s="465">
        <v>5692518</v>
      </c>
      <c r="M38" s="465">
        <v>4879681.46</v>
      </c>
      <c r="N38" s="465">
        <v>4879681.46</v>
      </c>
      <c r="O38" s="465"/>
      <c r="P38" s="448">
        <f t="shared" si="1"/>
        <v>5692518</v>
      </c>
    </row>
    <row r="39" spans="1:16" ht="17.100000000000001" customHeight="1" x14ac:dyDescent="0.2">
      <c r="A39" s="446" t="str">
        <f t="shared" si="0"/>
        <v>174239-4-142</v>
      </c>
      <c r="B39" s="429">
        <v>174239</v>
      </c>
      <c r="C39" s="430">
        <v>4</v>
      </c>
      <c r="D39" s="431" t="s">
        <v>7</v>
      </c>
      <c r="E39" s="430">
        <v>142</v>
      </c>
      <c r="F39" s="464">
        <v>1000000</v>
      </c>
      <c r="G39" s="464">
        <v>0</v>
      </c>
      <c r="H39" s="464">
        <v>1000000</v>
      </c>
      <c r="I39" s="464">
        <v>0</v>
      </c>
      <c r="J39" s="464">
        <v>1000000</v>
      </c>
      <c r="K39" s="464">
        <v>0</v>
      </c>
      <c r="L39" s="464">
        <v>1000000</v>
      </c>
      <c r="M39" s="464">
        <v>999508.1</v>
      </c>
      <c r="N39" s="464">
        <v>999508.1</v>
      </c>
      <c r="O39" s="464"/>
      <c r="P39" s="449">
        <f>+L39-O39</f>
        <v>1000000</v>
      </c>
    </row>
    <row r="40" spans="1:16" ht="17.100000000000001" customHeight="1" x14ac:dyDescent="0.2">
      <c r="A40" s="446" t="str">
        <f t="shared" si="0"/>
        <v>174239-3-150</v>
      </c>
      <c r="B40" s="432">
        <v>174239</v>
      </c>
      <c r="C40" s="433">
        <v>3</v>
      </c>
      <c r="D40" s="434" t="s">
        <v>8</v>
      </c>
      <c r="E40" s="433">
        <v>150</v>
      </c>
      <c r="F40" s="465">
        <v>1807482</v>
      </c>
      <c r="G40" s="465">
        <v>0</v>
      </c>
      <c r="H40" s="465">
        <v>1807482</v>
      </c>
      <c r="I40" s="465">
        <v>0</v>
      </c>
      <c r="J40" s="465">
        <v>1807482</v>
      </c>
      <c r="K40" s="465">
        <v>0</v>
      </c>
      <c r="L40" s="465">
        <v>1807482</v>
      </c>
      <c r="M40" s="465">
        <v>1613442.11</v>
      </c>
      <c r="N40" s="465">
        <v>1613442.11</v>
      </c>
      <c r="O40" s="465"/>
      <c r="P40" s="448">
        <f t="shared" si="1"/>
        <v>1807482</v>
      </c>
    </row>
    <row r="41" spans="1:16" ht="17.100000000000001" customHeight="1" x14ac:dyDescent="0.2">
      <c r="A41" s="446" t="str">
        <f t="shared" si="0"/>
        <v>174240-3-142</v>
      </c>
      <c r="B41" s="429">
        <v>174240</v>
      </c>
      <c r="C41" s="430">
        <v>3</v>
      </c>
      <c r="D41" s="431" t="s">
        <v>8</v>
      </c>
      <c r="E41" s="430">
        <v>142</v>
      </c>
      <c r="F41" s="464">
        <v>1408632</v>
      </c>
      <c r="G41" s="464">
        <v>0</v>
      </c>
      <c r="H41" s="464">
        <v>1408632</v>
      </c>
      <c r="I41" s="464">
        <v>0</v>
      </c>
      <c r="J41" s="464">
        <v>1408632</v>
      </c>
      <c r="K41" s="464">
        <v>0</v>
      </c>
      <c r="L41" s="464">
        <v>1408632</v>
      </c>
      <c r="M41" s="464">
        <v>1296422.56</v>
      </c>
      <c r="N41" s="464">
        <v>1296422.56</v>
      </c>
      <c r="O41" s="464"/>
      <c r="P41" s="449">
        <f>+L41-O41</f>
        <v>1408632</v>
      </c>
    </row>
    <row r="42" spans="1:16" ht="17.100000000000001" customHeight="1" x14ac:dyDescent="0.2">
      <c r="A42" s="446" t="str">
        <f t="shared" ref="A42:A61" si="2">CONCATENATE(B42,"-",C42,"-",E42)</f>
        <v>174240-4-142</v>
      </c>
      <c r="B42" s="432">
        <v>174240</v>
      </c>
      <c r="C42" s="433">
        <v>4</v>
      </c>
      <c r="D42" s="434" t="s">
        <v>7</v>
      </c>
      <c r="E42" s="433">
        <v>142</v>
      </c>
      <c r="F42" s="465">
        <v>91368</v>
      </c>
      <c r="G42" s="465">
        <v>0</v>
      </c>
      <c r="H42" s="465">
        <v>91368</v>
      </c>
      <c r="I42" s="465">
        <v>0</v>
      </c>
      <c r="J42" s="465">
        <v>91368</v>
      </c>
      <c r="K42" s="465">
        <v>0</v>
      </c>
      <c r="L42" s="465">
        <v>91368</v>
      </c>
      <c r="M42" s="465">
        <v>91368</v>
      </c>
      <c r="N42" s="465">
        <v>91368</v>
      </c>
      <c r="O42" s="465"/>
      <c r="P42" s="448">
        <f t="shared" si="1"/>
        <v>91368</v>
      </c>
    </row>
    <row r="43" spans="1:16" ht="17.100000000000001" customHeight="1" x14ac:dyDescent="0.2">
      <c r="A43" s="446" t="str">
        <f t="shared" si="2"/>
        <v>174241-3-142</v>
      </c>
      <c r="B43" s="429">
        <v>174241</v>
      </c>
      <c r="C43" s="430">
        <v>3</v>
      </c>
      <c r="D43" s="431" t="s">
        <v>8</v>
      </c>
      <c r="E43" s="430">
        <v>142</v>
      </c>
      <c r="F43" s="464">
        <v>1999999</v>
      </c>
      <c r="G43" s="464">
        <v>0</v>
      </c>
      <c r="H43" s="464">
        <v>1999999</v>
      </c>
      <c r="I43" s="464">
        <v>0</v>
      </c>
      <c r="J43" s="464">
        <v>1999999</v>
      </c>
      <c r="K43" s="464">
        <v>0</v>
      </c>
      <c r="L43" s="464">
        <v>1999999</v>
      </c>
      <c r="M43" s="464">
        <v>1518956.55</v>
      </c>
      <c r="N43" s="464">
        <v>1518956.55</v>
      </c>
      <c r="O43" s="464"/>
      <c r="P43" s="449">
        <f>+L43-O43</f>
        <v>1999999</v>
      </c>
    </row>
    <row r="44" spans="1:16" ht="17.100000000000001" customHeight="1" x14ac:dyDescent="0.2">
      <c r="A44" s="446" t="str">
        <f t="shared" si="2"/>
        <v>174241-4-142</v>
      </c>
      <c r="B44" s="432">
        <v>174241</v>
      </c>
      <c r="C44" s="433">
        <v>4</v>
      </c>
      <c r="D44" s="434" t="s">
        <v>7</v>
      </c>
      <c r="E44" s="433">
        <v>142</v>
      </c>
      <c r="F44" s="465">
        <v>1000000</v>
      </c>
      <c r="G44" s="465">
        <v>0</v>
      </c>
      <c r="H44" s="465">
        <v>1000000</v>
      </c>
      <c r="I44" s="465">
        <v>0</v>
      </c>
      <c r="J44" s="465">
        <v>1000000</v>
      </c>
      <c r="K44" s="465">
        <v>0</v>
      </c>
      <c r="L44" s="465">
        <v>1000000</v>
      </c>
      <c r="M44" s="465">
        <v>1000000</v>
      </c>
      <c r="N44" s="465">
        <v>1000000</v>
      </c>
      <c r="O44" s="465"/>
      <c r="P44" s="448">
        <f t="shared" si="1"/>
        <v>1000000</v>
      </c>
    </row>
    <row r="45" spans="1:16" ht="17.100000000000001" customHeight="1" x14ac:dyDescent="0.2">
      <c r="A45" s="446" t="str">
        <f t="shared" si="2"/>
        <v>174242-3-142</v>
      </c>
      <c r="B45" s="429">
        <v>174242</v>
      </c>
      <c r="C45" s="430">
        <v>3</v>
      </c>
      <c r="D45" s="431" t="s">
        <v>8</v>
      </c>
      <c r="E45" s="430">
        <v>142</v>
      </c>
      <c r="F45" s="464">
        <v>1490000</v>
      </c>
      <c r="G45" s="464">
        <v>0</v>
      </c>
      <c r="H45" s="464">
        <v>1490000</v>
      </c>
      <c r="I45" s="464">
        <v>0</v>
      </c>
      <c r="J45" s="464">
        <v>1490000</v>
      </c>
      <c r="K45" s="464">
        <v>0</v>
      </c>
      <c r="L45" s="464">
        <v>1490000</v>
      </c>
      <c r="M45" s="464">
        <v>1250649.1599999999</v>
      </c>
      <c r="N45" s="464">
        <v>1250649.1599999999</v>
      </c>
      <c r="O45" s="464"/>
      <c r="P45" s="449">
        <f>+L45-O45</f>
        <v>1490000</v>
      </c>
    </row>
    <row r="46" spans="1:16" ht="17.100000000000001" customHeight="1" x14ac:dyDescent="0.2">
      <c r="A46" s="446" t="str">
        <f t="shared" si="2"/>
        <v>174242-4-142</v>
      </c>
      <c r="B46" s="432">
        <v>174242</v>
      </c>
      <c r="C46" s="433">
        <v>4</v>
      </c>
      <c r="D46" s="434" t="s">
        <v>7</v>
      </c>
      <c r="E46" s="433">
        <v>142</v>
      </c>
      <c r="F46" s="465">
        <v>1700000</v>
      </c>
      <c r="G46" s="465">
        <v>0</v>
      </c>
      <c r="H46" s="465">
        <v>1700000</v>
      </c>
      <c r="I46" s="465">
        <v>0</v>
      </c>
      <c r="J46" s="465">
        <v>1700000</v>
      </c>
      <c r="K46" s="465">
        <v>0</v>
      </c>
      <c r="L46" s="465">
        <v>1700000</v>
      </c>
      <c r="M46" s="465">
        <v>1700000</v>
      </c>
      <c r="N46" s="465">
        <v>1700000</v>
      </c>
      <c r="O46" s="465"/>
      <c r="P46" s="448">
        <f t="shared" si="1"/>
        <v>1700000</v>
      </c>
    </row>
    <row r="47" spans="1:16" ht="17.100000000000001" customHeight="1" x14ac:dyDescent="0.2">
      <c r="A47" s="446" t="str">
        <f t="shared" si="2"/>
        <v>174243-3-142</v>
      </c>
      <c r="B47" s="429">
        <v>174243</v>
      </c>
      <c r="C47" s="430">
        <v>3</v>
      </c>
      <c r="D47" s="431" t="s">
        <v>8</v>
      </c>
      <c r="E47" s="430">
        <v>142</v>
      </c>
      <c r="F47" s="464">
        <v>200000</v>
      </c>
      <c r="G47" s="464">
        <v>0</v>
      </c>
      <c r="H47" s="464">
        <v>200000</v>
      </c>
      <c r="I47" s="464">
        <v>0</v>
      </c>
      <c r="J47" s="464">
        <v>200000</v>
      </c>
      <c r="K47" s="464">
        <v>0</v>
      </c>
      <c r="L47" s="464">
        <v>200000</v>
      </c>
      <c r="M47" s="464">
        <v>197015.8</v>
      </c>
      <c r="N47" s="464">
        <v>197015.8</v>
      </c>
      <c r="O47" s="464"/>
      <c r="P47" s="449">
        <f>+L47-O47</f>
        <v>200000</v>
      </c>
    </row>
    <row r="48" spans="1:16" ht="17.100000000000001" customHeight="1" x14ac:dyDescent="0.2">
      <c r="A48" s="446" t="str">
        <f t="shared" si="2"/>
        <v>174244-3-142</v>
      </c>
      <c r="B48" s="432">
        <v>174244</v>
      </c>
      <c r="C48" s="433">
        <v>3</v>
      </c>
      <c r="D48" s="434" t="s">
        <v>8</v>
      </c>
      <c r="E48" s="433">
        <v>142</v>
      </c>
      <c r="F48" s="465">
        <v>200000</v>
      </c>
      <c r="G48" s="465">
        <v>0</v>
      </c>
      <c r="H48" s="465">
        <v>200000</v>
      </c>
      <c r="I48" s="465">
        <v>0</v>
      </c>
      <c r="J48" s="465">
        <v>200000</v>
      </c>
      <c r="K48" s="465">
        <v>0</v>
      </c>
      <c r="L48" s="465">
        <v>200000</v>
      </c>
      <c r="M48" s="465">
        <v>200000</v>
      </c>
      <c r="N48" s="465">
        <v>200000</v>
      </c>
      <c r="O48" s="465"/>
      <c r="P48" s="448">
        <f t="shared" si="1"/>
        <v>200000</v>
      </c>
    </row>
    <row r="49" spans="1:17" ht="17.100000000000001" customHeight="1" x14ac:dyDescent="0.2">
      <c r="A49" s="446" t="str">
        <f t="shared" si="2"/>
        <v>174245-3-142</v>
      </c>
      <c r="B49" s="429">
        <v>174245</v>
      </c>
      <c r="C49" s="430">
        <v>3</v>
      </c>
      <c r="D49" s="431" t="s">
        <v>8</v>
      </c>
      <c r="E49" s="430">
        <v>142</v>
      </c>
      <c r="F49" s="464">
        <v>3539578</v>
      </c>
      <c r="G49" s="464">
        <v>0</v>
      </c>
      <c r="H49" s="464">
        <v>3539578</v>
      </c>
      <c r="I49" s="464">
        <v>0</v>
      </c>
      <c r="J49" s="464">
        <v>3539578</v>
      </c>
      <c r="K49" s="464">
        <v>0</v>
      </c>
      <c r="L49" s="464">
        <v>3539578</v>
      </c>
      <c r="M49" s="464">
        <v>3148142</v>
      </c>
      <c r="N49" s="464">
        <v>3148142</v>
      </c>
      <c r="O49" s="464"/>
      <c r="P49" s="449">
        <f>+L49-O49</f>
        <v>3539578</v>
      </c>
    </row>
    <row r="50" spans="1:17" ht="17.100000000000001" customHeight="1" x14ac:dyDescent="0.2">
      <c r="A50" s="446" t="str">
        <f t="shared" si="2"/>
        <v>174245-4-142</v>
      </c>
      <c r="B50" s="432">
        <v>174245</v>
      </c>
      <c r="C50" s="433">
        <v>4</v>
      </c>
      <c r="D50" s="434" t="s">
        <v>7</v>
      </c>
      <c r="E50" s="433">
        <v>142</v>
      </c>
      <c r="F50" s="465">
        <v>2460422</v>
      </c>
      <c r="G50" s="465">
        <v>0</v>
      </c>
      <c r="H50" s="465">
        <v>2460422</v>
      </c>
      <c r="I50" s="465">
        <v>0</v>
      </c>
      <c r="J50" s="465">
        <v>2460422</v>
      </c>
      <c r="K50" s="465">
        <v>0</v>
      </c>
      <c r="L50" s="465">
        <v>2460422</v>
      </c>
      <c r="M50" s="465">
        <v>2221329</v>
      </c>
      <c r="N50" s="465">
        <v>2221329</v>
      </c>
      <c r="O50" s="465"/>
      <c r="P50" s="448">
        <f t="shared" si="1"/>
        <v>2460422</v>
      </c>
    </row>
    <row r="51" spans="1:17" ht="17.100000000000001" customHeight="1" x14ac:dyDescent="0.2">
      <c r="A51" s="446" t="str">
        <f t="shared" si="2"/>
        <v>174246-3-142</v>
      </c>
      <c r="B51" s="429">
        <v>174246</v>
      </c>
      <c r="C51" s="430">
        <v>3</v>
      </c>
      <c r="D51" s="431" t="s">
        <v>8</v>
      </c>
      <c r="E51" s="430">
        <v>142</v>
      </c>
      <c r="F51" s="464">
        <v>300000</v>
      </c>
      <c r="G51" s="464">
        <v>0</v>
      </c>
      <c r="H51" s="464">
        <v>300000</v>
      </c>
      <c r="I51" s="464">
        <v>0</v>
      </c>
      <c r="J51" s="464">
        <v>300000</v>
      </c>
      <c r="K51" s="464">
        <v>0</v>
      </c>
      <c r="L51" s="464">
        <v>300000</v>
      </c>
      <c r="M51" s="464">
        <v>300000</v>
      </c>
      <c r="N51" s="464">
        <v>300000</v>
      </c>
      <c r="O51" s="464"/>
      <c r="P51" s="449">
        <f>+L51-O51</f>
        <v>300000</v>
      </c>
      <c r="Q51" s="450"/>
    </row>
    <row r="52" spans="1:17" ht="17.100000000000001" customHeight="1" x14ac:dyDescent="0.2">
      <c r="A52" s="446" t="str">
        <f t="shared" si="2"/>
        <v>174247-3-142</v>
      </c>
      <c r="B52" s="432">
        <v>174247</v>
      </c>
      <c r="C52" s="433">
        <v>3</v>
      </c>
      <c r="D52" s="434" t="s">
        <v>8</v>
      </c>
      <c r="E52" s="433">
        <v>142</v>
      </c>
      <c r="F52" s="465">
        <v>275000</v>
      </c>
      <c r="G52" s="465">
        <v>0</v>
      </c>
      <c r="H52" s="465">
        <v>275000</v>
      </c>
      <c r="I52" s="465">
        <v>0</v>
      </c>
      <c r="J52" s="465">
        <v>275000</v>
      </c>
      <c r="K52" s="465">
        <v>0</v>
      </c>
      <c r="L52" s="465">
        <v>275000</v>
      </c>
      <c r="M52" s="465">
        <v>255641</v>
      </c>
      <c r="N52" s="465">
        <v>255641</v>
      </c>
      <c r="O52" s="465"/>
      <c r="P52" s="448">
        <f t="shared" si="1"/>
        <v>275000</v>
      </c>
    </row>
    <row r="53" spans="1:17" ht="17.100000000000001" customHeight="1" x14ac:dyDescent="0.2">
      <c r="A53" s="446" t="str">
        <f t="shared" si="2"/>
        <v>174248-3-142</v>
      </c>
      <c r="B53" s="429">
        <v>174248</v>
      </c>
      <c r="C53" s="430">
        <v>3</v>
      </c>
      <c r="D53" s="431" t="s">
        <v>8</v>
      </c>
      <c r="E53" s="430">
        <v>142</v>
      </c>
      <c r="F53" s="464">
        <v>2365000</v>
      </c>
      <c r="G53" s="464">
        <v>0</v>
      </c>
      <c r="H53" s="464">
        <v>2365000</v>
      </c>
      <c r="I53" s="464">
        <v>0</v>
      </c>
      <c r="J53" s="464">
        <v>2365000</v>
      </c>
      <c r="K53" s="464">
        <v>0</v>
      </c>
      <c r="L53" s="464">
        <v>2365000</v>
      </c>
      <c r="M53" s="464">
        <v>2365000</v>
      </c>
      <c r="N53" s="464">
        <v>2365000</v>
      </c>
      <c r="O53" s="464"/>
      <c r="P53" s="449">
        <f>+L53-O53</f>
        <v>2365000</v>
      </c>
    </row>
    <row r="54" spans="1:17" ht="17.100000000000001" customHeight="1" x14ac:dyDescent="0.2">
      <c r="A54" s="446" t="str">
        <f t="shared" si="2"/>
        <v>174249-3-142</v>
      </c>
      <c r="B54" s="432">
        <v>174249</v>
      </c>
      <c r="C54" s="433">
        <v>3</v>
      </c>
      <c r="D54" s="434" t="s">
        <v>8</v>
      </c>
      <c r="E54" s="433">
        <v>142</v>
      </c>
      <c r="F54" s="465">
        <v>900000</v>
      </c>
      <c r="G54" s="465">
        <v>0</v>
      </c>
      <c r="H54" s="465">
        <v>900000</v>
      </c>
      <c r="I54" s="465">
        <v>0</v>
      </c>
      <c r="J54" s="465">
        <v>900000</v>
      </c>
      <c r="K54" s="465">
        <v>0</v>
      </c>
      <c r="L54" s="465">
        <v>900000</v>
      </c>
      <c r="M54" s="465">
        <v>883475.85</v>
      </c>
      <c r="N54" s="465">
        <v>883475.85</v>
      </c>
      <c r="O54" s="465"/>
      <c r="P54" s="448">
        <f t="shared" si="1"/>
        <v>900000</v>
      </c>
    </row>
    <row r="55" spans="1:17" ht="17.100000000000001" customHeight="1" x14ac:dyDescent="0.2">
      <c r="A55" s="446" t="str">
        <f t="shared" si="2"/>
        <v>174249-4-142</v>
      </c>
      <c r="B55" s="429">
        <v>174249</v>
      </c>
      <c r="C55" s="430">
        <v>4</v>
      </c>
      <c r="D55" s="431" t="s">
        <v>7</v>
      </c>
      <c r="E55" s="430">
        <v>142</v>
      </c>
      <c r="F55" s="464">
        <v>300000</v>
      </c>
      <c r="G55" s="464">
        <v>0</v>
      </c>
      <c r="H55" s="464">
        <v>300000</v>
      </c>
      <c r="I55" s="464">
        <v>0</v>
      </c>
      <c r="J55" s="464">
        <v>300000</v>
      </c>
      <c r="K55" s="464">
        <v>0</v>
      </c>
      <c r="L55" s="464">
        <v>300000</v>
      </c>
      <c r="M55" s="464">
        <v>300000</v>
      </c>
      <c r="N55" s="464">
        <v>300000</v>
      </c>
      <c r="O55" s="464"/>
      <c r="P55" s="449">
        <f>+L55-O55</f>
        <v>300000</v>
      </c>
    </row>
    <row r="56" spans="1:17" ht="17.100000000000001" customHeight="1" x14ac:dyDescent="0.2">
      <c r="A56" s="446" t="str">
        <f t="shared" si="2"/>
        <v>174250-3-142</v>
      </c>
      <c r="B56" s="432">
        <v>174250</v>
      </c>
      <c r="C56" s="433">
        <v>3</v>
      </c>
      <c r="D56" s="434" t="s">
        <v>8</v>
      </c>
      <c r="E56" s="433">
        <v>142</v>
      </c>
      <c r="F56" s="465">
        <v>1579000</v>
      </c>
      <c r="G56" s="465">
        <v>0</v>
      </c>
      <c r="H56" s="465">
        <v>1579000</v>
      </c>
      <c r="I56" s="465">
        <v>0</v>
      </c>
      <c r="J56" s="465">
        <v>1579000</v>
      </c>
      <c r="K56" s="465">
        <v>0</v>
      </c>
      <c r="L56" s="465">
        <v>1579000</v>
      </c>
      <c r="M56" s="465">
        <v>1556179.3</v>
      </c>
      <c r="N56" s="465">
        <v>1556179.3</v>
      </c>
      <c r="O56" s="465"/>
      <c r="P56" s="448">
        <f t="shared" si="1"/>
        <v>1579000</v>
      </c>
    </row>
    <row r="57" spans="1:17" ht="17.100000000000001" customHeight="1" x14ac:dyDescent="0.2">
      <c r="A57" s="446" t="str">
        <f t="shared" si="2"/>
        <v>174250-4-142</v>
      </c>
      <c r="B57" s="429">
        <v>174250</v>
      </c>
      <c r="C57" s="430">
        <v>4</v>
      </c>
      <c r="D57" s="431" t="s">
        <v>7</v>
      </c>
      <c r="E57" s="430">
        <v>142</v>
      </c>
      <c r="F57" s="464">
        <v>800000</v>
      </c>
      <c r="G57" s="464">
        <v>0</v>
      </c>
      <c r="H57" s="464">
        <v>800000</v>
      </c>
      <c r="I57" s="464">
        <v>0</v>
      </c>
      <c r="J57" s="464">
        <v>800000</v>
      </c>
      <c r="K57" s="464">
        <v>0</v>
      </c>
      <c r="L57" s="464">
        <v>800000</v>
      </c>
      <c r="M57" s="464">
        <v>800000</v>
      </c>
      <c r="N57" s="464">
        <v>800000</v>
      </c>
      <c r="O57" s="464"/>
      <c r="P57" s="449">
        <f>+L57-O57</f>
        <v>800000</v>
      </c>
    </row>
    <row r="58" spans="1:17" ht="17.100000000000001" customHeight="1" x14ac:dyDescent="0.2">
      <c r="A58" s="446" t="str">
        <f t="shared" si="2"/>
        <v>174251-3-142</v>
      </c>
      <c r="B58" s="432">
        <v>174251</v>
      </c>
      <c r="C58" s="433">
        <v>3</v>
      </c>
      <c r="D58" s="434" t="s">
        <v>8</v>
      </c>
      <c r="E58" s="433">
        <v>142</v>
      </c>
      <c r="F58" s="465">
        <v>200000</v>
      </c>
      <c r="G58" s="465">
        <v>0</v>
      </c>
      <c r="H58" s="465">
        <v>200000</v>
      </c>
      <c r="I58" s="465">
        <v>0</v>
      </c>
      <c r="J58" s="465">
        <v>200000</v>
      </c>
      <c r="K58" s="465">
        <v>0</v>
      </c>
      <c r="L58" s="465">
        <v>200000</v>
      </c>
      <c r="M58" s="465">
        <v>200000</v>
      </c>
      <c r="N58" s="465">
        <v>200000</v>
      </c>
      <c r="O58" s="465"/>
      <c r="P58" s="448">
        <f t="shared" si="1"/>
        <v>200000</v>
      </c>
    </row>
    <row r="59" spans="1:17" ht="17.100000000000001" customHeight="1" x14ac:dyDescent="0.2">
      <c r="A59" s="446" t="str">
        <f t="shared" si="2"/>
        <v>174252-3-142</v>
      </c>
      <c r="B59" s="429">
        <v>174252</v>
      </c>
      <c r="C59" s="430">
        <v>3</v>
      </c>
      <c r="D59" s="431" t="s">
        <v>8</v>
      </c>
      <c r="E59" s="430">
        <v>142</v>
      </c>
      <c r="F59" s="464">
        <v>3400000</v>
      </c>
      <c r="G59" s="464">
        <v>0</v>
      </c>
      <c r="H59" s="464">
        <v>3400000</v>
      </c>
      <c r="I59" s="464">
        <v>0</v>
      </c>
      <c r="J59" s="464">
        <v>3400000</v>
      </c>
      <c r="K59" s="464">
        <v>0</v>
      </c>
      <c r="L59" s="464">
        <v>3400000</v>
      </c>
      <c r="M59" s="464">
        <v>3247597.18</v>
      </c>
      <c r="N59" s="464">
        <v>3247597.18</v>
      </c>
      <c r="O59" s="464"/>
      <c r="P59" s="449">
        <f>+L59-O59</f>
        <v>3400000</v>
      </c>
    </row>
    <row r="60" spans="1:17" ht="17.100000000000001" customHeight="1" x14ac:dyDescent="0.2">
      <c r="A60" s="446" t="str">
        <f t="shared" si="2"/>
        <v>174253-3-142</v>
      </c>
      <c r="B60" s="432">
        <v>174253</v>
      </c>
      <c r="C60" s="433">
        <v>3</v>
      </c>
      <c r="D60" s="434" t="s">
        <v>8</v>
      </c>
      <c r="E60" s="433">
        <v>142</v>
      </c>
      <c r="F60" s="465">
        <v>350000</v>
      </c>
      <c r="G60" s="465">
        <v>0</v>
      </c>
      <c r="H60" s="465">
        <v>350000</v>
      </c>
      <c r="I60" s="465">
        <v>0</v>
      </c>
      <c r="J60" s="465">
        <v>350000</v>
      </c>
      <c r="K60" s="465">
        <v>0</v>
      </c>
      <c r="L60" s="465">
        <v>350000</v>
      </c>
      <c r="M60" s="465">
        <v>349850</v>
      </c>
      <c r="N60" s="465">
        <v>349850</v>
      </c>
      <c r="O60" s="465"/>
      <c r="P60" s="448">
        <f t="shared" si="1"/>
        <v>350000</v>
      </c>
    </row>
    <row r="61" spans="1:17" ht="17.100000000000001" customHeight="1" x14ac:dyDescent="0.2">
      <c r="A61" s="446" t="str">
        <f t="shared" si="2"/>
        <v>174254-3-142</v>
      </c>
      <c r="B61" s="429">
        <v>174254</v>
      </c>
      <c r="C61" s="430">
        <v>3</v>
      </c>
      <c r="D61" s="431" t="s">
        <v>8</v>
      </c>
      <c r="E61" s="430">
        <v>142</v>
      </c>
      <c r="F61" s="464">
        <v>980000</v>
      </c>
      <c r="G61" s="464">
        <v>0</v>
      </c>
      <c r="H61" s="464">
        <v>980000</v>
      </c>
      <c r="I61" s="464">
        <v>0</v>
      </c>
      <c r="J61" s="464">
        <v>980000</v>
      </c>
      <c r="K61" s="464">
        <v>0</v>
      </c>
      <c r="L61" s="464">
        <v>980000</v>
      </c>
      <c r="M61" s="464">
        <v>958067.04</v>
      </c>
      <c r="N61" s="464">
        <v>958067.04</v>
      </c>
      <c r="O61" s="464"/>
      <c r="P61" s="449">
        <f>+L61-O61</f>
        <v>980000</v>
      </c>
    </row>
    <row r="62" spans="1:17" ht="17.100000000000001" customHeight="1" x14ac:dyDescent="0.2">
      <c r="A62" s="446" t="str">
        <f t="shared" ref="A62:A93" si="3">CONCATENATE(B62,"-",C62,"-",E62)</f>
        <v>174255-3-142</v>
      </c>
      <c r="B62" s="432">
        <v>174255</v>
      </c>
      <c r="C62" s="433">
        <v>3</v>
      </c>
      <c r="D62" s="434" t="s">
        <v>8</v>
      </c>
      <c r="E62" s="433">
        <v>142</v>
      </c>
      <c r="F62" s="465">
        <v>421000</v>
      </c>
      <c r="G62" s="465">
        <v>0</v>
      </c>
      <c r="H62" s="465">
        <v>421000</v>
      </c>
      <c r="I62" s="465">
        <v>0</v>
      </c>
      <c r="J62" s="465">
        <v>421000</v>
      </c>
      <c r="K62" s="465">
        <v>0</v>
      </c>
      <c r="L62" s="465">
        <v>421000</v>
      </c>
      <c r="M62" s="465">
        <v>421000</v>
      </c>
      <c r="N62" s="465">
        <v>421000</v>
      </c>
      <c r="O62" s="465"/>
      <c r="P62" s="448">
        <f t="shared" si="1"/>
        <v>421000</v>
      </c>
    </row>
    <row r="63" spans="1:17" ht="17.100000000000001" customHeight="1" x14ac:dyDescent="0.2">
      <c r="A63" s="446" t="str">
        <f t="shared" si="3"/>
        <v>174256-3-142</v>
      </c>
      <c r="B63" s="429">
        <v>174256</v>
      </c>
      <c r="C63" s="430">
        <v>3</v>
      </c>
      <c r="D63" s="431" t="s">
        <v>8</v>
      </c>
      <c r="E63" s="430">
        <v>142</v>
      </c>
      <c r="F63" s="464">
        <v>300000</v>
      </c>
      <c r="G63" s="464">
        <v>0</v>
      </c>
      <c r="H63" s="464">
        <v>300000</v>
      </c>
      <c r="I63" s="464">
        <v>0</v>
      </c>
      <c r="J63" s="464">
        <v>300000</v>
      </c>
      <c r="K63" s="464">
        <v>0</v>
      </c>
      <c r="L63" s="464">
        <v>300000</v>
      </c>
      <c r="M63" s="464">
        <v>241953.01</v>
      </c>
      <c r="N63" s="464">
        <v>241953.01</v>
      </c>
      <c r="O63" s="464"/>
      <c r="P63" s="449">
        <f>+L63-O63</f>
        <v>300000</v>
      </c>
    </row>
    <row r="64" spans="1:17" ht="17.100000000000001" customHeight="1" x14ac:dyDescent="0.2">
      <c r="A64" s="446" t="str">
        <f t="shared" si="3"/>
        <v>174257-3-142</v>
      </c>
      <c r="B64" s="432">
        <v>174257</v>
      </c>
      <c r="C64" s="433">
        <v>3</v>
      </c>
      <c r="D64" s="434" t="s">
        <v>8</v>
      </c>
      <c r="E64" s="433">
        <v>142</v>
      </c>
      <c r="F64" s="465">
        <v>3913610</v>
      </c>
      <c r="G64" s="465">
        <v>0</v>
      </c>
      <c r="H64" s="465">
        <v>3913610</v>
      </c>
      <c r="I64" s="465">
        <v>0</v>
      </c>
      <c r="J64" s="465">
        <v>3913610</v>
      </c>
      <c r="K64" s="465">
        <v>0</v>
      </c>
      <c r="L64" s="465">
        <v>3913610</v>
      </c>
      <c r="M64" s="465">
        <v>3841486.97</v>
      </c>
      <c r="N64" s="465">
        <v>3841486.97</v>
      </c>
      <c r="O64" s="465"/>
      <c r="P64" s="448">
        <f t="shared" si="1"/>
        <v>3913610</v>
      </c>
    </row>
    <row r="65" spans="1:16" ht="17.100000000000001" customHeight="1" x14ac:dyDescent="0.2">
      <c r="A65" s="446" t="str">
        <f t="shared" si="3"/>
        <v>174257-4-142</v>
      </c>
      <c r="B65" s="429">
        <v>174257</v>
      </c>
      <c r="C65" s="430">
        <v>4</v>
      </c>
      <c r="D65" s="431" t="s">
        <v>7</v>
      </c>
      <c r="E65" s="430">
        <v>142</v>
      </c>
      <c r="F65" s="464">
        <v>197500</v>
      </c>
      <c r="G65" s="464">
        <v>0</v>
      </c>
      <c r="H65" s="464">
        <v>197500</v>
      </c>
      <c r="I65" s="464">
        <v>0</v>
      </c>
      <c r="J65" s="464">
        <v>197500</v>
      </c>
      <c r="K65" s="464">
        <v>0</v>
      </c>
      <c r="L65" s="464">
        <v>197500</v>
      </c>
      <c r="M65" s="464">
        <v>197500</v>
      </c>
      <c r="N65" s="464">
        <v>197500</v>
      </c>
      <c r="O65" s="464"/>
      <c r="P65" s="449">
        <f>+L65-O65</f>
        <v>197500</v>
      </c>
    </row>
    <row r="66" spans="1:16" ht="17.100000000000001" customHeight="1" x14ac:dyDescent="0.2">
      <c r="A66" s="446" t="str">
        <f t="shared" si="3"/>
        <v>174258-3-142</v>
      </c>
      <c r="B66" s="432">
        <v>174258</v>
      </c>
      <c r="C66" s="433">
        <v>3</v>
      </c>
      <c r="D66" s="434" t="s">
        <v>8</v>
      </c>
      <c r="E66" s="433">
        <v>142</v>
      </c>
      <c r="F66" s="465">
        <v>1800000</v>
      </c>
      <c r="G66" s="465">
        <v>0</v>
      </c>
      <c r="H66" s="465">
        <v>1800000</v>
      </c>
      <c r="I66" s="465">
        <v>0</v>
      </c>
      <c r="J66" s="465">
        <v>1800000</v>
      </c>
      <c r="K66" s="465">
        <v>0</v>
      </c>
      <c r="L66" s="465">
        <v>1800000</v>
      </c>
      <c r="M66" s="465">
        <v>1738502.24</v>
      </c>
      <c r="N66" s="465">
        <v>1738502.24</v>
      </c>
      <c r="O66" s="465"/>
      <c r="P66" s="448">
        <f t="shared" si="1"/>
        <v>1800000</v>
      </c>
    </row>
    <row r="67" spans="1:16" ht="17.100000000000001" customHeight="1" x14ac:dyDescent="0.2">
      <c r="A67" s="446" t="str">
        <f t="shared" si="3"/>
        <v>174258-4-142</v>
      </c>
      <c r="B67" s="429">
        <v>174258</v>
      </c>
      <c r="C67" s="430">
        <v>4</v>
      </c>
      <c r="D67" s="431" t="s">
        <v>7</v>
      </c>
      <c r="E67" s="430">
        <v>142</v>
      </c>
      <c r="F67" s="464">
        <v>1400000</v>
      </c>
      <c r="G67" s="464">
        <v>0</v>
      </c>
      <c r="H67" s="464">
        <v>1400000</v>
      </c>
      <c r="I67" s="464">
        <v>0</v>
      </c>
      <c r="J67" s="464">
        <v>1400000</v>
      </c>
      <c r="K67" s="464">
        <v>0</v>
      </c>
      <c r="L67" s="464">
        <v>1400000</v>
      </c>
      <c r="M67" s="464">
        <v>1363076.29</v>
      </c>
      <c r="N67" s="464">
        <v>1363076.29</v>
      </c>
      <c r="O67" s="464"/>
      <c r="P67" s="449">
        <f>+L67-O67</f>
        <v>1400000</v>
      </c>
    </row>
    <row r="68" spans="1:16" ht="17.100000000000001" customHeight="1" x14ac:dyDescent="0.2">
      <c r="A68" s="446" t="str">
        <f t="shared" si="3"/>
        <v>174259-3-142</v>
      </c>
      <c r="B68" s="432">
        <v>174259</v>
      </c>
      <c r="C68" s="433">
        <v>3</v>
      </c>
      <c r="D68" s="434" t="s">
        <v>8</v>
      </c>
      <c r="E68" s="433">
        <v>142</v>
      </c>
      <c r="F68" s="465">
        <v>150000</v>
      </c>
      <c r="G68" s="465">
        <v>0</v>
      </c>
      <c r="H68" s="465">
        <v>150000</v>
      </c>
      <c r="I68" s="465">
        <v>0</v>
      </c>
      <c r="J68" s="465">
        <v>150000</v>
      </c>
      <c r="K68" s="465">
        <v>0</v>
      </c>
      <c r="L68" s="465">
        <v>150000</v>
      </c>
      <c r="M68" s="465">
        <v>150000</v>
      </c>
      <c r="N68" s="465">
        <v>150000</v>
      </c>
      <c r="O68" s="465"/>
      <c r="P68" s="448">
        <f t="shared" si="1"/>
        <v>150000</v>
      </c>
    </row>
    <row r="69" spans="1:16" ht="17.100000000000001" customHeight="1" x14ac:dyDescent="0.2">
      <c r="A69" s="446" t="str">
        <f t="shared" si="3"/>
        <v>174260-3-142</v>
      </c>
      <c r="B69" s="429">
        <v>174260</v>
      </c>
      <c r="C69" s="430">
        <v>3</v>
      </c>
      <c r="D69" s="431" t="s">
        <v>8</v>
      </c>
      <c r="E69" s="430">
        <v>142</v>
      </c>
      <c r="F69" s="464">
        <v>1685000</v>
      </c>
      <c r="G69" s="464">
        <v>0</v>
      </c>
      <c r="H69" s="464">
        <v>1685000</v>
      </c>
      <c r="I69" s="464">
        <v>0</v>
      </c>
      <c r="J69" s="464">
        <v>1685000</v>
      </c>
      <c r="K69" s="464">
        <v>0</v>
      </c>
      <c r="L69" s="464">
        <v>1685000</v>
      </c>
      <c r="M69" s="464">
        <v>1610380.47</v>
      </c>
      <c r="N69" s="464">
        <v>1610380.47</v>
      </c>
      <c r="O69" s="464"/>
      <c r="P69" s="449">
        <f>+L69-O69</f>
        <v>1685000</v>
      </c>
    </row>
    <row r="70" spans="1:16" ht="17.100000000000001" customHeight="1" x14ac:dyDescent="0.2">
      <c r="A70" s="446" t="str">
        <f t="shared" si="3"/>
        <v>174261-3-142</v>
      </c>
      <c r="B70" s="432">
        <v>174261</v>
      </c>
      <c r="C70" s="433">
        <v>3</v>
      </c>
      <c r="D70" s="434" t="s">
        <v>8</v>
      </c>
      <c r="E70" s="433">
        <v>142</v>
      </c>
      <c r="F70" s="465">
        <v>16000000</v>
      </c>
      <c r="G70" s="465">
        <v>0</v>
      </c>
      <c r="H70" s="465">
        <v>16000000</v>
      </c>
      <c r="I70" s="465">
        <v>0</v>
      </c>
      <c r="J70" s="465">
        <v>16000000</v>
      </c>
      <c r="K70" s="465">
        <v>0</v>
      </c>
      <c r="L70" s="465">
        <v>16000000</v>
      </c>
      <c r="M70" s="465">
        <v>10268056.310000001</v>
      </c>
      <c r="N70" s="465">
        <v>10268056.310000001</v>
      </c>
      <c r="O70" s="465"/>
      <c r="P70" s="448">
        <f t="shared" si="1"/>
        <v>16000000</v>
      </c>
    </row>
    <row r="71" spans="1:16" ht="17.100000000000001" customHeight="1" x14ac:dyDescent="0.2">
      <c r="A71" s="446" t="str">
        <f t="shared" si="3"/>
        <v>174262-3-142</v>
      </c>
      <c r="B71" s="429">
        <v>174262</v>
      </c>
      <c r="C71" s="430">
        <v>3</v>
      </c>
      <c r="D71" s="431" t="s">
        <v>8</v>
      </c>
      <c r="E71" s="430">
        <v>142</v>
      </c>
      <c r="F71" s="464">
        <v>2126000</v>
      </c>
      <c r="G71" s="464">
        <v>0</v>
      </c>
      <c r="H71" s="464">
        <v>2126000</v>
      </c>
      <c r="I71" s="464">
        <v>0</v>
      </c>
      <c r="J71" s="464">
        <v>2126000</v>
      </c>
      <c r="K71" s="464">
        <v>0</v>
      </c>
      <c r="L71" s="464">
        <v>2126000</v>
      </c>
      <c r="M71" s="464">
        <v>2113982.94</v>
      </c>
      <c r="N71" s="464">
        <v>2113982.94</v>
      </c>
      <c r="O71" s="464"/>
      <c r="P71" s="449">
        <f>+L71-O71</f>
        <v>2126000</v>
      </c>
    </row>
    <row r="72" spans="1:16" ht="17.100000000000001" customHeight="1" x14ac:dyDescent="0.2">
      <c r="A72" s="446" t="str">
        <f t="shared" si="3"/>
        <v>174262-4-142</v>
      </c>
      <c r="B72" s="432">
        <v>174262</v>
      </c>
      <c r="C72" s="433">
        <v>4</v>
      </c>
      <c r="D72" s="434" t="s">
        <v>7</v>
      </c>
      <c r="E72" s="433">
        <v>142</v>
      </c>
      <c r="F72" s="465">
        <v>495000</v>
      </c>
      <c r="G72" s="465">
        <v>0</v>
      </c>
      <c r="H72" s="465">
        <v>495000</v>
      </c>
      <c r="I72" s="465">
        <v>0</v>
      </c>
      <c r="J72" s="465">
        <v>495000</v>
      </c>
      <c r="K72" s="465">
        <v>0</v>
      </c>
      <c r="L72" s="465">
        <v>495000</v>
      </c>
      <c r="M72" s="465">
        <v>495000</v>
      </c>
      <c r="N72" s="465">
        <v>495000</v>
      </c>
      <c r="O72" s="465"/>
      <c r="P72" s="448">
        <f t="shared" si="1"/>
        <v>495000</v>
      </c>
    </row>
    <row r="73" spans="1:16" ht="17.100000000000001" customHeight="1" x14ac:dyDescent="0.2">
      <c r="A73" s="446" t="str">
        <f t="shared" si="3"/>
        <v>174263-3-142</v>
      </c>
      <c r="B73" s="429">
        <v>174263</v>
      </c>
      <c r="C73" s="430">
        <v>3</v>
      </c>
      <c r="D73" s="431" t="s">
        <v>8</v>
      </c>
      <c r="E73" s="430">
        <v>142</v>
      </c>
      <c r="F73" s="464">
        <v>700000</v>
      </c>
      <c r="G73" s="464">
        <v>0</v>
      </c>
      <c r="H73" s="464">
        <v>700000</v>
      </c>
      <c r="I73" s="464">
        <v>0</v>
      </c>
      <c r="J73" s="464">
        <v>700000</v>
      </c>
      <c r="K73" s="464">
        <v>0</v>
      </c>
      <c r="L73" s="464">
        <v>700000</v>
      </c>
      <c r="M73" s="464">
        <v>681230.9</v>
      </c>
      <c r="N73" s="464">
        <v>681230.9</v>
      </c>
      <c r="O73" s="464"/>
      <c r="P73" s="449">
        <f>+L73-O73</f>
        <v>700000</v>
      </c>
    </row>
    <row r="74" spans="1:16" ht="17.100000000000001" customHeight="1" x14ac:dyDescent="0.2">
      <c r="A74" s="446" t="str">
        <f t="shared" si="3"/>
        <v>174263-4-142</v>
      </c>
      <c r="B74" s="432">
        <v>174263</v>
      </c>
      <c r="C74" s="433">
        <v>4</v>
      </c>
      <c r="D74" s="434" t="s">
        <v>7</v>
      </c>
      <c r="E74" s="433">
        <v>142</v>
      </c>
      <c r="F74" s="465">
        <v>100000</v>
      </c>
      <c r="G74" s="465">
        <v>0</v>
      </c>
      <c r="H74" s="465">
        <v>100000</v>
      </c>
      <c r="I74" s="465">
        <v>0</v>
      </c>
      <c r="J74" s="465">
        <v>100000</v>
      </c>
      <c r="K74" s="465">
        <v>0</v>
      </c>
      <c r="L74" s="465">
        <v>100000</v>
      </c>
      <c r="M74" s="465">
        <v>100000</v>
      </c>
      <c r="N74" s="465">
        <v>100000</v>
      </c>
      <c r="O74" s="465"/>
      <c r="P74" s="448">
        <f t="shared" si="1"/>
        <v>100000</v>
      </c>
    </row>
    <row r="75" spans="1:16" ht="17.100000000000001" customHeight="1" x14ac:dyDescent="0.2">
      <c r="A75" s="446" t="str">
        <f t="shared" si="3"/>
        <v>174264-3-142</v>
      </c>
      <c r="B75" s="429">
        <v>174264</v>
      </c>
      <c r="C75" s="430">
        <v>3</v>
      </c>
      <c r="D75" s="431" t="s">
        <v>8</v>
      </c>
      <c r="E75" s="430">
        <v>142</v>
      </c>
      <c r="F75" s="464">
        <v>3500000</v>
      </c>
      <c r="G75" s="464">
        <v>0</v>
      </c>
      <c r="H75" s="464">
        <v>3500000</v>
      </c>
      <c r="I75" s="464">
        <v>0</v>
      </c>
      <c r="J75" s="464">
        <v>3500000</v>
      </c>
      <c r="K75" s="464">
        <v>0</v>
      </c>
      <c r="L75" s="464">
        <v>3500000</v>
      </c>
      <c r="M75" s="464">
        <v>3241596.2</v>
      </c>
      <c r="N75" s="464">
        <v>3241596.2</v>
      </c>
      <c r="O75" s="464"/>
      <c r="P75" s="449">
        <f>+L75-O75</f>
        <v>3500000</v>
      </c>
    </row>
    <row r="76" spans="1:16" ht="17.100000000000001" customHeight="1" x14ac:dyDescent="0.2">
      <c r="A76" s="446" t="str">
        <f t="shared" si="3"/>
        <v>174264-4-142</v>
      </c>
      <c r="B76" s="432">
        <v>174264</v>
      </c>
      <c r="C76" s="433">
        <v>4</v>
      </c>
      <c r="D76" s="434" t="s">
        <v>7</v>
      </c>
      <c r="E76" s="433">
        <v>142</v>
      </c>
      <c r="F76" s="465">
        <v>1400000</v>
      </c>
      <c r="G76" s="465">
        <v>0</v>
      </c>
      <c r="H76" s="465">
        <v>1400000</v>
      </c>
      <c r="I76" s="465">
        <v>0</v>
      </c>
      <c r="J76" s="465">
        <v>1400000</v>
      </c>
      <c r="K76" s="465">
        <v>0</v>
      </c>
      <c r="L76" s="465">
        <v>1400000</v>
      </c>
      <c r="M76" s="465">
        <v>1363076.29</v>
      </c>
      <c r="N76" s="465">
        <v>1363076.29</v>
      </c>
      <c r="O76" s="465"/>
      <c r="P76" s="448">
        <f t="shared" si="1"/>
        <v>1400000</v>
      </c>
    </row>
    <row r="77" spans="1:16" ht="17.100000000000001" customHeight="1" x14ac:dyDescent="0.2">
      <c r="A77" s="446" t="str">
        <f t="shared" si="3"/>
        <v>174265-3-142</v>
      </c>
      <c r="B77" s="429">
        <v>174265</v>
      </c>
      <c r="C77" s="430">
        <v>3</v>
      </c>
      <c r="D77" s="431" t="s">
        <v>8</v>
      </c>
      <c r="E77" s="430">
        <v>142</v>
      </c>
      <c r="F77" s="464">
        <v>695000</v>
      </c>
      <c r="G77" s="464">
        <v>0</v>
      </c>
      <c r="H77" s="464">
        <v>695000</v>
      </c>
      <c r="I77" s="464">
        <v>0</v>
      </c>
      <c r="J77" s="464">
        <v>695000</v>
      </c>
      <c r="K77" s="464">
        <v>0</v>
      </c>
      <c r="L77" s="464">
        <v>695000</v>
      </c>
      <c r="M77" s="464">
        <v>694559.99</v>
      </c>
      <c r="N77" s="464">
        <v>694559.99</v>
      </c>
      <c r="O77" s="464"/>
      <c r="P77" s="449">
        <f>+L77-O77</f>
        <v>695000</v>
      </c>
    </row>
    <row r="78" spans="1:16" ht="17.100000000000001" customHeight="1" x14ac:dyDescent="0.2">
      <c r="A78" s="446" t="str">
        <f t="shared" si="3"/>
        <v>174266-3-142</v>
      </c>
      <c r="B78" s="432">
        <v>174266</v>
      </c>
      <c r="C78" s="433">
        <v>3</v>
      </c>
      <c r="D78" s="434" t="s">
        <v>8</v>
      </c>
      <c r="E78" s="433">
        <v>142</v>
      </c>
      <c r="F78" s="465">
        <v>400000</v>
      </c>
      <c r="G78" s="465">
        <v>0</v>
      </c>
      <c r="H78" s="465">
        <v>400000</v>
      </c>
      <c r="I78" s="465">
        <v>0</v>
      </c>
      <c r="J78" s="465">
        <v>400000</v>
      </c>
      <c r="K78" s="465">
        <v>0</v>
      </c>
      <c r="L78" s="465">
        <v>400000</v>
      </c>
      <c r="M78" s="465">
        <v>400000</v>
      </c>
      <c r="N78" s="465">
        <v>400000</v>
      </c>
      <c r="O78" s="465"/>
      <c r="P78" s="448">
        <f t="shared" si="1"/>
        <v>400000</v>
      </c>
    </row>
    <row r="79" spans="1:16" ht="17.100000000000001" customHeight="1" x14ac:dyDescent="0.2">
      <c r="A79" s="446" t="str">
        <f t="shared" si="3"/>
        <v>174267-3-142</v>
      </c>
      <c r="B79" s="429">
        <v>174267</v>
      </c>
      <c r="C79" s="430">
        <v>3</v>
      </c>
      <c r="D79" s="431" t="s">
        <v>8</v>
      </c>
      <c r="E79" s="430">
        <v>142</v>
      </c>
      <c r="F79" s="464">
        <v>2007890</v>
      </c>
      <c r="G79" s="464">
        <v>0</v>
      </c>
      <c r="H79" s="464">
        <v>2007890</v>
      </c>
      <c r="I79" s="464">
        <v>0</v>
      </c>
      <c r="J79" s="464">
        <v>2007890</v>
      </c>
      <c r="K79" s="464">
        <v>0</v>
      </c>
      <c r="L79" s="464">
        <v>2007890</v>
      </c>
      <c r="M79" s="464">
        <v>1999734.89</v>
      </c>
      <c r="N79" s="464">
        <v>1999734.89</v>
      </c>
      <c r="O79" s="464"/>
      <c r="P79" s="449">
        <f>+L79-O79</f>
        <v>2007890</v>
      </c>
    </row>
    <row r="80" spans="1:16" ht="17.100000000000001" customHeight="1" x14ac:dyDescent="0.2">
      <c r="A80" s="446" t="str">
        <f t="shared" si="3"/>
        <v>174267-4-142</v>
      </c>
      <c r="B80" s="432">
        <v>174267</v>
      </c>
      <c r="C80" s="433">
        <v>4</v>
      </c>
      <c r="D80" s="434" t="s">
        <v>7</v>
      </c>
      <c r="E80" s="433">
        <v>142</v>
      </c>
      <c r="F80" s="465">
        <v>110000</v>
      </c>
      <c r="G80" s="465">
        <v>0</v>
      </c>
      <c r="H80" s="465">
        <v>110000</v>
      </c>
      <c r="I80" s="465">
        <v>0</v>
      </c>
      <c r="J80" s="465">
        <v>110000</v>
      </c>
      <c r="K80" s="465">
        <v>0</v>
      </c>
      <c r="L80" s="465">
        <v>110000</v>
      </c>
      <c r="M80" s="465">
        <v>110000</v>
      </c>
      <c r="N80" s="465">
        <v>110000</v>
      </c>
      <c r="O80" s="465"/>
      <c r="P80" s="448">
        <f t="shared" si="1"/>
        <v>110000</v>
      </c>
    </row>
    <row r="81" spans="1:16" ht="17.100000000000001" customHeight="1" x14ac:dyDescent="0.2">
      <c r="A81" s="446" t="str">
        <f t="shared" si="3"/>
        <v>174268-3-142</v>
      </c>
      <c r="B81" s="429">
        <v>174268</v>
      </c>
      <c r="C81" s="430">
        <v>3</v>
      </c>
      <c r="D81" s="431" t="s">
        <v>8</v>
      </c>
      <c r="E81" s="430">
        <v>142</v>
      </c>
      <c r="F81" s="464">
        <v>800000</v>
      </c>
      <c r="G81" s="464">
        <v>0</v>
      </c>
      <c r="H81" s="464">
        <v>800000</v>
      </c>
      <c r="I81" s="464">
        <v>0</v>
      </c>
      <c r="J81" s="464">
        <v>800000</v>
      </c>
      <c r="K81" s="464">
        <v>0</v>
      </c>
      <c r="L81" s="464">
        <v>800000</v>
      </c>
      <c r="M81" s="464">
        <v>743762.69</v>
      </c>
      <c r="N81" s="464">
        <v>743762.69</v>
      </c>
      <c r="O81" s="464"/>
      <c r="P81" s="449">
        <f>+L81-O81</f>
        <v>800000</v>
      </c>
    </row>
    <row r="82" spans="1:16" ht="17.100000000000001" customHeight="1" x14ac:dyDescent="0.2">
      <c r="A82" s="446" t="str">
        <f t="shared" si="3"/>
        <v>174268-4-142</v>
      </c>
      <c r="B82" s="432">
        <v>174268</v>
      </c>
      <c r="C82" s="433">
        <v>4</v>
      </c>
      <c r="D82" s="434" t="s">
        <v>7</v>
      </c>
      <c r="E82" s="433">
        <v>142</v>
      </c>
      <c r="F82" s="465">
        <v>100000</v>
      </c>
      <c r="G82" s="465">
        <v>0</v>
      </c>
      <c r="H82" s="465">
        <v>100000</v>
      </c>
      <c r="I82" s="465">
        <v>0</v>
      </c>
      <c r="J82" s="465">
        <v>100000</v>
      </c>
      <c r="K82" s="465">
        <v>0</v>
      </c>
      <c r="L82" s="465">
        <v>100000</v>
      </c>
      <c r="M82" s="465">
        <v>100000</v>
      </c>
      <c r="N82" s="465">
        <v>100000</v>
      </c>
      <c r="O82" s="465"/>
      <c r="P82" s="448">
        <f t="shared" si="1"/>
        <v>100000</v>
      </c>
    </row>
    <row r="83" spans="1:16" ht="17.100000000000001" customHeight="1" x14ac:dyDescent="0.2">
      <c r="A83" s="446" t="str">
        <f t="shared" si="3"/>
        <v>174269-3-142</v>
      </c>
      <c r="B83" s="429">
        <v>174269</v>
      </c>
      <c r="C83" s="430">
        <v>3</v>
      </c>
      <c r="D83" s="431" t="s">
        <v>8</v>
      </c>
      <c r="E83" s="430">
        <v>142</v>
      </c>
      <c r="F83" s="464">
        <v>5000000</v>
      </c>
      <c r="G83" s="464">
        <v>0</v>
      </c>
      <c r="H83" s="464">
        <v>5000000</v>
      </c>
      <c r="I83" s="464">
        <v>0</v>
      </c>
      <c r="J83" s="464">
        <v>5000000</v>
      </c>
      <c r="K83" s="464">
        <v>0</v>
      </c>
      <c r="L83" s="464">
        <v>5000000</v>
      </c>
      <c r="M83" s="464">
        <v>4882040.08</v>
      </c>
      <c r="N83" s="464">
        <v>4882040.08</v>
      </c>
      <c r="O83" s="464"/>
      <c r="P83" s="449">
        <f>+L83-O83</f>
        <v>5000000</v>
      </c>
    </row>
    <row r="84" spans="1:16" ht="17.100000000000001" customHeight="1" x14ac:dyDescent="0.2">
      <c r="A84" s="446" t="str">
        <f t="shared" si="3"/>
        <v>174270-3-142</v>
      </c>
      <c r="B84" s="432">
        <v>174270</v>
      </c>
      <c r="C84" s="433">
        <v>3</v>
      </c>
      <c r="D84" s="434" t="s">
        <v>8</v>
      </c>
      <c r="E84" s="433">
        <v>142</v>
      </c>
      <c r="F84" s="465">
        <v>2950000</v>
      </c>
      <c r="G84" s="465">
        <v>0</v>
      </c>
      <c r="H84" s="465">
        <v>2950000</v>
      </c>
      <c r="I84" s="465">
        <v>0</v>
      </c>
      <c r="J84" s="465">
        <v>2950000</v>
      </c>
      <c r="K84" s="465">
        <v>0</v>
      </c>
      <c r="L84" s="465">
        <v>2950000</v>
      </c>
      <c r="M84" s="465">
        <v>2881956.66</v>
      </c>
      <c r="N84" s="465">
        <v>2881956.66</v>
      </c>
      <c r="O84" s="465"/>
      <c r="P84" s="448">
        <f t="shared" si="1"/>
        <v>2950000</v>
      </c>
    </row>
    <row r="85" spans="1:16" ht="17.100000000000001" customHeight="1" x14ac:dyDescent="0.2">
      <c r="A85" s="446" t="str">
        <f t="shared" si="3"/>
        <v>174271-3-142</v>
      </c>
      <c r="B85" s="429">
        <v>174271</v>
      </c>
      <c r="C85" s="430">
        <v>3</v>
      </c>
      <c r="D85" s="431" t="s">
        <v>8</v>
      </c>
      <c r="E85" s="430">
        <v>142</v>
      </c>
      <c r="F85" s="464">
        <v>700000</v>
      </c>
      <c r="G85" s="464">
        <v>0</v>
      </c>
      <c r="H85" s="464">
        <v>700000</v>
      </c>
      <c r="I85" s="464">
        <v>0</v>
      </c>
      <c r="J85" s="464">
        <v>700000</v>
      </c>
      <c r="K85" s="464">
        <v>0</v>
      </c>
      <c r="L85" s="464">
        <v>700000</v>
      </c>
      <c r="M85" s="464">
        <v>607111.36</v>
      </c>
      <c r="N85" s="464">
        <v>607111.36</v>
      </c>
      <c r="O85" s="464"/>
      <c r="P85" s="449">
        <f>+L85-O85</f>
        <v>700000</v>
      </c>
    </row>
    <row r="86" spans="1:16" ht="17.100000000000001" customHeight="1" x14ac:dyDescent="0.2">
      <c r="A86" s="446" t="str">
        <f t="shared" si="3"/>
        <v>174271-4-142</v>
      </c>
      <c r="B86" s="432">
        <v>174271</v>
      </c>
      <c r="C86" s="433">
        <v>4</v>
      </c>
      <c r="D86" s="434" t="s">
        <v>7</v>
      </c>
      <c r="E86" s="433">
        <v>142</v>
      </c>
      <c r="F86" s="465">
        <v>100000</v>
      </c>
      <c r="G86" s="465">
        <v>0</v>
      </c>
      <c r="H86" s="465">
        <v>100000</v>
      </c>
      <c r="I86" s="465">
        <v>0</v>
      </c>
      <c r="J86" s="465">
        <v>100000</v>
      </c>
      <c r="K86" s="465">
        <v>0</v>
      </c>
      <c r="L86" s="465">
        <v>100000</v>
      </c>
      <c r="M86" s="465">
        <v>100000</v>
      </c>
      <c r="N86" s="465">
        <v>100000</v>
      </c>
      <c r="O86" s="465"/>
      <c r="P86" s="448">
        <f t="shared" si="1"/>
        <v>100000</v>
      </c>
    </row>
    <row r="87" spans="1:16" ht="17.100000000000001" customHeight="1" x14ac:dyDescent="0.2">
      <c r="A87" s="446" t="str">
        <f t="shared" si="3"/>
        <v>174272-3-142</v>
      </c>
      <c r="B87" s="429">
        <v>174272</v>
      </c>
      <c r="C87" s="430">
        <v>3</v>
      </c>
      <c r="D87" s="431" t="s">
        <v>8</v>
      </c>
      <c r="E87" s="430">
        <v>142</v>
      </c>
      <c r="F87" s="464">
        <v>1000000</v>
      </c>
      <c r="G87" s="464">
        <v>0</v>
      </c>
      <c r="H87" s="464">
        <v>1000000</v>
      </c>
      <c r="I87" s="464">
        <v>0</v>
      </c>
      <c r="J87" s="464">
        <v>1000000</v>
      </c>
      <c r="K87" s="464">
        <v>0</v>
      </c>
      <c r="L87" s="464">
        <v>1000000</v>
      </c>
      <c r="M87" s="464">
        <v>929975.54</v>
      </c>
      <c r="N87" s="464">
        <v>929975.54</v>
      </c>
      <c r="O87" s="464"/>
      <c r="P87" s="449">
        <f>+L87-O87</f>
        <v>1000000</v>
      </c>
    </row>
    <row r="88" spans="1:16" ht="17.100000000000001" customHeight="1" x14ac:dyDescent="0.2">
      <c r="A88" s="446" t="str">
        <f t="shared" si="3"/>
        <v>174273-3-142</v>
      </c>
      <c r="B88" s="432">
        <v>174273</v>
      </c>
      <c r="C88" s="433">
        <v>3</v>
      </c>
      <c r="D88" s="434" t="s">
        <v>8</v>
      </c>
      <c r="E88" s="433">
        <v>142</v>
      </c>
      <c r="F88" s="465">
        <v>1000000</v>
      </c>
      <c r="G88" s="465">
        <v>0</v>
      </c>
      <c r="H88" s="465">
        <v>1000000</v>
      </c>
      <c r="I88" s="465">
        <v>0</v>
      </c>
      <c r="J88" s="465">
        <v>1000000</v>
      </c>
      <c r="K88" s="465">
        <v>0</v>
      </c>
      <c r="L88" s="465">
        <v>1000000</v>
      </c>
      <c r="M88" s="465">
        <v>0</v>
      </c>
      <c r="N88" s="465">
        <v>0</v>
      </c>
      <c r="O88" s="465"/>
      <c r="P88" s="448">
        <f t="shared" si="1"/>
        <v>1000000</v>
      </c>
    </row>
    <row r="89" spans="1:16" ht="17.100000000000001" customHeight="1" x14ac:dyDescent="0.2">
      <c r="A89" s="446" t="str">
        <f t="shared" si="3"/>
        <v>195063-3-100</v>
      </c>
      <c r="B89" s="429">
        <v>195063</v>
      </c>
      <c r="C89" s="430">
        <v>3</v>
      </c>
      <c r="D89" s="431" t="s">
        <v>8</v>
      </c>
      <c r="E89" s="430">
        <v>100</v>
      </c>
      <c r="F89" s="464">
        <v>1949502</v>
      </c>
      <c r="G89" s="464">
        <v>0</v>
      </c>
      <c r="H89" s="464">
        <v>1949502</v>
      </c>
      <c r="I89" s="464">
        <v>0</v>
      </c>
      <c r="J89" s="464">
        <v>1949502</v>
      </c>
      <c r="K89" s="464">
        <v>0</v>
      </c>
      <c r="L89" s="464">
        <v>1949502</v>
      </c>
      <c r="M89" s="464">
        <v>1735936.52</v>
      </c>
      <c r="N89" s="464">
        <v>1735936.52</v>
      </c>
      <c r="O89" s="464"/>
      <c r="P89" s="449">
        <f>+L89-O89</f>
        <v>1949502</v>
      </c>
    </row>
    <row r="90" spans="1:16" ht="17.100000000000001" customHeight="1" x14ac:dyDescent="0.2">
      <c r="A90" s="446" t="str">
        <f t="shared" si="3"/>
        <v>195065-3-100</v>
      </c>
      <c r="B90" s="432">
        <v>195065</v>
      </c>
      <c r="C90" s="433">
        <v>3</v>
      </c>
      <c r="D90" s="434" t="s">
        <v>8</v>
      </c>
      <c r="E90" s="433">
        <v>100</v>
      </c>
      <c r="F90" s="465">
        <v>233177</v>
      </c>
      <c r="G90" s="465">
        <v>0</v>
      </c>
      <c r="H90" s="465">
        <v>233177</v>
      </c>
      <c r="I90" s="465">
        <v>0</v>
      </c>
      <c r="J90" s="465">
        <v>233177</v>
      </c>
      <c r="K90" s="465">
        <v>0</v>
      </c>
      <c r="L90" s="465">
        <v>233177</v>
      </c>
      <c r="M90" s="465">
        <v>224360.08</v>
      </c>
      <c r="N90" s="465">
        <v>224360.08</v>
      </c>
      <c r="O90" s="465"/>
      <c r="P90" s="451">
        <f t="shared" si="1"/>
        <v>233177</v>
      </c>
    </row>
    <row r="91" spans="1:16" ht="17.100000000000001" customHeight="1" x14ac:dyDescent="0.2">
      <c r="A91" s="446" t="str">
        <f t="shared" si="3"/>
        <v>195067-3-100</v>
      </c>
      <c r="B91" s="429">
        <v>195067</v>
      </c>
      <c r="C91" s="430">
        <v>3</v>
      </c>
      <c r="D91" s="431" t="s">
        <v>8</v>
      </c>
      <c r="E91" s="430">
        <v>100</v>
      </c>
      <c r="F91" s="464">
        <v>17628738</v>
      </c>
      <c r="G91" s="464">
        <v>0</v>
      </c>
      <c r="H91" s="464">
        <v>17628738</v>
      </c>
      <c r="I91" s="464">
        <v>0</v>
      </c>
      <c r="J91" s="464">
        <v>17628738</v>
      </c>
      <c r="K91" s="464">
        <v>0</v>
      </c>
      <c r="L91" s="464">
        <v>17628738</v>
      </c>
      <c r="M91" s="464">
        <v>15154253.050000001</v>
      </c>
      <c r="N91" s="464">
        <v>15154253.050000001</v>
      </c>
      <c r="O91" s="464"/>
      <c r="P91" s="452">
        <f>+L91-O91</f>
        <v>17628738</v>
      </c>
    </row>
    <row r="92" spans="1:16" ht="17.100000000000001" customHeight="1" x14ac:dyDescent="0.2">
      <c r="A92" s="446" t="str">
        <f t="shared" si="3"/>
        <v>204816-3-181</v>
      </c>
      <c r="B92" s="432">
        <v>204816</v>
      </c>
      <c r="C92" s="433">
        <v>3</v>
      </c>
      <c r="D92" s="434" t="s">
        <v>8</v>
      </c>
      <c r="E92" s="433">
        <v>181</v>
      </c>
      <c r="F92" s="465">
        <v>800000</v>
      </c>
      <c r="G92" s="465">
        <v>0</v>
      </c>
      <c r="H92" s="465">
        <v>800000</v>
      </c>
      <c r="I92" s="465">
        <v>0</v>
      </c>
      <c r="J92" s="465">
        <v>800000</v>
      </c>
      <c r="K92" s="465">
        <v>0</v>
      </c>
      <c r="L92" s="465">
        <v>800000</v>
      </c>
      <c r="M92" s="465">
        <v>755263.23</v>
      </c>
      <c r="N92" s="465">
        <v>755263.23</v>
      </c>
      <c r="O92" s="465"/>
      <c r="P92" s="451">
        <f t="shared" si="1"/>
        <v>800000</v>
      </c>
    </row>
    <row r="93" spans="1:16" ht="17.100000000000001" customHeight="1" x14ac:dyDescent="0.2">
      <c r="A93" s="446" t="str">
        <f t="shared" si="3"/>
        <v>204817-3-181</v>
      </c>
      <c r="B93" s="429">
        <v>204817</v>
      </c>
      <c r="C93" s="430">
        <v>3</v>
      </c>
      <c r="D93" s="431" t="s">
        <v>8</v>
      </c>
      <c r="E93" s="430">
        <v>181</v>
      </c>
      <c r="F93" s="464">
        <v>700000</v>
      </c>
      <c r="G93" s="464">
        <v>0</v>
      </c>
      <c r="H93" s="464">
        <v>700000</v>
      </c>
      <c r="I93" s="464">
        <v>0</v>
      </c>
      <c r="J93" s="464">
        <v>700000</v>
      </c>
      <c r="K93" s="464">
        <v>0</v>
      </c>
      <c r="L93" s="464">
        <v>700000</v>
      </c>
      <c r="M93" s="464">
        <v>684259.6</v>
      </c>
      <c r="N93" s="464">
        <v>684259.6</v>
      </c>
      <c r="O93" s="464"/>
      <c r="P93" s="452">
        <f>+L93-O93</f>
        <v>700000</v>
      </c>
    </row>
    <row r="94" spans="1:16" ht="17.100000000000001" customHeight="1" x14ac:dyDescent="0.2">
      <c r="A94" s="446" t="str">
        <f t="shared" ref="A94" si="4">CONCATENATE(B94,"-",C94,"-",E94)</f>
        <v>204818-3-142</v>
      </c>
      <c r="B94" s="432">
        <v>204818</v>
      </c>
      <c r="C94" s="433">
        <v>3</v>
      </c>
      <c r="D94" s="434" t="s">
        <v>8</v>
      </c>
      <c r="E94" s="433">
        <v>142</v>
      </c>
      <c r="F94" s="465">
        <v>1</v>
      </c>
      <c r="G94" s="465">
        <v>0</v>
      </c>
      <c r="H94" s="465">
        <v>1</v>
      </c>
      <c r="I94" s="465">
        <v>0</v>
      </c>
      <c r="J94" s="465">
        <v>1</v>
      </c>
      <c r="K94" s="465">
        <v>0</v>
      </c>
      <c r="L94" s="465">
        <v>1</v>
      </c>
      <c r="M94" s="465">
        <v>1</v>
      </c>
      <c r="N94" s="465">
        <v>1</v>
      </c>
      <c r="O94" s="465"/>
      <c r="P94" s="451">
        <f t="shared" si="1"/>
        <v>1</v>
      </c>
    </row>
    <row r="95" spans="1:16" ht="17.100000000000001" customHeight="1" x14ac:dyDescent="0.2">
      <c r="A95" s="446"/>
      <c r="B95" s="467" t="s">
        <v>9</v>
      </c>
      <c r="C95" s="477"/>
      <c r="D95" s="477"/>
      <c r="E95" s="467"/>
      <c r="F95" s="436">
        <v>517546895</v>
      </c>
      <c r="G95" s="436">
        <v>-3436635</v>
      </c>
      <c r="H95" s="436">
        <v>514110260</v>
      </c>
      <c r="I95" s="436">
        <v>0</v>
      </c>
      <c r="J95" s="436">
        <v>514110260</v>
      </c>
      <c r="K95" s="436">
        <v>0</v>
      </c>
      <c r="L95" s="436">
        <v>514110260</v>
      </c>
      <c r="M95" s="436">
        <v>416555245.99000001</v>
      </c>
      <c r="N95" s="436">
        <v>415400322.83999997</v>
      </c>
      <c r="O95" s="436">
        <v>1050000</v>
      </c>
      <c r="P95" s="453">
        <f>+L95-O95</f>
        <v>513060260</v>
      </c>
    </row>
    <row r="97" spans="13:14" ht="17.100000000000001" customHeight="1" x14ac:dyDescent="0.2">
      <c r="M97" s="454"/>
      <c r="N97" s="455">
        <f>N95-'Execução Orçamentária'!P411</f>
        <v>0</v>
      </c>
    </row>
  </sheetData>
  <mergeCells count="16">
    <mergeCell ref="P3:P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C95:D95"/>
    <mergeCell ref="A3:A4"/>
    <mergeCell ref="B3:B4"/>
    <mergeCell ref="C3:D4"/>
    <mergeCell ref="E3:E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69"/>
  <sheetViews>
    <sheetView showGridLines="0" zoomScale="80" zoomScaleNormal="80" workbookViewId="0">
      <pane xSplit="1" ySplit="4" topLeftCell="B56" activePane="bottomRight" state="frozen"/>
      <selection activeCell="Q5" sqref="Q5:Q7"/>
      <selection pane="topRight" activeCell="Q5" sqref="Q5:Q7"/>
      <selection pane="bottomLeft" activeCell="Q5" sqref="Q5:Q7"/>
      <selection pane="bottomRight" activeCell="F68" sqref="F68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4.855468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83" t="s">
        <v>48</v>
      </c>
      <c r="B3" s="482" t="s">
        <v>0</v>
      </c>
      <c r="C3" s="482" t="s">
        <v>1</v>
      </c>
      <c r="D3" s="482"/>
      <c r="E3" s="484" t="s">
        <v>349</v>
      </c>
      <c r="F3" s="480" t="s">
        <v>67</v>
      </c>
      <c r="G3" s="480" t="s">
        <v>50</v>
      </c>
      <c r="H3" s="480" t="s">
        <v>51</v>
      </c>
      <c r="I3" s="480" t="s">
        <v>52</v>
      </c>
      <c r="J3" s="480" t="s">
        <v>53</v>
      </c>
      <c r="K3" s="480" t="s">
        <v>54</v>
      </c>
      <c r="L3" s="480" t="s">
        <v>5</v>
      </c>
      <c r="M3" s="480" t="s">
        <v>12</v>
      </c>
    </row>
    <row r="4" spans="1:13" ht="32.1" customHeight="1" x14ac:dyDescent="0.2">
      <c r="A4" s="483"/>
      <c r="B4" s="482"/>
      <c r="C4" s="482"/>
      <c r="D4" s="482"/>
      <c r="E4" s="485"/>
      <c r="F4" s="481"/>
      <c r="G4" s="481"/>
      <c r="H4" s="481"/>
      <c r="I4" s="481"/>
      <c r="J4" s="481"/>
      <c r="K4" s="481"/>
      <c r="L4" s="481"/>
      <c r="M4" s="481"/>
    </row>
    <row r="5" spans="1:13" ht="20.100000000000001" customHeight="1" x14ac:dyDescent="0.2">
      <c r="A5" s="410" t="str">
        <f>CONCATENATE(B5,"-",C5,"-",E5)</f>
        <v>93045-1-100</v>
      </c>
      <c r="B5" s="429">
        <v>93045</v>
      </c>
      <c r="C5" s="430">
        <v>1</v>
      </c>
      <c r="D5" s="431" t="s">
        <v>11</v>
      </c>
      <c r="E5" s="430">
        <v>100</v>
      </c>
      <c r="F5" s="437">
        <v>337313.67</v>
      </c>
      <c r="G5" s="437">
        <v>337313.67</v>
      </c>
      <c r="H5" s="437">
        <v>0</v>
      </c>
      <c r="I5" s="437">
        <v>337313.67</v>
      </c>
      <c r="J5" s="437">
        <v>0</v>
      </c>
      <c r="K5" s="437">
        <v>337313.67</v>
      </c>
      <c r="L5" s="437">
        <v>0</v>
      </c>
      <c r="M5" s="437"/>
    </row>
    <row r="6" spans="1:13" ht="20.100000000000001" customHeight="1" x14ac:dyDescent="0.2">
      <c r="A6" s="410" t="str">
        <f t="shared" ref="A6:A63" si="0">CONCATENATE(B6,"-",C6,"-",E6)</f>
        <v>93045-3-100</v>
      </c>
      <c r="B6" s="432">
        <v>93045</v>
      </c>
      <c r="C6" s="433">
        <v>3</v>
      </c>
      <c r="D6" s="434" t="s">
        <v>8</v>
      </c>
      <c r="E6" s="433">
        <v>100</v>
      </c>
      <c r="F6" s="438">
        <v>12919.6</v>
      </c>
      <c r="G6" s="438">
        <v>12919.6</v>
      </c>
      <c r="H6" s="438">
        <v>0</v>
      </c>
      <c r="I6" s="438">
        <v>12919.6</v>
      </c>
      <c r="J6" s="438">
        <v>0</v>
      </c>
      <c r="K6" s="438">
        <v>12919.6</v>
      </c>
      <c r="L6" s="438">
        <v>0</v>
      </c>
      <c r="M6" s="438"/>
    </row>
    <row r="7" spans="1:13" ht="20.100000000000001" customHeight="1" x14ac:dyDescent="0.2">
      <c r="A7" s="410" t="str">
        <f t="shared" si="0"/>
        <v>93048-1-100</v>
      </c>
      <c r="B7" s="429">
        <v>93048</v>
      </c>
      <c r="C7" s="430">
        <v>1</v>
      </c>
      <c r="D7" s="431" t="s">
        <v>11</v>
      </c>
      <c r="E7" s="430">
        <v>100</v>
      </c>
      <c r="F7" s="437">
        <v>21973.599999999999</v>
      </c>
      <c r="G7" s="437">
        <v>21973.599999999999</v>
      </c>
      <c r="H7" s="437">
        <v>0</v>
      </c>
      <c r="I7" s="437">
        <v>21973.599999999999</v>
      </c>
      <c r="J7" s="437">
        <v>0</v>
      </c>
      <c r="K7" s="437">
        <v>21973.599999999999</v>
      </c>
      <c r="L7" s="437">
        <v>0</v>
      </c>
      <c r="M7" s="437"/>
    </row>
    <row r="8" spans="1:13" ht="20.100000000000001" customHeight="1" x14ac:dyDescent="0.2">
      <c r="A8" s="410" t="str">
        <f t="shared" si="0"/>
        <v>128805-3-142</v>
      </c>
      <c r="B8" s="432">
        <v>128805</v>
      </c>
      <c r="C8" s="433">
        <v>3</v>
      </c>
      <c r="D8" s="434" t="s">
        <v>8</v>
      </c>
      <c r="E8" s="433">
        <v>142</v>
      </c>
      <c r="F8" s="438">
        <v>27126.81</v>
      </c>
      <c r="G8" s="438">
        <v>27126.81</v>
      </c>
      <c r="H8" s="438">
        <v>0</v>
      </c>
      <c r="I8" s="438">
        <v>27126.81</v>
      </c>
      <c r="J8" s="438">
        <v>0</v>
      </c>
      <c r="K8" s="438">
        <v>27126.81</v>
      </c>
      <c r="L8" s="438">
        <v>0</v>
      </c>
      <c r="M8" s="438"/>
    </row>
    <row r="9" spans="1:13" ht="20.100000000000001" customHeight="1" x14ac:dyDescent="0.2">
      <c r="A9" s="410" t="str">
        <f t="shared" si="0"/>
        <v>128811-3-142</v>
      </c>
      <c r="B9" s="429">
        <v>128811</v>
      </c>
      <c r="C9" s="430">
        <v>3</v>
      </c>
      <c r="D9" s="431" t="s">
        <v>8</v>
      </c>
      <c r="E9" s="430">
        <v>142</v>
      </c>
      <c r="F9" s="437">
        <v>69880.08</v>
      </c>
      <c r="G9" s="437">
        <v>69880.08</v>
      </c>
      <c r="H9" s="437">
        <v>0</v>
      </c>
      <c r="I9" s="437">
        <v>69880.08</v>
      </c>
      <c r="J9" s="437">
        <v>0</v>
      </c>
      <c r="K9" s="437">
        <v>69880.08</v>
      </c>
      <c r="L9" s="437">
        <v>0</v>
      </c>
      <c r="M9" s="437"/>
    </row>
    <row r="10" spans="1:13" ht="20.100000000000001" customHeight="1" x14ac:dyDescent="0.2">
      <c r="A10" s="410" t="str">
        <f t="shared" si="0"/>
        <v>139605-3-151</v>
      </c>
      <c r="B10" s="432">
        <v>139605</v>
      </c>
      <c r="C10" s="433">
        <v>3</v>
      </c>
      <c r="D10" s="434" t="s">
        <v>8</v>
      </c>
      <c r="E10" s="433">
        <v>151</v>
      </c>
      <c r="F10" s="438">
        <v>54827.51</v>
      </c>
      <c r="G10" s="438">
        <v>54827.51</v>
      </c>
      <c r="H10" s="438">
        <v>0</v>
      </c>
      <c r="I10" s="438">
        <v>54827.51</v>
      </c>
      <c r="J10" s="438">
        <v>0</v>
      </c>
      <c r="K10" s="438">
        <v>54827.51</v>
      </c>
      <c r="L10" s="438">
        <v>0</v>
      </c>
      <c r="M10" s="438"/>
    </row>
    <row r="11" spans="1:13" ht="20.100000000000001" customHeight="1" x14ac:dyDescent="0.2">
      <c r="A11" s="410" t="str">
        <f t="shared" si="0"/>
        <v>174222-1-100</v>
      </c>
      <c r="B11" s="429">
        <v>174222</v>
      </c>
      <c r="C11" s="430">
        <v>1</v>
      </c>
      <c r="D11" s="431" t="s">
        <v>11</v>
      </c>
      <c r="E11" s="430">
        <v>100</v>
      </c>
      <c r="F11" s="437">
        <v>75633799.519999996</v>
      </c>
      <c r="G11" s="437">
        <v>71875660.269999996</v>
      </c>
      <c r="H11" s="437">
        <v>3020468.75</v>
      </c>
      <c r="I11" s="437">
        <v>68855191.519999996</v>
      </c>
      <c r="J11" s="437">
        <v>3205498.93</v>
      </c>
      <c r="K11" s="437">
        <v>65649692.590000004</v>
      </c>
      <c r="L11" s="437">
        <v>3758139.25</v>
      </c>
      <c r="M11" s="437"/>
    </row>
    <row r="12" spans="1:13" ht="20.100000000000001" customHeight="1" x14ac:dyDescent="0.2">
      <c r="A12" s="410" t="str">
        <f t="shared" si="0"/>
        <v>174224-3-151</v>
      </c>
      <c r="B12" s="432">
        <v>174224</v>
      </c>
      <c r="C12" s="433">
        <v>3</v>
      </c>
      <c r="D12" s="434" t="s">
        <v>8</v>
      </c>
      <c r="E12" s="433">
        <v>151</v>
      </c>
      <c r="F12" s="438">
        <v>4539408.28</v>
      </c>
      <c r="G12" s="438">
        <v>4528570.37</v>
      </c>
      <c r="H12" s="438">
        <v>852904.95</v>
      </c>
      <c r="I12" s="438">
        <v>3675665.42</v>
      </c>
      <c r="J12" s="438">
        <v>245447.19</v>
      </c>
      <c r="K12" s="438">
        <v>3430218.23</v>
      </c>
      <c r="L12" s="438">
        <v>10837.91</v>
      </c>
      <c r="M12" s="438"/>
    </row>
    <row r="13" spans="1:13" ht="20.100000000000001" customHeight="1" x14ac:dyDescent="0.2">
      <c r="A13" s="410" t="str">
        <f t="shared" si="0"/>
        <v>174225-3-151</v>
      </c>
      <c r="B13" s="429">
        <v>174225</v>
      </c>
      <c r="C13" s="430">
        <v>3</v>
      </c>
      <c r="D13" s="431" t="s">
        <v>8</v>
      </c>
      <c r="E13" s="430">
        <v>151</v>
      </c>
      <c r="F13" s="437">
        <v>201843.16</v>
      </c>
      <c r="G13" s="437">
        <v>174701.77</v>
      </c>
      <c r="H13" s="437">
        <v>110406.7</v>
      </c>
      <c r="I13" s="437">
        <v>64295.07</v>
      </c>
      <c r="J13" s="437">
        <v>12211.3</v>
      </c>
      <c r="K13" s="437">
        <v>52083.77</v>
      </c>
      <c r="L13" s="437">
        <v>27141.39</v>
      </c>
      <c r="M13" s="437"/>
    </row>
    <row r="14" spans="1:13" ht="20.100000000000001" customHeight="1" x14ac:dyDescent="0.2">
      <c r="A14" s="410" t="str">
        <f t="shared" si="0"/>
        <v>174230-3-142</v>
      </c>
      <c r="B14" s="432">
        <v>174230</v>
      </c>
      <c r="C14" s="433">
        <v>3</v>
      </c>
      <c r="D14" s="434" t="s">
        <v>8</v>
      </c>
      <c r="E14" s="433">
        <v>142</v>
      </c>
      <c r="F14" s="438">
        <v>11822.71</v>
      </c>
      <c r="G14" s="438">
        <v>11822.71</v>
      </c>
      <c r="H14" s="438">
        <v>0</v>
      </c>
      <c r="I14" s="438">
        <v>11822.71</v>
      </c>
      <c r="J14" s="438">
        <v>8065.8</v>
      </c>
      <c r="K14" s="438">
        <v>3756.91</v>
      </c>
      <c r="L14" s="438">
        <v>0</v>
      </c>
      <c r="M14" s="438"/>
    </row>
    <row r="15" spans="1:13" ht="20.100000000000001" customHeight="1" x14ac:dyDescent="0.2">
      <c r="A15" s="410" t="str">
        <f t="shared" si="0"/>
        <v>174231-3-142</v>
      </c>
      <c r="B15" s="429">
        <v>174231</v>
      </c>
      <c r="C15" s="430">
        <v>3</v>
      </c>
      <c r="D15" s="431" t="s">
        <v>8</v>
      </c>
      <c r="E15" s="430">
        <v>142</v>
      </c>
      <c r="F15" s="437">
        <v>31065.17</v>
      </c>
      <c r="G15" s="437">
        <v>22163.03</v>
      </c>
      <c r="H15" s="437">
        <v>1000</v>
      </c>
      <c r="I15" s="437">
        <v>21163.03</v>
      </c>
      <c r="J15" s="437">
        <v>0</v>
      </c>
      <c r="K15" s="437">
        <v>21163.03</v>
      </c>
      <c r="L15" s="437">
        <v>8902.14</v>
      </c>
      <c r="M15" s="437"/>
    </row>
    <row r="16" spans="1:13" ht="20.100000000000001" customHeight="1" x14ac:dyDescent="0.2">
      <c r="A16" s="410" t="str">
        <f t="shared" si="0"/>
        <v>174232-3-142</v>
      </c>
      <c r="B16" s="432">
        <v>174232</v>
      </c>
      <c r="C16" s="433">
        <v>3</v>
      </c>
      <c r="D16" s="434" t="s">
        <v>8</v>
      </c>
      <c r="E16" s="433">
        <v>142</v>
      </c>
      <c r="F16" s="438">
        <v>2689326.06</v>
      </c>
      <c r="G16" s="438">
        <v>2518716.77</v>
      </c>
      <c r="H16" s="438">
        <v>600723.62</v>
      </c>
      <c r="I16" s="438">
        <v>1917993.15</v>
      </c>
      <c r="J16" s="438">
        <v>489857.67</v>
      </c>
      <c r="K16" s="438">
        <v>1428135.48</v>
      </c>
      <c r="L16" s="438">
        <v>275532.44</v>
      </c>
      <c r="M16" s="438"/>
    </row>
    <row r="17" spans="1:13" ht="20.100000000000001" customHeight="1" x14ac:dyDescent="0.2">
      <c r="A17" s="410" t="str">
        <f t="shared" si="0"/>
        <v>174232-4-142</v>
      </c>
      <c r="B17" s="429">
        <v>174232</v>
      </c>
      <c r="C17" s="430">
        <v>4</v>
      </c>
      <c r="D17" s="431" t="s">
        <v>7</v>
      </c>
      <c r="E17" s="430">
        <v>142</v>
      </c>
      <c r="F17" s="437">
        <v>40596.99</v>
      </c>
      <c r="G17" s="437">
        <v>40595.99</v>
      </c>
      <c r="H17" s="437">
        <v>0</v>
      </c>
      <c r="I17" s="437">
        <v>40595.99</v>
      </c>
      <c r="J17" s="437">
        <v>0</v>
      </c>
      <c r="K17" s="437">
        <v>40595.99</v>
      </c>
      <c r="L17" s="437">
        <v>1</v>
      </c>
      <c r="M17" s="437"/>
    </row>
    <row r="18" spans="1:13" ht="20.100000000000001" customHeight="1" x14ac:dyDescent="0.2">
      <c r="A18" s="410" t="str">
        <f t="shared" si="0"/>
        <v>174233-3-142</v>
      </c>
      <c r="B18" s="432">
        <v>174233</v>
      </c>
      <c r="C18" s="433">
        <v>3</v>
      </c>
      <c r="D18" s="434" t="s">
        <v>8</v>
      </c>
      <c r="E18" s="433">
        <v>142</v>
      </c>
      <c r="F18" s="438">
        <v>158621.45000000001</v>
      </c>
      <c r="G18" s="438">
        <v>82884.67</v>
      </c>
      <c r="H18" s="438">
        <v>7824.17</v>
      </c>
      <c r="I18" s="438">
        <v>75060.5</v>
      </c>
      <c r="J18" s="438">
        <v>12012.66</v>
      </c>
      <c r="K18" s="438">
        <v>63047.839999999997</v>
      </c>
      <c r="L18" s="438">
        <v>75736.78</v>
      </c>
      <c r="M18" s="438"/>
    </row>
    <row r="19" spans="1:13" ht="20.100000000000001" customHeight="1" x14ac:dyDescent="0.2">
      <c r="A19" s="410" t="str">
        <f t="shared" si="0"/>
        <v>174233-4-142</v>
      </c>
      <c r="B19" s="429">
        <v>174233</v>
      </c>
      <c r="C19" s="430">
        <v>4</v>
      </c>
      <c r="D19" s="431" t="s">
        <v>7</v>
      </c>
      <c r="E19" s="430">
        <v>142</v>
      </c>
      <c r="F19" s="437">
        <v>5197</v>
      </c>
      <c r="G19" s="437">
        <v>5197</v>
      </c>
      <c r="H19" s="437">
        <v>5197</v>
      </c>
      <c r="I19" s="437"/>
      <c r="J19" s="437"/>
      <c r="K19" s="437"/>
      <c r="L19" s="437">
        <v>0</v>
      </c>
      <c r="M19" s="437"/>
    </row>
    <row r="20" spans="1:13" ht="20.100000000000001" customHeight="1" x14ac:dyDescent="0.2">
      <c r="A20" s="410" t="str">
        <f t="shared" si="0"/>
        <v>174234-3-142</v>
      </c>
      <c r="B20" s="432">
        <v>174234</v>
      </c>
      <c r="C20" s="433">
        <v>3</v>
      </c>
      <c r="D20" s="434" t="s">
        <v>8</v>
      </c>
      <c r="E20" s="433">
        <v>142</v>
      </c>
      <c r="F20" s="438">
        <v>124839.39</v>
      </c>
      <c r="G20" s="438">
        <v>79671.350000000006</v>
      </c>
      <c r="H20" s="438">
        <v>61821.09</v>
      </c>
      <c r="I20" s="438">
        <v>17850.259999999998</v>
      </c>
      <c r="J20" s="438">
        <v>7733.39</v>
      </c>
      <c r="K20" s="438">
        <v>10116.870000000001</v>
      </c>
      <c r="L20" s="438">
        <v>45168.04</v>
      </c>
      <c r="M20" s="438"/>
    </row>
    <row r="21" spans="1:13" ht="20.100000000000001" customHeight="1" x14ac:dyDescent="0.2">
      <c r="A21" s="410" t="str">
        <f t="shared" si="0"/>
        <v>174234-4-142</v>
      </c>
      <c r="B21" s="429">
        <v>174234</v>
      </c>
      <c r="C21" s="430">
        <v>4</v>
      </c>
      <c r="D21" s="431" t="s">
        <v>7</v>
      </c>
      <c r="E21" s="430">
        <v>142</v>
      </c>
      <c r="F21" s="437">
        <v>261957</v>
      </c>
      <c r="G21" s="437">
        <v>261957</v>
      </c>
      <c r="H21" s="437">
        <v>0</v>
      </c>
      <c r="I21" s="437">
        <v>261957</v>
      </c>
      <c r="J21" s="437">
        <v>261957</v>
      </c>
      <c r="K21" s="437"/>
      <c r="L21" s="437">
        <v>0</v>
      </c>
      <c r="M21" s="437"/>
    </row>
    <row r="22" spans="1:13" ht="20.100000000000001" customHeight="1" x14ac:dyDescent="0.2">
      <c r="A22" s="410" t="str">
        <f t="shared" si="0"/>
        <v>174235-3-142</v>
      </c>
      <c r="B22" s="432">
        <v>174235</v>
      </c>
      <c r="C22" s="433">
        <v>3</v>
      </c>
      <c r="D22" s="434" t="s">
        <v>8</v>
      </c>
      <c r="E22" s="433">
        <v>142</v>
      </c>
      <c r="F22" s="438">
        <v>40669.93</v>
      </c>
      <c r="G22" s="438">
        <v>28372.89</v>
      </c>
      <c r="H22" s="438">
        <v>0</v>
      </c>
      <c r="I22" s="438">
        <v>28372.89</v>
      </c>
      <c r="J22" s="438">
        <v>1796.6</v>
      </c>
      <c r="K22" s="438">
        <v>26576.29</v>
      </c>
      <c r="L22" s="438">
        <v>12297.04</v>
      </c>
      <c r="M22" s="438"/>
    </row>
    <row r="23" spans="1:13" ht="20.100000000000001" customHeight="1" x14ac:dyDescent="0.2">
      <c r="A23" s="410" t="str">
        <f t="shared" si="0"/>
        <v>174236-3-142</v>
      </c>
      <c r="B23" s="429">
        <v>174236</v>
      </c>
      <c r="C23" s="430">
        <v>3</v>
      </c>
      <c r="D23" s="431" t="s">
        <v>8</v>
      </c>
      <c r="E23" s="430">
        <v>142</v>
      </c>
      <c r="F23" s="437">
        <v>10975.14</v>
      </c>
      <c r="G23" s="437">
        <v>10975.14</v>
      </c>
      <c r="H23" s="437">
        <v>10117.75</v>
      </c>
      <c r="I23" s="437">
        <v>857.39</v>
      </c>
      <c r="J23" s="437">
        <v>0</v>
      </c>
      <c r="K23" s="437">
        <v>857.39</v>
      </c>
      <c r="L23" s="437">
        <v>0</v>
      </c>
      <c r="M23" s="437"/>
    </row>
    <row r="24" spans="1:13" ht="20.100000000000001" customHeight="1" x14ac:dyDescent="0.2">
      <c r="A24" s="410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18656.27</v>
      </c>
      <c r="G24" s="438">
        <v>16123.47</v>
      </c>
      <c r="H24" s="438">
        <v>0</v>
      </c>
      <c r="I24" s="438">
        <v>16123.47</v>
      </c>
      <c r="J24" s="438">
        <v>0</v>
      </c>
      <c r="K24" s="438">
        <v>16123.47</v>
      </c>
      <c r="L24" s="438">
        <v>2532.8000000000002</v>
      </c>
      <c r="M24" s="438"/>
    </row>
    <row r="25" spans="1:13" ht="20.100000000000001" customHeight="1" x14ac:dyDescent="0.2">
      <c r="A25" s="410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23159.09</v>
      </c>
      <c r="G25" s="437">
        <v>6941.7</v>
      </c>
      <c r="H25" s="437">
        <v>0</v>
      </c>
      <c r="I25" s="437">
        <v>6941.7</v>
      </c>
      <c r="J25" s="437">
        <v>6866.7</v>
      </c>
      <c r="K25" s="437">
        <v>75</v>
      </c>
      <c r="L25" s="437">
        <v>16217.39</v>
      </c>
      <c r="M25" s="437"/>
    </row>
    <row r="26" spans="1:13" ht="20.100000000000001" customHeight="1" x14ac:dyDescent="0.2">
      <c r="A26" s="410" t="str">
        <f t="shared" si="0"/>
        <v>174239-3-142</v>
      </c>
      <c r="B26" s="432">
        <v>174239</v>
      </c>
      <c r="C26" s="433">
        <v>3</v>
      </c>
      <c r="D26" s="434" t="s">
        <v>8</v>
      </c>
      <c r="E26" s="433">
        <v>142</v>
      </c>
      <c r="F26" s="438">
        <v>812836.54</v>
      </c>
      <c r="G26" s="438">
        <v>742423.94</v>
      </c>
      <c r="H26" s="438">
        <v>202862.16</v>
      </c>
      <c r="I26" s="438">
        <v>539561.78</v>
      </c>
      <c r="J26" s="438">
        <v>285932.78999999998</v>
      </c>
      <c r="K26" s="438">
        <v>253628.99</v>
      </c>
      <c r="L26" s="438">
        <v>70412.600000000006</v>
      </c>
      <c r="M26" s="438"/>
    </row>
    <row r="27" spans="1:13" ht="20.100000000000001" customHeight="1" x14ac:dyDescent="0.2">
      <c r="A27" s="410" t="str">
        <f t="shared" si="0"/>
        <v>174239-4-142</v>
      </c>
      <c r="B27" s="429">
        <v>174239</v>
      </c>
      <c r="C27" s="430">
        <v>4</v>
      </c>
      <c r="D27" s="431" t="s">
        <v>7</v>
      </c>
      <c r="E27" s="430">
        <v>142</v>
      </c>
      <c r="F27" s="437">
        <v>491.9</v>
      </c>
      <c r="G27" s="437">
        <v>491.9</v>
      </c>
      <c r="H27" s="437">
        <v>0</v>
      </c>
      <c r="I27" s="437">
        <v>491.9</v>
      </c>
      <c r="J27" s="437">
        <v>0</v>
      </c>
      <c r="K27" s="437">
        <v>491.9</v>
      </c>
      <c r="L27" s="437">
        <v>0</v>
      </c>
      <c r="M27" s="437"/>
    </row>
    <row r="28" spans="1:13" ht="20.100000000000001" customHeight="1" x14ac:dyDescent="0.2">
      <c r="A28" s="410" t="str">
        <f t="shared" si="0"/>
        <v>174239-3-150</v>
      </c>
      <c r="B28" s="432">
        <v>174239</v>
      </c>
      <c r="C28" s="433">
        <v>3</v>
      </c>
      <c r="D28" s="434" t="s">
        <v>8</v>
      </c>
      <c r="E28" s="433">
        <v>150</v>
      </c>
      <c r="F28" s="438">
        <v>194039.89</v>
      </c>
      <c r="G28" s="438">
        <v>193993.83</v>
      </c>
      <c r="H28" s="438">
        <v>111839.79</v>
      </c>
      <c r="I28" s="438">
        <v>82154.039999999994</v>
      </c>
      <c r="J28" s="438">
        <v>54067.71</v>
      </c>
      <c r="K28" s="438">
        <v>28086.33</v>
      </c>
      <c r="L28" s="438">
        <v>46.06</v>
      </c>
      <c r="M28" s="438"/>
    </row>
    <row r="29" spans="1:13" ht="20.100000000000001" customHeight="1" x14ac:dyDescent="0.2">
      <c r="A29" s="410" t="str">
        <f t="shared" si="0"/>
        <v>174240-3-142</v>
      </c>
      <c r="B29" s="429">
        <v>174240</v>
      </c>
      <c r="C29" s="430">
        <v>3</v>
      </c>
      <c r="D29" s="431" t="s">
        <v>8</v>
      </c>
      <c r="E29" s="430">
        <v>142</v>
      </c>
      <c r="F29" s="437">
        <v>112209.44</v>
      </c>
      <c r="G29" s="437">
        <v>62209.440000000002</v>
      </c>
      <c r="H29" s="437">
        <v>0</v>
      </c>
      <c r="I29" s="437">
        <v>62209.440000000002</v>
      </c>
      <c r="J29" s="437">
        <v>647.1</v>
      </c>
      <c r="K29" s="437">
        <v>61562.34</v>
      </c>
      <c r="L29" s="437">
        <v>50000</v>
      </c>
      <c r="M29" s="437"/>
    </row>
    <row r="30" spans="1:13" ht="20.100000000000001" customHeight="1" x14ac:dyDescent="0.2">
      <c r="A30" s="410" t="str">
        <f t="shared" si="0"/>
        <v>174241-3-142</v>
      </c>
      <c r="B30" s="432">
        <v>174241</v>
      </c>
      <c r="C30" s="433">
        <v>3</v>
      </c>
      <c r="D30" s="434" t="s">
        <v>8</v>
      </c>
      <c r="E30" s="433">
        <v>142</v>
      </c>
      <c r="F30" s="438">
        <v>481042.45</v>
      </c>
      <c r="G30" s="438">
        <v>278202.88</v>
      </c>
      <c r="H30" s="438">
        <v>171130.74</v>
      </c>
      <c r="I30" s="438">
        <v>107072.14</v>
      </c>
      <c r="J30" s="438">
        <v>16410.04</v>
      </c>
      <c r="K30" s="438">
        <v>90662.1</v>
      </c>
      <c r="L30" s="438">
        <v>202839.57</v>
      </c>
      <c r="M30" s="438"/>
    </row>
    <row r="31" spans="1:13" ht="20.100000000000001" customHeight="1" x14ac:dyDescent="0.2">
      <c r="A31" s="410" t="str">
        <f t="shared" si="0"/>
        <v>174242-3-142</v>
      </c>
      <c r="B31" s="429">
        <v>174242</v>
      </c>
      <c r="C31" s="430">
        <v>3</v>
      </c>
      <c r="D31" s="431" t="s">
        <v>8</v>
      </c>
      <c r="E31" s="430">
        <v>142</v>
      </c>
      <c r="F31" s="437">
        <v>239350.84</v>
      </c>
      <c r="G31" s="437">
        <v>56120.36</v>
      </c>
      <c r="H31" s="437">
        <v>15584.3</v>
      </c>
      <c r="I31" s="437">
        <v>40536.06</v>
      </c>
      <c r="J31" s="437">
        <v>9495.7099999999991</v>
      </c>
      <c r="K31" s="437">
        <v>31040.35</v>
      </c>
      <c r="L31" s="437">
        <v>183230.48</v>
      </c>
      <c r="M31" s="437"/>
    </row>
    <row r="32" spans="1:13" ht="20.100000000000001" customHeight="1" x14ac:dyDescent="0.2">
      <c r="A32" s="410" t="str">
        <f t="shared" si="0"/>
        <v>174243-3-142</v>
      </c>
      <c r="B32" s="432">
        <v>174243</v>
      </c>
      <c r="C32" s="433">
        <v>3</v>
      </c>
      <c r="D32" s="434" t="s">
        <v>8</v>
      </c>
      <c r="E32" s="433">
        <v>142</v>
      </c>
      <c r="F32" s="438">
        <v>2984.2</v>
      </c>
      <c r="G32" s="438">
        <v>2886.8</v>
      </c>
      <c r="H32" s="438">
        <v>0</v>
      </c>
      <c r="I32" s="438">
        <v>2886.8</v>
      </c>
      <c r="J32" s="438">
        <v>0</v>
      </c>
      <c r="K32" s="438">
        <v>2886.8</v>
      </c>
      <c r="L32" s="438">
        <v>97.4</v>
      </c>
      <c r="M32" s="438"/>
    </row>
    <row r="33" spans="1:13" ht="20.100000000000001" customHeight="1" x14ac:dyDescent="0.2">
      <c r="A33" s="410" t="str">
        <f t="shared" si="0"/>
        <v>174245-3-142</v>
      </c>
      <c r="B33" s="429">
        <v>174245</v>
      </c>
      <c r="C33" s="430">
        <v>3</v>
      </c>
      <c r="D33" s="431" t="s">
        <v>8</v>
      </c>
      <c r="E33" s="430">
        <v>142</v>
      </c>
      <c r="F33" s="437">
        <v>391436</v>
      </c>
      <c r="G33" s="437">
        <v>389936</v>
      </c>
      <c r="H33" s="437">
        <v>348236</v>
      </c>
      <c r="I33" s="437">
        <v>41700</v>
      </c>
      <c r="J33" s="437">
        <v>3940.65</v>
      </c>
      <c r="K33" s="437">
        <v>37759.35</v>
      </c>
      <c r="L33" s="437">
        <v>1500</v>
      </c>
      <c r="M33" s="437"/>
    </row>
    <row r="34" spans="1:13" ht="20.100000000000001" customHeight="1" x14ac:dyDescent="0.2">
      <c r="A34" s="410" t="str">
        <f t="shared" si="0"/>
        <v>174245-4-142</v>
      </c>
      <c r="B34" s="432">
        <v>174245</v>
      </c>
      <c r="C34" s="433">
        <v>4</v>
      </c>
      <c r="D34" s="434" t="s">
        <v>7</v>
      </c>
      <c r="E34" s="433">
        <v>142</v>
      </c>
      <c r="F34" s="438">
        <v>239093</v>
      </c>
      <c r="G34" s="438">
        <v>239093</v>
      </c>
      <c r="H34" s="438">
        <v>239093</v>
      </c>
      <c r="I34" s="438"/>
      <c r="J34" s="438"/>
      <c r="K34" s="438"/>
      <c r="L34" s="438">
        <v>0</v>
      </c>
      <c r="M34" s="438"/>
    </row>
    <row r="35" spans="1:13" ht="20.100000000000001" customHeight="1" x14ac:dyDescent="0.2">
      <c r="A35" s="410" t="str">
        <f t="shared" si="0"/>
        <v>174247-3-142</v>
      </c>
      <c r="B35" s="429">
        <v>174247</v>
      </c>
      <c r="C35" s="430">
        <v>3</v>
      </c>
      <c r="D35" s="431" t="s">
        <v>8</v>
      </c>
      <c r="E35" s="430">
        <v>142</v>
      </c>
      <c r="F35" s="437">
        <v>19359</v>
      </c>
      <c r="G35" s="437">
        <v>12077.36</v>
      </c>
      <c r="H35" s="437">
        <v>0</v>
      </c>
      <c r="I35" s="437">
        <v>12077.36</v>
      </c>
      <c r="J35" s="437">
        <v>0</v>
      </c>
      <c r="K35" s="437">
        <v>12077.36</v>
      </c>
      <c r="L35" s="437">
        <v>7281.64</v>
      </c>
      <c r="M35" s="437"/>
    </row>
    <row r="36" spans="1:13" ht="20.100000000000001" customHeight="1" x14ac:dyDescent="0.2">
      <c r="A36" s="410" t="str">
        <f t="shared" si="0"/>
        <v>174249-3-142</v>
      </c>
      <c r="B36" s="432">
        <v>174249</v>
      </c>
      <c r="C36" s="433">
        <v>3</v>
      </c>
      <c r="D36" s="434" t="s">
        <v>8</v>
      </c>
      <c r="E36" s="433">
        <v>142</v>
      </c>
      <c r="F36" s="438">
        <v>16524.150000000001</v>
      </c>
      <c r="G36" s="438">
        <v>16524.150000000001</v>
      </c>
      <c r="H36" s="438">
        <v>10191.68</v>
      </c>
      <c r="I36" s="438">
        <v>6332.47</v>
      </c>
      <c r="J36" s="438">
        <v>0</v>
      </c>
      <c r="K36" s="438">
        <v>6332.47</v>
      </c>
      <c r="L36" s="438">
        <v>0</v>
      </c>
      <c r="M36" s="438"/>
    </row>
    <row r="37" spans="1:13" ht="20.100000000000001" customHeight="1" x14ac:dyDescent="0.2">
      <c r="A37" s="410" t="str">
        <f t="shared" si="0"/>
        <v>174250-3-142</v>
      </c>
      <c r="B37" s="429">
        <v>174250</v>
      </c>
      <c r="C37" s="430">
        <v>3</v>
      </c>
      <c r="D37" s="431" t="s">
        <v>8</v>
      </c>
      <c r="E37" s="430">
        <v>142</v>
      </c>
      <c r="F37" s="437">
        <v>22820.7</v>
      </c>
      <c r="G37" s="437">
        <v>22820.7</v>
      </c>
      <c r="H37" s="437">
        <v>206.35</v>
      </c>
      <c r="I37" s="437">
        <v>22614.35</v>
      </c>
      <c r="J37" s="437">
        <v>247.18</v>
      </c>
      <c r="K37" s="437">
        <v>22367.17</v>
      </c>
      <c r="L37" s="437">
        <v>0</v>
      </c>
      <c r="M37" s="437"/>
    </row>
    <row r="38" spans="1:13" ht="20.100000000000001" customHeight="1" x14ac:dyDescent="0.2">
      <c r="A38" s="410" t="str">
        <f t="shared" si="0"/>
        <v>174252-3-142</v>
      </c>
      <c r="B38" s="432">
        <v>174252</v>
      </c>
      <c r="C38" s="433">
        <v>3</v>
      </c>
      <c r="D38" s="434" t="s">
        <v>8</v>
      </c>
      <c r="E38" s="433">
        <v>142</v>
      </c>
      <c r="F38" s="438">
        <v>152402.82</v>
      </c>
      <c r="G38" s="438">
        <v>90465.03</v>
      </c>
      <c r="H38" s="438">
        <v>11353.51</v>
      </c>
      <c r="I38" s="438">
        <v>79111.520000000004</v>
      </c>
      <c r="J38" s="438">
        <v>9344.68</v>
      </c>
      <c r="K38" s="438">
        <v>69766.84</v>
      </c>
      <c r="L38" s="438">
        <v>61937.79</v>
      </c>
      <c r="M38" s="438"/>
    </row>
    <row r="39" spans="1:13" ht="20.100000000000001" customHeight="1" x14ac:dyDescent="0.2">
      <c r="A39" s="410" t="str">
        <f t="shared" si="0"/>
        <v>174253-3-142</v>
      </c>
      <c r="B39" s="429">
        <v>174253</v>
      </c>
      <c r="C39" s="430">
        <v>3</v>
      </c>
      <c r="D39" s="431" t="s">
        <v>8</v>
      </c>
      <c r="E39" s="430">
        <v>142</v>
      </c>
      <c r="F39" s="437">
        <v>150</v>
      </c>
      <c r="G39" s="437">
        <v>150</v>
      </c>
      <c r="H39" s="437">
        <v>30.6</v>
      </c>
      <c r="I39" s="437">
        <v>119.4</v>
      </c>
      <c r="J39" s="437">
        <v>0</v>
      </c>
      <c r="K39" s="437">
        <v>119.4</v>
      </c>
      <c r="L39" s="437">
        <v>0</v>
      </c>
      <c r="M39" s="437"/>
    </row>
    <row r="40" spans="1:13" ht="20.100000000000001" customHeight="1" x14ac:dyDescent="0.2">
      <c r="A40" s="410" t="str">
        <f t="shared" si="0"/>
        <v>174254-3-142</v>
      </c>
      <c r="B40" s="432">
        <v>174254</v>
      </c>
      <c r="C40" s="433">
        <v>3</v>
      </c>
      <c r="D40" s="434" t="s">
        <v>8</v>
      </c>
      <c r="E40" s="433">
        <v>142</v>
      </c>
      <c r="F40" s="438">
        <v>21932.959999999999</v>
      </c>
      <c r="G40" s="438">
        <v>5462.7</v>
      </c>
      <c r="H40" s="438">
        <v>0</v>
      </c>
      <c r="I40" s="438">
        <v>5462.7</v>
      </c>
      <c r="J40" s="438">
        <v>0</v>
      </c>
      <c r="K40" s="438">
        <v>5462.7</v>
      </c>
      <c r="L40" s="438">
        <v>16470.259999999998</v>
      </c>
      <c r="M40" s="438"/>
    </row>
    <row r="41" spans="1:13" ht="20.100000000000001" customHeight="1" x14ac:dyDescent="0.2">
      <c r="A41" s="410" t="str">
        <f t="shared" si="0"/>
        <v>174256-3-142</v>
      </c>
      <c r="B41" s="429">
        <v>174256</v>
      </c>
      <c r="C41" s="430">
        <v>3</v>
      </c>
      <c r="D41" s="431" t="s">
        <v>8</v>
      </c>
      <c r="E41" s="430">
        <v>142</v>
      </c>
      <c r="F41" s="437">
        <v>58046.99</v>
      </c>
      <c r="G41" s="437">
        <v>58046.99</v>
      </c>
      <c r="H41" s="437">
        <v>58046.99</v>
      </c>
      <c r="I41" s="437"/>
      <c r="J41" s="437"/>
      <c r="K41" s="437"/>
      <c r="L41" s="437">
        <v>0</v>
      </c>
      <c r="M41" s="437"/>
    </row>
    <row r="42" spans="1:13" ht="20.100000000000001" customHeight="1" x14ac:dyDescent="0.2">
      <c r="A42" s="410" t="str">
        <f t="shared" si="0"/>
        <v>174257-3-142</v>
      </c>
      <c r="B42" s="432">
        <v>174257</v>
      </c>
      <c r="C42" s="433">
        <v>3</v>
      </c>
      <c r="D42" s="434" t="s">
        <v>8</v>
      </c>
      <c r="E42" s="433">
        <v>142</v>
      </c>
      <c r="F42" s="438">
        <v>72123.03</v>
      </c>
      <c r="G42" s="438">
        <v>71569.67</v>
      </c>
      <c r="H42" s="438">
        <v>14289.02</v>
      </c>
      <c r="I42" s="438">
        <v>57280.65</v>
      </c>
      <c r="J42" s="438">
        <v>0</v>
      </c>
      <c r="K42" s="438">
        <v>57280.65</v>
      </c>
      <c r="L42" s="438">
        <v>553.36</v>
      </c>
      <c r="M42" s="438"/>
    </row>
    <row r="43" spans="1:13" ht="20.100000000000001" customHeight="1" x14ac:dyDescent="0.2">
      <c r="A43" s="410" t="str">
        <f t="shared" si="0"/>
        <v>174258-3-142</v>
      </c>
      <c r="B43" s="429">
        <v>174258</v>
      </c>
      <c r="C43" s="430">
        <v>3</v>
      </c>
      <c r="D43" s="431" t="s">
        <v>8</v>
      </c>
      <c r="E43" s="430">
        <v>142</v>
      </c>
      <c r="F43" s="437">
        <v>61497.760000000002</v>
      </c>
      <c r="G43" s="437">
        <v>32501.21</v>
      </c>
      <c r="H43" s="437">
        <v>11206.64</v>
      </c>
      <c r="I43" s="437">
        <v>21294.57</v>
      </c>
      <c r="J43" s="437">
        <v>0</v>
      </c>
      <c r="K43" s="437">
        <v>21294.57</v>
      </c>
      <c r="L43" s="437">
        <v>28996.55</v>
      </c>
      <c r="M43" s="437"/>
    </row>
    <row r="44" spans="1:13" ht="20.100000000000001" customHeight="1" x14ac:dyDescent="0.2">
      <c r="A44" s="410" t="str">
        <f t="shared" si="0"/>
        <v>174258-4-142</v>
      </c>
      <c r="B44" s="432">
        <v>174258</v>
      </c>
      <c r="C44" s="433">
        <v>4</v>
      </c>
      <c r="D44" s="434" t="s">
        <v>7</v>
      </c>
      <c r="E44" s="433">
        <v>142</v>
      </c>
      <c r="F44" s="438">
        <v>36923.71</v>
      </c>
      <c r="G44" s="438">
        <v>36923.71</v>
      </c>
      <c r="H44" s="438">
        <v>36923.71</v>
      </c>
      <c r="I44" s="438"/>
      <c r="J44" s="438"/>
      <c r="K44" s="438"/>
      <c r="L44" s="438">
        <v>0</v>
      </c>
      <c r="M44" s="438"/>
    </row>
    <row r="45" spans="1:13" ht="20.100000000000001" customHeight="1" x14ac:dyDescent="0.2">
      <c r="A45" s="410" t="str">
        <f t="shared" si="0"/>
        <v>174260-3-142</v>
      </c>
      <c r="B45" s="429">
        <v>174260</v>
      </c>
      <c r="C45" s="430">
        <v>3</v>
      </c>
      <c r="D45" s="431" t="s">
        <v>8</v>
      </c>
      <c r="E45" s="430">
        <v>142</v>
      </c>
      <c r="F45" s="437">
        <v>74619.53</v>
      </c>
      <c r="G45" s="437">
        <v>72157.509999999995</v>
      </c>
      <c r="H45" s="437">
        <v>37486.49</v>
      </c>
      <c r="I45" s="437">
        <v>34671.019999999997</v>
      </c>
      <c r="J45" s="437">
        <v>11422.32</v>
      </c>
      <c r="K45" s="437">
        <v>23248.7</v>
      </c>
      <c r="L45" s="437">
        <v>2462.02</v>
      </c>
      <c r="M45" s="437"/>
    </row>
    <row r="46" spans="1:13" ht="20.100000000000001" customHeight="1" x14ac:dyDescent="0.2">
      <c r="A46" s="410" t="str">
        <f t="shared" si="0"/>
        <v>174261-3-142</v>
      </c>
      <c r="B46" s="432">
        <v>174261</v>
      </c>
      <c r="C46" s="433">
        <v>3</v>
      </c>
      <c r="D46" s="434" t="s">
        <v>8</v>
      </c>
      <c r="E46" s="433">
        <v>142</v>
      </c>
      <c r="F46" s="438">
        <v>5731943.6900000004</v>
      </c>
      <c r="G46" s="438">
        <v>5731943.6900000004</v>
      </c>
      <c r="H46" s="438">
        <v>5731943.6900000004</v>
      </c>
      <c r="I46" s="438"/>
      <c r="J46" s="438"/>
      <c r="K46" s="438"/>
      <c r="L46" s="438">
        <v>0</v>
      </c>
      <c r="M46" s="438"/>
    </row>
    <row r="47" spans="1:13" ht="20.100000000000001" customHeight="1" x14ac:dyDescent="0.2">
      <c r="A47" s="410" t="str">
        <f t="shared" si="0"/>
        <v>174262-3-142</v>
      </c>
      <c r="B47" s="429">
        <v>174262</v>
      </c>
      <c r="C47" s="430">
        <v>3</v>
      </c>
      <c r="D47" s="431" t="s">
        <v>8</v>
      </c>
      <c r="E47" s="430">
        <v>142</v>
      </c>
      <c r="F47" s="437">
        <v>12017.06</v>
      </c>
      <c r="G47" s="437">
        <v>12017.06</v>
      </c>
      <c r="H47" s="437">
        <v>5747.9</v>
      </c>
      <c r="I47" s="437">
        <v>6269.16</v>
      </c>
      <c r="J47" s="437">
        <v>108.63</v>
      </c>
      <c r="K47" s="437">
        <v>6160.53</v>
      </c>
      <c r="L47" s="437">
        <v>0</v>
      </c>
      <c r="M47" s="437"/>
    </row>
    <row r="48" spans="1:13" ht="20.100000000000001" customHeight="1" x14ac:dyDescent="0.2">
      <c r="A48" s="410" t="str">
        <f t="shared" si="0"/>
        <v>174263-3-142</v>
      </c>
      <c r="B48" s="432">
        <v>174263</v>
      </c>
      <c r="C48" s="433">
        <v>3</v>
      </c>
      <c r="D48" s="434" t="s">
        <v>8</v>
      </c>
      <c r="E48" s="433">
        <v>142</v>
      </c>
      <c r="F48" s="438">
        <v>18769.099999999999</v>
      </c>
      <c r="G48" s="438">
        <v>15166.96</v>
      </c>
      <c r="H48" s="438">
        <v>816.86</v>
      </c>
      <c r="I48" s="438">
        <v>14350.1</v>
      </c>
      <c r="J48" s="438">
        <v>1005.95</v>
      </c>
      <c r="K48" s="438">
        <v>13344.15</v>
      </c>
      <c r="L48" s="438">
        <v>3602.14</v>
      </c>
      <c r="M48" s="438"/>
    </row>
    <row r="49" spans="1:13" ht="20.100000000000001" customHeight="1" x14ac:dyDescent="0.2">
      <c r="A49" s="410" t="str">
        <f t="shared" si="0"/>
        <v>174264-3-142</v>
      </c>
      <c r="B49" s="429">
        <v>174264</v>
      </c>
      <c r="C49" s="430">
        <v>3</v>
      </c>
      <c r="D49" s="431" t="s">
        <v>8</v>
      </c>
      <c r="E49" s="430">
        <v>142</v>
      </c>
      <c r="F49" s="437">
        <v>258403.8</v>
      </c>
      <c r="G49" s="437">
        <v>220551.85</v>
      </c>
      <c r="H49" s="437">
        <v>19355.04</v>
      </c>
      <c r="I49" s="437">
        <v>201196.81</v>
      </c>
      <c r="J49" s="437">
        <v>78150.289999999994</v>
      </c>
      <c r="K49" s="437">
        <v>123046.52</v>
      </c>
      <c r="L49" s="437">
        <v>37851.949999999997</v>
      </c>
      <c r="M49" s="437"/>
    </row>
    <row r="50" spans="1:13" ht="20.100000000000001" customHeight="1" x14ac:dyDescent="0.2">
      <c r="A50" s="410" t="str">
        <f t="shared" si="0"/>
        <v>174264-4-142</v>
      </c>
      <c r="B50" s="432">
        <v>174264</v>
      </c>
      <c r="C50" s="433">
        <v>4</v>
      </c>
      <c r="D50" s="434" t="s">
        <v>7</v>
      </c>
      <c r="E50" s="433">
        <v>142</v>
      </c>
      <c r="F50" s="438">
        <v>36923.71</v>
      </c>
      <c r="G50" s="438">
        <v>36923.71</v>
      </c>
      <c r="H50" s="438">
        <v>36923.71</v>
      </c>
      <c r="I50" s="438"/>
      <c r="J50" s="438"/>
      <c r="K50" s="438"/>
      <c r="L50" s="438">
        <v>0</v>
      </c>
      <c r="M50" s="438"/>
    </row>
    <row r="51" spans="1:13" ht="20.100000000000001" customHeight="1" x14ac:dyDescent="0.2">
      <c r="A51" s="410" t="str">
        <f t="shared" si="0"/>
        <v>174265-3-142</v>
      </c>
      <c r="B51" s="429">
        <v>174265</v>
      </c>
      <c r="C51" s="430">
        <v>3</v>
      </c>
      <c r="D51" s="431" t="s">
        <v>8</v>
      </c>
      <c r="E51" s="430">
        <v>142</v>
      </c>
      <c r="F51" s="437">
        <v>440.01</v>
      </c>
      <c r="G51" s="437">
        <v>440.01</v>
      </c>
      <c r="H51" s="437">
        <v>0</v>
      </c>
      <c r="I51" s="437">
        <v>440.01</v>
      </c>
      <c r="J51" s="437">
        <v>0</v>
      </c>
      <c r="K51" s="437">
        <v>440.01</v>
      </c>
      <c r="L51" s="437">
        <v>0</v>
      </c>
      <c r="M51" s="437"/>
    </row>
    <row r="52" spans="1:13" ht="20.100000000000001" customHeight="1" x14ac:dyDescent="0.2">
      <c r="A52" s="410" t="str">
        <f t="shared" si="0"/>
        <v>174267-3-142</v>
      </c>
      <c r="B52" s="432">
        <v>174267</v>
      </c>
      <c r="C52" s="433">
        <v>3</v>
      </c>
      <c r="D52" s="434" t="s">
        <v>8</v>
      </c>
      <c r="E52" s="433">
        <v>142</v>
      </c>
      <c r="F52" s="438">
        <v>8155.11</v>
      </c>
      <c r="G52" s="438">
        <v>8055.11</v>
      </c>
      <c r="H52" s="438">
        <v>1000.24</v>
      </c>
      <c r="I52" s="438">
        <v>7054.87</v>
      </c>
      <c r="J52" s="438">
        <v>0</v>
      </c>
      <c r="K52" s="438">
        <v>7054.87</v>
      </c>
      <c r="L52" s="438">
        <v>100</v>
      </c>
      <c r="M52" s="438"/>
    </row>
    <row r="53" spans="1:13" ht="20.100000000000001" customHeight="1" x14ac:dyDescent="0.2">
      <c r="A53" s="410" t="str">
        <f t="shared" si="0"/>
        <v>174268-3-142</v>
      </c>
      <c r="B53" s="429">
        <v>174268</v>
      </c>
      <c r="C53" s="430">
        <v>3</v>
      </c>
      <c r="D53" s="431" t="s">
        <v>8</v>
      </c>
      <c r="E53" s="430">
        <v>142</v>
      </c>
      <c r="F53" s="437">
        <v>56237.31</v>
      </c>
      <c r="G53" s="437">
        <v>34334.620000000003</v>
      </c>
      <c r="H53" s="437">
        <v>2043.78</v>
      </c>
      <c r="I53" s="437">
        <v>32290.84</v>
      </c>
      <c r="J53" s="437">
        <v>1458.96</v>
      </c>
      <c r="K53" s="437">
        <v>30831.88</v>
      </c>
      <c r="L53" s="437">
        <v>21902.69</v>
      </c>
      <c r="M53" s="437"/>
    </row>
    <row r="54" spans="1:13" ht="20.100000000000001" customHeight="1" x14ac:dyDescent="0.2">
      <c r="A54" s="410" t="str">
        <f t="shared" si="0"/>
        <v>174269-3-142</v>
      </c>
      <c r="B54" s="432">
        <v>174269</v>
      </c>
      <c r="C54" s="433">
        <v>3</v>
      </c>
      <c r="D54" s="434" t="s">
        <v>8</v>
      </c>
      <c r="E54" s="433">
        <v>142</v>
      </c>
      <c r="F54" s="438">
        <v>117959.92</v>
      </c>
      <c r="G54" s="438">
        <v>99977.57</v>
      </c>
      <c r="H54" s="438">
        <v>29462.94</v>
      </c>
      <c r="I54" s="438">
        <v>70514.63</v>
      </c>
      <c r="J54" s="438">
        <v>1000</v>
      </c>
      <c r="K54" s="438">
        <v>69514.63</v>
      </c>
      <c r="L54" s="438">
        <v>17982.349999999999</v>
      </c>
      <c r="M54" s="438"/>
    </row>
    <row r="55" spans="1:13" ht="20.100000000000001" customHeight="1" x14ac:dyDescent="0.2">
      <c r="A55" s="410" t="str">
        <f t="shared" si="0"/>
        <v>174270-3-142</v>
      </c>
      <c r="B55" s="429">
        <v>174270</v>
      </c>
      <c r="C55" s="430">
        <v>3</v>
      </c>
      <c r="D55" s="431" t="s">
        <v>8</v>
      </c>
      <c r="E55" s="430">
        <v>142</v>
      </c>
      <c r="F55" s="437">
        <v>68043.34</v>
      </c>
      <c r="G55" s="437">
        <v>64804.99</v>
      </c>
      <c r="H55" s="437">
        <v>63036.84</v>
      </c>
      <c r="I55" s="437">
        <v>1768.15</v>
      </c>
      <c r="J55" s="437">
        <v>0</v>
      </c>
      <c r="K55" s="437">
        <v>1768.15</v>
      </c>
      <c r="L55" s="437">
        <v>3238.35</v>
      </c>
      <c r="M55" s="437"/>
    </row>
    <row r="56" spans="1:13" ht="20.100000000000001" customHeight="1" x14ac:dyDescent="0.2">
      <c r="A56" s="410" t="str">
        <f t="shared" si="0"/>
        <v>174271-3-142</v>
      </c>
      <c r="B56" s="432">
        <v>174271</v>
      </c>
      <c r="C56" s="433">
        <v>3</v>
      </c>
      <c r="D56" s="434" t="s">
        <v>8</v>
      </c>
      <c r="E56" s="433">
        <v>142</v>
      </c>
      <c r="F56" s="438">
        <v>92888.639999999999</v>
      </c>
      <c r="G56" s="438">
        <v>39347.26</v>
      </c>
      <c r="H56" s="438">
        <v>14731.22</v>
      </c>
      <c r="I56" s="438">
        <v>24616.04</v>
      </c>
      <c r="J56" s="438">
        <v>0</v>
      </c>
      <c r="K56" s="438">
        <v>24616.04</v>
      </c>
      <c r="L56" s="438">
        <v>53541.38</v>
      </c>
      <c r="M56" s="438"/>
    </row>
    <row r="57" spans="1:13" ht="20.100000000000001" customHeight="1" x14ac:dyDescent="0.2">
      <c r="A57" s="410" t="str">
        <f t="shared" si="0"/>
        <v>174272-3-142</v>
      </c>
      <c r="B57" s="429">
        <v>174272</v>
      </c>
      <c r="C57" s="430">
        <v>3</v>
      </c>
      <c r="D57" s="431" t="s">
        <v>8</v>
      </c>
      <c r="E57" s="430">
        <v>142</v>
      </c>
      <c r="F57" s="437">
        <v>70024.460000000006</v>
      </c>
      <c r="G57" s="437">
        <v>69125.460000000006</v>
      </c>
      <c r="H57" s="437">
        <v>56463.86</v>
      </c>
      <c r="I57" s="437">
        <v>12661.6</v>
      </c>
      <c r="J57" s="437">
        <v>0</v>
      </c>
      <c r="K57" s="437">
        <v>12661.6</v>
      </c>
      <c r="L57" s="437">
        <v>899</v>
      </c>
      <c r="M57" s="437"/>
    </row>
    <row r="58" spans="1:13" ht="20.100000000000001" customHeight="1" x14ac:dyDescent="0.2">
      <c r="A58" s="410" t="str">
        <f t="shared" si="0"/>
        <v>174273-3-142</v>
      </c>
      <c r="B58" s="432">
        <v>174273</v>
      </c>
      <c r="C58" s="433">
        <v>3</v>
      </c>
      <c r="D58" s="434" t="s">
        <v>8</v>
      </c>
      <c r="E58" s="433">
        <v>142</v>
      </c>
      <c r="F58" s="438">
        <v>1000000</v>
      </c>
      <c r="G58" s="438">
        <v>1000000</v>
      </c>
      <c r="H58" s="438">
        <v>1000000</v>
      </c>
      <c r="I58" s="438"/>
      <c r="J58" s="438"/>
      <c r="K58" s="438"/>
      <c r="L58" s="438">
        <v>0</v>
      </c>
      <c r="M58" s="438"/>
    </row>
    <row r="59" spans="1:13" ht="20.100000000000001" customHeight="1" x14ac:dyDescent="0.2">
      <c r="A59" s="410" t="str">
        <f t="shared" si="0"/>
        <v>195063-3-100</v>
      </c>
      <c r="B59" s="429">
        <v>195063</v>
      </c>
      <c r="C59" s="430">
        <v>3</v>
      </c>
      <c r="D59" s="431" t="s">
        <v>8</v>
      </c>
      <c r="E59" s="430">
        <v>100</v>
      </c>
      <c r="F59" s="437">
        <v>213565.48</v>
      </c>
      <c r="G59" s="437">
        <v>167586.87</v>
      </c>
      <c r="H59" s="437">
        <v>935.6</v>
      </c>
      <c r="I59" s="437">
        <v>166651.26999999999</v>
      </c>
      <c r="J59" s="437">
        <v>0</v>
      </c>
      <c r="K59" s="437">
        <v>166651.26999999999</v>
      </c>
      <c r="L59" s="437">
        <v>45978.61</v>
      </c>
      <c r="M59" s="438"/>
    </row>
    <row r="60" spans="1:13" ht="20.100000000000001" customHeight="1" x14ac:dyDescent="0.2">
      <c r="A60" s="410" t="str">
        <f t="shared" si="0"/>
        <v>195065-3-100</v>
      </c>
      <c r="B60" s="432">
        <v>195065</v>
      </c>
      <c r="C60" s="433">
        <v>3</v>
      </c>
      <c r="D60" s="434" t="s">
        <v>8</v>
      </c>
      <c r="E60" s="433">
        <v>100</v>
      </c>
      <c r="F60" s="438">
        <v>8816.92</v>
      </c>
      <c r="G60" s="438">
        <v>8384.43</v>
      </c>
      <c r="H60" s="438">
        <v>1584.34</v>
      </c>
      <c r="I60" s="438">
        <v>6800.09</v>
      </c>
      <c r="J60" s="438">
        <v>0</v>
      </c>
      <c r="K60" s="438">
        <v>6800.09</v>
      </c>
      <c r="L60" s="438">
        <v>432.49</v>
      </c>
      <c r="M60" s="438"/>
    </row>
    <row r="61" spans="1:13" ht="20.100000000000001" customHeight="1" x14ac:dyDescent="0.2">
      <c r="A61" s="410" t="str">
        <f t="shared" si="0"/>
        <v>195067-3-100</v>
      </c>
      <c r="B61" s="429">
        <v>195067</v>
      </c>
      <c r="C61" s="430">
        <v>3</v>
      </c>
      <c r="D61" s="431" t="s">
        <v>8</v>
      </c>
      <c r="E61" s="430">
        <v>100</v>
      </c>
      <c r="F61" s="437">
        <v>2474484.9500000002</v>
      </c>
      <c r="G61" s="437">
        <v>2474484.9500000002</v>
      </c>
      <c r="H61" s="437">
        <v>0</v>
      </c>
      <c r="I61" s="437">
        <v>2474484.9500000002</v>
      </c>
      <c r="J61" s="437">
        <v>0</v>
      </c>
      <c r="K61" s="437">
        <v>2474484.9500000002</v>
      </c>
      <c r="L61" s="437">
        <v>0</v>
      </c>
      <c r="M61" s="438"/>
    </row>
    <row r="62" spans="1:13" ht="20.100000000000001" customHeight="1" x14ac:dyDescent="0.2">
      <c r="A62" s="410" t="str">
        <f t="shared" si="0"/>
        <v>204816-3-181</v>
      </c>
      <c r="B62" s="432">
        <v>204816</v>
      </c>
      <c r="C62" s="433">
        <v>3</v>
      </c>
      <c r="D62" s="434" t="s">
        <v>8</v>
      </c>
      <c r="E62" s="433">
        <v>181</v>
      </c>
      <c r="F62" s="438">
        <v>44736.77</v>
      </c>
      <c r="G62" s="438">
        <v>43350.57</v>
      </c>
      <c r="H62" s="438">
        <v>0</v>
      </c>
      <c r="I62" s="438">
        <v>43350.57</v>
      </c>
      <c r="J62" s="438">
        <v>0</v>
      </c>
      <c r="K62" s="438">
        <v>43350.57</v>
      </c>
      <c r="L62" s="438">
        <v>1386.2</v>
      </c>
      <c r="M62" s="438"/>
    </row>
    <row r="63" spans="1:13" ht="20.100000000000001" customHeight="1" x14ac:dyDescent="0.2">
      <c r="A63" s="410" t="str">
        <f t="shared" si="0"/>
        <v>204817-3-181</v>
      </c>
      <c r="B63" s="429">
        <v>204817</v>
      </c>
      <c r="C63" s="430">
        <v>3</v>
      </c>
      <c r="D63" s="431" t="s">
        <v>8</v>
      </c>
      <c r="E63" s="430">
        <v>181</v>
      </c>
      <c r="F63" s="437">
        <v>15740.4</v>
      </c>
      <c r="G63" s="437">
        <v>8770.7999999999993</v>
      </c>
      <c r="H63" s="437">
        <v>0</v>
      </c>
      <c r="I63" s="437">
        <v>8770.7999999999993</v>
      </c>
      <c r="J63" s="437">
        <v>0</v>
      </c>
      <c r="K63" s="437">
        <v>8770.7999999999993</v>
      </c>
      <c r="L63" s="437">
        <v>6969.6</v>
      </c>
      <c r="M63" s="438"/>
    </row>
    <row r="64" spans="1:13" ht="20.100000000000001" customHeight="1" x14ac:dyDescent="0.2">
      <c r="B64" s="467" t="s">
        <v>9</v>
      </c>
      <c r="C64" s="477"/>
      <c r="D64" s="477"/>
      <c r="E64" s="467"/>
      <c r="F64" s="436">
        <v>97555014.010000005</v>
      </c>
      <c r="G64" s="436">
        <v>92607718.489999995</v>
      </c>
      <c r="H64" s="436">
        <v>12902991.029999999</v>
      </c>
      <c r="I64" s="436">
        <v>79704727.459999993</v>
      </c>
      <c r="J64" s="436">
        <v>4724679.25</v>
      </c>
      <c r="K64" s="436">
        <v>74980048.209999993</v>
      </c>
      <c r="L64" s="436">
        <v>5052218.67</v>
      </c>
      <c r="M64" s="436"/>
    </row>
    <row r="66" spans="7:11" ht="20.100000000000001" customHeight="1" x14ac:dyDescent="0.2">
      <c r="G66" s="458">
        <f>G64-'Execução Orçamentária'!R411</f>
        <v>0</v>
      </c>
      <c r="I66" s="458">
        <f>I64-'Execução Orçamentária'!S411</f>
        <v>0</v>
      </c>
      <c r="K66" s="458">
        <f>K64-'Execução Orçamentária'!T411</f>
        <v>0</v>
      </c>
    </row>
    <row r="69" spans="7:11" ht="20.100000000000001" customHeight="1" x14ac:dyDescent="0.2">
      <c r="I69" s="459"/>
    </row>
  </sheetData>
  <autoFilter ref="A4:M64">
    <filterColumn colId="2" showButton="0"/>
  </autoFilter>
  <mergeCells count="13">
    <mergeCell ref="L3:L4"/>
    <mergeCell ref="M3:M4"/>
    <mergeCell ref="A3:A4"/>
    <mergeCell ref="E3:E4"/>
    <mergeCell ref="F3:F4"/>
    <mergeCell ref="G3:G4"/>
    <mergeCell ref="H3:H4"/>
    <mergeCell ref="I3:I4"/>
    <mergeCell ref="C64:D64"/>
    <mergeCell ref="B3:B4"/>
    <mergeCell ref="C3:D4"/>
    <mergeCell ref="J3:J4"/>
    <mergeCell ref="K3:K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0"/>
  <sheetViews>
    <sheetView showGridLines="0" zoomScale="80" zoomScaleNormal="80" workbookViewId="0">
      <selection activeCell="I13" sqref="I13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86" t="s">
        <v>62</v>
      </c>
      <c r="C3" s="487"/>
      <c r="D3" s="486" t="s">
        <v>63</v>
      </c>
      <c r="E3" s="466" t="s">
        <v>123</v>
      </c>
      <c r="F3" s="460" t="s">
        <v>121</v>
      </c>
    </row>
    <row r="4" spans="1:9" ht="41.45" customHeight="1" x14ac:dyDescent="0.2">
      <c r="B4" s="486"/>
      <c r="C4" s="487"/>
      <c r="D4" s="486"/>
      <c r="E4" s="466" t="s">
        <v>124</v>
      </c>
      <c r="F4" s="460" t="s">
        <v>122</v>
      </c>
    </row>
    <row r="5" spans="1:9" ht="20.100000000000001" customHeight="1" x14ac:dyDescent="0.2">
      <c r="A5" s="410" t="str">
        <f t="shared" ref="A5" si="0">CONCATENATE(B5,"-",C5,"-",E5)</f>
        <v>174232-3-142</v>
      </c>
      <c r="B5" s="429">
        <v>174232</v>
      </c>
      <c r="C5" s="468">
        <v>3</v>
      </c>
      <c r="D5" s="469" t="s">
        <v>8</v>
      </c>
      <c r="E5" s="468">
        <v>142</v>
      </c>
      <c r="F5" s="470">
        <v>104923.15</v>
      </c>
    </row>
    <row r="6" spans="1:9" ht="20.100000000000001" customHeight="1" x14ac:dyDescent="0.2">
      <c r="B6" s="471" t="s">
        <v>9</v>
      </c>
      <c r="C6" s="488"/>
      <c r="D6" s="488"/>
      <c r="E6" s="471"/>
      <c r="F6" s="453">
        <v>104923.15</v>
      </c>
    </row>
    <row r="7" spans="1:9" ht="20.100000000000001" customHeight="1" x14ac:dyDescent="0.2">
      <c r="B7" s="461"/>
      <c r="C7" s="461"/>
      <c r="D7" s="461"/>
      <c r="E7" s="461"/>
      <c r="F7" s="461"/>
    </row>
    <row r="8" spans="1:9" ht="20.100000000000001" customHeight="1" x14ac:dyDescent="0.2">
      <c r="F8" s="457"/>
      <c r="I8" s="443"/>
    </row>
    <row r="9" spans="1:9" ht="20.100000000000001" customHeight="1" x14ac:dyDescent="0.2">
      <c r="F9" s="462"/>
      <c r="I9" s="443"/>
    </row>
    <row r="10" spans="1:9" ht="20.100000000000001" customHeight="1" x14ac:dyDescent="0.2">
      <c r="I10" s="463"/>
    </row>
  </sheetData>
  <mergeCells count="4">
    <mergeCell ref="B3:B4"/>
    <mergeCell ref="C3:C4"/>
    <mergeCell ref="D3:D4"/>
    <mergeCell ref="C6:D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3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U5" sqref="U5:U7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500"/>
      <c r="I1" s="500"/>
      <c r="J1" s="500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44631</v>
      </c>
      <c r="V4" s="379"/>
    </row>
    <row r="5" spans="1:33" s="10" customFormat="1" ht="15" customHeight="1" thickTop="1" x14ac:dyDescent="0.2">
      <c r="A5" s="91"/>
      <c r="B5" s="419"/>
      <c r="C5" s="489" t="s">
        <v>59</v>
      </c>
      <c r="D5" s="492" t="s">
        <v>0</v>
      </c>
      <c r="E5" s="489" t="s">
        <v>15</v>
      </c>
      <c r="F5" s="497" t="s">
        <v>16</v>
      </c>
      <c r="G5" s="489" t="s">
        <v>220</v>
      </c>
      <c r="H5" s="495" t="s">
        <v>347</v>
      </c>
      <c r="I5" s="495" t="s">
        <v>65</v>
      </c>
      <c r="J5" s="495" t="s">
        <v>345</v>
      </c>
      <c r="K5" s="495" t="s">
        <v>84</v>
      </c>
      <c r="L5" s="495" t="s">
        <v>346</v>
      </c>
      <c r="M5" s="495" t="s">
        <v>309</v>
      </c>
      <c r="N5" s="495" t="s">
        <v>301</v>
      </c>
      <c r="O5" s="495" t="s">
        <v>17</v>
      </c>
      <c r="P5" s="495" t="s">
        <v>18</v>
      </c>
      <c r="Q5" s="380"/>
      <c r="R5" s="495" t="s">
        <v>19</v>
      </c>
      <c r="S5" s="495" t="s">
        <v>20</v>
      </c>
      <c r="T5" s="495" t="s">
        <v>61</v>
      </c>
      <c r="U5" s="501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490"/>
      <c r="D6" s="493"/>
      <c r="E6" s="490"/>
      <c r="F6" s="498"/>
      <c r="G6" s="490"/>
      <c r="H6" s="496"/>
      <c r="I6" s="496"/>
      <c r="J6" s="496"/>
      <c r="K6" s="496"/>
      <c r="L6" s="496"/>
      <c r="M6" s="496"/>
      <c r="N6" s="496"/>
      <c r="O6" s="496"/>
      <c r="P6" s="496"/>
      <c r="Q6" s="380"/>
      <c r="R6" s="496"/>
      <c r="S6" s="496"/>
      <c r="T6" s="496"/>
      <c r="U6" s="502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490"/>
      <c r="D7" s="493"/>
      <c r="E7" s="490"/>
      <c r="F7" s="498"/>
      <c r="G7" s="490"/>
      <c r="H7" s="496"/>
      <c r="I7" s="496"/>
      <c r="J7" s="496"/>
      <c r="K7" s="496"/>
      <c r="L7" s="496"/>
      <c r="M7" s="496"/>
      <c r="N7" s="496"/>
      <c r="O7" s="496"/>
      <c r="P7" s="496"/>
      <c r="Q7" s="380"/>
      <c r="R7" s="496"/>
      <c r="S7" s="496"/>
      <c r="T7" s="496"/>
      <c r="U7" s="502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491"/>
      <c r="D8" s="494"/>
      <c r="E8" s="491"/>
      <c r="F8" s="499"/>
      <c r="G8" s="491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0</v>
      </c>
      <c r="L9" s="26">
        <f t="shared" si="0"/>
        <v>1910000</v>
      </c>
      <c r="M9" s="26">
        <f t="shared" si="0"/>
        <v>1050000</v>
      </c>
      <c r="N9" s="26">
        <f t="shared" si="0"/>
        <v>860000</v>
      </c>
      <c r="O9" s="26">
        <f t="shared" si="0"/>
        <v>372206.86999999994</v>
      </c>
      <c r="P9" s="26">
        <f t="shared" si="0"/>
        <v>487793.13000000006</v>
      </c>
      <c r="Q9" s="35">
        <f>SUM(Q11:Q12)</f>
        <v>0</v>
      </c>
      <c r="R9" s="26">
        <f t="shared" si="0"/>
        <v>372206.86999999994</v>
      </c>
      <c r="S9" s="26">
        <f t="shared" si="0"/>
        <v>372206.86999999994</v>
      </c>
      <c r="T9" s="26">
        <f t="shared" si="0"/>
        <v>372206.86999999994</v>
      </c>
      <c r="U9" s="156">
        <f>+IFERROR((R9/N9),0%)</f>
        <v>0.43279868604651156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1000000</v>
      </c>
      <c r="N11" s="31">
        <f t="shared" si="1"/>
        <v>800000</v>
      </c>
      <c r="O11" s="31">
        <f t="shared" si="1"/>
        <v>359287.26999999996</v>
      </c>
      <c r="P11" s="31">
        <f t="shared" si="1"/>
        <v>440712.73000000004</v>
      </c>
      <c r="Q11" s="23">
        <f t="shared" ref="Q11:T12" si="2">Q16+Q21+Q26</f>
        <v>0</v>
      </c>
      <c r="R11" s="31">
        <f t="shared" si="2"/>
        <v>359287.26999999996</v>
      </c>
      <c r="S11" s="31">
        <f t="shared" si="2"/>
        <v>359287.26999999996</v>
      </c>
      <c r="T11" s="31">
        <f t="shared" si="2"/>
        <v>359287.26999999996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0</v>
      </c>
      <c r="L12" s="31">
        <f t="shared" si="3"/>
        <v>110000</v>
      </c>
      <c r="M12" s="31">
        <f t="shared" si="3"/>
        <v>50000</v>
      </c>
      <c r="N12" s="31">
        <f t="shared" si="3"/>
        <v>60000</v>
      </c>
      <c r="O12" s="31">
        <f t="shared" si="3"/>
        <v>12919.6</v>
      </c>
      <c r="P12" s="31">
        <f>P17+P22+P27</f>
        <v>47080.4</v>
      </c>
      <c r="Q12" s="23">
        <f t="shared" si="2"/>
        <v>0</v>
      </c>
      <c r="R12" s="31">
        <f t="shared" si="2"/>
        <v>12919.6</v>
      </c>
      <c r="S12" s="31">
        <f t="shared" si="2"/>
        <v>12919.6</v>
      </c>
      <c r="T12" s="31">
        <f t="shared" si="2"/>
        <v>12919.6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0</v>
      </c>
      <c r="L15" s="21">
        <f t="shared" si="4"/>
        <v>1050000</v>
      </c>
      <c r="M15" s="21">
        <f t="shared" si="4"/>
        <v>1050000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0</v>
      </c>
      <c r="L16" s="32">
        <f>IFERROR(VLOOKUP(G16,'Base Zero'!$A:$L,10,FALSE),0)</f>
        <v>1000000</v>
      </c>
      <c r="M16" s="32">
        <f>+L16-N16</f>
        <v>1000000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0</v>
      </c>
      <c r="L20" s="21">
        <f t="shared" si="5"/>
        <v>550000</v>
      </c>
      <c r="M20" s="21">
        <f t="shared" si="5"/>
        <v>0</v>
      </c>
      <c r="N20" s="21">
        <f t="shared" si="5"/>
        <v>550000</v>
      </c>
      <c r="O20" s="21">
        <f t="shared" si="5"/>
        <v>350233.26999999996</v>
      </c>
      <c r="P20" s="228">
        <f t="shared" si="5"/>
        <v>199766.73</v>
      </c>
      <c r="Q20" s="21">
        <f t="shared" si="5"/>
        <v>0</v>
      </c>
      <c r="R20" s="21">
        <f t="shared" si="5"/>
        <v>350233.26999999996</v>
      </c>
      <c r="S20" s="21">
        <f t="shared" si="5"/>
        <v>350233.26999999996</v>
      </c>
      <c r="T20" s="21">
        <f t="shared" si="5"/>
        <v>350233.26999999996</v>
      </c>
      <c r="U20" s="154">
        <f>+IFERROR((R20/N20),0%)</f>
        <v>0.63678776363636358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0</v>
      </c>
      <c r="L21" s="32">
        <f>IFERROR(VLOOKUP(G21,'Base Zero'!$A:$L,10,FALSE),0)</f>
        <v>500000</v>
      </c>
      <c r="M21" s="32">
        <f>+L21-N21</f>
        <v>0</v>
      </c>
      <c r="N21" s="32">
        <f>IFERROR(VLOOKUP(G21,'Base Zero'!$A:$P,16,FALSE),0)</f>
        <v>500000</v>
      </c>
      <c r="O21" s="32">
        <f>IFERROR(VLOOKUP(G21,'Base Execução'!A:M,6,FALSE),0)+IFERROR(VLOOKUP(G21,'Destaque Liberado pela CPRM'!A:F,6,FALSE),0)</f>
        <v>337313.67</v>
      </c>
      <c r="P21" s="231">
        <f>+N21-O21</f>
        <v>162686.33000000002</v>
      </c>
      <c r="Q21" s="32"/>
      <c r="R21" s="231">
        <f>IFERROR(VLOOKUP(G21,'Base Execução'!$A:$K,7,FALSE),0)</f>
        <v>337313.67</v>
      </c>
      <c r="S21" s="231">
        <f>IFERROR(VLOOKUP(G21,'Base Execução'!$A:$K,9,FALSE),0)</f>
        <v>337313.67</v>
      </c>
      <c r="T21" s="32">
        <f>IFERROR(VLOOKUP(G21,'Base Execução'!$A:$K,11,FALSE),0)</f>
        <v>337313.67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0</v>
      </c>
      <c r="L22" s="32">
        <f>IFERROR(VLOOKUP(G22,'Base Zero'!$A:$L,10,FALSE),0)</f>
        <v>50000</v>
      </c>
      <c r="M22" s="32">
        <f>+L22-N22</f>
        <v>0</v>
      </c>
      <c r="N22" s="32">
        <f>IFERROR(VLOOKUP(G22,'Base Zero'!$A:$P,16,FALSE),0)</f>
        <v>50000</v>
      </c>
      <c r="O22" s="32">
        <f>IFERROR(VLOOKUP(G22,'Base Execução'!A:M,6,FALSE),0)+IFERROR(VLOOKUP(G22,'Destaque Liberado pela CPRM'!A:F,6,FALSE),0)</f>
        <v>12919.6</v>
      </c>
      <c r="P22" s="231">
        <f>+N22-O22</f>
        <v>37080.400000000001</v>
      </c>
      <c r="Q22" s="32"/>
      <c r="R22" s="231">
        <f>IFERROR(VLOOKUP(G22,'Base Execução'!$A:$K,7,FALSE),0)</f>
        <v>12919.6</v>
      </c>
      <c r="S22" s="231">
        <f>IFERROR(VLOOKUP(G22,'Base Execução'!$A:$K,9,FALSE),0)</f>
        <v>12919.6</v>
      </c>
      <c r="T22" s="32">
        <f>IFERROR(VLOOKUP(G22,'Base Execução'!$A:$K,11,FALSE),0)</f>
        <v>12919.6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21973.599999999999</v>
      </c>
      <c r="P25" s="228">
        <f t="shared" si="6"/>
        <v>288026.40000000002</v>
      </c>
      <c r="Q25" s="21">
        <f t="shared" si="6"/>
        <v>0</v>
      </c>
      <c r="R25" s="21">
        <f t="shared" si="6"/>
        <v>21973.599999999999</v>
      </c>
      <c r="S25" s="21">
        <f t="shared" si="6"/>
        <v>21973.599999999999</v>
      </c>
      <c r="T25" s="21">
        <f t="shared" si="6"/>
        <v>21973.599999999999</v>
      </c>
      <c r="U25" s="154">
        <f>+IFERROR((R25/N25),0%)</f>
        <v>7.0882580645161286E-2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21973.599999999999</v>
      </c>
      <c r="P26" s="231">
        <f>+N26-O26</f>
        <v>278026.40000000002</v>
      </c>
      <c r="Q26" s="32"/>
      <c r="R26" s="231">
        <f>IFERROR(VLOOKUP(G26,'Base Execução'!$A:$K,7,FALSE),0)</f>
        <v>21973.599999999999</v>
      </c>
      <c r="S26" s="231">
        <f>IFERROR(VLOOKUP(G26,'Base Execução'!$A:$K,9,FALSE),0)</f>
        <v>21973.599999999999</v>
      </c>
      <c r="T26" s="32">
        <f>IFERROR(VLOOKUP(G26,'Base Execução'!$A:$K,11,FALSE),0)</f>
        <v>21973.599999999999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0</v>
      </c>
      <c r="L29" s="26">
        <f t="shared" si="7"/>
        <v>322868</v>
      </c>
      <c r="M29" s="26">
        <f t="shared" si="7"/>
        <v>0</v>
      </c>
      <c r="N29" s="26">
        <f t="shared" si="7"/>
        <v>322868</v>
      </c>
      <c r="O29" s="26">
        <f t="shared" si="7"/>
        <v>54827.51</v>
      </c>
      <c r="P29" s="26">
        <f t="shared" si="7"/>
        <v>268040.49</v>
      </c>
      <c r="Q29" s="22">
        <f t="shared" si="7"/>
        <v>0</v>
      </c>
      <c r="R29" s="26">
        <f t="shared" si="7"/>
        <v>54827.51</v>
      </c>
      <c r="S29" s="26">
        <f t="shared" si="7"/>
        <v>54827.51</v>
      </c>
      <c r="T29" s="26">
        <f t="shared" si="7"/>
        <v>54827.51</v>
      </c>
      <c r="U29" s="156">
        <f>+IFERROR((R29/N29),0%)</f>
        <v>0.16981401067928689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0</v>
      </c>
      <c r="L31" s="32">
        <f>L35</f>
        <v>322868</v>
      </c>
      <c r="M31" s="32">
        <f>M35</f>
        <v>0</v>
      </c>
      <c r="N31" s="32">
        <f>N35</f>
        <v>322868</v>
      </c>
      <c r="O31" s="32">
        <f t="shared" si="8"/>
        <v>54827.51</v>
      </c>
      <c r="P31" s="32">
        <f t="shared" si="8"/>
        <v>268040.49</v>
      </c>
      <c r="Q31" s="32">
        <f t="shared" si="8"/>
        <v>0</v>
      </c>
      <c r="R31" s="32">
        <f t="shared" si="8"/>
        <v>54827.51</v>
      </c>
      <c r="S31" s="32">
        <f t="shared" si="8"/>
        <v>54827.51</v>
      </c>
      <c r="T31" s="32">
        <f t="shared" si="8"/>
        <v>54827.51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0</v>
      </c>
      <c r="L34" s="21">
        <f>L35</f>
        <v>322868</v>
      </c>
      <c r="M34" s="21">
        <f t="shared" si="9"/>
        <v>0</v>
      </c>
      <c r="N34" s="21">
        <f t="shared" si="9"/>
        <v>322868</v>
      </c>
      <c r="O34" s="21">
        <f t="shared" si="9"/>
        <v>54827.51</v>
      </c>
      <c r="P34" s="228">
        <f t="shared" si="9"/>
        <v>268040.49</v>
      </c>
      <c r="Q34" s="21">
        <f t="shared" si="9"/>
        <v>0</v>
      </c>
      <c r="R34" s="21">
        <f t="shared" si="9"/>
        <v>54827.51</v>
      </c>
      <c r="S34" s="21">
        <f t="shared" si="9"/>
        <v>54827.51</v>
      </c>
      <c r="T34" s="21">
        <f t="shared" si="9"/>
        <v>54827.51</v>
      </c>
      <c r="U34" s="154">
        <f>+IFERROR((R34/N34),0%)</f>
        <v>0.16981401067928689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0</v>
      </c>
      <c r="L35" s="32">
        <f>IFERROR(VLOOKUP(G35,'Base Zero'!$A:$L,10,FALSE),0)</f>
        <v>322868</v>
      </c>
      <c r="M35" s="32">
        <f>+L35-N35</f>
        <v>0</v>
      </c>
      <c r="N35" s="32">
        <f>IFERROR(VLOOKUP(G35,'Base Zero'!$A:$P,16,FALSE),0)</f>
        <v>322868</v>
      </c>
      <c r="O35" s="32">
        <f>IFERROR(VLOOKUP(G35,'Base Execução'!A:M,6,FALSE),0)+IFERROR(VLOOKUP(G35,'Destaque Liberado pela CPRM'!A:F,6,FALSE),0)</f>
        <v>54827.51</v>
      </c>
      <c r="P35" s="231">
        <f>+N35-O35</f>
        <v>268040.49</v>
      </c>
      <c r="Q35" s="32"/>
      <c r="R35" s="231">
        <f>IFERROR(VLOOKUP(G35,'Base Execução'!$A:$K,7,FALSE),0)</f>
        <v>54827.51</v>
      </c>
      <c r="S35" s="231">
        <f>IFERROR(VLOOKUP(G35,'Base Execução'!$A:$K,9,FALSE),0)</f>
        <v>54827.51</v>
      </c>
      <c r="T35" s="32">
        <f>IFERROR(VLOOKUP(G35,'Base Execução'!$A:$K,11,FALSE),0)</f>
        <v>54827.51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97006.89</v>
      </c>
      <c r="P37" s="230">
        <f t="shared" si="10"/>
        <v>137993.10999999999</v>
      </c>
      <c r="Q37" s="35"/>
      <c r="R37" s="230">
        <f>+R39</f>
        <v>97006.89</v>
      </c>
      <c r="S37" s="230">
        <f>+S39</f>
        <v>97006.89</v>
      </c>
      <c r="T37" s="26">
        <f>+T39</f>
        <v>97006.89</v>
      </c>
      <c r="U37" s="156">
        <f>+IFERROR((R37/N37),0%)</f>
        <v>0.41279527659574466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97006.89</v>
      </c>
      <c r="P39" s="31">
        <f t="shared" si="11"/>
        <v>137993.10999999999</v>
      </c>
      <c r="Q39" s="31">
        <f t="shared" si="11"/>
        <v>0</v>
      </c>
      <c r="R39" s="31">
        <f t="shared" si="11"/>
        <v>97006.89</v>
      </c>
      <c r="S39" s="31">
        <f t="shared" si="11"/>
        <v>97006.89</v>
      </c>
      <c r="T39" s="31">
        <f t="shared" si="11"/>
        <v>97006.89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0</v>
      </c>
      <c r="P51" s="229">
        <f t="shared" si="15"/>
        <v>50000</v>
      </c>
      <c r="Q51" s="30">
        <f t="shared" si="15"/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154">
        <f>+IFERROR((R51/N51),0%)</f>
        <v>0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0</v>
      </c>
      <c r="P52" s="254">
        <f>+N52-O52</f>
        <v>50000</v>
      </c>
      <c r="Q52" s="35"/>
      <c r="R52" s="231">
        <f>IFERROR(VLOOKUP(G52,'Base Execução'!$A:$K,7,FALSE),0)</f>
        <v>0</v>
      </c>
      <c r="S52" s="231">
        <f>IFERROR(VLOOKUP(G52,'Base Execução'!$A:$K,9,FALSE),0)</f>
        <v>0</v>
      </c>
      <c r="T52" s="32">
        <f>IFERROR(VLOOKUP(G52,'Base Execução'!$A:$K,11,FALSE),0)</f>
        <v>0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2834846.2</v>
      </c>
      <c r="P65" s="26">
        <f t="shared" si="20"/>
        <v>32165153.800000001</v>
      </c>
      <c r="Q65" s="35">
        <f>SUM(Q69:Q72)</f>
        <v>0</v>
      </c>
      <c r="R65" s="26">
        <f t="shared" si="20"/>
        <v>2559312.7600000002</v>
      </c>
      <c r="S65" s="26">
        <f t="shared" si="20"/>
        <v>1958589.14</v>
      </c>
      <c r="T65" s="26">
        <f t="shared" si="20"/>
        <v>1468731.47</v>
      </c>
      <c r="U65" s="156">
        <f>+IFERROR((R65/N65),0%)</f>
        <v>7.3123221714285716E-2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0</v>
      </c>
      <c r="P67" s="32">
        <f t="shared" si="22"/>
        <v>4950000</v>
      </c>
      <c r="Q67" s="319"/>
      <c r="R67" s="32">
        <f t="shared" si="22"/>
        <v>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0</v>
      </c>
      <c r="L69" s="32">
        <f t="shared" si="24"/>
        <v>28050000</v>
      </c>
      <c r="M69" s="32">
        <f t="shared" si="24"/>
        <v>0</v>
      </c>
      <c r="N69" s="32">
        <f t="shared" si="24"/>
        <v>28050000</v>
      </c>
      <c r="O69" s="32">
        <f t="shared" si="24"/>
        <v>2794249.21</v>
      </c>
      <c r="P69" s="231">
        <f t="shared" si="24"/>
        <v>25255750.789999999</v>
      </c>
      <c r="Q69" s="32">
        <f t="shared" si="24"/>
        <v>0</v>
      </c>
      <c r="R69" s="32">
        <f t="shared" si="24"/>
        <v>2518716.77</v>
      </c>
      <c r="S69" s="32">
        <f t="shared" si="24"/>
        <v>1917993.15</v>
      </c>
      <c r="T69" s="32">
        <f t="shared" si="24"/>
        <v>1428135.48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0</v>
      </c>
      <c r="L70" s="32">
        <f t="shared" si="25"/>
        <v>2000000</v>
      </c>
      <c r="M70" s="32">
        <f t="shared" si="25"/>
        <v>0</v>
      </c>
      <c r="N70" s="32">
        <f t="shared" si="25"/>
        <v>2000000</v>
      </c>
      <c r="O70" s="32">
        <f t="shared" si="25"/>
        <v>40596.99</v>
      </c>
      <c r="P70" s="231">
        <f t="shared" si="25"/>
        <v>1959403.01</v>
      </c>
      <c r="Q70" s="32">
        <f t="shared" si="25"/>
        <v>0</v>
      </c>
      <c r="R70" s="32">
        <f t="shared" si="25"/>
        <v>40595.99</v>
      </c>
      <c r="S70" s="32">
        <f t="shared" si="25"/>
        <v>40595.99</v>
      </c>
      <c r="T70" s="32">
        <f t="shared" si="25"/>
        <v>40595.99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2834846.2</v>
      </c>
      <c r="P75" s="228">
        <f t="shared" si="28"/>
        <v>32165153.800000001</v>
      </c>
      <c r="Q75" s="21">
        <f>SUM(Q78:Q81)</f>
        <v>0</v>
      </c>
      <c r="R75" s="21">
        <f>SUM(R76:R81)</f>
        <v>2559312.7600000002</v>
      </c>
      <c r="S75" s="21">
        <f>SUM(S76:S81)</f>
        <v>1958589.14</v>
      </c>
      <c r="T75" s="21">
        <f>SUM(T76:T81)</f>
        <v>1468731.47</v>
      </c>
      <c r="U75" s="154">
        <f>+IFERROR((R75/N75),0%)</f>
        <v>7.3123221714285716E-2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0</v>
      </c>
      <c r="P76" s="231">
        <f t="shared" ref="P76:P81" si="33">+N76-O76</f>
        <v>4950000</v>
      </c>
      <c r="Q76" s="21"/>
      <c r="R76" s="231">
        <f>IFERROR(VLOOKUP(G76,'Base Execução'!$A:$K,7,FALSE),0)</f>
        <v>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0</v>
      </c>
      <c r="L78" s="32">
        <f>IFERROR(VLOOKUP(G78,'Base Zero'!$A:$L,10,FALSE),0)</f>
        <v>28050000</v>
      </c>
      <c r="M78" s="32">
        <f t="shared" si="32"/>
        <v>0</v>
      </c>
      <c r="N78" s="32">
        <f>IFERROR(VLOOKUP(G78,'Base Zero'!$A:$P,16,FALSE),0)</f>
        <v>28050000</v>
      </c>
      <c r="O78" s="32">
        <f>IFERROR(VLOOKUP(G78,'Base Execução'!A:M,6,FALSE),0)+IFERROR(VLOOKUP(G78,'Destaque Liberado pela CPRM'!A:F,6,FALSE),0)</f>
        <v>2794249.21</v>
      </c>
      <c r="P78" s="231">
        <f t="shared" si="33"/>
        <v>25255750.789999999</v>
      </c>
      <c r="Q78" s="320"/>
      <c r="R78" s="231">
        <f>IFERROR(VLOOKUP(G78,'Base Execução'!$A:$K,7,FALSE),0)</f>
        <v>2518716.77</v>
      </c>
      <c r="S78" s="231">
        <f>IFERROR(VLOOKUP(G78,'Base Execução'!$A:$K,9,FALSE),0)</f>
        <v>1917993.15</v>
      </c>
      <c r="T78" s="32">
        <f>IFERROR(VLOOKUP(G78,'Base Execução'!$A:$K,11,FALSE),0)</f>
        <v>1428135.48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0</v>
      </c>
      <c r="L79" s="32">
        <f>IFERROR(VLOOKUP(G79,'Base Zero'!$A:$L,10,FALSE),0)</f>
        <v>2000000</v>
      </c>
      <c r="M79" s="32">
        <f t="shared" si="32"/>
        <v>0</v>
      </c>
      <c r="N79" s="32">
        <f>IFERROR(VLOOKUP(G79,'Base Zero'!$A:$P,16,FALSE),0)</f>
        <v>2000000</v>
      </c>
      <c r="O79" s="32">
        <f>IFERROR(VLOOKUP(G79,'Base Execução'!A:M,6,FALSE),0)+IFERROR(VLOOKUP(G79,'Destaque Liberado pela CPRM'!A:F,6,FALSE),0)</f>
        <v>40596.99</v>
      </c>
      <c r="P79" s="231">
        <f t="shared" si="33"/>
        <v>1959403.01</v>
      </c>
      <c r="Q79" s="320"/>
      <c r="R79" s="231">
        <f>IFERROR(VLOOKUP(G79,'Base Execução'!$A:$K,7,FALSE),0)</f>
        <v>40595.99</v>
      </c>
      <c r="S79" s="231">
        <f>IFERROR(VLOOKUP(G79,'Base Execução'!$A:$K,9,FALSE),0)</f>
        <v>40595.99</v>
      </c>
      <c r="T79" s="32">
        <f>IFERROR(VLOOKUP(G79,'Base Execução'!$A:$K,11,FALSE),0)</f>
        <v>40595.99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4741251.4400000004</v>
      </c>
      <c r="P83" s="26">
        <f t="shared" si="34"/>
        <v>21847855.559999999</v>
      </c>
      <c r="Q83" s="22">
        <f>Q85</f>
        <v>0</v>
      </c>
      <c r="R83" s="26">
        <f t="shared" si="34"/>
        <v>4703272.1399999997</v>
      </c>
      <c r="S83" s="26">
        <f t="shared" si="34"/>
        <v>3739960.4899999998</v>
      </c>
      <c r="T83" s="26">
        <f t="shared" si="34"/>
        <v>3482302</v>
      </c>
      <c r="U83" s="156">
        <f>+IFERROR((R83/N83),0%)</f>
        <v>0.17688717940019572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0</v>
      </c>
      <c r="L85" s="32">
        <f t="shared" si="35"/>
        <v>26589107</v>
      </c>
      <c r="M85" s="32">
        <f t="shared" si="35"/>
        <v>0</v>
      </c>
      <c r="N85" s="32">
        <f t="shared" si="35"/>
        <v>26589107</v>
      </c>
      <c r="O85" s="32">
        <f t="shared" si="35"/>
        <v>4741251.4400000004</v>
      </c>
      <c r="P85" s="32">
        <f t="shared" si="35"/>
        <v>21847855.559999999</v>
      </c>
      <c r="Q85" s="32">
        <f t="shared" si="35"/>
        <v>0</v>
      </c>
      <c r="R85" s="32">
        <f t="shared" si="35"/>
        <v>4703272.1399999997</v>
      </c>
      <c r="S85" s="32">
        <f t="shared" si="35"/>
        <v>3739960.4899999998</v>
      </c>
      <c r="T85" s="32">
        <f t="shared" si="35"/>
        <v>3482302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</f>
        <v>0</v>
      </c>
      <c r="I86" s="32">
        <f t="shared" ref="I86:T86" si="36">I91</f>
        <v>0</v>
      </c>
      <c r="J86" s="32">
        <f t="shared" si="36"/>
        <v>0</v>
      </c>
      <c r="K86" s="32">
        <f t="shared" si="36"/>
        <v>0</v>
      </c>
      <c r="L86" s="32">
        <f t="shared" si="36"/>
        <v>0</v>
      </c>
      <c r="M86" s="32">
        <f t="shared" si="36"/>
        <v>0</v>
      </c>
      <c r="N86" s="32">
        <f t="shared" si="36"/>
        <v>0</v>
      </c>
      <c r="O86" s="32">
        <f t="shared" si="36"/>
        <v>0</v>
      </c>
      <c r="P86" s="32">
        <f t="shared" si="36"/>
        <v>0</v>
      </c>
      <c r="Q86" s="32"/>
      <c r="R86" s="32">
        <f t="shared" si="36"/>
        <v>0</v>
      </c>
      <c r="S86" s="32">
        <f t="shared" si="36"/>
        <v>0</v>
      </c>
      <c r="T86" s="32">
        <f t="shared" si="36"/>
        <v>0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4539408.28</v>
      </c>
      <c r="P89" s="21">
        <f t="shared" si="37"/>
        <v>21051731.719999999</v>
      </c>
      <c r="Q89" s="21">
        <f>Q90</f>
        <v>0</v>
      </c>
      <c r="R89" s="21">
        <f>SUM(R90:R91)</f>
        <v>4528570.37</v>
      </c>
      <c r="S89" s="21">
        <f>SUM(S90:S91)</f>
        <v>3675665.42</v>
      </c>
      <c r="T89" s="21">
        <f>SUM(T90:T91)</f>
        <v>3430218.23</v>
      </c>
      <c r="U89" s="154">
        <f>+IFERROR((R89/N89),0%)</f>
        <v>0.17695852431740047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0</v>
      </c>
      <c r="L90" s="32">
        <f>IFERROR(VLOOKUP(G90,'Base Zero'!$A:$L,10,FALSE),0)</f>
        <v>25591140</v>
      </c>
      <c r="M90" s="32">
        <f>+L90-N90</f>
        <v>0</v>
      </c>
      <c r="N90" s="32">
        <f>IFERROR(VLOOKUP(G90,'Base Zero'!$A:$P,16,FALSE),0)</f>
        <v>25591140</v>
      </c>
      <c r="O90" s="32">
        <f>IFERROR(VLOOKUP(G90,'Base Execução'!A:M,6,FALSE),0)+IFERROR(VLOOKUP(G90,'Destaque Liberado pela CPRM'!A:F,6,FALSE),0)</f>
        <v>4539408.28</v>
      </c>
      <c r="P90" s="231">
        <f>+N90-O90</f>
        <v>21051731.719999999</v>
      </c>
      <c r="Q90" s="32"/>
      <c r="R90" s="231">
        <f>IFERROR(VLOOKUP(G90,'Base Execução'!$A:$K,7,FALSE),0)</f>
        <v>4528570.37</v>
      </c>
      <c r="S90" s="231">
        <f>IFERROR(VLOOKUP(G90,'Base Execução'!$A:$K,9,FALSE),0)</f>
        <v>3675665.42</v>
      </c>
      <c r="T90" s="32">
        <f>IFERROR(VLOOKUP(G90,'Base Execução'!$A:$K,11,FALSE),0)</f>
        <v>3430218.23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0</v>
      </c>
      <c r="L91" s="32">
        <f>IFERROR(VLOOKUP(G91,'Base Zero'!$A:$L,10,FALSE),0)</f>
        <v>0</v>
      </c>
      <c r="M91" s="32">
        <f>+L91-N91</f>
        <v>0</v>
      </c>
      <c r="N91" s="32">
        <f>IFERROR(VLOOKUP(G91,'Base Zero'!$A:$P,16,FALSE),0)</f>
        <v>0</v>
      </c>
      <c r="O91" s="32">
        <f>IFERROR(VLOOKUP(G91,'Base Execução'!A:M,6,FALSE),0)+IFERROR(VLOOKUP(G91,'Destaque Liberado pela CPRM'!A:F,6,FALSE),0)</f>
        <v>0</v>
      </c>
      <c r="P91" s="231">
        <f>+N91-O91</f>
        <v>0</v>
      </c>
      <c r="Q91" s="32"/>
      <c r="R91" s="231">
        <f>IFERROR(VLOOKUP(G91,'Base Execução'!$A:$K,7,FALSE),0)</f>
        <v>0</v>
      </c>
      <c r="S91" s="231">
        <f>IFERROR(VLOOKUP(G91,'Base Execução'!$A:$K,9,FALSE),0)</f>
        <v>0</v>
      </c>
      <c r="T91" s="32">
        <f>IFERROR(VLOOKUP(G91,'Base Execução'!$A:$K,11,FALSE),0)</f>
        <v>0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H94</f>
        <v>997967</v>
      </c>
      <c r="I93" s="21">
        <f>I94</f>
        <v>0</v>
      </c>
      <c r="J93" s="21">
        <f>J94</f>
        <v>997967</v>
      </c>
      <c r="K93" s="21">
        <f t="shared" ref="K93:T93" si="38">K94</f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201843.16</v>
      </c>
      <c r="P93" s="228">
        <f t="shared" si="38"/>
        <v>796123.84</v>
      </c>
      <c r="Q93" s="21">
        <f t="shared" si="38"/>
        <v>0</v>
      </c>
      <c r="R93" s="21">
        <f t="shared" si="38"/>
        <v>174701.77</v>
      </c>
      <c r="S93" s="21">
        <f t="shared" si="38"/>
        <v>64295.07</v>
      </c>
      <c r="T93" s="21">
        <f t="shared" si="38"/>
        <v>52083.77</v>
      </c>
      <c r="U93" s="154">
        <f>+IFERROR((R93/N93),0%)</f>
        <v>0.17505766222730812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0</v>
      </c>
      <c r="L94" s="32">
        <f>IFERROR(VLOOKUP(G94,'Base Zero'!$A:$L,10,FALSE),0)</f>
        <v>997967</v>
      </c>
      <c r="M94" s="32">
        <f>+L94-N94</f>
        <v>0</v>
      </c>
      <c r="N94" s="32">
        <f>IFERROR(VLOOKUP(G94,'Base Zero'!$A:$P,16,FALSE),0)</f>
        <v>997967</v>
      </c>
      <c r="O94" s="32">
        <f>IFERROR(VLOOKUP(G94,'Base Execução'!A:M,6,FALSE),0)+IFERROR(VLOOKUP(G94,'Destaque Liberado pela CPRM'!A:F,6,FALSE),0)</f>
        <v>201843.16</v>
      </c>
      <c r="P94" s="231">
        <f>+N94-O94</f>
        <v>796123.84</v>
      </c>
      <c r="Q94" s="31"/>
      <c r="R94" s="231">
        <f>IFERROR(VLOOKUP(G94,'Base Execução'!$A:$K,7,FALSE),0)</f>
        <v>174701.77</v>
      </c>
      <c r="S94" s="231">
        <f>IFERROR(VLOOKUP(G94,'Base Execução'!$A:$K,9,FALSE),0)</f>
        <v>64295.07</v>
      </c>
      <c r="T94" s="32">
        <f>IFERROR(VLOOKUP(G94,'Base Execução'!$A:$K,11,FALSE),0)</f>
        <v>52083.77</v>
      </c>
      <c r="U94" s="298"/>
    </row>
    <row r="95" spans="1:33" ht="15" customHeight="1" x14ac:dyDescent="0.2">
      <c r="A95" s="369"/>
      <c r="B95" s="312"/>
      <c r="C95" s="48"/>
      <c r="D95" s="49"/>
      <c r="E95" s="48"/>
      <c r="F95" s="317"/>
      <c r="G95" s="49"/>
      <c r="H95" s="42"/>
      <c r="I95" s="42"/>
      <c r="J95" s="24"/>
      <c r="K95" s="42"/>
      <c r="L95" s="42"/>
      <c r="M95" s="42"/>
      <c r="N95" s="42"/>
      <c r="O95" s="42"/>
      <c r="P95" s="265"/>
      <c r="Q95" s="31"/>
      <c r="R95" s="265"/>
      <c r="S95" s="265"/>
      <c r="T95" s="42"/>
      <c r="U95" s="42"/>
    </row>
    <row r="96" spans="1:33" s="11" customFormat="1" ht="24.95" customHeight="1" x14ac:dyDescent="0.2">
      <c r="A96" s="272"/>
      <c r="B96" s="25" t="s">
        <v>247</v>
      </c>
      <c r="C96" s="273"/>
      <c r="D96" s="274"/>
      <c r="E96" s="273"/>
      <c r="F96" s="275"/>
      <c r="G96" s="273"/>
      <c r="H96" s="26">
        <f>SUM(H98:H100)</f>
        <v>19811417</v>
      </c>
      <c r="I96" s="26">
        <f t="shared" ref="I96:T96" si="39">SUM(I98:I100)</f>
        <v>0</v>
      </c>
      <c r="J96" s="26">
        <f t="shared" si="39"/>
        <v>19811417</v>
      </c>
      <c r="K96" s="26">
        <f t="shared" si="39"/>
        <v>0</v>
      </c>
      <c r="L96" s="26">
        <f t="shared" si="39"/>
        <v>19811417</v>
      </c>
      <c r="M96" s="26">
        <f t="shared" si="39"/>
        <v>0</v>
      </c>
      <c r="N96" s="26">
        <f>SUM(N98:N100)</f>
        <v>19811417</v>
      </c>
      <c r="O96" s="26">
        <f t="shared" si="39"/>
        <v>2696867.35</v>
      </c>
      <c r="P96" s="26">
        <f>SUM(P98:P100)</f>
        <v>17114549.650000002</v>
      </c>
      <c r="Q96" s="22">
        <f>Q98</f>
        <v>0</v>
      </c>
      <c r="R96" s="26">
        <f t="shared" si="39"/>
        <v>2650456.25</v>
      </c>
      <c r="S96" s="26">
        <f t="shared" si="39"/>
        <v>2647936.31</v>
      </c>
      <c r="T96" s="26">
        <f t="shared" si="39"/>
        <v>2647936.31</v>
      </c>
      <c r="U96" s="156">
        <f>+IFERROR((R96/N96),0%)</f>
        <v>0.13378428458701364</v>
      </c>
      <c r="V96" s="36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11" customFormat="1" ht="15" customHeight="1" x14ac:dyDescent="0.2">
      <c r="A97" s="368"/>
      <c r="B97" s="277" t="s">
        <v>316</v>
      </c>
      <c r="C97" s="278"/>
      <c r="D97" s="40"/>
      <c r="E97" s="278"/>
      <c r="F97" s="279"/>
      <c r="G97" s="278"/>
      <c r="H97" s="32"/>
      <c r="I97" s="32"/>
      <c r="J97" s="23"/>
      <c r="K97" s="32"/>
      <c r="L97" s="32"/>
      <c r="M97" s="32"/>
      <c r="N97" s="32"/>
      <c r="O97" s="32"/>
      <c r="P97" s="231"/>
      <c r="Q97" s="33"/>
      <c r="R97" s="231"/>
      <c r="S97" s="231"/>
      <c r="T97" s="32"/>
      <c r="U97" s="153"/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276"/>
      <c r="B98" s="34" t="s">
        <v>23</v>
      </c>
      <c r="C98" s="278" t="s">
        <v>24</v>
      </c>
      <c r="D98" s="40"/>
      <c r="E98" s="278">
        <v>3</v>
      </c>
      <c r="F98" s="313">
        <v>100</v>
      </c>
      <c r="G98" s="40"/>
      <c r="H98" s="32">
        <f>H104+H111+H118+H121</f>
        <v>19811417</v>
      </c>
      <c r="I98" s="32">
        <f t="shared" ref="I98:T98" si="40">I104+I111+I118+I121</f>
        <v>0</v>
      </c>
      <c r="J98" s="32">
        <f t="shared" si="40"/>
        <v>19811417</v>
      </c>
      <c r="K98" s="32">
        <f t="shared" si="40"/>
        <v>0</v>
      </c>
      <c r="L98" s="32">
        <f t="shared" si="40"/>
        <v>19811417</v>
      </c>
      <c r="M98" s="32">
        <f t="shared" si="40"/>
        <v>0</v>
      </c>
      <c r="N98" s="32">
        <f>N104+N111+N118+N121</f>
        <v>19811417</v>
      </c>
      <c r="O98" s="32">
        <f t="shared" si="40"/>
        <v>2696867.35</v>
      </c>
      <c r="P98" s="32">
        <f>P104+P111+P118+P121</f>
        <v>17114549.650000002</v>
      </c>
      <c r="Q98" s="32">
        <f>Q104+Q111+Q118</f>
        <v>0</v>
      </c>
      <c r="R98" s="32">
        <f t="shared" si="40"/>
        <v>2650456.25</v>
      </c>
      <c r="S98" s="32">
        <f t="shared" si="40"/>
        <v>2647936.31</v>
      </c>
      <c r="T98" s="32">
        <f t="shared" si="40"/>
        <v>2647936.31</v>
      </c>
      <c r="U98" s="155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188</v>
      </c>
      <c r="G99" s="40"/>
      <c r="H99" s="32">
        <f>H105+H112+H119</f>
        <v>0</v>
      </c>
      <c r="I99" s="32">
        <f t="shared" ref="I99:T99" si="41">I105+I112+I119</f>
        <v>0</v>
      </c>
      <c r="J99" s="32">
        <f t="shared" si="41"/>
        <v>0</v>
      </c>
      <c r="K99" s="32">
        <f t="shared" si="41"/>
        <v>0</v>
      </c>
      <c r="L99" s="32">
        <f t="shared" si="41"/>
        <v>0</v>
      </c>
      <c r="M99" s="32">
        <f t="shared" si="41"/>
        <v>0</v>
      </c>
      <c r="N99" s="32">
        <f>N105+N112+N119</f>
        <v>0</v>
      </c>
      <c r="O99" s="32">
        <f t="shared" si="41"/>
        <v>0</v>
      </c>
      <c r="P99" s="32">
        <f>P105+P112+P119</f>
        <v>0</v>
      </c>
      <c r="Q99" s="32"/>
      <c r="R99" s="32">
        <f t="shared" si="41"/>
        <v>0</v>
      </c>
      <c r="S99" s="32">
        <f t="shared" si="41"/>
        <v>0</v>
      </c>
      <c r="T99" s="32">
        <f t="shared" si="41"/>
        <v>0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944</v>
      </c>
      <c r="G100" s="40"/>
      <c r="H100" s="32">
        <f>H107+H114+H122</f>
        <v>0</v>
      </c>
      <c r="I100" s="32">
        <f t="shared" ref="I100:T100" si="42">I107+I114+I122</f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>
        <f t="shared" si="42"/>
        <v>0</v>
      </c>
      <c r="N100" s="32">
        <f t="shared" si="42"/>
        <v>0</v>
      </c>
      <c r="O100" s="32">
        <f t="shared" si="42"/>
        <v>0</v>
      </c>
      <c r="P100" s="32">
        <f>P107+P114+P122</f>
        <v>0</v>
      </c>
      <c r="Q100" s="32"/>
      <c r="R100" s="32">
        <f t="shared" si="42"/>
        <v>0</v>
      </c>
      <c r="S100" s="32">
        <f t="shared" si="42"/>
        <v>0</v>
      </c>
      <c r="T100" s="32">
        <f t="shared" si="42"/>
        <v>0</v>
      </c>
      <c r="U100" s="155"/>
    </row>
    <row r="101" spans="1:33" ht="15" customHeight="1" x14ac:dyDescent="0.2">
      <c r="A101" s="369"/>
      <c r="B101" s="38"/>
      <c r="C101" s="269"/>
      <c r="D101" s="39"/>
      <c r="E101" s="269"/>
      <c r="F101" s="313"/>
      <c r="G101" s="40"/>
      <c r="H101" s="32"/>
      <c r="I101" s="32"/>
      <c r="J101" s="23"/>
      <c r="K101" s="32"/>
      <c r="L101" s="32"/>
      <c r="M101" s="32"/>
      <c r="N101" s="32"/>
      <c r="O101" s="32"/>
      <c r="P101" s="232"/>
      <c r="Q101" s="31"/>
      <c r="R101" s="232"/>
      <c r="S101" s="232"/>
      <c r="T101" s="31"/>
      <c r="U101" s="298"/>
    </row>
    <row r="102" spans="1:33" ht="24.95" customHeight="1" x14ac:dyDescent="0.2">
      <c r="A102" s="369"/>
      <c r="B102" s="424" t="s">
        <v>249</v>
      </c>
      <c r="C102" s="269"/>
      <c r="D102" s="39"/>
      <c r="E102" s="269"/>
      <c r="F102" s="313"/>
      <c r="G102" s="40"/>
      <c r="H102" s="21">
        <f>H103+H106</f>
        <v>1949502</v>
      </c>
      <c r="I102" s="21">
        <f t="shared" ref="I102:P102" si="43">I103+I106</f>
        <v>0</v>
      </c>
      <c r="J102" s="21">
        <f t="shared" si="43"/>
        <v>1949502</v>
      </c>
      <c r="K102" s="21">
        <f t="shared" si="43"/>
        <v>0</v>
      </c>
      <c r="L102" s="21">
        <f t="shared" si="43"/>
        <v>1949502</v>
      </c>
      <c r="M102" s="21">
        <f t="shared" si="43"/>
        <v>0</v>
      </c>
      <c r="N102" s="21">
        <f t="shared" si="43"/>
        <v>1949502</v>
      </c>
      <c r="O102" s="21">
        <f t="shared" si="43"/>
        <v>213565.48</v>
      </c>
      <c r="P102" s="21">
        <f t="shared" si="43"/>
        <v>1735936.52</v>
      </c>
      <c r="Q102" s="31"/>
      <c r="R102" s="21">
        <f>R103+R106</f>
        <v>167586.87</v>
      </c>
      <c r="S102" s="21">
        <f>S103+S106</f>
        <v>166651.26999999999</v>
      </c>
      <c r="T102" s="21">
        <f>T103+T106</f>
        <v>166651.26999999999</v>
      </c>
      <c r="U102" s="154">
        <f>+IFERROR((R102/N102),0%)</f>
        <v>8.5963938482750982E-2</v>
      </c>
    </row>
    <row r="103" spans="1:33" ht="15" customHeight="1" x14ac:dyDescent="0.2">
      <c r="A103" s="276"/>
      <c r="B103" s="38" t="s">
        <v>252</v>
      </c>
      <c r="C103" s="321"/>
      <c r="D103" s="325"/>
      <c r="E103" s="324"/>
      <c r="F103" s="326"/>
      <c r="G103" s="327"/>
      <c r="H103" s="21">
        <f t="shared" ref="H103:I106" si="44">H104</f>
        <v>1949502</v>
      </c>
      <c r="I103" s="21">
        <f t="shared" si="44"/>
        <v>0</v>
      </c>
      <c r="J103" s="21">
        <f>J104</f>
        <v>1949502</v>
      </c>
      <c r="K103" s="21">
        <f>K104</f>
        <v>0</v>
      </c>
      <c r="L103" s="21">
        <f>L104</f>
        <v>1949502</v>
      </c>
      <c r="M103" s="21">
        <f>M104</f>
        <v>0</v>
      </c>
      <c r="N103" s="21">
        <f>N104+N105</f>
        <v>1949502</v>
      </c>
      <c r="O103" s="21">
        <f>O104+O105</f>
        <v>213565.48</v>
      </c>
      <c r="P103" s="228">
        <f>P104+P105</f>
        <v>1735936.52</v>
      </c>
      <c r="Q103" s="21">
        <f>Q104</f>
        <v>0</v>
      </c>
      <c r="R103" s="21">
        <f>R104+R105</f>
        <v>167586.87</v>
      </c>
      <c r="S103" s="21">
        <f>S104+S105</f>
        <v>166651.26999999999</v>
      </c>
      <c r="T103" s="21">
        <f>T104+T105</f>
        <v>166651.26999999999</v>
      </c>
      <c r="U103" s="154"/>
    </row>
    <row r="104" spans="1:33" ht="15" customHeight="1" x14ac:dyDescent="0.2">
      <c r="A104" s="276"/>
      <c r="B104" s="34" t="s">
        <v>23</v>
      </c>
      <c r="C104" s="321" t="s">
        <v>24</v>
      </c>
      <c r="D104" s="322">
        <v>195063</v>
      </c>
      <c r="E104" s="321">
        <v>3</v>
      </c>
      <c r="F104" s="313">
        <v>100</v>
      </c>
      <c r="G104" s="40" t="str">
        <f>CONCATENATE(D104,"-",E104,"-",F104)</f>
        <v>195063-3-100</v>
      </c>
      <c r="H104" s="32">
        <f>IFERROR(VLOOKUP(G104,'Base Zero'!A:L,6,FALSE),0)</f>
        <v>1949502</v>
      </c>
      <c r="I104" s="32">
        <f>IFERROR(VLOOKUP(G104,'Base Zero'!A:L,7,FALSE),0)</f>
        <v>0</v>
      </c>
      <c r="J104" s="23">
        <f>(H104+I104)</f>
        <v>1949502</v>
      </c>
      <c r="K104" s="32">
        <f>(L104-J104)</f>
        <v>0</v>
      </c>
      <c r="L104" s="32">
        <f>IFERROR(VLOOKUP(G104,'Base Zero'!$A:$L,10,FALSE),0)</f>
        <v>1949502</v>
      </c>
      <c r="M104" s="32">
        <f>+L104-N104</f>
        <v>0</v>
      </c>
      <c r="N104" s="32">
        <f>IFERROR(VLOOKUP(G104,'Base Zero'!$A:$P,16,FALSE),0)</f>
        <v>1949502</v>
      </c>
      <c r="O104" s="32">
        <f>IFERROR(VLOOKUP(G104,'Base Execução'!A:M,6,FALSE),0)+IFERROR(VLOOKUP(G104,'Destaque Liberado pela CPRM'!A:F,6,FALSE),0)</f>
        <v>213565.48</v>
      </c>
      <c r="P104" s="231">
        <f>+N104-O104</f>
        <v>1735936.52</v>
      </c>
      <c r="Q104" s="33"/>
      <c r="R104" s="231">
        <f>IFERROR(VLOOKUP(G104,'Base Execução'!$A:$K,7,FALSE),0)</f>
        <v>167586.87</v>
      </c>
      <c r="S104" s="231">
        <f>IFERROR(VLOOKUP(G104,'Base Execução'!$A:$K,9,FALSE),0)</f>
        <v>166651.26999999999</v>
      </c>
      <c r="T104" s="32">
        <f>IFERROR(VLOOKUP(G104,'Base Execução'!$A:$K,11,FALSE),0)</f>
        <v>166651.26999999999</v>
      </c>
      <c r="U104" s="155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188</v>
      </c>
      <c r="G105" s="40" t="str">
        <f>CONCATENATE(D105,"-",E105,"-",F105)</f>
        <v>195063-3-188</v>
      </c>
      <c r="H105" s="32">
        <f>IFERROR(VLOOKUP(G105,'Base Zero'!A:L,6,FALSE),0)</f>
        <v>0</v>
      </c>
      <c r="I105" s="32">
        <f>IFERROR(VLOOKUP(G105,'Base Zero'!A:L,7,FALSE),0)</f>
        <v>0</v>
      </c>
      <c r="J105" s="23">
        <f>(H105+I105)</f>
        <v>0</v>
      </c>
      <c r="K105" s="32">
        <f>(L105-J105)</f>
        <v>0</v>
      </c>
      <c r="L105" s="32">
        <f>IFERROR(VLOOKUP(G105,'Base Zero'!$A:$L,10,FALSE),0)</f>
        <v>0</v>
      </c>
      <c r="M105" s="32">
        <f>+L105-N105</f>
        <v>0</v>
      </c>
      <c r="N105" s="32">
        <f>IFERROR(VLOOKUP(G105,'Base Zero'!$A:$P,16,FALSE),0)</f>
        <v>0</v>
      </c>
      <c r="O105" s="32">
        <f>IFERROR(VLOOKUP(G105,'Base Execução'!A:M,6,FALSE),0)+IFERROR(VLOOKUP(G105,'Destaque Liberado pela CPRM'!A:F,6,FALSE),0)</f>
        <v>0</v>
      </c>
      <c r="P105" s="231">
        <f>+N105-O105</f>
        <v>0</v>
      </c>
      <c r="Q105" s="33"/>
      <c r="R105" s="231">
        <f>IFERROR(VLOOKUP(G105,'Base Execução'!$A:$K,7,FALSE),0)</f>
        <v>0</v>
      </c>
      <c r="S105" s="231">
        <f>IFERROR(VLOOKUP(G105,'Base Execução'!$A:$K,9,FALSE),0)</f>
        <v>0</v>
      </c>
      <c r="T105" s="32">
        <f>IFERROR(VLOOKUP(G105,'Base Execução'!$A:$K,11,FALSE),0)</f>
        <v>0</v>
      </c>
      <c r="U105" s="155"/>
    </row>
    <row r="106" spans="1:33" ht="15" customHeight="1" x14ac:dyDescent="0.2">
      <c r="A106" s="276"/>
      <c r="B106" s="38" t="s">
        <v>304</v>
      </c>
      <c r="C106" s="321"/>
      <c r="D106" s="325"/>
      <c r="E106" s="324"/>
      <c r="F106" s="326"/>
      <c r="G106" s="327"/>
      <c r="H106" s="21">
        <f t="shared" si="44"/>
        <v>0</v>
      </c>
      <c r="I106" s="21">
        <f t="shared" si="44"/>
        <v>0</v>
      </c>
      <c r="J106" s="21">
        <f t="shared" ref="J106:P106" si="45">J107</f>
        <v>0</v>
      </c>
      <c r="K106" s="21">
        <f t="shared" si="45"/>
        <v>0</v>
      </c>
      <c r="L106" s="21">
        <f t="shared" si="45"/>
        <v>0</v>
      </c>
      <c r="M106" s="21">
        <f t="shared" si="45"/>
        <v>0</v>
      </c>
      <c r="N106" s="21">
        <f t="shared" si="45"/>
        <v>0</v>
      </c>
      <c r="O106" s="21">
        <f t="shared" si="45"/>
        <v>0</v>
      </c>
      <c r="P106" s="228">
        <f t="shared" si="45"/>
        <v>0</v>
      </c>
      <c r="Q106" s="33"/>
      <c r="R106" s="21">
        <f>R107</f>
        <v>0</v>
      </c>
      <c r="S106" s="21">
        <f>S107</f>
        <v>0</v>
      </c>
      <c r="T106" s="21">
        <f>T107</f>
        <v>0</v>
      </c>
      <c r="U106" s="154"/>
    </row>
    <row r="107" spans="1:33" ht="15" customHeight="1" x14ac:dyDescent="0.2">
      <c r="A107" s="276"/>
      <c r="B107" s="34" t="s">
        <v>23</v>
      </c>
      <c r="C107" s="321" t="s">
        <v>24</v>
      </c>
      <c r="D107" s="322">
        <v>195064</v>
      </c>
      <c r="E107" s="321">
        <v>3</v>
      </c>
      <c r="F107" s="313">
        <v>944</v>
      </c>
      <c r="G107" s="40" t="str">
        <f>CONCATENATE(D107,"-",E107,"-",F107)</f>
        <v>195064-3-944</v>
      </c>
      <c r="H107" s="32">
        <f>IFERROR(VLOOKUP(G107,'Base Zero'!A:L,6,FALSE),0)</f>
        <v>0</v>
      </c>
      <c r="I107" s="32">
        <f>IFERROR(VLOOKUP(G107,'Base Zero'!A:L,7,FALSE),0)</f>
        <v>0</v>
      </c>
      <c r="J107" s="23">
        <f>(H107+I107)</f>
        <v>0</v>
      </c>
      <c r="K107" s="32">
        <f>(L107-J107)</f>
        <v>0</v>
      </c>
      <c r="L107" s="32">
        <f>IFERROR(VLOOKUP(G107,'Base Zero'!$A:$L,10,FALSE),0)</f>
        <v>0</v>
      </c>
      <c r="M107" s="32">
        <f>+L107-N107</f>
        <v>0</v>
      </c>
      <c r="N107" s="32">
        <f>IFERROR(VLOOKUP(G107,'Base Zero'!$A:$P,16,FALSE),0)</f>
        <v>0</v>
      </c>
      <c r="O107" s="32">
        <f>IFERROR(VLOOKUP(G107,'Base Execução'!A:M,6,FALSE),0)+IFERROR(VLOOKUP(G107,'Destaque Liberado pela CPRM'!A:F,6,FALSE),0)</f>
        <v>0</v>
      </c>
      <c r="P107" s="231">
        <f>+N107-O107</f>
        <v>0</v>
      </c>
      <c r="Q107" s="33"/>
      <c r="R107" s="231">
        <f>IFERROR(VLOOKUP(G107,'Base Execução'!$A:$K,7,FALSE),0)</f>
        <v>0</v>
      </c>
      <c r="S107" s="231">
        <f>IFERROR(VLOOKUP(G107,'Base Execução'!$A:$K,9,FALSE),0)</f>
        <v>0</v>
      </c>
      <c r="T107" s="32">
        <f>IFERROR(VLOOKUP(G107,'Base Execução'!$A:$K,11,FALSE),0)</f>
        <v>0</v>
      </c>
      <c r="U107" s="155"/>
    </row>
    <row r="108" spans="1:33" ht="15" customHeight="1" x14ac:dyDescent="0.2">
      <c r="A108" s="276"/>
      <c r="B108" s="34"/>
      <c r="C108" s="321"/>
      <c r="D108" s="322"/>
      <c r="E108" s="321"/>
      <c r="F108" s="313"/>
      <c r="G108" s="40"/>
      <c r="H108" s="32"/>
      <c r="I108" s="32"/>
      <c r="J108" s="23"/>
      <c r="K108" s="32"/>
      <c r="L108" s="32"/>
      <c r="M108" s="32"/>
      <c r="N108" s="32"/>
      <c r="O108" s="32"/>
      <c r="P108" s="231"/>
      <c r="Q108" s="33"/>
      <c r="R108" s="231"/>
      <c r="S108" s="231"/>
      <c r="T108" s="32"/>
      <c r="U108" s="155"/>
    </row>
    <row r="109" spans="1:33" ht="15" customHeight="1" x14ac:dyDescent="0.2">
      <c r="A109" s="276"/>
      <c r="B109" s="424" t="s">
        <v>250</v>
      </c>
      <c r="C109" s="321"/>
      <c r="D109" s="322"/>
      <c r="E109" s="321"/>
      <c r="F109" s="313"/>
      <c r="G109" s="40"/>
      <c r="H109" s="21">
        <f>H110+H113</f>
        <v>233177</v>
      </c>
      <c r="I109" s="21">
        <f t="shared" ref="I109:P109" si="46">I110+I113</f>
        <v>0</v>
      </c>
      <c r="J109" s="21">
        <f t="shared" si="46"/>
        <v>233177</v>
      </c>
      <c r="K109" s="21">
        <f t="shared" si="46"/>
        <v>0</v>
      </c>
      <c r="L109" s="21">
        <f t="shared" si="46"/>
        <v>233177</v>
      </c>
      <c r="M109" s="21">
        <f t="shared" si="46"/>
        <v>0</v>
      </c>
      <c r="N109" s="21">
        <f>N110+N113</f>
        <v>233177</v>
      </c>
      <c r="O109" s="21">
        <f t="shared" si="46"/>
        <v>8816.92</v>
      </c>
      <c r="P109" s="21">
        <f t="shared" si="46"/>
        <v>224360.08</v>
      </c>
      <c r="Q109" s="33"/>
      <c r="R109" s="21">
        <f>R110+R113</f>
        <v>8384.43</v>
      </c>
      <c r="S109" s="21">
        <f>S110+S113</f>
        <v>6800.09</v>
      </c>
      <c r="T109" s="21">
        <f>T110+T113</f>
        <v>6800.09</v>
      </c>
      <c r="U109" s="154">
        <f>+IFERROR((R109/N109),0%)</f>
        <v>3.5957362861688762E-2</v>
      </c>
    </row>
    <row r="110" spans="1:33" ht="15" customHeight="1" x14ac:dyDescent="0.2">
      <c r="A110" s="276"/>
      <c r="B110" s="38" t="s">
        <v>253</v>
      </c>
      <c r="C110" s="321"/>
      <c r="D110" s="322"/>
      <c r="E110" s="321"/>
      <c r="F110" s="313"/>
      <c r="G110" s="40"/>
      <c r="H110" s="21">
        <f>H111</f>
        <v>233177</v>
      </c>
      <c r="I110" s="21">
        <f>I111</f>
        <v>0</v>
      </c>
      <c r="J110" s="21">
        <f>J111</f>
        <v>233177</v>
      </c>
      <c r="K110" s="21">
        <f t="shared" ref="K110:Q110" si="47">K111</f>
        <v>0</v>
      </c>
      <c r="L110" s="21">
        <f t="shared" si="47"/>
        <v>233177</v>
      </c>
      <c r="M110" s="21">
        <f t="shared" si="47"/>
        <v>0</v>
      </c>
      <c r="N110" s="21">
        <f>N111+N112</f>
        <v>233177</v>
      </c>
      <c r="O110" s="21">
        <f>O111+O112</f>
        <v>8816.92</v>
      </c>
      <c r="P110" s="228">
        <f>P111+P112</f>
        <v>224360.08</v>
      </c>
      <c r="Q110" s="21">
        <f t="shared" si="47"/>
        <v>0</v>
      </c>
      <c r="R110" s="21">
        <f>R111+R112</f>
        <v>8384.43</v>
      </c>
      <c r="S110" s="21">
        <f>S111+S112</f>
        <v>6800.09</v>
      </c>
      <c r="T110" s="21">
        <f>T111+T112</f>
        <v>6800.09</v>
      </c>
      <c r="U110" s="154"/>
    </row>
    <row r="111" spans="1:33" ht="15" customHeight="1" x14ac:dyDescent="0.2">
      <c r="A111" s="276"/>
      <c r="B111" s="34" t="s">
        <v>23</v>
      </c>
      <c r="C111" s="321" t="s">
        <v>24</v>
      </c>
      <c r="D111" s="322">
        <v>195065</v>
      </c>
      <c r="E111" s="321">
        <v>3</v>
      </c>
      <c r="F111" s="313">
        <v>100</v>
      </c>
      <c r="G111" s="40" t="str">
        <f>CONCATENATE(D111,"-",E111,"-",F111)</f>
        <v>195065-3-100</v>
      </c>
      <c r="H111" s="32">
        <f>IFERROR(VLOOKUP(G111,'Base Zero'!A:L,6,FALSE),0)</f>
        <v>233177</v>
      </c>
      <c r="I111" s="32">
        <f>IFERROR(VLOOKUP(G111,'Base Zero'!A:L,7,FALSE),0)</f>
        <v>0</v>
      </c>
      <c r="J111" s="23">
        <f>(H111+I111)</f>
        <v>233177</v>
      </c>
      <c r="K111" s="32">
        <f>(L111-J111)</f>
        <v>0</v>
      </c>
      <c r="L111" s="32">
        <f>IFERROR(VLOOKUP(G111,'Base Zero'!$A:$L,10,FALSE),0)</f>
        <v>233177</v>
      </c>
      <c r="M111" s="32">
        <f>+L111-N111</f>
        <v>0</v>
      </c>
      <c r="N111" s="32">
        <f>IFERROR(VLOOKUP(G111,'Base Zero'!$A:$P,16,FALSE),0)</f>
        <v>233177</v>
      </c>
      <c r="O111" s="32">
        <f>IFERROR(VLOOKUP(G111,'Base Execução'!A:M,6,FALSE),0)+IFERROR(VLOOKUP(G111,'Destaque Liberado pela CPRM'!A:F,6,FALSE),0)</f>
        <v>8816.92</v>
      </c>
      <c r="P111" s="231">
        <f>+N111-O111</f>
        <v>224360.08</v>
      </c>
      <c r="Q111" s="33"/>
      <c r="R111" s="231">
        <f>IFERROR(VLOOKUP(G111,'Base Execução'!$A:$K,7,FALSE),0)</f>
        <v>8384.43</v>
      </c>
      <c r="S111" s="231">
        <f>IFERROR(VLOOKUP(G111,'Base Execução'!$A:$K,9,FALSE),0)</f>
        <v>6800.09</v>
      </c>
      <c r="T111" s="32">
        <f>IFERROR(VLOOKUP(G111,'Base Execução'!$A:$K,11,FALSE),0)</f>
        <v>6800.09</v>
      </c>
      <c r="U111" s="155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188</v>
      </c>
      <c r="G112" s="40" t="str">
        <f>CONCATENATE(D112,"-",E112,"-",F112)</f>
        <v>195065-3-188</v>
      </c>
      <c r="H112" s="32">
        <f>IFERROR(VLOOKUP(G112,'Base Zero'!A:L,6,FALSE),0)</f>
        <v>0</v>
      </c>
      <c r="I112" s="32">
        <f>IFERROR(VLOOKUP(G112,'Base Zero'!A:L,7,FALSE),0)</f>
        <v>0</v>
      </c>
      <c r="J112" s="23">
        <f>(H112+I112)</f>
        <v>0</v>
      </c>
      <c r="K112" s="32">
        <f>(L112-J112)</f>
        <v>0</v>
      </c>
      <c r="L112" s="32">
        <f>IFERROR(VLOOKUP(G112,'Base Zero'!$A:$L,10,FALSE),0)</f>
        <v>0</v>
      </c>
      <c r="M112" s="32">
        <f>+L112-N112</f>
        <v>0</v>
      </c>
      <c r="N112" s="32">
        <f>IFERROR(VLOOKUP(G112,'Base Zero'!$A:$P,16,FALSE),0)</f>
        <v>0</v>
      </c>
      <c r="O112" s="32">
        <f>IFERROR(VLOOKUP(G112,'Base Execução'!A:M,6,FALSE),0)+IFERROR(VLOOKUP(G112,'Destaque Liberado pela CPRM'!A:F,6,FALSE),0)</f>
        <v>0</v>
      </c>
      <c r="P112" s="231">
        <f>+N112-O112</f>
        <v>0</v>
      </c>
      <c r="Q112" s="33"/>
      <c r="R112" s="231">
        <f>IFERROR(VLOOKUP(G112,'Base Execução'!$A:$K,7,FALSE),0)</f>
        <v>0</v>
      </c>
      <c r="S112" s="231">
        <f>IFERROR(VLOOKUP(G112,'Base Execução'!$A:$K,9,FALSE),0)</f>
        <v>0</v>
      </c>
      <c r="T112" s="32">
        <f>IFERROR(VLOOKUP(G112,'Base Execução'!$A:$K,11,FALSE),0)</f>
        <v>0</v>
      </c>
      <c r="U112" s="155"/>
    </row>
    <row r="113" spans="1:33" ht="15" customHeight="1" x14ac:dyDescent="0.2">
      <c r="A113" s="276"/>
      <c r="B113" s="38" t="s">
        <v>305</v>
      </c>
      <c r="C113" s="321"/>
      <c r="D113" s="322"/>
      <c r="E113" s="321"/>
      <c r="F113" s="313"/>
      <c r="G113" s="40"/>
      <c r="H113" s="21">
        <f t="shared" ref="H113:P113" si="48">H114</f>
        <v>0</v>
      </c>
      <c r="I113" s="21">
        <f t="shared" si="48"/>
        <v>0</v>
      </c>
      <c r="J113" s="21">
        <f t="shared" si="48"/>
        <v>0</v>
      </c>
      <c r="K113" s="21">
        <f t="shared" si="48"/>
        <v>0</v>
      </c>
      <c r="L113" s="21">
        <f t="shared" si="48"/>
        <v>0</v>
      </c>
      <c r="M113" s="21">
        <f t="shared" si="48"/>
        <v>0</v>
      </c>
      <c r="N113" s="21">
        <f t="shared" si="48"/>
        <v>0</v>
      </c>
      <c r="O113" s="21">
        <f t="shared" si="48"/>
        <v>0</v>
      </c>
      <c r="P113" s="228">
        <f t="shared" si="48"/>
        <v>0</v>
      </c>
      <c r="Q113" s="33"/>
      <c r="R113" s="21">
        <f>R114</f>
        <v>0</v>
      </c>
      <c r="S113" s="21">
        <f>S114</f>
        <v>0</v>
      </c>
      <c r="T113" s="21">
        <f>T114</f>
        <v>0</v>
      </c>
      <c r="U113" s="154"/>
    </row>
    <row r="114" spans="1:33" ht="15" customHeight="1" x14ac:dyDescent="0.2">
      <c r="A114" s="276"/>
      <c r="B114" s="34" t="s">
        <v>23</v>
      </c>
      <c r="C114" s="321" t="s">
        <v>24</v>
      </c>
      <c r="D114" s="322">
        <v>195066</v>
      </c>
      <c r="E114" s="321">
        <v>3</v>
      </c>
      <c r="F114" s="313">
        <v>944</v>
      </c>
      <c r="G114" s="40" t="str">
        <f>CONCATENATE(D114,"-",E114,"-",F114)</f>
        <v>195066-3-944</v>
      </c>
      <c r="H114" s="32">
        <f>IFERROR(VLOOKUP(G114,'Base Zero'!A:L,6,FALSE),0)</f>
        <v>0</v>
      </c>
      <c r="I114" s="32">
        <f>IFERROR(VLOOKUP(G114,'Base Zero'!A:L,7,FALSE),0)</f>
        <v>0</v>
      </c>
      <c r="J114" s="23">
        <f>(H114+I114)</f>
        <v>0</v>
      </c>
      <c r="K114" s="32">
        <f>(L114-J114)</f>
        <v>0</v>
      </c>
      <c r="L114" s="32">
        <f>IFERROR(VLOOKUP(G114,'Base Zero'!$A:$L,10,FALSE),0)</f>
        <v>0</v>
      </c>
      <c r="M114" s="32">
        <f>+L114-N114</f>
        <v>0</v>
      </c>
      <c r="N114" s="32">
        <f>IFERROR(VLOOKUP(G114,'Base Zero'!$A:$P,16,FALSE),0)</f>
        <v>0</v>
      </c>
      <c r="O114" s="32">
        <f>IFERROR(VLOOKUP(G114,'Base Execução'!A:M,6,FALSE),0)+IFERROR(VLOOKUP(G114,'Destaque Liberado pela CPRM'!A:F,6,FALSE),0)</f>
        <v>0</v>
      </c>
      <c r="P114" s="231">
        <f>+N114-O114</f>
        <v>0</v>
      </c>
      <c r="Q114" s="33"/>
      <c r="R114" s="231">
        <f>IFERROR(VLOOKUP(G114,'Base Execução'!$A:$K,7,FALSE),0)</f>
        <v>0</v>
      </c>
      <c r="S114" s="231">
        <f>IFERROR(VLOOKUP(G114,'Base Execução'!$A:$K,9,FALSE),0)</f>
        <v>0</v>
      </c>
      <c r="T114" s="32">
        <f>IFERROR(VLOOKUP(G114,'Base Execução'!$A:$K,11,FALSE),0)</f>
        <v>0</v>
      </c>
      <c r="U114" s="155"/>
    </row>
    <row r="115" spans="1:33" ht="15" customHeight="1" x14ac:dyDescent="0.2">
      <c r="A115" s="276"/>
      <c r="B115" s="34"/>
      <c r="C115" s="321"/>
      <c r="D115" s="322"/>
      <c r="E115" s="321"/>
      <c r="F115" s="313"/>
      <c r="G115" s="40"/>
      <c r="H115" s="32"/>
      <c r="I115" s="32"/>
      <c r="J115" s="23"/>
      <c r="K115" s="32"/>
      <c r="L115" s="32"/>
      <c r="M115" s="32"/>
      <c r="N115" s="32"/>
      <c r="O115" s="32"/>
      <c r="P115" s="231"/>
      <c r="Q115" s="33"/>
      <c r="R115" s="231"/>
      <c r="S115" s="231"/>
      <c r="T115" s="32"/>
      <c r="U115" s="155"/>
    </row>
    <row r="116" spans="1:33" ht="15" customHeight="1" x14ac:dyDescent="0.2">
      <c r="A116" s="276"/>
      <c r="B116" s="424" t="s">
        <v>251</v>
      </c>
      <c r="C116" s="321"/>
      <c r="D116" s="322"/>
      <c r="E116" s="321"/>
      <c r="F116" s="313"/>
      <c r="G116" s="40"/>
      <c r="H116" s="21">
        <f>H117+H120</f>
        <v>17628738</v>
      </c>
      <c r="I116" s="21">
        <f t="shared" ref="I116:P116" si="49">I117+I120</f>
        <v>0</v>
      </c>
      <c r="J116" s="21">
        <f t="shared" si="49"/>
        <v>17628738</v>
      </c>
      <c r="K116" s="21">
        <f t="shared" si="49"/>
        <v>0</v>
      </c>
      <c r="L116" s="21">
        <f t="shared" si="49"/>
        <v>17628738</v>
      </c>
      <c r="M116" s="21">
        <f t="shared" si="49"/>
        <v>0</v>
      </c>
      <c r="N116" s="21">
        <f t="shared" si="49"/>
        <v>17628738</v>
      </c>
      <c r="O116" s="21">
        <f t="shared" si="49"/>
        <v>2474484.9500000002</v>
      </c>
      <c r="P116" s="21">
        <f t="shared" si="49"/>
        <v>15154253.050000001</v>
      </c>
      <c r="Q116" s="33"/>
      <c r="R116" s="21">
        <f>R117+R120</f>
        <v>2474484.9500000002</v>
      </c>
      <c r="S116" s="21">
        <f>S117+S120</f>
        <v>2474484.9500000002</v>
      </c>
      <c r="T116" s="21">
        <f>T117+T120</f>
        <v>2474484.9500000002</v>
      </c>
      <c r="U116" s="154">
        <f>+IFERROR((R116/N116),0%)</f>
        <v>0.1403665395673814</v>
      </c>
    </row>
    <row r="117" spans="1:33" ht="15" customHeight="1" x14ac:dyDescent="0.2">
      <c r="A117" s="276"/>
      <c r="B117" s="38" t="s">
        <v>254</v>
      </c>
      <c r="C117" s="321"/>
      <c r="D117" s="325"/>
      <c r="E117" s="324"/>
      <c r="F117" s="326"/>
      <c r="G117" s="327"/>
      <c r="H117" s="21">
        <f>H118</f>
        <v>17628738</v>
      </c>
      <c r="I117" s="21">
        <f>I118</f>
        <v>0</v>
      </c>
      <c r="J117" s="21">
        <f>J118</f>
        <v>17628738</v>
      </c>
      <c r="K117" s="21">
        <f t="shared" ref="K117:Q117" si="50">K118</f>
        <v>0</v>
      </c>
      <c r="L117" s="21">
        <f t="shared" si="50"/>
        <v>17628738</v>
      </c>
      <c r="M117" s="21">
        <f t="shared" si="50"/>
        <v>0</v>
      </c>
      <c r="N117" s="21">
        <f>N118+N119</f>
        <v>17628738</v>
      </c>
      <c r="O117" s="21">
        <f>O118+O119</f>
        <v>2474484.9500000002</v>
      </c>
      <c r="P117" s="228">
        <f>P118+P119</f>
        <v>15154253.050000001</v>
      </c>
      <c r="Q117" s="21">
        <f t="shared" si="50"/>
        <v>0</v>
      </c>
      <c r="R117" s="21">
        <f>R118+R119</f>
        <v>2474484.9500000002</v>
      </c>
      <c r="S117" s="21">
        <f>S118+S119</f>
        <v>2474484.9500000002</v>
      </c>
      <c r="T117" s="21">
        <f>T118+T119</f>
        <v>2474484.9500000002</v>
      </c>
      <c r="U117" s="154"/>
    </row>
    <row r="118" spans="1:33" ht="15" customHeight="1" x14ac:dyDescent="0.2">
      <c r="A118" s="276"/>
      <c r="B118" s="34" t="s">
        <v>23</v>
      </c>
      <c r="C118" s="321" t="s">
        <v>24</v>
      </c>
      <c r="D118" s="322">
        <v>195067</v>
      </c>
      <c r="E118" s="321">
        <v>3</v>
      </c>
      <c r="F118" s="313">
        <v>100</v>
      </c>
      <c r="G118" s="40" t="str">
        <f>CONCATENATE(D118,"-",E118,"-",F118)</f>
        <v>195067-3-100</v>
      </c>
      <c r="H118" s="32">
        <f>IFERROR(VLOOKUP(G118,'Base Zero'!A:L,6,FALSE),0)</f>
        <v>17628738</v>
      </c>
      <c r="I118" s="32">
        <f>IFERROR(VLOOKUP(G118,'Base Zero'!A:L,7,FALSE),0)</f>
        <v>0</v>
      </c>
      <c r="J118" s="23">
        <f>(H118+I118)</f>
        <v>17628738</v>
      </c>
      <c r="K118" s="32">
        <f>(L118-J118)</f>
        <v>0</v>
      </c>
      <c r="L118" s="32">
        <f>IFERROR(VLOOKUP(G118,'Base Zero'!$A:$L,10,FALSE),0)</f>
        <v>17628738</v>
      </c>
      <c r="M118" s="32">
        <f>+L118-N118</f>
        <v>0</v>
      </c>
      <c r="N118" s="32">
        <f>IFERROR(VLOOKUP(G118,'Base Zero'!$A:$P,16,FALSE),0)</f>
        <v>17628738</v>
      </c>
      <c r="O118" s="32">
        <f>IFERROR(VLOOKUP(G118,'Base Execução'!A:M,6,FALSE),0)+IFERROR(VLOOKUP(G118,'Destaque Liberado pela CPRM'!A:F,6,FALSE),0)</f>
        <v>2474484.9500000002</v>
      </c>
      <c r="P118" s="231">
        <f>+N118-O118</f>
        <v>15154253.050000001</v>
      </c>
      <c r="Q118" s="33"/>
      <c r="R118" s="231">
        <f>IFERROR(VLOOKUP(G118,'Base Execução'!$A:$K,7,FALSE),0)</f>
        <v>2474484.9500000002</v>
      </c>
      <c r="S118" s="231">
        <f>IFERROR(VLOOKUP(G118,'Base Execução'!$A:$K,9,FALSE),0)</f>
        <v>2474484.9500000002</v>
      </c>
      <c r="T118" s="32">
        <f>IFERROR(VLOOKUP(G118,'Base Execução'!$A:$K,11,FALSE),0)</f>
        <v>2474484.9500000002</v>
      </c>
      <c r="U118" s="155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188</v>
      </c>
      <c r="G119" s="40" t="str">
        <f>CONCATENATE(D119,"-",E119,"-",F119)</f>
        <v>195067-3-188</v>
      </c>
      <c r="H119" s="32">
        <f>IFERROR(VLOOKUP(G119,'Base Zero'!A:L,6,FALSE),0)</f>
        <v>0</v>
      </c>
      <c r="I119" s="32">
        <f>IFERROR(VLOOKUP(G119,'Base Zero'!A:L,7,FALSE),0)</f>
        <v>0</v>
      </c>
      <c r="J119" s="23">
        <f>(H119+I119)</f>
        <v>0</v>
      </c>
      <c r="K119" s="32">
        <f>(L119-J119)</f>
        <v>0</v>
      </c>
      <c r="L119" s="32">
        <f>IFERROR(VLOOKUP(G119,'Base Zero'!$A:$L,10,FALSE),0)</f>
        <v>0</v>
      </c>
      <c r="M119" s="32">
        <f>+L119-N119</f>
        <v>0</v>
      </c>
      <c r="N119" s="32">
        <f>IFERROR(VLOOKUP(G119,'Base Zero'!$A:$P,16,FALSE),0)</f>
        <v>0</v>
      </c>
      <c r="O119" s="32">
        <f>IFERROR(VLOOKUP(G119,'Base Execução'!A:M,6,FALSE),0)+IFERROR(VLOOKUP(G119,'Destaque Liberado pela CPRM'!A:F,6,FALSE),0)</f>
        <v>0</v>
      </c>
      <c r="P119" s="231">
        <f>+N119-O119</f>
        <v>0</v>
      </c>
      <c r="Q119" s="33"/>
      <c r="R119" s="231">
        <f>IFERROR(VLOOKUP(G119,'Base Execução'!$A:$K,7,FALSE),0)</f>
        <v>0</v>
      </c>
      <c r="S119" s="231">
        <f>IFERROR(VLOOKUP(G119,'Base Execução'!$A:$K,9,FALSE),0)</f>
        <v>0</v>
      </c>
      <c r="T119" s="32">
        <f>IFERROR(VLOOKUP(G119,'Base Execução'!$A:$K,11,FALSE),0)</f>
        <v>0</v>
      </c>
      <c r="U119" s="155"/>
    </row>
    <row r="120" spans="1:33" ht="15" customHeight="1" x14ac:dyDescent="0.2">
      <c r="A120" s="276"/>
      <c r="B120" s="38" t="s">
        <v>303</v>
      </c>
      <c r="C120" s="321"/>
      <c r="D120" s="322"/>
      <c r="E120" s="321"/>
      <c r="F120" s="313"/>
      <c r="G120" s="40"/>
      <c r="H120" s="21">
        <f>H121+H122</f>
        <v>0</v>
      </c>
      <c r="I120" s="21">
        <f t="shared" ref="I120:P120" si="51">I121+I122</f>
        <v>0</v>
      </c>
      <c r="J120" s="21">
        <f t="shared" si="51"/>
        <v>0</v>
      </c>
      <c r="K120" s="21">
        <f t="shared" si="51"/>
        <v>0</v>
      </c>
      <c r="L120" s="21">
        <f t="shared" si="51"/>
        <v>0</v>
      </c>
      <c r="M120" s="21">
        <f t="shared" si="51"/>
        <v>0</v>
      </c>
      <c r="N120" s="21">
        <f t="shared" si="51"/>
        <v>0</v>
      </c>
      <c r="O120" s="21">
        <f t="shared" si="51"/>
        <v>0</v>
      </c>
      <c r="P120" s="228">
        <f t="shared" si="51"/>
        <v>0</v>
      </c>
      <c r="Q120" s="33"/>
      <c r="R120" s="21">
        <f>R121+R122</f>
        <v>0</v>
      </c>
      <c r="S120" s="21">
        <f>S121+S122</f>
        <v>0</v>
      </c>
      <c r="T120" s="21">
        <f>T121+T122</f>
        <v>0</v>
      </c>
      <c r="U120" s="154"/>
    </row>
    <row r="121" spans="1:33" ht="15" customHeight="1" x14ac:dyDescent="0.2">
      <c r="A121" s="276"/>
      <c r="B121" s="34" t="s">
        <v>23</v>
      </c>
      <c r="C121" s="321" t="s">
        <v>24</v>
      </c>
      <c r="D121" s="322">
        <v>195068</v>
      </c>
      <c r="E121" s="321">
        <v>3</v>
      </c>
      <c r="F121" s="313">
        <v>100</v>
      </c>
      <c r="G121" s="40" t="str">
        <f>CONCATENATE(D121,"-",E121,"-",F121)</f>
        <v>195068-3-100</v>
      </c>
      <c r="H121" s="32">
        <f>IFERROR(VLOOKUP(G121,'Base Zero'!A:L,6,FALSE),0)</f>
        <v>0</v>
      </c>
      <c r="I121" s="32">
        <f>IFERROR(VLOOKUP(G121,'Base Zero'!A:L,7,FALSE),0)</f>
        <v>0</v>
      </c>
      <c r="J121" s="23">
        <f>(H121+I121)</f>
        <v>0</v>
      </c>
      <c r="K121" s="32">
        <f>(L121-J121)</f>
        <v>0</v>
      </c>
      <c r="L121" s="32">
        <f>IFERROR(VLOOKUP(G121,'Base Zero'!$A:$L,10,FALSE),0)</f>
        <v>0</v>
      </c>
      <c r="M121" s="32">
        <f>+L121-N121</f>
        <v>0</v>
      </c>
      <c r="N121" s="32">
        <f>IFERROR(VLOOKUP(G121,'Base Zero'!$A:$P,16,FALSE),0)</f>
        <v>0</v>
      </c>
      <c r="O121" s="32">
        <f>IFERROR(VLOOKUP(G121,'Base Execução'!A:M,6,FALSE),0)+IFERROR(VLOOKUP(G121,'Destaque Liberado pela CPRM'!A:F,6,FALSE),0)</f>
        <v>0</v>
      </c>
      <c r="P121" s="231">
        <f>+N121-O121</f>
        <v>0</v>
      </c>
      <c r="Q121" s="33"/>
      <c r="R121" s="231">
        <f>IFERROR(VLOOKUP(G121,'Base Execução'!$A:$K,7,FALSE),0)</f>
        <v>0</v>
      </c>
      <c r="S121" s="231">
        <f>IFERROR(VLOOKUP(G121,'Base Execução'!$A:$K,9,FALSE),0)</f>
        <v>0</v>
      </c>
      <c r="T121" s="32">
        <f>IFERROR(VLOOKUP(G121,'Base Execução'!$A:$K,11,FALSE),0)</f>
        <v>0</v>
      </c>
      <c r="U121" s="155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944</v>
      </c>
      <c r="G122" s="40" t="str">
        <f>CONCATENATE(D122,"-",E122,"-",F122)</f>
        <v>195068-3-944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368"/>
      <c r="B123" s="309"/>
      <c r="C123" s="48"/>
      <c r="D123" s="49"/>
      <c r="E123" s="48"/>
      <c r="F123" s="317"/>
      <c r="G123" s="49"/>
      <c r="H123" s="42"/>
      <c r="I123" s="42"/>
      <c r="J123" s="24"/>
      <c r="K123" s="42"/>
      <c r="L123" s="42"/>
      <c r="M123" s="42"/>
      <c r="N123" s="42"/>
      <c r="O123" s="42"/>
      <c r="P123" s="265"/>
      <c r="Q123" s="35"/>
      <c r="R123" s="265"/>
      <c r="S123" s="265"/>
      <c r="T123" s="42"/>
      <c r="U123" s="300"/>
    </row>
    <row r="124" spans="1:33" s="11" customFormat="1" ht="24.95" customHeight="1" x14ac:dyDescent="0.2">
      <c r="A124" s="272"/>
      <c r="B124" s="25" t="s">
        <v>255</v>
      </c>
      <c r="C124" s="273"/>
      <c r="D124" s="274"/>
      <c r="E124" s="273"/>
      <c r="F124" s="275"/>
      <c r="G124" s="273"/>
      <c r="H124" s="26">
        <f>SUM(H126:H128)</f>
        <v>343663503</v>
      </c>
      <c r="I124" s="26">
        <f t="shared" ref="I124:T124" si="52">SUM(I126:I128)</f>
        <v>-3436635</v>
      </c>
      <c r="J124" s="26">
        <f t="shared" si="52"/>
        <v>340226868</v>
      </c>
      <c r="K124" s="26">
        <f t="shared" si="52"/>
        <v>0</v>
      </c>
      <c r="L124" s="26">
        <f t="shared" si="52"/>
        <v>340226868</v>
      </c>
      <c r="M124" s="26">
        <f t="shared" si="52"/>
        <v>0</v>
      </c>
      <c r="N124" s="26">
        <f t="shared" si="52"/>
        <v>340226868</v>
      </c>
      <c r="O124" s="26">
        <f t="shared" si="52"/>
        <v>75633799.519999996</v>
      </c>
      <c r="P124" s="26">
        <f t="shared" si="52"/>
        <v>264593068.48000002</v>
      </c>
      <c r="Q124" s="22">
        <f>Q126</f>
        <v>0</v>
      </c>
      <c r="R124" s="26">
        <f t="shared" si="52"/>
        <v>71875660.269999996</v>
      </c>
      <c r="S124" s="26">
        <f t="shared" si="52"/>
        <v>68855191.519999996</v>
      </c>
      <c r="T124" s="26">
        <f t="shared" si="52"/>
        <v>65649692.590000004</v>
      </c>
      <c r="U124" s="156">
        <f>+IFERROR((R124/N124),0%)</f>
        <v>0.21125803700488463</v>
      </c>
      <c r="V124" s="364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11" customFormat="1" ht="15" customHeight="1" x14ac:dyDescent="0.2">
      <c r="A125" s="95"/>
      <c r="B125" s="277" t="s">
        <v>317</v>
      </c>
      <c r="C125" s="278"/>
      <c r="D125" s="40"/>
      <c r="E125" s="278"/>
      <c r="F125" s="279"/>
      <c r="G125" s="278"/>
      <c r="H125" s="32"/>
      <c r="I125" s="32"/>
      <c r="J125" s="23"/>
      <c r="K125" s="32"/>
      <c r="L125" s="32"/>
      <c r="M125" s="32"/>
      <c r="N125" s="32"/>
      <c r="O125" s="32"/>
      <c r="P125" s="231"/>
      <c r="Q125" s="33"/>
      <c r="R125" s="232"/>
      <c r="S125" s="232"/>
      <c r="T125" s="31"/>
      <c r="U125" s="155"/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" customHeight="1" x14ac:dyDescent="0.2">
      <c r="A126" s="276"/>
      <c r="B126" s="34" t="s">
        <v>23</v>
      </c>
      <c r="C126" s="278" t="s">
        <v>37</v>
      </c>
      <c r="D126" s="40"/>
      <c r="E126" s="278">
        <v>1</v>
      </c>
      <c r="F126" s="313">
        <v>100</v>
      </c>
      <c r="G126" s="40"/>
      <c r="H126" s="32">
        <f t="shared" ref="H126:P126" si="53">H132+H135</f>
        <v>343663503</v>
      </c>
      <c r="I126" s="32">
        <f t="shared" si="53"/>
        <v>-3436635</v>
      </c>
      <c r="J126" s="32">
        <f t="shared" si="53"/>
        <v>340226868</v>
      </c>
      <c r="K126" s="32">
        <f t="shared" si="53"/>
        <v>0</v>
      </c>
      <c r="L126" s="32">
        <f t="shared" si="53"/>
        <v>340226868</v>
      </c>
      <c r="M126" s="32">
        <f t="shared" si="53"/>
        <v>0</v>
      </c>
      <c r="N126" s="32">
        <f t="shared" si="53"/>
        <v>340226868</v>
      </c>
      <c r="O126" s="32">
        <f t="shared" si="53"/>
        <v>75633799.519999996</v>
      </c>
      <c r="P126" s="32">
        <f t="shared" si="53"/>
        <v>264593068.48000002</v>
      </c>
      <c r="Q126" s="32">
        <f>Q132</f>
        <v>0</v>
      </c>
      <c r="R126" s="32">
        <f>R132+R135</f>
        <v>71875660.269999996</v>
      </c>
      <c r="S126" s="32">
        <f>S132+S135</f>
        <v>68855191.519999996</v>
      </c>
      <c r="T126" s="32">
        <f>T132+T135</f>
        <v>65649692.590000004</v>
      </c>
      <c r="U126" s="155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188</v>
      </c>
      <c r="G127" s="40"/>
      <c r="H127" s="32">
        <f>H133</f>
        <v>0</v>
      </c>
      <c r="I127" s="32">
        <f t="shared" ref="I127:T127" si="54">I133</f>
        <v>0</v>
      </c>
      <c r="J127" s="32">
        <f t="shared" si="54"/>
        <v>0</v>
      </c>
      <c r="K127" s="32">
        <f t="shared" si="54"/>
        <v>0</v>
      </c>
      <c r="L127" s="32">
        <f t="shared" si="54"/>
        <v>0</v>
      </c>
      <c r="M127" s="32">
        <f t="shared" si="54"/>
        <v>0</v>
      </c>
      <c r="N127" s="32">
        <f t="shared" si="54"/>
        <v>0</v>
      </c>
      <c r="O127" s="32">
        <f t="shared" si="54"/>
        <v>0</v>
      </c>
      <c r="P127" s="32">
        <f t="shared" si="54"/>
        <v>0</v>
      </c>
      <c r="Q127" s="32"/>
      <c r="R127" s="32">
        <f t="shared" si="54"/>
        <v>0</v>
      </c>
      <c r="S127" s="32">
        <f t="shared" si="54"/>
        <v>0</v>
      </c>
      <c r="T127" s="32">
        <f t="shared" si="54"/>
        <v>0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944</v>
      </c>
      <c r="G128" s="40"/>
      <c r="H128" s="32">
        <f>H136</f>
        <v>0</v>
      </c>
      <c r="I128" s="32">
        <f t="shared" ref="I128:T128" si="55">I136</f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/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155"/>
    </row>
    <row r="129" spans="1:33" s="11" customFormat="1" ht="15" customHeight="1" x14ac:dyDescent="0.2">
      <c r="A129" s="95"/>
      <c r="B129" s="277"/>
      <c r="C129" s="278"/>
      <c r="D129" s="40"/>
      <c r="E129" s="278"/>
      <c r="F129" s="279"/>
      <c r="G129" s="278"/>
      <c r="H129" s="32"/>
      <c r="I129" s="32"/>
      <c r="J129" s="23"/>
      <c r="K129" s="32"/>
      <c r="L129" s="32"/>
      <c r="M129" s="32"/>
      <c r="N129" s="32"/>
      <c r="O129" s="32"/>
      <c r="P129" s="231"/>
      <c r="Q129" s="33"/>
      <c r="R129" s="232"/>
      <c r="S129" s="232"/>
      <c r="T129" s="31"/>
      <c r="U129" s="155"/>
      <c r="V129" s="364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11" customFormat="1" ht="15" customHeight="1" x14ac:dyDescent="0.2">
      <c r="A130" s="95"/>
      <c r="B130" s="424" t="s">
        <v>256</v>
      </c>
      <c r="C130" s="278"/>
      <c r="D130" s="40"/>
      <c r="E130" s="278"/>
      <c r="F130" s="279"/>
      <c r="G130" s="278"/>
      <c r="H130" s="32"/>
      <c r="I130" s="32"/>
      <c r="J130" s="21">
        <f>J131+J134</f>
        <v>340226868</v>
      </c>
      <c r="K130" s="21">
        <f t="shared" ref="K130:Q130" si="56">K131+K134</f>
        <v>0</v>
      </c>
      <c r="L130" s="21">
        <f t="shared" si="56"/>
        <v>340226868</v>
      </c>
      <c r="M130" s="21">
        <f t="shared" si="56"/>
        <v>0</v>
      </c>
      <c r="N130" s="21">
        <f t="shared" si="56"/>
        <v>340226868</v>
      </c>
      <c r="O130" s="21">
        <f t="shared" si="56"/>
        <v>75633799.519999996</v>
      </c>
      <c r="P130" s="21">
        <f t="shared" si="56"/>
        <v>264593068.48000002</v>
      </c>
      <c r="Q130" s="21">
        <f t="shared" si="56"/>
        <v>0</v>
      </c>
      <c r="R130" s="21">
        <f>R131+R134</f>
        <v>71875660.269999996</v>
      </c>
      <c r="S130" s="21">
        <f>S131+S134</f>
        <v>68855191.519999996</v>
      </c>
      <c r="T130" s="21">
        <f>T131+T134</f>
        <v>65649692.590000004</v>
      </c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318" t="s">
        <v>207</v>
      </c>
      <c r="C131" s="278"/>
      <c r="D131" s="40"/>
      <c r="E131" s="278"/>
      <c r="F131" s="279"/>
      <c r="G131" s="278"/>
      <c r="H131" s="21">
        <f>H132</f>
        <v>343663503</v>
      </c>
      <c r="I131" s="21">
        <f>I132</f>
        <v>-3436635</v>
      </c>
      <c r="J131" s="21">
        <f>J132+J133</f>
        <v>340226868</v>
      </c>
      <c r="K131" s="21">
        <f t="shared" ref="K131:P131" si="57">K132+K133</f>
        <v>0</v>
      </c>
      <c r="L131" s="21">
        <f t="shared" si="57"/>
        <v>340226868</v>
      </c>
      <c r="M131" s="21">
        <f t="shared" si="57"/>
        <v>0</v>
      </c>
      <c r="N131" s="21">
        <f t="shared" si="57"/>
        <v>340226868</v>
      </c>
      <c r="O131" s="21">
        <f t="shared" si="57"/>
        <v>75633799.519999996</v>
      </c>
      <c r="P131" s="21">
        <f t="shared" si="57"/>
        <v>264593068.48000002</v>
      </c>
      <c r="Q131" s="21">
        <f>Q132</f>
        <v>0</v>
      </c>
      <c r="R131" s="21">
        <f>R132+R133</f>
        <v>71875660.269999996</v>
      </c>
      <c r="S131" s="21">
        <f>S132+S133</f>
        <v>68855191.519999996</v>
      </c>
      <c r="T131" s="21">
        <f>T132+T133</f>
        <v>65649692.590000004</v>
      </c>
      <c r="U131" s="154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4" t="s">
        <v>23</v>
      </c>
      <c r="C132" s="278" t="s">
        <v>37</v>
      </c>
      <c r="D132" s="40">
        <v>174222</v>
      </c>
      <c r="E132" s="278">
        <v>1</v>
      </c>
      <c r="F132" s="313">
        <v>100</v>
      </c>
      <c r="G132" s="40" t="str">
        <f>CONCATENATE(D132,"-",E132,"-",F132)</f>
        <v>174222-1-100</v>
      </c>
      <c r="H132" s="32">
        <f>IFERROR(VLOOKUP(G132,'Base Zero'!A:L,6,FALSE),0)</f>
        <v>343663503</v>
      </c>
      <c r="I132" s="32">
        <f>IFERROR(VLOOKUP(G132,'Base Zero'!A:L,7,FALSE),0)</f>
        <v>-3436635</v>
      </c>
      <c r="J132" s="23">
        <f>(H132+I132)</f>
        <v>340226868</v>
      </c>
      <c r="K132" s="32">
        <f>(L132-J132)</f>
        <v>0</v>
      </c>
      <c r="L132" s="32">
        <f>IFERROR(VLOOKUP(G132,'Base Zero'!$A:$L,10,FALSE),0)</f>
        <v>340226868</v>
      </c>
      <c r="M132" s="32">
        <f>+L132-N132</f>
        <v>0</v>
      </c>
      <c r="N132" s="32">
        <f>IFERROR(VLOOKUP(G132,'Base Zero'!$A:$P,16,FALSE),0)</f>
        <v>340226868</v>
      </c>
      <c r="O132" s="32">
        <f>IFERROR(VLOOKUP(G132,'Base Execução'!A:M,6,FALSE),0)+IFERROR(VLOOKUP(G132,'Destaque Liberado pela CPRM'!A:F,6,FALSE),0)</f>
        <v>75633799.519999996</v>
      </c>
      <c r="P132" s="231">
        <f>+N132-O132</f>
        <v>264593068.48000002</v>
      </c>
      <c r="Q132" s="32"/>
      <c r="R132" s="231">
        <f>IFERROR(VLOOKUP(G132,'Base Execução'!$A:$K,7,FALSE),0)</f>
        <v>71875660.269999996</v>
      </c>
      <c r="S132" s="231">
        <f>IFERROR(VLOOKUP(G132,'Base Execução'!$A:$K,9,FALSE),0)</f>
        <v>68855191.519999996</v>
      </c>
      <c r="T132" s="32">
        <f>IFERROR(VLOOKUP(G132,'Base Execução'!$A:$K,11,FALSE),0)</f>
        <v>65649692.590000004</v>
      </c>
      <c r="U132" s="155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188</v>
      </c>
      <c r="G133" s="40" t="str">
        <f>CONCATENATE(D133,"-",E133,"-",F133)</f>
        <v>174222-1-188</v>
      </c>
      <c r="H133" s="32">
        <f>IFERROR(VLOOKUP(G133,'Base Zero'!A:L,6,FALSE),0)</f>
        <v>0</v>
      </c>
      <c r="I133" s="32">
        <f>IFERROR(VLOOKUP(G133,'Base Zero'!A:L,7,FALSE),0)</f>
        <v>0</v>
      </c>
      <c r="J133" s="23">
        <f>(H133+I133)</f>
        <v>0</v>
      </c>
      <c r="K133" s="32">
        <f>(L133-J133)</f>
        <v>0</v>
      </c>
      <c r="L133" s="32">
        <f>IFERROR(VLOOKUP(G133,'Base Zero'!$A:$L,10,FALSE),0)</f>
        <v>0</v>
      </c>
      <c r="M133" s="32">
        <f>+L133-N133</f>
        <v>0</v>
      </c>
      <c r="N133" s="32">
        <f>IFERROR(VLOOKUP(G133,'Base Zero'!$A:$P,16,FALSE),0)</f>
        <v>0</v>
      </c>
      <c r="O133" s="32">
        <f>IFERROR(VLOOKUP(G133,'Base Execução'!A:M,6,FALSE),0)+IFERROR(VLOOKUP(G133,'Destaque Liberado pela CPRM'!A:F,6,FALSE),0)</f>
        <v>0</v>
      </c>
      <c r="P133" s="231">
        <f>+N133-O133</f>
        <v>0</v>
      </c>
      <c r="Q133" s="32"/>
      <c r="R133" s="231">
        <f>IFERROR(VLOOKUP(G133,'Base Execução'!$A:$K,7,FALSE),0)</f>
        <v>0</v>
      </c>
      <c r="S133" s="231">
        <f>IFERROR(VLOOKUP(G133,'Base Execução'!$A:$K,9,FALSE),0)</f>
        <v>0</v>
      </c>
      <c r="T133" s="32">
        <f>IFERROR(VLOOKUP(G133,'Base Execução'!$A:$K,11,FALSE),0)</f>
        <v>0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8" t="s">
        <v>302</v>
      </c>
      <c r="C134" s="278"/>
      <c r="D134" s="40"/>
      <c r="E134" s="278"/>
      <c r="F134" s="313"/>
      <c r="G134" s="40"/>
      <c r="H134" s="21">
        <f>H135+H136</f>
        <v>0</v>
      </c>
      <c r="I134" s="21">
        <f t="shared" ref="I134:P134" si="58">I135+I136</f>
        <v>0</v>
      </c>
      <c r="J134" s="21">
        <f t="shared" si="58"/>
        <v>0</v>
      </c>
      <c r="K134" s="21">
        <f t="shared" si="58"/>
        <v>0</v>
      </c>
      <c r="L134" s="21">
        <f t="shared" si="58"/>
        <v>0</v>
      </c>
      <c r="M134" s="21">
        <f t="shared" si="58"/>
        <v>0</v>
      </c>
      <c r="N134" s="21">
        <f t="shared" si="58"/>
        <v>0</v>
      </c>
      <c r="O134" s="21">
        <f t="shared" si="58"/>
        <v>0</v>
      </c>
      <c r="P134" s="228">
        <f t="shared" si="58"/>
        <v>0</v>
      </c>
      <c r="Q134" s="32"/>
      <c r="R134" s="21">
        <f>R135+R136</f>
        <v>0</v>
      </c>
      <c r="S134" s="21">
        <f>S135+S136</f>
        <v>0</v>
      </c>
      <c r="T134" s="21">
        <f>T135+T136</f>
        <v>0</v>
      </c>
      <c r="U134" s="154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4" t="s">
        <v>23</v>
      </c>
      <c r="C135" s="278" t="s">
        <v>37</v>
      </c>
      <c r="D135" s="40">
        <v>195062</v>
      </c>
      <c r="E135" s="278">
        <v>1</v>
      </c>
      <c r="F135" s="313">
        <v>100</v>
      </c>
      <c r="G135" s="40" t="str">
        <f>CONCATENATE(D135,"-",E135,"-",F135)</f>
        <v>195062-1-100</v>
      </c>
      <c r="H135" s="32">
        <f>IFERROR(VLOOKUP(G135,'Base Zero'!A:L,6,FALSE),0)</f>
        <v>0</v>
      </c>
      <c r="I135" s="32">
        <f>IFERROR(VLOOKUP(G135,'Base Zero'!A:L,7,FALSE),0)</f>
        <v>0</v>
      </c>
      <c r="J135" s="23">
        <f>(H135+I135)</f>
        <v>0</v>
      </c>
      <c r="K135" s="32">
        <f>(L135-J135)</f>
        <v>0</v>
      </c>
      <c r="L135" s="32">
        <f>IFERROR(VLOOKUP(G135,'Base Zero'!$A:$L,10,FALSE),0)</f>
        <v>0</v>
      </c>
      <c r="M135" s="32">
        <f>+L135-N135</f>
        <v>0</v>
      </c>
      <c r="N135" s="32">
        <f>IFERROR(VLOOKUP(G135,'Base Zero'!$A:$P,16,FALSE),0)</f>
        <v>0</v>
      </c>
      <c r="O135" s="32">
        <f>IFERROR(VLOOKUP(G135,'Base Execução'!A:M,6,FALSE),0)+IFERROR(VLOOKUP(G135,'Destaque Liberado pela CPRM'!A:F,6,FALSE),0)</f>
        <v>0</v>
      </c>
      <c r="P135" s="231">
        <f>+N135-O135</f>
        <v>0</v>
      </c>
      <c r="Q135" s="32"/>
      <c r="R135" s="231">
        <f>IFERROR(VLOOKUP(G135,'Base Execução'!$A:$K,7,FALSE),0)</f>
        <v>0</v>
      </c>
      <c r="S135" s="231">
        <f>IFERROR(VLOOKUP(G135,'Base Execução'!$A:$K,9,FALSE),0)</f>
        <v>0</v>
      </c>
      <c r="T135" s="32">
        <f>IFERROR(VLOOKUP(G135,'Base Execução'!$A:$K,11,FALSE),0)</f>
        <v>0</v>
      </c>
      <c r="U135" s="155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944</v>
      </c>
      <c r="G136" s="40" t="str">
        <f>CONCATENATE(D136,"-",E136,"-",F136)</f>
        <v>195062-1-944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/>
      <c r="C137" s="278"/>
      <c r="D137" s="40"/>
      <c r="E137" s="278"/>
      <c r="F137" s="313"/>
      <c r="G137" s="40"/>
      <c r="H137" s="32"/>
      <c r="I137" s="32"/>
      <c r="J137" s="23"/>
      <c r="K137" s="32"/>
      <c r="L137" s="32"/>
      <c r="M137" s="32"/>
      <c r="N137" s="32"/>
      <c r="O137" s="32"/>
      <c r="P137" s="231"/>
      <c r="Q137" s="32"/>
      <c r="R137" s="231"/>
      <c r="S137" s="231"/>
      <c r="T137" s="32"/>
      <c r="U137" s="298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24.95" customHeight="1" x14ac:dyDescent="0.2">
      <c r="A138" s="272"/>
      <c r="B138" s="25" t="s">
        <v>257</v>
      </c>
      <c r="C138" s="273"/>
      <c r="D138" s="274"/>
      <c r="E138" s="273"/>
      <c r="F138" s="275"/>
      <c r="G138" s="273"/>
      <c r="H138" s="26">
        <f>SUM(H140:H141)</f>
        <v>1450000</v>
      </c>
      <c r="I138" s="26">
        <f t="shared" ref="I138:T138" si="59">SUM(I140:I141)</f>
        <v>0</v>
      </c>
      <c r="J138" s="26">
        <f t="shared" si="59"/>
        <v>1450000</v>
      </c>
      <c r="K138" s="26">
        <f t="shared" si="59"/>
        <v>0</v>
      </c>
      <c r="L138" s="26">
        <f t="shared" si="59"/>
        <v>1450000</v>
      </c>
      <c r="M138" s="26">
        <f t="shared" si="59"/>
        <v>0</v>
      </c>
      <c r="N138" s="26">
        <f t="shared" si="59"/>
        <v>1450000</v>
      </c>
      <c r="O138" s="26">
        <f t="shared" si="59"/>
        <v>18656.27</v>
      </c>
      <c r="P138" s="26">
        <f t="shared" si="59"/>
        <v>1431343.73</v>
      </c>
      <c r="Q138" s="22">
        <f t="shared" si="59"/>
        <v>0</v>
      </c>
      <c r="R138" s="26">
        <f t="shared" si="59"/>
        <v>16123.47</v>
      </c>
      <c r="S138" s="26">
        <f t="shared" si="59"/>
        <v>16123.47</v>
      </c>
      <c r="T138" s="26">
        <f t="shared" si="59"/>
        <v>16123.47</v>
      </c>
      <c r="U138" s="156">
        <f>+IFERROR((R138/N138),0%)</f>
        <v>1.1119634482758621E-2</v>
      </c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15" customHeight="1" x14ac:dyDescent="0.2">
      <c r="A139" s="95"/>
      <c r="B139" s="277" t="s">
        <v>318</v>
      </c>
      <c r="C139" s="278"/>
      <c r="D139" s="40"/>
      <c r="E139" s="278"/>
      <c r="F139" s="279"/>
      <c r="G139" s="278"/>
      <c r="H139" s="32"/>
      <c r="I139" s="32"/>
      <c r="J139" s="23"/>
      <c r="K139" s="32"/>
      <c r="L139" s="32"/>
      <c r="M139" s="32"/>
      <c r="N139" s="32"/>
      <c r="O139" s="32"/>
      <c r="P139" s="231"/>
      <c r="Q139" s="33"/>
      <c r="R139" s="232"/>
      <c r="S139" s="232"/>
      <c r="T139" s="31"/>
      <c r="U139" s="155"/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314" t="s">
        <v>23</v>
      </c>
      <c r="C140" s="278" t="s">
        <v>24</v>
      </c>
      <c r="D140" s="40"/>
      <c r="E140" s="278">
        <v>3</v>
      </c>
      <c r="F140" s="279">
        <v>142</v>
      </c>
      <c r="G140" s="278"/>
      <c r="H140" s="32">
        <f>H145</f>
        <v>1305000</v>
      </c>
      <c r="I140" s="32">
        <f t="shared" ref="I140:T140" si="60">I145</f>
        <v>0</v>
      </c>
      <c r="J140" s="32">
        <f t="shared" si="60"/>
        <v>1305000</v>
      </c>
      <c r="K140" s="32">
        <f t="shared" si="60"/>
        <v>0</v>
      </c>
      <c r="L140" s="32">
        <f t="shared" si="60"/>
        <v>1305000</v>
      </c>
      <c r="M140" s="32">
        <f t="shared" si="60"/>
        <v>0</v>
      </c>
      <c r="N140" s="32">
        <f t="shared" si="60"/>
        <v>1305000</v>
      </c>
      <c r="O140" s="32">
        <f t="shared" si="60"/>
        <v>18656.27</v>
      </c>
      <c r="P140" s="32">
        <f t="shared" si="60"/>
        <v>1286343.73</v>
      </c>
      <c r="Q140" s="32">
        <f t="shared" si="60"/>
        <v>0</v>
      </c>
      <c r="R140" s="32">
        <f t="shared" si="60"/>
        <v>16123.47</v>
      </c>
      <c r="S140" s="32">
        <f t="shared" si="60"/>
        <v>16123.47</v>
      </c>
      <c r="T140" s="32">
        <f t="shared" si="60"/>
        <v>16123.47</v>
      </c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27</v>
      </c>
      <c r="D141" s="40"/>
      <c r="E141" s="278">
        <v>4</v>
      </c>
      <c r="F141" s="313">
        <v>142</v>
      </c>
      <c r="G141" s="278"/>
      <c r="H141" s="32">
        <f>H146</f>
        <v>145000</v>
      </c>
      <c r="I141" s="32">
        <f t="shared" ref="I141:T141" si="61">I146</f>
        <v>0</v>
      </c>
      <c r="J141" s="32">
        <f t="shared" si="61"/>
        <v>145000</v>
      </c>
      <c r="K141" s="32">
        <f t="shared" si="61"/>
        <v>0</v>
      </c>
      <c r="L141" s="32">
        <f t="shared" si="61"/>
        <v>145000</v>
      </c>
      <c r="M141" s="32">
        <f t="shared" si="61"/>
        <v>0</v>
      </c>
      <c r="N141" s="32">
        <f t="shared" si="61"/>
        <v>145000</v>
      </c>
      <c r="O141" s="32">
        <f t="shared" si="61"/>
        <v>0</v>
      </c>
      <c r="P141" s="32">
        <f t="shared" si="61"/>
        <v>145000</v>
      </c>
      <c r="Q141" s="32">
        <f t="shared" si="61"/>
        <v>0</v>
      </c>
      <c r="R141" s="32">
        <f t="shared" si="61"/>
        <v>0</v>
      </c>
      <c r="S141" s="32">
        <f t="shared" si="61"/>
        <v>0</v>
      </c>
      <c r="T141" s="32">
        <f t="shared" si="61"/>
        <v>0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37"/>
      <c r="C142" s="278"/>
      <c r="D142" s="40"/>
      <c r="E142" s="278"/>
      <c r="F142" s="279"/>
      <c r="G142" s="278"/>
      <c r="H142" s="32"/>
      <c r="I142" s="32"/>
      <c r="J142" s="23"/>
      <c r="K142" s="32"/>
      <c r="L142" s="32"/>
      <c r="M142" s="32"/>
      <c r="N142" s="32"/>
      <c r="O142" s="32"/>
      <c r="P142" s="231"/>
      <c r="Q142" s="33"/>
      <c r="R142" s="232"/>
      <c r="S142" s="232"/>
      <c r="T142" s="31"/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24.95" customHeight="1" x14ac:dyDescent="0.2">
      <c r="A143" s="95"/>
      <c r="B143" s="424" t="s">
        <v>258</v>
      </c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15" customHeight="1" x14ac:dyDescent="0.2">
      <c r="A144" s="95"/>
      <c r="B144" s="318" t="s">
        <v>208</v>
      </c>
      <c r="C144" s="278"/>
      <c r="D144" s="40"/>
      <c r="E144" s="278"/>
      <c r="F144" s="279"/>
      <c r="G144" s="278"/>
      <c r="H144" s="21">
        <f>SUM(H145:H146)</f>
        <v>1450000</v>
      </c>
      <c r="I144" s="21">
        <f>SUM(I145:I146)</f>
        <v>0</v>
      </c>
      <c r="J144" s="21">
        <f t="shared" ref="J144:T144" si="62">SUM(J145:J146)</f>
        <v>1450000</v>
      </c>
      <c r="K144" s="21">
        <f t="shared" si="62"/>
        <v>0</v>
      </c>
      <c r="L144" s="21">
        <f t="shared" si="62"/>
        <v>1450000</v>
      </c>
      <c r="M144" s="21">
        <f t="shared" si="62"/>
        <v>0</v>
      </c>
      <c r="N144" s="21">
        <f t="shared" si="62"/>
        <v>1450000</v>
      </c>
      <c r="O144" s="21">
        <f t="shared" si="62"/>
        <v>18656.27</v>
      </c>
      <c r="P144" s="228">
        <f t="shared" si="62"/>
        <v>1431343.73</v>
      </c>
      <c r="Q144" s="21">
        <f t="shared" si="62"/>
        <v>0</v>
      </c>
      <c r="R144" s="21">
        <f t="shared" si="62"/>
        <v>16123.47</v>
      </c>
      <c r="S144" s="21">
        <f t="shared" si="62"/>
        <v>16123.47</v>
      </c>
      <c r="T144" s="21">
        <f t="shared" si="62"/>
        <v>16123.47</v>
      </c>
      <c r="U144" s="154">
        <f>+IFERROR((R144/N144),0%)</f>
        <v>1.1119634482758621E-2</v>
      </c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4" t="s">
        <v>23</v>
      </c>
      <c r="C145" s="278" t="s">
        <v>24</v>
      </c>
      <c r="D145" s="40">
        <v>174237</v>
      </c>
      <c r="E145" s="278">
        <v>3</v>
      </c>
      <c r="F145" s="279">
        <v>142</v>
      </c>
      <c r="G145" s="40" t="str">
        <f>CONCATENATE(D145,"-",E145,"-",F145)</f>
        <v>174237-3-142</v>
      </c>
      <c r="H145" s="32">
        <f>IFERROR(VLOOKUP(G145,'Base Zero'!A:L,6,FALSE),0)</f>
        <v>1305000</v>
      </c>
      <c r="I145" s="32">
        <f>IFERROR(VLOOKUP(G145,'Base Zero'!A:L,7,FALSE),0)</f>
        <v>0</v>
      </c>
      <c r="J145" s="23">
        <f>(H145+I145)</f>
        <v>1305000</v>
      </c>
      <c r="K145" s="32">
        <f>(L145-J145)</f>
        <v>0</v>
      </c>
      <c r="L145" s="32">
        <f>IFERROR(VLOOKUP(G145,'Base Zero'!$A:$L,10,FALSE),0)</f>
        <v>1305000</v>
      </c>
      <c r="M145" s="32">
        <f>+L145-N145</f>
        <v>0</v>
      </c>
      <c r="N145" s="32">
        <f>IFERROR(VLOOKUP(G145,'Base Zero'!$A:$P,16,FALSE),0)</f>
        <v>1305000</v>
      </c>
      <c r="O145" s="32">
        <f>IFERROR(VLOOKUP(G145,'Base Execução'!A:M,6,FALSE),0)+IFERROR(VLOOKUP(G145,'Destaque Liberado pela CPRM'!A:F,6,FALSE),0)</f>
        <v>18656.27</v>
      </c>
      <c r="P145" s="231">
        <f>+N145-O145</f>
        <v>1286343.73</v>
      </c>
      <c r="Q145" s="32"/>
      <c r="R145" s="231">
        <f>IFERROR(VLOOKUP(G145,'Base Execução'!$A:$K,7,FALSE),0)</f>
        <v>16123.47</v>
      </c>
      <c r="S145" s="231">
        <f>IFERROR(VLOOKUP(G145,'Base Execução'!$A:$K,9,FALSE),0)</f>
        <v>16123.47</v>
      </c>
      <c r="T145" s="32">
        <f>IFERROR(VLOOKUP(G145,'Base Execução'!$A:$K,11,FALSE),0)</f>
        <v>16123.47</v>
      </c>
      <c r="U145" s="153"/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 x14ac:dyDescent="0.2">
      <c r="B146" s="314" t="s">
        <v>23</v>
      </c>
      <c r="C146" s="278" t="s">
        <v>27</v>
      </c>
      <c r="D146" s="40">
        <v>174237</v>
      </c>
      <c r="E146" s="278">
        <v>4</v>
      </c>
      <c r="F146" s="313">
        <v>142</v>
      </c>
      <c r="G146" s="40" t="str">
        <f>CONCATENATE(D146,"-",E146,"-",F146)</f>
        <v>174237-4-142</v>
      </c>
      <c r="H146" s="32">
        <f>IFERROR(VLOOKUP(G146,'Base Zero'!A:L,6,FALSE),0)</f>
        <v>145000</v>
      </c>
      <c r="I146" s="32">
        <f>IFERROR(VLOOKUP(G146,'Base Zero'!A:L,7,FALSE),0)</f>
        <v>0</v>
      </c>
      <c r="J146" s="23">
        <f>(H146+I146)</f>
        <v>145000</v>
      </c>
      <c r="K146" s="32">
        <f>(L146-J146)</f>
        <v>0</v>
      </c>
      <c r="L146" s="32">
        <f>IFERROR(VLOOKUP(G146,'Base Zero'!$A:$L,10,FALSE),0)</f>
        <v>145000</v>
      </c>
      <c r="M146" s="32">
        <f>+L146-N146</f>
        <v>0</v>
      </c>
      <c r="N146" s="32">
        <f>IFERROR(VLOOKUP(G146,'Base Zero'!$A:$P,16,FALSE),0)</f>
        <v>145000</v>
      </c>
      <c r="O146" s="32">
        <f>IFERROR(VLOOKUP(G146,'Base Execução'!A:M,6,FALSE),0)+IFERROR(VLOOKUP(G146,'Destaque Liberado pela CPRM'!A:F,6,FALSE),0)</f>
        <v>0</v>
      </c>
      <c r="P146" s="231">
        <f>+N146-O146</f>
        <v>145000</v>
      </c>
      <c r="Q146" s="32"/>
      <c r="R146" s="231">
        <f>IFERROR(VLOOKUP(G146,'Base Execução'!$A:$K,7,FALSE),0)</f>
        <v>0</v>
      </c>
      <c r="S146" s="231">
        <f>IFERROR(VLOOKUP(G146,'Base Execução'!$A:$K,9,FALSE),0)</f>
        <v>0</v>
      </c>
      <c r="T146" s="32">
        <f>IFERROR(VLOOKUP(G146,'Base Execução'!$A:$K,11,FALSE),0)</f>
        <v>0</v>
      </c>
      <c r="U146" s="155"/>
    </row>
    <row r="147" spans="1:33" s="11" customFormat="1" ht="15" customHeight="1" x14ac:dyDescent="0.2">
      <c r="A147" s="370"/>
      <c r="B147" s="34"/>
      <c r="C147" s="269"/>
      <c r="D147" s="39"/>
      <c r="E147" s="269"/>
      <c r="F147" s="44"/>
      <c r="G147" s="40"/>
      <c r="H147" s="32"/>
      <c r="I147" s="32"/>
      <c r="J147" s="32"/>
      <c r="K147" s="32"/>
      <c r="L147" s="32"/>
      <c r="M147" s="32"/>
      <c r="N147" s="32"/>
      <c r="O147" s="32"/>
      <c r="P147" s="231"/>
      <c r="Q147" s="32"/>
      <c r="R147" s="32"/>
      <c r="S147" s="32"/>
      <c r="T147" s="32"/>
      <c r="U147" s="373"/>
      <c r="V147" s="364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11" customFormat="1" ht="24.95" customHeight="1" x14ac:dyDescent="0.2">
      <c r="A148" s="272"/>
      <c r="B148" s="25" t="s">
        <v>233</v>
      </c>
      <c r="C148" s="273"/>
      <c r="D148" s="274"/>
      <c r="E148" s="273"/>
      <c r="F148" s="275"/>
      <c r="G148" s="273"/>
      <c r="H148" s="26">
        <f t="shared" ref="H148:P148" si="63">+H150+H151</f>
        <v>18800000</v>
      </c>
      <c r="I148" s="26">
        <f t="shared" si="63"/>
        <v>0</v>
      </c>
      <c r="J148" s="27">
        <f t="shared" si="63"/>
        <v>18800000</v>
      </c>
      <c r="K148" s="26">
        <f t="shared" si="63"/>
        <v>0</v>
      </c>
      <c r="L148" s="26">
        <f t="shared" si="63"/>
        <v>18800000</v>
      </c>
      <c r="M148" s="26">
        <f t="shared" si="63"/>
        <v>0</v>
      </c>
      <c r="N148" s="26">
        <f t="shared" si="63"/>
        <v>18800000</v>
      </c>
      <c r="O148" s="26">
        <f t="shared" si="63"/>
        <v>5832878.5600000005</v>
      </c>
      <c r="P148" s="230">
        <f t="shared" si="63"/>
        <v>12967121.439999998</v>
      </c>
      <c r="Q148" s="35"/>
      <c r="R148" s="230">
        <f>+R150+R151</f>
        <v>5823976.4199999999</v>
      </c>
      <c r="S148" s="230">
        <f>+S150+S151</f>
        <v>32985.74</v>
      </c>
      <c r="T148" s="26">
        <f>+T150+T151</f>
        <v>24919.94</v>
      </c>
      <c r="U148" s="156">
        <f>+IFERROR((R148/N148),0%)</f>
        <v>0.30978597978723404</v>
      </c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15" customHeight="1" x14ac:dyDescent="0.2">
      <c r="A149" s="368"/>
      <c r="B149" s="277" t="s">
        <v>319</v>
      </c>
      <c r="C149" s="278"/>
      <c r="D149" s="40"/>
      <c r="E149" s="278"/>
      <c r="F149" s="279"/>
      <c r="G149" s="278"/>
      <c r="H149" s="32"/>
      <c r="I149" s="32"/>
      <c r="J149" s="23"/>
      <c r="K149" s="32"/>
      <c r="L149" s="32"/>
      <c r="M149" s="32"/>
      <c r="N149" s="32"/>
      <c r="O149" s="32"/>
      <c r="P149" s="231"/>
      <c r="Q149" s="33"/>
      <c r="R149" s="232"/>
      <c r="S149" s="232"/>
      <c r="T149" s="31"/>
      <c r="U149" s="153"/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 x14ac:dyDescent="0.2">
      <c r="A150" s="276"/>
      <c r="B150" s="34" t="s">
        <v>23</v>
      </c>
      <c r="C150" s="278" t="s">
        <v>24</v>
      </c>
      <c r="D150" s="40"/>
      <c r="E150" s="278">
        <v>3</v>
      </c>
      <c r="F150" s="313">
        <v>142</v>
      </c>
      <c r="G150" s="40"/>
      <c r="H150" s="32">
        <f>H155+H159+H162+H165+H168+H171+H174+H177+H180</f>
        <v>18600000</v>
      </c>
      <c r="I150" s="32">
        <f t="shared" ref="I150:T150" si="64">I155+I159+I162+I165+I168+I171+I174+I177+I180</f>
        <v>0</v>
      </c>
      <c r="J150" s="32">
        <f t="shared" si="64"/>
        <v>18600000</v>
      </c>
      <c r="K150" s="32">
        <f t="shared" si="64"/>
        <v>0</v>
      </c>
      <c r="L150" s="32">
        <f t="shared" si="64"/>
        <v>18600000</v>
      </c>
      <c r="M150" s="32">
        <f t="shared" si="64"/>
        <v>0</v>
      </c>
      <c r="N150" s="32">
        <f t="shared" si="64"/>
        <v>18600000</v>
      </c>
      <c r="O150" s="32">
        <f t="shared" si="64"/>
        <v>5832878.5600000005</v>
      </c>
      <c r="P150" s="32">
        <f t="shared" si="64"/>
        <v>12767121.439999998</v>
      </c>
      <c r="Q150" s="32">
        <f t="shared" si="64"/>
        <v>0</v>
      </c>
      <c r="R150" s="32">
        <f t="shared" si="64"/>
        <v>5823976.4199999999</v>
      </c>
      <c r="S150" s="32">
        <f t="shared" si="64"/>
        <v>32985.74</v>
      </c>
      <c r="T150" s="32">
        <f t="shared" si="64"/>
        <v>24919.94</v>
      </c>
      <c r="U150" s="155"/>
    </row>
    <row r="151" spans="1:33" ht="15" customHeight="1" x14ac:dyDescent="0.2">
      <c r="A151" s="276"/>
      <c r="B151" s="34" t="s">
        <v>23</v>
      </c>
      <c r="C151" s="278" t="s">
        <v>27</v>
      </c>
      <c r="D151" s="40"/>
      <c r="E151" s="278">
        <v>4</v>
      </c>
      <c r="F151" s="313">
        <v>142</v>
      </c>
      <c r="G151" s="40"/>
      <c r="H151" s="32">
        <f>H156</f>
        <v>200000</v>
      </c>
      <c r="I151" s="32">
        <f t="shared" ref="I151:T151" si="65">I156</f>
        <v>0</v>
      </c>
      <c r="J151" s="32">
        <f t="shared" si="65"/>
        <v>200000</v>
      </c>
      <c r="K151" s="32">
        <f t="shared" si="65"/>
        <v>0</v>
      </c>
      <c r="L151" s="32">
        <f t="shared" si="65"/>
        <v>200000</v>
      </c>
      <c r="M151" s="32">
        <f t="shared" si="65"/>
        <v>0</v>
      </c>
      <c r="N151" s="32">
        <f t="shared" si="65"/>
        <v>200000</v>
      </c>
      <c r="O151" s="32">
        <f t="shared" si="65"/>
        <v>0</v>
      </c>
      <c r="P151" s="32">
        <f t="shared" si="65"/>
        <v>200000</v>
      </c>
      <c r="Q151" s="32">
        <f t="shared" si="65"/>
        <v>0</v>
      </c>
      <c r="R151" s="32">
        <f t="shared" si="65"/>
        <v>0</v>
      </c>
      <c r="S151" s="32">
        <f t="shared" si="65"/>
        <v>0</v>
      </c>
      <c r="T151" s="32">
        <f t="shared" si="65"/>
        <v>0</v>
      </c>
      <c r="U151" s="155"/>
    </row>
    <row r="152" spans="1:33" ht="15" customHeight="1" x14ac:dyDescent="0.2">
      <c r="A152" s="276"/>
      <c r="B152" s="302"/>
      <c r="C152" s="278"/>
      <c r="D152" s="40"/>
      <c r="E152" s="278"/>
      <c r="F152" s="313"/>
      <c r="G152" s="40"/>
      <c r="H152" s="32"/>
      <c r="I152" s="32"/>
      <c r="J152" s="32"/>
      <c r="K152" s="32"/>
      <c r="L152" s="32"/>
      <c r="M152" s="32"/>
      <c r="N152" s="32"/>
      <c r="O152" s="32"/>
      <c r="P152" s="231"/>
      <c r="Q152" s="33"/>
      <c r="R152" s="231"/>
      <c r="S152" s="231"/>
      <c r="T152" s="32"/>
      <c r="U152" s="155"/>
    </row>
    <row r="153" spans="1:33" ht="24.95" customHeight="1" x14ac:dyDescent="0.2">
      <c r="A153" s="276"/>
      <c r="B153" s="424" t="s">
        <v>234</v>
      </c>
      <c r="C153" s="327"/>
      <c r="D153" s="328"/>
      <c r="E153" s="327"/>
      <c r="F153" s="220"/>
      <c r="G153" s="39"/>
      <c r="H153" s="32"/>
      <c r="I153" s="32"/>
      <c r="J153" s="23"/>
      <c r="K153" s="32"/>
      <c r="L153" s="32"/>
      <c r="M153" s="32"/>
      <c r="N153" s="32"/>
      <c r="O153" s="219"/>
      <c r="P153" s="232"/>
      <c r="Q153" s="35"/>
      <c r="R153" s="232"/>
      <c r="S153" s="232"/>
      <c r="T153" s="31"/>
      <c r="U153" s="298"/>
      <c r="V153" s="366"/>
    </row>
    <row r="154" spans="1:33" ht="15" customHeight="1" x14ac:dyDescent="0.2">
      <c r="A154" s="276"/>
      <c r="B154" s="38" t="s">
        <v>152</v>
      </c>
      <c r="C154" s="327"/>
      <c r="D154" s="330"/>
      <c r="E154" s="329"/>
      <c r="F154" s="326"/>
      <c r="G154" s="327"/>
      <c r="H154" s="21">
        <f>SUM(H155:H156)</f>
        <v>600000</v>
      </c>
      <c r="I154" s="21">
        <f>SUM(I155:I156)</f>
        <v>0</v>
      </c>
      <c r="J154" s="21">
        <f>SUM(J155:J156)</f>
        <v>600000</v>
      </c>
      <c r="K154" s="21">
        <f>SUM(K155:K156)</f>
        <v>0</v>
      </c>
      <c r="L154" s="21">
        <f>SUM(L155:L156)</f>
        <v>600000</v>
      </c>
      <c r="M154" s="21">
        <f t="shared" ref="M154:T154" si="66">SUM(M155:M156)</f>
        <v>0</v>
      </c>
      <c r="N154" s="21">
        <f t="shared" si="66"/>
        <v>600000</v>
      </c>
      <c r="O154" s="21">
        <f t="shared" si="66"/>
        <v>31065.17</v>
      </c>
      <c r="P154" s="228">
        <f t="shared" si="66"/>
        <v>568934.83000000007</v>
      </c>
      <c r="Q154" s="21">
        <f t="shared" si="66"/>
        <v>0</v>
      </c>
      <c r="R154" s="21">
        <f t="shared" si="66"/>
        <v>22163.03</v>
      </c>
      <c r="S154" s="21">
        <f t="shared" si="66"/>
        <v>21163.03</v>
      </c>
      <c r="T154" s="21">
        <f t="shared" si="66"/>
        <v>21163.03</v>
      </c>
      <c r="U154" s="154">
        <f>+IFERROR((R154/N154),0%)</f>
        <v>3.6938383333333331E-2</v>
      </c>
      <c r="V154" s="366"/>
    </row>
    <row r="155" spans="1:33" ht="15" customHeight="1" x14ac:dyDescent="0.2">
      <c r="A155" s="276"/>
      <c r="B155" s="34" t="s">
        <v>23</v>
      </c>
      <c r="C155" s="327" t="s">
        <v>24</v>
      </c>
      <c r="D155" s="328">
        <v>174231</v>
      </c>
      <c r="E155" s="327">
        <v>3</v>
      </c>
      <c r="F155" s="220">
        <v>142</v>
      </c>
      <c r="G155" s="39" t="str">
        <f>CONCATENATE(D155,"-",E155,"-",F155)</f>
        <v>174231-3-142</v>
      </c>
      <c r="H155" s="32">
        <f>IFERROR(VLOOKUP(G155,'Base Zero'!A:L,6,FALSE),0)</f>
        <v>400000</v>
      </c>
      <c r="I155" s="32">
        <f>IFERROR(VLOOKUP(G155,'Base Zero'!A:L,7,FALSE),0)</f>
        <v>0</v>
      </c>
      <c r="J155" s="23">
        <f>(H155+I155)</f>
        <v>400000</v>
      </c>
      <c r="K155" s="32">
        <f>(L155-J155)</f>
        <v>0</v>
      </c>
      <c r="L155" s="32">
        <f>IFERROR(VLOOKUP(G155,'Base Zero'!$A:$L,10,FALSE),0)</f>
        <v>400000</v>
      </c>
      <c r="M155" s="32">
        <f>+L155-N155</f>
        <v>0</v>
      </c>
      <c r="N155" s="32">
        <f>IFERROR(VLOOKUP(G155,'Base Zero'!$A:$P,16,FALSE),0)</f>
        <v>400000</v>
      </c>
      <c r="O155" s="32">
        <f>IFERROR(VLOOKUP(G155,'Base Execução'!A:M,6,FALSE),0)+IFERROR(VLOOKUP(G155,'Destaque Liberado pela CPRM'!A:F,6,FALSE),0)</f>
        <v>31065.17</v>
      </c>
      <c r="P155" s="231">
        <f>+N155-O155</f>
        <v>368934.83</v>
      </c>
      <c r="Q155" s="33"/>
      <c r="R155" s="231">
        <f>IFERROR(VLOOKUP(G155,'Base Execução'!$A:$K,7,FALSE),0)</f>
        <v>22163.03</v>
      </c>
      <c r="S155" s="231">
        <f>IFERROR(VLOOKUP(G155,'Base Execução'!$A:$K,9,FALSE),0)</f>
        <v>21163.03</v>
      </c>
      <c r="T155" s="32">
        <f>IFERROR(VLOOKUP(G155,'Base Execução'!$A:$K,11,FALSE),0)</f>
        <v>21163.03</v>
      </c>
      <c r="U155" s="155"/>
      <c r="V155" s="366"/>
    </row>
    <row r="156" spans="1:33" ht="15" customHeight="1" x14ac:dyDescent="0.2">
      <c r="A156" s="276"/>
      <c r="B156" s="34" t="s">
        <v>23</v>
      </c>
      <c r="C156" s="327" t="s">
        <v>27</v>
      </c>
      <c r="D156" s="328">
        <v>174231</v>
      </c>
      <c r="E156" s="327">
        <v>4</v>
      </c>
      <c r="F156" s="220">
        <v>142</v>
      </c>
      <c r="G156" s="39" t="str">
        <f>CONCATENATE(D156,"-",E156,"-",F156)</f>
        <v>174231-4-142</v>
      </c>
      <c r="H156" s="31">
        <f>IFERROR(VLOOKUP(G156,'Base Zero'!A:L,6,FALSE),0)</f>
        <v>200000</v>
      </c>
      <c r="I156" s="31">
        <f>IFERROR(VLOOKUP(G156,'Base Zero'!A:L,7,FALSE),0)</f>
        <v>0</v>
      </c>
      <c r="J156" s="28">
        <f>(H156+I156)</f>
        <v>200000</v>
      </c>
      <c r="K156" s="31">
        <f>(L156-J156)</f>
        <v>0</v>
      </c>
      <c r="L156" s="31">
        <f>IFERROR(VLOOKUP(G156,'Base Zero'!$A:$L,10,FALSE),0)</f>
        <v>200000</v>
      </c>
      <c r="M156" s="31">
        <f>+L156-N156</f>
        <v>0</v>
      </c>
      <c r="N156" s="32">
        <f>IFERROR(VLOOKUP(G156,'Base Zero'!$A:$P,16,FALSE),0)</f>
        <v>200000</v>
      </c>
      <c r="O156" s="32">
        <f>IFERROR(VLOOKUP(G156,'Base Execução'!A:M,6,FALSE),0)+IFERROR(VLOOKUP(G156,'Destaque Liberado pela CPRM'!A:F,6,FALSE),0)</f>
        <v>0</v>
      </c>
      <c r="P156" s="231">
        <f>+N156-O156</f>
        <v>200000</v>
      </c>
      <c r="Q156" s="35"/>
      <c r="R156" s="231">
        <f>IFERROR(VLOOKUP(G156,'Base Execução'!$A:$K,7,FALSE),0)</f>
        <v>0</v>
      </c>
      <c r="S156" s="231">
        <f>IFERROR(VLOOKUP(G156,'Base Execução'!$A:$K,9,FALSE),0)</f>
        <v>0</v>
      </c>
      <c r="T156" s="32">
        <f>IFERROR(VLOOKUP(G156,'Base Execução'!$A:$K,11,FALSE),0)</f>
        <v>0</v>
      </c>
      <c r="U156" s="298"/>
      <c r="V156" s="366"/>
    </row>
    <row r="157" spans="1:33" ht="15" customHeight="1" x14ac:dyDescent="0.2">
      <c r="A157" s="276"/>
      <c r="B157" s="424" t="s">
        <v>235</v>
      </c>
      <c r="C157" s="278"/>
      <c r="D157" s="40"/>
      <c r="E157" s="278"/>
      <c r="F157" s="313"/>
      <c r="G157" s="40"/>
      <c r="H157" s="32"/>
      <c r="I157" s="32"/>
      <c r="J157" s="32"/>
      <c r="K157" s="32"/>
      <c r="L157" s="32"/>
      <c r="M157" s="32"/>
      <c r="N157" s="32"/>
      <c r="O157" s="32"/>
      <c r="P157" s="231"/>
      <c r="Q157" s="33"/>
      <c r="R157" s="231"/>
      <c r="S157" s="231"/>
      <c r="T157" s="32"/>
      <c r="U157" s="155"/>
    </row>
    <row r="158" spans="1:33" ht="15" customHeight="1" x14ac:dyDescent="0.2">
      <c r="A158" s="276"/>
      <c r="B158" s="38" t="s">
        <v>151</v>
      </c>
      <c r="C158" s="278"/>
      <c r="D158" s="43"/>
      <c r="E158" s="33"/>
      <c r="F158" s="44"/>
      <c r="G158" s="269"/>
      <c r="H158" s="21">
        <f>H159</f>
        <v>200000</v>
      </c>
      <c r="I158" s="21">
        <f>I159</f>
        <v>0</v>
      </c>
      <c r="J158" s="21">
        <f>J159</f>
        <v>200000</v>
      </c>
      <c r="K158" s="21">
        <f t="shared" ref="K158:T158" si="67">K159</f>
        <v>0</v>
      </c>
      <c r="L158" s="21">
        <f>L159</f>
        <v>200000</v>
      </c>
      <c r="M158" s="21">
        <f t="shared" si="67"/>
        <v>0</v>
      </c>
      <c r="N158" s="21">
        <f t="shared" si="67"/>
        <v>200000</v>
      </c>
      <c r="O158" s="21">
        <f t="shared" si="67"/>
        <v>0</v>
      </c>
      <c r="P158" s="228">
        <f t="shared" si="67"/>
        <v>200000</v>
      </c>
      <c r="Q158" s="21">
        <f t="shared" si="67"/>
        <v>0</v>
      </c>
      <c r="R158" s="21">
        <f t="shared" si="67"/>
        <v>0</v>
      </c>
      <c r="S158" s="21">
        <f t="shared" si="67"/>
        <v>0</v>
      </c>
      <c r="T158" s="21">
        <f t="shared" si="67"/>
        <v>0</v>
      </c>
      <c r="U158" s="154">
        <f>+IFERROR((R158/N158),0%)</f>
        <v>0</v>
      </c>
    </row>
    <row r="159" spans="1:33" ht="15" customHeight="1" x14ac:dyDescent="0.2">
      <c r="A159" s="276"/>
      <c r="B159" s="34" t="s">
        <v>23</v>
      </c>
      <c r="C159" s="278" t="s">
        <v>24</v>
      </c>
      <c r="D159" s="40">
        <v>174244</v>
      </c>
      <c r="E159" s="278">
        <v>3</v>
      </c>
      <c r="F159" s="313">
        <v>142</v>
      </c>
      <c r="G159" s="40" t="str">
        <f>CONCATENATE(D159,"-",E159,"-",F159)</f>
        <v>174244-3-142</v>
      </c>
      <c r="H159" s="32">
        <f>IFERROR(VLOOKUP(G159,'Base Zero'!A:L,6,FALSE),0)</f>
        <v>200000</v>
      </c>
      <c r="I159" s="32">
        <f>IFERROR(VLOOKUP(G159,'Base Zero'!A:L,7,FALSE),0)</f>
        <v>0</v>
      </c>
      <c r="J159" s="23">
        <f>(H159+I159)</f>
        <v>200000</v>
      </c>
      <c r="K159" s="32">
        <f>(L159-J159)</f>
        <v>0</v>
      </c>
      <c r="L159" s="32">
        <f>IFERROR(VLOOKUP(G159,'Base Zero'!$A:$L,10,FALSE),0)</f>
        <v>200000</v>
      </c>
      <c r="M159" s="32">
        <f>+L159-N159</f>
        <v>0</v>
      </c>
      <c r="N159" s="32">
        <f>IFERROR(VLOOKUP(G159,'Base Zero'!$A:$P,16,FALSE),0)</f>
        <v>200000</v>
      </c>
      <c r="O159" s="32">
        <f>IFERROR(VLOOKUP(G159,'Base Execução'!A:M,6,FALSE),0)+IFERROR(VLOOKUP(G159,'Destaque Liberado pela CPRM'!A:F,6,FALSE),0)</f>
        <v>0</v>
      </c>
      <c r="P159" s="231">
        <f>+N159-O159</f>
        <v>200000</v>
      </c>
      <c r="Q159" s="32"/>
      <c r="R159" s="231">
        <f>IFERROR(VLOOKUP(G159,'Base Execução'!$A:$K,7,FALSE),0)</f>
        <v>0</v>
      </c>
      <c r="S159" s="231">
        <f>IFERROR(VLOOKUP(G159,'Base Execução'!$A:$K,9,FALSE),0)</f>
        <v>0</v>
      </c>
      <c r="T159" s="32">
        <f>IFERROR(VLOOKUP(G159,'Base Execução'!$A:$K,11,FALSE),0)</f>
        <v>0</v>
      </c>
      <c r="U159" s="155"/>
      <c r="V159" s="366"/>
    </row>
    <row r="160" spans="1:33" ht="15" customHeight="1" x14ac:dyDescent="0.2">
      <c r="A160" s="276"/>
      <c r="B160" s="424" t="s">
        <v>236</v>
      </c>
      <c r="C160" s="278"/>
      <c r="D160" s="40"/>
      <c r="E160" s="278"/>
      <c r="F160" s="313"/>
      <c r="G160" s="40"/>
      <c r="H160" s="32"/>
      <c r="I160" s="32"/>
      <c r="J160" s="23"/>
      <c r="K160" s="32"/>
      <c r="L160" s="32"/>
      <c r="M160" s="32"/>
      <c r="N160" s="32"/>
      <c r="O160" s="32"/>
      <c r="P160" s="231"/>
      <c r="Q160" s="32"/>
      <c r="R160" s="231"/>
      <c r="S160" s="231"/>
      <c r="T160" s="32"/>
      <c r="U160" s="155"/>
      <c r="V160" s="366"/>
    </row>
    <row r="161" spans="1:22" ht="15" customHeight="1" x14ac:dyDescent="0.2">
      <c r="A161" s="276"/>
      <c r="B161" s="38" t="s">
        <v>131</v>
      </c>
      <c r="C161" s="278"/>
      <c r="D161" s="43"/>
      <c r="E161" s="33"/>
      <c r="F161" s="44"/>
      <c r="G161" s="269"/>
      <c r="H161" s="21">
        <f>H162</f>
        <v>200000</v>
      </c>
      <c r="I161" s="21">
        <f>I162</f>
        <v>0</v>
      </c>
      <c r="J161" s="21">
        <f>J162</f>
        <v>200000</v>
      </c>
      <c r="K161" s="21">
        <f t="shared" ref="K161:T161" si="68">K162</f>
        <v>0</v>
      </c>
      <c r="L161" s="21">
        <f>L162</f>
        <v>200000</v>
      </c>
      <c r="M161" s="21">
        <f t="shared" si="68"/>
        <v>0</v>
      </c>
      <c r="N161" s="21">
        <f t="shared" si="68"/>
        <v>200000</v>
      </c>
      <c r="O161" s="21">
        <f t="shared" si="68"/>
        <v>0</v>
      </c>
      <c r="P161" s="228">
        <f t="shared" si="68"/>
        <v>200000</v>
      </c>
      <c r="Q161" s="21">
        <f t="shared" si="68"/>
        <v>0</v>
      </c>
      <c r="R161" s="21">
        <f t="shared" si="68"/>
        <v>0</v>
      </c>
      <c r="S161" s="21">
        <f t="shared" si="68"/>
        <v>0</v>
      </c>
      <c r="T161" s="21">
        <f t="shared" si="68"/>
        <v>0</v>
      </c>
      <c r="U161" s="154">
        <f>+IFERROR((R161/N161),0%)</f>
        <v>0</v>
      </c>
      <c r="V161" s="366"/>
    </row>
    <row r="162" spans="1:22" ht="15" customHeight="1" x14ac:dyDescent="0.2">
      <c r="A162" s="276"/>
      <c r="B162" s="34" t="s">
        <v>23</v>
      </c>
      <c r="C162" s="278" t="s">
        <v>24</v>
      </c>
      <c r="D162" s="40">
        <v>174251</v>
      </c>
      <c r="E162" s="278">
        <v>3</v>
      </c>
      <c r="F162" s="313">
        <v>142</v>
      </c>
      <c r="G162" s="40" t="str">
        <f>CONCATENATE(D162,"-",E162,"-",F162)</f>
        <v>174251-3-142</v>
      </c>
      <c r="H162" s="32">
        <f>IFERROR(VLOOKUP(G162,'Base Zero'!A:L,6,FALSE),0)</f>
        <v>200000</v>
      </c>
      <c r="I162" s="32">
        <f>IFERROR(VLOOKUP(G162,'Base Zero'!A:L,7,FALSE),0)</f>
        <v>0</v>
      </c>
      <c r="J162" s="23">
        <f>(H162+I162)</f>
        <v>200000</v>
      </c>
      <c r="K162" s="32">
        <f>(L162-J162)</f>
        <v>0</v>
      </c>
      <c r="L162" s="32">
        <f>IFERROR(VLOOKUP(G162,'Base Zero'!$A:$L,10,FALSE),0)</f>
        <v>200000</v>
      </c>
      <c r="M162" s="32">
        <f>+L162-N162</f>
        <v>0</v>
      </c>
      <c r="N162" s="32">
        <f>IFERROR(VLOOKUP(G162,'Base Zero'!$A:$P,16,FALSE),0)</f>
        <v>200000</v>
      </c>
      <c r="O162" s="32">
        <f>IFERROR(VLOOKUP(G162,'Base Execução'!A:M,6,FALSE),0)+IFERROR(VLOOKUP(G162,'Destaque Liberado pela CPRM'!A:F,6,FALSE),0)</f>
        <v>0</v>
      </c>
      <c r="P162" s="231">
        <f>+N162-O162</f>
        <v>200000</v>
      </c>
      <c r="Q162" s="33"/>
      <c r="R162" s="231">
        <f>IFERROR(VLOOKUP(G162,'Base Execução'!$A:$K,7,FALSE),0)</f>
        <v>0</v>
      </c>
      <c r="S162" s="231">
        <f>IFERROR(VLOOKUP(G162,'Base Execução'!$A:$K,9,FALSE),0)</f>
        <v>0</v>
      </c>
      <c r="T162" s="32">
        <f>IFERROR(VLOOKUP(G162,'Base Execução'!$A:$K,11,FALSE),0)</f>
        <v>0</v>
      </c>
      <c r="U162" s="155"/>
      <c r="V162" s="366"/>
    </row>
    <row r="163" spans="1:22" ht="15" customHeight="1" x14ac:dyDescent="0.2">
      <c r="A163" s="276"/>
      <c r="B163" s="424" t="s">
        <v>237</v>
      </c>
      <c r="C163" s="278"/>
      <c r="D163" s="40"/>
      <c r="E163" s="278"/>
      <c r="F163" s="313"/>
      <c r="G163" s="40"/>
      <c r="H163" s="32"/>
      <c r="I163" s="32"/>
      <c r="J163" s="23"/>
      <c r="K163" s="32"/>
      <c r="L163" s="32"/>
      <c r="M163" s="32"/>
      <c r="N163" s="32"/>
      <c r="O163" s="32"/>
      <c r="P163" s="231"/>
      <c r="Q163" s="33"/>
      <c r="R163" s="231"/>
      <c r="S163" s="231"/>
      <c r="T163" s="32"/>
      <c r="U163" s="155"/>
      <c r="V163" s="366"/>
    </row>
    <row r="164" spans="1:22" ht="15" customHeight="1" x14ac:dyDescent="0.2">
      <c r="A164" s="276"/>
      <c r="B164" s="38" t="s">
        <v>132</v>
      </c>
      <c r="C164" s="278"/>
      <c r="D164" s="43"/>
      <c r="E164" s="33"/>
      <c r="F164" s="44"/>
      <c r="G164" s="269"/>
      <c r="H164" s="21">
        <f>H165</f>
        <v>300000</v>
      </c>
      <c r="I164" s="21">
        <f>I165</f>
        <v>0</v>
      </c>
      <c r="J164" s="21">
        <f>J165</f>
        <v>300000</v>
      </c>
      <c r="K164" s="21">
        <f t="shared" ref="K164:T164" si="69">K165</f>
        <v>0</v>
      </c>
      <c r="L164" s="21">
        <f>L165</f>
        <v>300000</v>
      </c>
      <c r="M164" s="21">
        <f t="shared" si="69"/>
        <v>0</v>
      </c>
      <c r="N164" s="21">
        <f t="shared" si="69"/>
        <v>300000</v>
      </c>
      <c r="O164" s="21">
        <f t="shared" si="69"/>
        <v>58046.99</v>
      </c>
      <c r="P164" s="228">
        <f t="shared" si="69"/>
        <v>241953.01</v>
      </c>
      <c r="Q164" s="21">
        <f t="shared" si="69"/>
        <v>0</v>
      </c>
      <c r="R164" s="21">
        <f t="shared" si="69"/>
        <v>58046.99</v>
      </c>
      <c r="S164" s="21">
        <f t="shared" si="69"/>
        <v>0</v>
      </c>
      <c r="T164" s="21">
        <f t="shared" si="69"/>
        <v>0</v>
      </c>
      <c r="U164" s="154">
        <f>+IFERROR((R164/N164),0%)</f>
        <v>0.19348996666666665</v>
      </c>
      <c r="V164" s="366"/>
    </row>
    <row r="165" spans="1:22" ht="15" customHeight="1" x14ac:dyDescent="0.2">
      <c r="A165" s="276"/>
      <c r="B165" s="34" t="s">
        <v>23</v>
      </c>
      <c r="C165" s="321" t="s">
        <v>24</v>
      </c>
      <c r="D165" s="322">
        <v>174256</v>
      </c>
      <c r="E165" s="321">
        <v>3</v>
      </c>
      <c r="F165" s="313">
        <v>142</v>
      </c>
      <c r="G165" s="40" t="str">
        <f>CONCATENATE(D165,"-",E165,"-",F165)</f>
        <v>174256-3-142</v>
      </c>
      <c r="H165" s="32">
        <f>IFERROR(VLOOKUP(G165,'Base Zero'!A:L,6,FALSE),0)</f>
        <v>300000</v>
      </c>
      <c r="I165" s="32">
        <f>IFERROR(VLOOKUP(G165,'Base Zero'!A:L,7,FALSE),0)</f>
        <v>0</v>
      </c>
      <c r="J165" s="23">
        <f>(H165+I165)</f>
        <v>300000</v>
      </c>
      <c r="K165" s="32">
        <f>(L165-J165)</f>
        <v>0</v>
      </c>
      <c r="L165" s="32">
        <f>IFERROR(VLOOKUP(G165,'Base Zero'!$A:$L,10,FALSE),0)</f>
        <v>300000</v>
      </c>
      <c r="M165" s="32">
        <f>+L165-N165</f>
        <v>0</v>
      </c>
      <c r="N165" s="32">
        <f>IFERROR(VLOOKUP(G165,'Base Zero'!$A:$P,16,FALSE),0)</f>
        <v>300000</v>
      </c>
      <c r="O165" s="32">
        <f>IFERROR(VLOOKUP(G165,'Base Execução'!A:M,6,FALSE),0)+IFERROR(VLOOKUP(G165,'Destaque Liberado pela CPRM'!A:F,6,FALSE),0)</f>
        <v>58046.99</v>
      </c>
      <c r="P165" s="231">
        <f>+N165-O165</f>
        <v>241953.01</v>
      </c>
      <c r="Q165" s="33"/>
      <c r="R165" s="231">
        <f>IFERROR(VLOOKUP(G165,'Base Execução'!$A:$K,7,FALSE),0)</f>
        <v>58046.99</v>
      </c>
      <c r="S165" s="231">
        <f>IFERROR(VLOOKUP(G165,'Base Execução'!$A:$K,9,FALSE),0)</f>
        <v>0</v>
      </c>
      <c r="T165" s="32">
        <f>IFERROR(VLOOKUP(G165,'Base Execução'!$A:$K,11,FALSE),0)</f>
        <v>0</v>
      </c>
      <c r="U165" s="280"/>
      <c r="V165" s="366"/>
    </row>
    <row r="166" spans="1:22" ht="15" customHeight="1" x14ac:dyDescent="0.2">
      <c r="A166" s="276"/>
      <c r="B166" s="424" t="s">
        <v>238</v>
      </c>
      <c r="C166" s="321"/>
      <c r="D166" s="322"/>
      <c r="E166" s="321"/>
      <c r="F166" s="313"/>
      <c r="G166" s="40"/>
      <c r="H166" s="32"/>
      <c r="I166" s="32"/>
      <c r="J166" s="23"/>
      <c r="K166" s="32"/>
      <c r="L166" s="32"/>
      <c r="M166" s="32"/>
      <c r="N166" s="32"/>
      <c r="O166" s="32"/>
      <c r="P166" s="231"/>
      <c r="Q166" s="33"/>
      <c r="R166" s="231"/>
      <c r="S166" s="231"/>
      <c r="T166" s="32"/>
      <c r="U166" s="280"/>
      <c r="V166" s="366"/>
    </row>
    <row r="167" spans="1:22" ht="15" customHeight="1" x14ac:dyDescent="0.2">
      <c r="A167" s="276"/>
      <c r="B167" s="38" t="s">
        <v>134</v>
      </c>
      <c r="C167" s="321"/>
      <c r="D167" s="322"/>
      <c r="E167" s="321"/>
      <c r="F167" s="323"/>
      <c r="G167" s="40"/>
      <c r="H167" s="21">
        <f>H168</f>
        <v>16000000</v>
      </c>
      <c r="I167" s="21">
        <f>I168</f>
        <v>0</v>
      </c>
      <c r="J167" s="21">
        <f>J168</f>
        <v>16000000</v>
      </c>
      <c r="K167" s="21">
        <f t="shared" ref="K167:T167" si="70">K168</f>
        <v>0</v>
      </c>
      <c r="L167" s="21">
        <f>L168</f>
        <v>16000000</v>
      </c>
      <c r="M167" s="21">
        <f t="shared" si="70"/>
        <v>0</v>
      </c>
      <c r="N167" s="21">
        <f t="shared" si="70"/>
        <v>16000000</v>
      </c>
      <c r="O167" s="21">
        <f t="shared" si="70"/>
        <v>5731943.6900000004</v>
      </c>
      <c r="P167" s="228">
        <f t="shared" si="70"/>
        <v>10268056.309999999</v>
      </c>
      <c r="Q167" s="21">
        <f t="shared" si="70"/>
        <v>0</v>
      </c>
      <c r="R167" s="21">
        <f t="shared" si="70"/>
        <v>5731943.6900000004</v>
      </c>
      <c r="S167" s="21">
        <f t="shared" si="70"/>
        <v>0</v>
      </c>
      <c r="T167" s="21">
        <f t="shared" si="70"/>
        <v>0</v>
      </c>
      <c r="U167" s="154">
        <f>+IFERROR((R167/N167),0%)</f>
        <v>0.35824648062500003</v>
      </c>
      <c r="V167" s="366"/>
    </row>
    <row r="168" spans="1:22" ht="15" customHeight="1" x14ac:dyDescent="0.2">
      <c r="A168" s="276"/>
      <c r="B168" s="34" t="s">
        <v>23</v>
      </c>
      <c r="C168" s="321" t="s">
        <v>24</v>
      </c>
      <c r="D168" s="322">
        <v>174261</v>
      </c>
      <c r="E168" s="321">
        <v>3</v>
      </c>
      <c r="F168" s="313">
        <v>142</v>
      </c>
      <c r="G168" s="40" t="str">
        <f>CONCATENATE(D168,"-",E168,"-",F168)</f>
        <v>174261-3-142</v>
      </c>
      <c r="H168" s="32">
        <f>IFERROR(VLOOKUP(G168,'Base Zero'!A:L,6,FALSE),0)</f>
        <v>16000000</v>
      </c>
      <c r="I168" s="32">
        <f>IFERROR(VLOOKUP(G168,'Base Zero'!A:L,7,FALSE),0)</f>
        <v>0</v>
      </c>
      <c r="J168" s="23">
        <f>(H168+I168)</f>
        <v>16000000</v>
      </c>
      <c r="K168" s="32">
        <f>(L168-J168)</f>
        <v>0</v>
      </c>
      <c r="L168" s="32">
        <f>IFERROR(VLOOKUP(G168,'Base Zero'!$A:$L,10,FALSE),0)</f>
        <v>16000000</v>
      </c>
      <c r="M168" s="32">
        <f>+L168-N168</f>
        <v>0</v>
      </c>
      <c r="N168" s="32">
        <f>IFERROR(VLOOKUP(G168,'Base Zero'!$A:$P,16,FALSE),0)</f>
        <v>16000000</v>
      </c>
      <c r="O168" s="32">
        <f>IFERROR(VLOOKUP(G168,'Base Execução'!A:M,6,FALSE),0)+IFERROR(VLOOKUP(G168,'Destaque Liberado pela CPRM'!A:F,6,FALSE),0)</f>
        <v>5731943.6900000004</v>
      </c>
      <c r="P168" s="231">
        <f>+N168-O168</f>
        <v>10268056.309999999</v>
      </c>
      <c r="Q168" s="33"/>
      <c r="R168" s="231">
        <f>IFERROR(VLOOKUP(G168,'Base Execução'!$A:$K,7,FALSE),0)</f>
        <v>5731943.6900000004</v>
      </c>
      <c r="S168" s="231">
        <f>IFERROR(VLOOKUP(G168,'Base Execução'!$A:$K,9,FALSE),0)</f>
        <v>0</v>
      </c>
      <c r="T168" s="32">
        <f>IFERROR(VLOOKUP(G168,'Base Execução'!$A:$K,11,FALSE),0)</f>
        <v>0</v>
      </c>
      <c r="U168" s="280"/>
      <c r="V168" s="366"/>
    </row>
    <row r="169" spans="1:22" ht="15" customHeight="1" x14ac:dyDescent="0.2">
      <c r="A169" s="276"/>
      <c r="B169" s="424" t="s">
        <v>239</v>
      </c>
      <c r="C169" s="321"/>
      <c r="D169" s="322"/>
      <c r="E169" s="321"/>
      <c r="F169" s="313"/>
      <c r="G169" s="40"/>
      <c r="H169" s="32"/>
      <c r="I169" s="32"/>
      <c r="J169" s="23"/>
      <c r="K169" s="32"/>
      <c r="L169" s="32"/>
      <c r="M169" s="32"/>
      <c r="N169" s="32"/>
      <c r="O169" s="32"/>
      <c r="P169" s="231"/>
      <c r="Q169" s="33"/>
      <c r="R169" s="231"/>
      <c r="S169" s="231"/>
      <c r="T169" s="32"/>
      <c r="U169" s="280"/>
      <c r="V169" s="366"/>
    </row>
    <row r="170" spans="1:22" ht="15" customHeight="1" x14ac:dyDescent="0.2">
      <c r="A170" s="276"/>
      <c r="B170" s="38" t="s">
        <v>135</v>
      </c>
      <c r="C170" s="321"/>
      <c r="D170" s="322"/>
      <c r="E170" s="321"/>
      <c r="F170" s="323"/>
      <c r="G170" s="40"/>
      <c r="H170" s="21">
        <f>H171</f>
        <v>400000</v>
      </c>
      <c r="I170" s="21">
        <f>I171</f>
        <v>0</v>
      </c>
      <c r="J170" s="21">
        <f>J171</f>
        <v>400000</v>
      </c>
      <c r="K170" s="21">
        <f t="shared" ref="K170:T170" si="71">K171</f>
        <v>0</v>
      </c>
      <c r="L170" s="21">
        <f>L171</f>
        <v>400000</v>
      </c>
      <c r="M170" s="21">
        <f t="shared" si="71"/>
        <v>0</v>
      </c>
      <c r="N170" s="21">
        <f t="shared" si="71"/>
        <v>400000</v>
      </c>
      <c r="O170" s="21">
        <f t="shared" si="71"/>
        <v>0</v>
      </c>
      <c r="P170" s="228">
        <f t="shared" si="71"/>
        <v>400000</v>
      </c>
      <c r="Q170" s="21">
        <f t="shared" si="71"/>
        <v>0</v>
      </c>
      <c r="R170" s="21">
        <f t="shared" si="71"/>
        <v>0</v>
      </c>
      <c r="S170" s="21">
        <f t="shared" si="71"/>
        <v>0</v>
      </c>
      <c r="T170" s="21">
        <f t="shared" si="71"/>
        <v>0</v>
      </c>
      <c r="U170" s="154">
        <f>+IFERROR((R170/N170),0%)</f>
        <v>0</v>
      </c>
      <c r="V170" s="366"/>
    </row>
    <row r="171" spans="1:22" ht="15" customHeight="1" x14ac:dyDescent="0.2">
      <c r="A171" s="276"/>
      <c r="B171" s="34" t="s">
        <v>23</v>
      </c>
      <c r="C171" s="321" t="s">
        <v>24</v>
      </c>
      <c r="D171" s="322">
        <v>174266</v>
      </c>
      <c r="E171" s="321">
        <v>3</v>
      </c>
      <c r="F171" s="313">
        <v>142</v>
      </c>
      <c r="G171" s="40" t="str">
        <f>CONCATENATE(D171,"-",E171,"-",F171)</f>
        <v>174266-3-142</v>
      </c>
      <c r="H171" s="32">
        <f>IFERROR(VLOOKUP(G171,'Base Zero'!A:L,6,FALSE),0)</f>
        <v>400000</v>
      </c>
      <c r="I171" s="32">
        <f>IFERROR(VLOOKUP(G171,'Base Zero'!A:L,7,FALSE),0)</f>
        <v>0</v>
      </c>
      <c r="J171" s="23">
        <f>(H171+I171)</f>
        <v>400000</v>
      </c>
      <c r="K171" s="32">
        <f>(L171-J171)</f>
        <v>0</v>
      </c>
      <c r="L171" s="32">
        <f>IFERROR(VLOOKUP(G171,'Base Zero'!$A:$L,10,FALSE),0)</f>
        <v>400000</v>
      </c>
      <c r="M171" s="32">
        <f>+L171-N171</f>
        <v>0</v>
      </c>
      <c r="N171" s="32">
        <f>IFERROR(VLOOKUP(G171,'Base Zero'!$A:$P,16,FALSE),0)</f>
        <v>400000</v>
      </c>
      <c r="O171" s="32">
        <f>IFERROR(VLOOKUP(G171,'Base Execução'!A:M,6,FALSE),0)+IFERROR(VLOOKUP(G171,'Destaque Liberado pela CPRM'!A:F,6,FALSE),0)</f>
        <v>0</v>
      </c>
      <c r="P171" s="231">
        <f>+N171-O171</f>
        <v>400000</v>
      </c>
      <c r="Q171" s="33"/>
      <c r="R171" s="231">
        <f>IFERROR(VLOOKUP(G171,'Base Execução'!$A:$K,7,FALSE),0)</f>
        <v>0</v>
      </c>
      <c r="S171" s="231">
        <f>IFERROR(VLOOKUP(G171,'Base Execução'!$A:$K,9,FALSE),0)</f>
        <v>0</v>
      </c>
      <c r="T171" s="32">
        <f>IFERROR(VLOOKUP(G171,'Base Execução'!$A:$K,11,FALSE),0)</f>
        <v>0</v>
      </c>
      <c r="U171" s="280"/>
      <c r="V171" s="366"/>
    </row>
    <row r="172" spans="1:22" ht="15" customHeight="1" x14ac:dyDescent="0.2">
      <c r="A172" s="276"/>
      <c r="B172" s="424" t="s">
        <v>240</v>
      </c>
      <c r="C172" s="321"/>
      <c r="D172" s="322"/>
      <c r="E172" s="321"/>
      <c r="F172" s="313"/>
      <c r="G172" s="40"/>
      <c r="H172" s="32"/>
      <c r="I172" s="32"/>
      <c r="J172" s="23"/>
      <c r="K172" s="32"/>
      <c r="L172" s="32"/>
      <c r="M172" s="32"/>
      <c r="N172" s="32"/>
      <c r="O172" s="32"/>
      <c r="P172" s="231"/>
      <c r="Q172" s="33"/>
      <c r="R172" s="231"/>
      <c r="S172" s="231"/>
      <c r="T172" s="32"/>
      <c r="U172" s="280"/>
      <c r="V172" s="366"/>
    </row>
    <row r="173" spans="1:22" ht="15" customHeight="1" x14ac:dyDescent="0.2">
      <c r="A173" s="276"/>
      <c r="B173" s="38" t="s">
        <v>153</v>
      </c>
      <c r="C173" s="321"/>
      <c r="D173" s="325"/>
      <c r="E173" s="324"/>
      <c r="F173" s="326"/>
      <c r="G173" s="327"/>
      <c r="H173" s="21">
        <f>SUM(H174:H174)</f>
        <v>400000</v>
      </c>
      <c r="I173" s="21">
        <f>SUM(I174:I174)</f>
        <v>0</v>
      </c>
      <c r="J173" s="21">
        <f>SUM(J174:J174)</f>
        <v>400000</v>
      </c>
      <c r="K173" s="21">
        <f>SUM(K174:K174)</f>
        <v>0</v>
      </c>
      <c r="L173" s="21">
        <f t="shared" ref="L173:T173" si="72">L174</f>
        <v>400000</v>
      </c>
      <c r="M173" s="21">
        <f t="shared" si="72"/>
        <v>0</v>
      </c>
      <c r="N173" s="21">
        <f t="shared" si="72"/>
        <v>400000</v>
      </c>
      <c r="O173" s="21">
        <f t="shared" si="72"/>
        <v>0</v>
      </c>
      <c r="P173" s="228">
        <f t="shared" si="72"/>
        <v>400000</v>
      </c>
      <c r="Q173" s="21">
        <f t="shared" si="72"/>
        <v>0</v>
      </c>
      <c r="R173" s="21">
        <f t="shared" si="72"/>
        <v>0</v>
      </c>
      <c r="S173" s="21">
        <f t="shared" si="72"/>
        <v>0</v>
      </c>
      <c r="T173" s="21">
        <f t="shared" si="72"/>
        <v>0</v>
      </c>
      <c r="U173" s="154">
        <f>+IFERROR((R173/N173),0%)</f>
        <v>0</v>
      </c>
      <c r="V173" s="366"/>
    </row>
    <row r="174" spans="1:22" ht="15" customHeight="1" x14ac:dyDescent="0.2">
      <c r="A174" s="276"/>
      <c r="B174" s="34" t="s">
        <v>23</v>
      </c>
      <c r="C174" s="321" t="s">
        <v>24</v>
      </c>
      <c r="D174" s="322">
        <v>174228</v>
      </c>
      <c r="E174" s="321">
        <v>3</v>
      </c>
      <c r="F174" s="313">
        <v>142</v>
      </c>
      <c r="G174" s="40" t="str">
        <f>CONCATENATE(D174,"-",E174,"-",F174)</f>
        <v>174228-3-142</v>
      </c>
      <c r="H174" s="32">
        <f>IFERROR(VLOOKUP(G174,'Base Zero'!A:L,6,FALSE),0)</f>
        <v>400000</v>
      </c>
      <c r="I174" s="32">
        <f>IFERROR(VLOOKUP(G174,'Base Zero'!A:L,7,FALSE),0)</f>
        <v>0</v>
      </c>
      <c r="J174" s="23">
        <f>(H174+I174)</f>
        <v>400000</v>
      </c>
      <c r="K174" s="32">
        <f>(L174-J174)</f>
        <v>0</v>
      </c>
      <c r="L174" s="32">
        <f>IFERROR(VLOOKUP(G174,'Base Zero'!$A:$L,10,FALSE),0)</f>
        <v>400000</v>
      </c>
      <c r="M174" s="32">
        <f>+L174-N174</f>
        <v>0</v>
      </c>
      <c r="N174" s="32">
        <f>IFERROR(VLOOKUP(G174,'Base Zero'!$A:$P,16,FALSE),0)</f>
        <v>400000</v>
      </c>
      <c r="O174" s="32">
        <f>IFERROR(VLOOKUP(G174,'Base Execução'!A:M,6,FALSE),0)+IFERROR(VLOOKUP(G174,'Destaque Liberado pela CPRM'!A:F,6,FALSE),0)</f>
        <v>0</v>
      </c>
      <c r="P174" s="231">
        <f>+N174-O174</f>
        <v>400000</v>
      </c>
      <c r="Q174" s="33"/>
      <c r="R174" s="231">
        <f>IFERROR(VLOOKUP(G174,'Base Execução'!$A:$K,7,FALSE),0)</f>
        <v>0</v>
      </c>
      <c r="S174" s="231">
        <f>IFERROR(VLOOKUP(G174,'Base Execução'!$A:$K,9,FALSE),0)</f>
        <v>0</v>
      </c>
      <c r="T174" s="32">
        <f>IFERROR(VLOOKUP(G174,'Base Execução'!$A:$K,11,FALSE),0)</f>
        <v>0</v>
      </c>
      <c r="U174" s="155"/>
      <c r="V174" s="366"/>
    </row>
    <row r="175" spans="1:22" ht="15" customHeight="1" x14ac:dyDescent="0.2">
      <c r="A175" s="276"/>
      <c r="B175" s="424" t="s">
        <v>241</v>
      </c>
      <c r="C175" s="327"/>
      <c r="D175" s="328"/>
      <c r="E175" s="327"/>
      <c r="F175" s="220"/>
      <c r="G175" s="39"/>
      <c r="H175" s="32"/>
      <c r="I175" s="32"/>
      <c r="J175" s="23"/>
      <c r="K175" s="32"/>
      <c r="L175" s="32"/>
      <c r="M175" s="32"/>
      <c r="N175" s="32"/>
      <c r="O175" s="219"/>
      <c r="P175" s="232"/>
      <c r="Q175" s="35"/>
      <c r="R175" s="232"/>
      <c r="S175" s="232"/>
      <c r="T175" s="31"/>
      <c r="U175" s="298"/>
      <c r="V175" s="366"/>
    </row>
    <row r="176" spans="1:22" ht="15" customHeight="1" x14ac:dyDescent="0.2">
      <c r="A176" s="276"/>
      <c r="B176" s="38" t="s">
        <v>154</v>
      </c>
      <c r="C176" s="327"/>
      <c r="D176" s="330"/>
      <c r="E176" s="329"/>
      <c r="F176" s="326"/>
      <c r="G176" s="327"/>
      <c r="H176" s="21">
        <f>SUM(H177:H177)</f>
        <v>400000</v>
      </c>
      <c r="I176" s="21">
        <f>SUM(I177:I177)</f>
        <v>0</v>
      </c>
      <c r="J176" s="21">
        <f>SUM(J177:J177)</f>
        <v>400000</v>
      </c>
      <c r="K176" s="21">
        <f>SUM(K177:K177)</f>
        <v>0</v>
      </c>
      <c r="L176" s="21">
        <f t="shared" ref="L176:T176" si="73">L177</f>
        <v>400000</v>
      </c>
      <c r="M176" s="21">
        <f t="shared" si="73"/>
        <v>0</v>
      </c>
      <c r="N176" s="21">
        <f t="shared" si="73"/>
        <v>400000</v>
      </c>
      <c r="O176" s="21">
        <f t="shared" si="73"/>
        <v>0</v>
      </c>
      <c r="P176" s="228">
        <f t="shared" si="73"/>
        <v>400000</v>
      </c>
      <c r="Q176" s="21">
        <f t="shared" si="73"/>
        <v>0</v>
      </c>
      <c r="R176" s="21">
        <f t="shared" si="73"/>
        <v>0</v>
      </c>
      <c r="S176" s="21">
        <f t="shared" si="73"/>
        <v>0</v>
      </c>
      <c r="T176" s="21">
        <f t="shared" si="73"/>
        <v>0</v>
      </c>
      <c r="U176" s="154">
        <f>+IFERROR((R176/N176),0%)</f>
        <v>0</v>
      </c>
      <c r="V176" s="366"/>
    </row>
    <row r="177" spans="1:33" ht="15" customHeight="1" x14ac:dyDescent="0.2">
      <c r="A177" s="276"/>
      <c r="B177" s="34" t="s">
        <v>23</v>
      </c>
      <c r="C177" s="327" t="s">
        <v>24</v>
      </c>
      <c r="D177" s="328">
        <v>174229</v>
      </c>
      <c r="E177" s="327">
        <v>3</v>
      </c>
      <c r="F177" s="220">
        <v>142</v>
      </c>
      <c r="G177" s="39" t="str">
        <f>CONCATENATE(D177,"-",E177,"-",F177)</f>
        <v>174229-3-142</v>
      </c>
      <c r="H177" s="32">
        <f>IFERROR(VLOOKUP(G177,'Base Zero'!A:L,6,FALSE),0)</f>
        <v>400000</v>
      </c>
      <c r="I177" s="32">
        <f>IFERROR(VLOOKUP(G177,'Base Zero'!A:L,7,FALSE),0)</f>
        <v>0</v>
      </c>
      <c r="J177" s="23">
        <f>(H177+I177)</f>
        <v>400000</v>
      </c>
      <c r="K177" s="32">
        <f>(L177-J177)</f>
        <v>0</v>
      </c>
      <c r="L177" s="32">
        <f>IFERROR(VLOOKUP(G177,'Base Zero'!$A:$L,10,FALSE),0)</f>
        <v>400000</v>
      </c>
      <c r="M177" s="32">
        <f>+L177-N177</f>
        <v>0</v>
      </c>
      <c r="N177" s="32">
        <f>IFERROR(VLOOKUP(G177,'Base Zero'!$A:$P,16,FALSE),0)</f>
        <v>400000</v>
      </c>
      <c r="O177" s="32">
        <f>IFERROR(VLOOKUP(G177,'Base Execução'!A:M,6,FALSE),0)+IFERROR(VLOOKUP(G177,'Destaque Liberado pela CPRM'!A:F,6,FALSE),0)</f>
        <v>0</v>
      </c>
      <c r="P177" s="231">
        <f>+N177-O177</f>
        <v>400000</v>
      </c>
      <c r="Q177" s="35"/>
      <c r="R177" s="231">
        <f>IFERROR(VLOOKUP(G177,'Base Execução'!$A:$K,7,FALSE),0)</f>
        <v>0</v>
      </c>
      <c r="S177" s="231">
        <f>IFERROR(VLOOKUP(G177,'Base Execução'!$A:$K,9,FALSE),0)</f>
        <v>0</v>
      </c>
      <c r="T177" s="32">
        <f>IFERROR(VLOOKUP(G177,'Base Execução'!$A:$K,11,FALSE),0)</f>
        <v>0</v>
      </c>
      <c r="U177" s="298"/>
      <c r="V177" s="366"/>
    </row>
    <row r="178" spans="1:33" ht="15" customHeight="1" x14ac:dyDescent="0.2">
      <c r="A178" s="276"/>
      <c r="B178" s="424" t="s">
        <v>242</v>
      </c>
      <c r="C178" s="327"/>
      <c r="D178" s="328"/>
      <c r="E178" s="327"/>
      <c r="F178" s="220"/>
      <c r="G178" s="39"/>
      <c r="H178" s="32"/>
      <c r="I178" s="32"/>
      <c r="J178" s="23"/>
      <c r="K178" s="32"/>
      <c r="L178" s="32"/>
      <c r="M178" s="32"/>
      <c r="N178" s="32"/>
      <c r="O178" s="219"/>
      <c r="P178" s="232"/>
      <c r="Q178" s="35"/>
      <c r="R178" s="232"/>
      <c r="S178" s="232"/>
      <c r="T178" s="31"/>
      <c r="U178" s="298"/>
      <c r="V178" s="366"/>
    </row>
    <row r="179" spans="1:33" ht="15" customHeight="1" x14ac:dyDescent="0.2">
      <c r="A179" s="276"/>
      <c r="B179" s="38" t="s">
        <v>155</v>
      </c>
      <c r="C179" s="327"/>
      <c r="D179" s="330"/>
      <c r="E179" s="329"/>
      <c r="F179" s="326"/>
      <c r="G179" s="327"/>
      <c r="H179" s="21">
        <f>SUM(H180:H180)</f>
        <v>300000</v>
      </c>
      <c r="I179" s="21">
        <f>SUM(I180:I180)</f>
        <v>0</v>
      </c>
      <c r="J179" s="21">
        <f>SUM(J180:J180)</f>
        <v>300000</v>
      </c>
      <c r="K179" s="21">
        <f>SUM(K180:K180)</f>
        <v>0</v>
      </c>
      <c r="L179" s="21">
        <f t="shared" ref="L179:T179" si="74">L180</f>
        <v>300000</v>
      </c>
      <c r="M179" s="21">
        <f t="shared" si="74"/>
        <v>0</v>
      </c>
      <c r="N179" s="21">
        <f t="shared" si="74"/>
        <v>300000</v>
      </c>
      <c r="O179" s="21">
        <f t="shared" si="74"/>
        <v>11822.71</v>
      </c>
      <c r="P179" s="228">
        <f t="shared" si="74"/>
        <v>288177.28999999998</v>
      </c>
      <c r="Q179" s="21">
        <f t="shared" si="74"/>
        <v>0</v>
      </c>
      <c r="R179" s="21">
        <f t="shared" si="74"/>
        <v>11822.71</v>
      </c>
      <c r="S179" s="21">
        <f t="shared" si="74"/>
        <v>11822.71</v>
      </c>
      <c r="T179" s="21">
        <f t="shared" si="74"/>
        <v>3756.91</v>
      </c>
      <c r="U179" s="154">
        <f>+IFERROR((R179/N179),0%)</f>
        <v>3.9409033333333329E-2</v>
      </c>
      <c r="V179" s="366"/>
    </row>
    <row r="180" spans="1:33" ht="15" customHeight="1" x14ac:dyDescent="0.2">
      <c r="A180" s="276"/>
      <c r="B180" s="34" t="s">
        <v>23</v>
      </c>
      <c r="C180" s="327" t="s">
        <v>24</v>
      </c>
      <c r="D180" s="328">
        <v>174230</v>
      </c>
      <c r="E180" s="327">
        <v>3</v>
      </c>
      <c r="F180" s="220">
        <v>142</v>
      </c>
      <c r="G180" s="39" t="str">
        <f>CONCATENATE(D180,"-",E180,"-",F180)</f>
        <v>174230-3-142</v>
      </c>
      <c r="H180" s="32">
        <f>IFERROR(VLOOKUP(G180,'Base Zero'!A:L,6,FALSE),0)</f>
        <v>300000</v>
      </c>
      <c r="I180" s="32">
        <f>IFERROR(VLOOKUP(G180,'Base Zero'!A:L,7,FALSE),0)</f>
        <v>0</v>
      </c>
      <c r="J180" s="23">
        <f>(H180+I180)</f>
        <v>300000</v>
      </c>
      <c r="K180" s="32">
        <f>(L180-J180)</f>
        <v>0</v>
      </c>
      <c r="L180" s="32">
        <f>IFERROR(VLOOKUP(G180,'Base Zero'!$A:$L,10,FALSE),0)</f>
        <v>300000</v>
      </c>
      <c r="M180" s="32">
        <f>+L180-N180</f>
        <v>0</v>
      </c>
      <c r="N180" s="32">
        <f>IFERROR(VLOOKUP(G180,'Base Zero'!$A:$P,16,FALSE),0)</f>
        <v>300000</v>
      </c>
      <c r="O180" s="32">
        <f>IFERROR(VLOOKUP(G180,'Base Execução'!A:M,6,FALSE),0)+IFERROR(VLOOKUP(G180,'Destaque Liberado pela CPRM'!A:F,6,FALSE),0)</f>
        <v>11822.71</v>
      </c>
      <c r="P180" s="231">
        <f>+N180-O180</f>
        <v>288177.28999999998</v>
      </c>
      <c r="Q180" s="35"/>
      <c r="R180" s="231">
        <f>IFERROR(VLOOKUP(G180,'Base Execução'!$A:$K,7,FALSE),0)</f>
        <v>11822.71</v>
      </c>
      <c r="S180" s="231">
        <f>IFERROR(VLOOKUP(G180,'Base Execução'!$A:$K,9,FALSE),0)</f>
        <v>11822.71</v>
      </c>
      <c r="T180" s="32">
        <f>IFERROR(VLOOKUP(G180,'Base Execução'!$A:$K,11,FALSE),0)</f>
        <v>3756.91</v>
      </c>
      <c r="U180" s="298"/>
      <c r="V180" s="366"/>
    </row>
    <row r="181" spans="1:33" ht="15" customHeight="1" x14ac:dyDescent="0.2">
      <c r="A181" s="276"/>
      <c r="B181" s="331"/>
      <c r="C181" s="332"/>
      <c r="D181" s="333"/>
      <c r="E181" s="332"/>
      <c r="F181" s="317"/>
      <c r="G181" s="49"/>
      <c r="H181" s="42"/>
      <c r="I181" s="42"/>
      <c r="J181" s="24"/>
      <c r="K181" s="42"/>
      <c r="L181" s="42"/>
      <c r="M181" s="42"/>
      <c r="N181" s="42"/>
      <c r="O181" s="179"/>
      <c r="P181" s="265"/>
      <c r="Q181" s="35"/>
      <c r="R181" s="265"/>
      <c r="S181" s="265"/>
      <c r="T181" s="42"/>
      <c r="U181" s="300"/>
      <c r="V181" s="366"/>
    </row>
    <row r="182" spans="1:33" s="11" customFormat="1" ht="24.95" customHeight="1" x14ac:dyDescent="0.2">
      <c r="A182" s="272"/>
      <c r="B182" s="25" t="s">
        <v>259</v>
      </c>
      <c r="C182" s="273"/>
      <c r="D182" s="274"/>
      <c r="E182" s="273"/>
      <c r="F182" s="275"/>
      <c r="G182" s="273"/>
      <c r="H182" s="26">
        <f>SUM(H184:H187)</f>
        <v>5000000</v>
      </c>
      <c r="I182" s="26">
        <f t="shared" ref="I182:T182" si="75">SUM(I184:I187)</f>
        <v>0</v>
      </c>
      <c r="J182" s="26">
        <f t="shared" si="75"/>
        <v>5000000</v>
      </c>
      <c r="K182" s="26">
        <f t="shared" si="75"/>
        <v>0</v>
      </c>
      <c r="L182" s="26">
        <f t="shared" si="75"/>
        <v>5000000</v>
      </c>
      <c r="M182" s="26">
        <f t="shared" si="75"/>
        <v>0</v>
      </c>
      <c r="N182" s="26">
        <f t="shared" si="75"/>
        <v>5000000</v>
      </c>
      <c r="O182" s="26">
        <f t="shared" si="75"/>
        <v>202597.27</v>
      </c>
      <c r="P182" s="26">
        <f t="shared" si="75"/>
        <v>4797402.7300000004</v>
      </c>
      <c r="Q182" s="35">
        <f>SUM(Q184:Q186)</f>
        <v>0</v>
      </c>
      <c r="R182" s="26">
        <f t="shared" si="75"/>
        <v>156315.34</v>
      </c>
      <c r="S182" s="26">
        <f t="shared" si="75"/>
        <v>107368.13</v>
      </c>
      <c r="T182" s="26">
        <f t="shared" si="75"/>
        <v>104565.58</v>
      </c>
      <c r="U182" s="156">
        <f>+IFERROR((R182/N182),0%)</f>
        <v>3.1263067999999998E-2</v>
      </c>
      <c r="V182" s="364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11" customFormat="1" ht="15" customHeight="1" x14ac:dyDescent="0.2">
      <c r="A183" s="371"/>
      <c r="B183" s="294" t="s">
        <v>320</v>
      </c>
      <c r="C183" s="278"/>
      <c r="D183" s="40"/>
      <c r="E183" s="278"/>
      <c r="F183" s="279"/>
      <c r="G183" s="278"/>
      <c r="H183" s="32"/>
      <c r="I183" s="32"/>
      <c r="J183" s="32"/>
      <c r="K183" s="32"/>
      <c r="L183" s="32"/>
      <c r="M183" s="32"/>
      <c r="N183" s="32"/>
      <c r="O183" s="32"/>
      <c r="P183" s="231"/>
      <c r="Q183" s="33"/>
      <c r="R183" s="231"/>
      <c r="S183" s="231"/>
      <c r="T183" s="32"/>
      <c r="U183" s="295"/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34" t="s">
        <v>23</v>
      </c>
      <c r="C184" s="278" t="s">
        <v>24</v>
      </c>
      <c r="D184" s="40"/>
      <c r="E184" s="278">
        <v>3</v>
      </c>
      <c r="F184" s="279">
        <v>142</v>
      </c>
      <c r="G184" s="40"/>
      <c r="H184" s="32">
        <f>H191+H197+H201</f>
        <v>2700000</v>
      </c>
      <c r="I184" s="32">
        <f t="shared" ref="I184:T184" si="76">I191+I197+I201</f>
        <v>0</v>
      </c>
      <c r="J184" s="32">
        <f t="shared" si="76"/>
        <v>2700000</v>
      </c>
      <c r="K184" s="32">
        <f t="shared" si="76"/>
        <v>0</v>
      </c>
      <c r="L184" s="32">
        <f t="shared" si="76"/>
        <v>2700000</v>
      </c>
      <c r="M184" s="32">
        <f t="shared" si="76"/>
        <v>0</v>
      </c>
      <c r="N184" s="32">
        <f t="shared" si="76"/>
        <v>2700000</v>
      </c>
      <c r="O184" s="32">
        <f t="shared" si="76"/>
        <v>120936.79000000001</v>
      </c>
      <c r="P184" s="32">
        <f t="shared" si="76"/>
        <v>2579063.21</v>
      </c>
      <c r="Q184" s="32">
        <f t="shared" si="76"/>
        <v>0</v>
      </c>
      <c r="R184" s="32">
        <f t="shared" si="76"/>
        <v>76041.06</v>
      </c>
      <c r="S184" s="32">
        <f t="shared" si="76"/>
        <v>64017.56</v>
      </c>
      <c r="T184" s="32">
        <f t="shared" si="76"/>
        <v>61215.01</v>
      </c>
      <c r="U184" s="153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26</v>
      </c>
      <c r="C185" s="269" t="s">
        <v>27</v>
      </c>
      <c r="D185" s="39"/>
      <c r="E185" s="269">
        <v>4</v>
      </c>
      <c r="F185" s="44">
        <v>142</v>
      </c>
      <c r="G185" s="40"/>
      <c r="H185" s="32">
        <f>H192+H198+H202</f>
        <v>1500000</v>
      </c>
      <c r="I185" s="32">
        <f t="shared" ref="I185:T185" si="77">I192+I198+I202</f>
        <v>0</v>
      </c>
      <c r="J185" s="32">
        <f t="shared" si="77"/>
        <v>1500000</v>
      </c>
      <c r="K185" s="32">
        <f t="shared" si="77"/>
        <v>0</v>
      </c>
      <c r="L185" s="32">
        <f t="shared" si="77"/>
        <v>1500000</v>
      </c>
      <c r="M185" s="32">
        <f t="shared" si="77"/>
        <v>0</v>
      </c>
      <c r="N185" s="32">
        <f t="shared" si="77"/>
        <v>1500000</v>
      </c>
      <c r="O185" s="32">
        <f t="shared" si="77"/>
        <v>36923.71</v>
      </c>
      <c r="P185" s="32">
        <f t="shared" si="77"/>
        <v>1463076.29</v>
      </c>
      <c r="Q185" s="32">
        <f t="shared" ref="Q185" si="78">Q192</f>
        <v>0</v>
      </c>
      <c r="R185" s="32">
        <f t="shared" si="77"/>
        <v>36923.71</v>
      </c>
      <c r="S185" s="32">
        <f t="shared" si="77"/>
        <v>0</v>
      </c>
      <c r="T185" s="32">
        <f t="shared" si="77"/>
        <v>0</v>
      </c>
      <c r="U185" s="297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25</v>
      </c>
      <c r="C186" s="269" t="s">
        <v>24</v>
      </c>
      <c r="D186" s="39"/>
      <c r="E186" s="269">
        <v>3</v>
      </c>
      <c r="F186" s="44">
        <v>181</v>
      </c>
      <c r="G186" s="40"/>
      <c r="H186" s="32">
        <f>H193+H205</f>
        <v>800000</v>
      </c>
      <c r="I186" s="32">
        <f t="shared" ref="I186:T186" si="79">I193+I205</f>
        <v>0</v>
      </c>
      <c r="J186" s="32">
        <f t="shared" si="79"/>
        <v>800000</v>
      </c>
      <c r="K186" s="32">
        <f t="shared" si="79"/>
        <v>0</v>
      </c>
      <c r="L186" s="32">
        <f t="shared" si="79"/>
        <v>800000</v>
      </c>
      <c r="M186" s="32">
        <f t="shared" si="79"/>
        <v>0</v>
      </c>
      <c r="N186" s="32">
        <f t="shared" si="79"/>
        <v>800000</v>
      </c>
      <c r="O186" s="32">
        <f t="shared" si="79"/>
        <v>44736.77</v>
      </c>
      <c r="P186" s="32">
        <f t="shared" si="79"/>
        <v>755263.23</v>
      </c>
      <c r="Q186" s="32">
        <f t="shared" ref="Q186" si="80">Q193</f>
        <v>0</v>
      </c>
      <c r="R186" s="32">
        <f t="shared" si="79"/>
        <v>43350.57</v>
      </c>
      <c r="S186" s="32">
        <f t="shared" si="79"/>
        <v>43350.57</v>
      </c>
      <c r="T186" s="32">
        <f t="shared" si="79"/>
        <v>43350.57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14" t="s">
        <v>39</v>
      </c>
      <c r="C187" s="269" t="s">
        <v>24</v>
      </c>
      <c r="D187" s="39"/>
      <c r="E187" s="269">
        <v>3</v>
      </c>
      <c r="F187" s="44">
        <v>350</v>
      </c>
      <c r="G187" s="40"/>
      <c r="H187" s="32">
        <f>H194</f>
        <v>0</v>
      </c>
      <c r="I187" s="32">
        <f t="shared" ref="I187:T187" si="81">I194</f>
        <v>0</v>
      </c>
      <c r="J187" s="32">
        <f t="shared" si="81"/>
        <v>0</v>
      </c>
      <c r="K187" s="32">
        <f t="shared" si="81"/>
        <v>0</v>
      </c>
      <c r="L187" s="32">
        <f t="shared" si="81"/>
        <v>0</v>
      </c>
      <c r="M187" s="32">
        <f t="shared" si="81"/>
        <v>0</v>
      </c>
      <c r="N187" s="32">
        <f t="shared" si="81"/>
        <v>0</v>
      </c>
      <c r="O187" s="32">
        <f t="shared" si="81"/>
        <v>0</v>
      </c>
      <c r="P187" s="32">
        <f t="shared" si="81"/>
        <v>0</v>
      </c>
      <c r="Q187" s="32"/>
      <c r="R187" s="32">
        <f t="shared" si="81"/>
        <v>0</v>
      </c>
      <c r="S187" s="32">
        <f t="shared" si="81"/>
        <v>0</v>
      </c>
      <c r="T187" s="32">
        <f t="shared" si="81"/>
        <v>0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4"/>
      <c r="C188" s="269"/>
      <c r="D188" s="39"/>
      <c r="E188" s="269"/>
      <c r="F188" s="44"/>
      <c r="G188" s="40"/>
      <c r="H188" s="32"/>
      <c r="I188" s="32"/>
      <c r="J188" s="32"/>
      <c r="K188" s="32"/>
      <c r="L188" s="32"/>
      <c r="M188" s="32"/>
      <c r="N188" s="32"/>
      <c r="O188" s="32"/>
      <c r="P188" s="231"/>
      <c r="Q188" s="296"/>
      <c r="R188" s="32"/>
      <c r="S188" s="32"/>
      <c r="T188" s="32"/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24.95" customHeight="1" x14ac:dyDescent="0.2">
      <c r="A189" s="371"/>
      <c r="B189" s="424" t="s">
        <v>260</v>
      </c>
      <c r="C189" s="269"/>
      <c r="D189" s="39"/>
      <c r="E189" s="269"/>
      <c r="F189" s="44"/>
      <c r="G189" s="40"/>
      <c r="H189" s="32"/>
      <c r="I189" s="32"/>
      <c r="J189" s="23"/>
      <c r="K189" s="32"/>
      <c r="L189" s="32"/>
      <c r="M189" s="32"/>
      <c r="N189" s="32"/>
      <c r="O189" s="32"/>
      <c r="P189" s="231"/>
      <c r="Q189" s="296"/>
      <c r="R189" s="232"/>
      <c r="S189" s="232"/>
      <c r="T189" s="31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15" customHeight="1" x14ac:dyDescent="0.2">
      <c r="A190" s="371"/>
      <c r="B190" s="38" t="s">
        <v>137</v>
      </c>
      <c r="C190" s="269"/>
      <c r="D190" s="39"/>
      <c r="E190" s="269"/>
      <c r="F190" s="44"/>
      <c r="G190" s="40"/>
      <c r="H190" s="21">
        <f>SUM(H191:H194)</f>
        <v>200000</v>
      </c>
      <c r="I190" s="21">
        <f t="shared" ref="I190:P190" si="82">SUM(I191:I194)</f>
        <v>0</v>
      </c>
      <c r="J190" s="21">
        <f t="shared" si="82"/>
        <v>200000</v>
      </c>
      <c r="K190" s="21">
        <f t="shared" si="82"/>
        <v>0</v>
      </c>
      <c r="L190" s="21">
        <f t="shared" si="82"/>
        <v>200000</v>
      </c>
      <c r="M190" s="21">
        <f t="shared" si="82"/>
        <v>0</v>
      </c>
      <c r="N190" s="21">
        <f t="shared" si="82"/>
        <v>200000</v>
      </c>
      <c r="O190" s="21">
        <f t="shared" si="82"/>
        <v>40669.93</v>
      </c>
      <c r="P190" s="21">
        <f t="shared" si="82"/>
        <v>159330.07</v>
      </c>
      <c r="Q190" s="21">
        <f>SUM(Q191:Q193)</f>
        <v>0</v>
      </c>
      <c r="R190" s="21">
        <f>SUM(R191:R194)</f>
        <v>28372.89</v>
      </c>
      <c r="S190" s="21">
        <f>SUM(S191:S194)</f>
        <v>28372.89</v>
      </c>
      <c r="T190" s="21">
        <f>SUM(T191:T194)</f>
        <v>26576.29</v>
      </c>
      <c r="U190" s="154">
        <f>+IFERROR((R190/N190),0%)</f>
        <v>0.14186445</v>
      </c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4" t="s">
        <v>23</v>
      </c>
      <c r="C191" s="269" t="s">
        <v>24</v>
      </c>
      <c r="D191" s="39">
        <v>174235</v>
      </c>
      <c r="E191" s="269">
        <v>3</v>
      </c>
      <c r="F191" s="44">
        <v>142</v>
      </c>
      <c r="G191" s="40" t="str">
        <f>CONCATENATE(D191,"-",E191,"-",F191)</f>
        <v>174235-3-142</v>
      </c>
      <c r="H191" s="32">
        <f>IFERROR(VLOOKUP(G191,'Base Zero'!A:L,6,FALSE),0)</f>
        <v>200000</v>
      </c>
      <c r="I191" s="32">
        <f>IFERROR(VLOOKUP(G191,'Base Zero'!A:L,7,FALSE),0)</f>
        <v>0</v>
      </c>
      <c r="J191" s="344">
        <f>(H191+I191)</f>
        <v>200000</v>
      </c>
      <c r="K191" s="231">
        <f>(L191-J191)</f>
        <v>0</v>
      </c>
      <c r="L191" s="231">
        <f>IFERROR(VLOOKUP(G191,'Base Zero'!$A:$L,10,FALSE),0)</f>
        <v>200000</v>
      </c>
      <c r="M191" s="231">
        <f>+L191-N191</f>
        <v>0</v>
      </c>
      <c r="N191" s="32">
        <f>IFERROR(VLOOKUP(G191,'Base Zero'!$A:$P,16,FALSE),0)</f>
        <v>200000</v>
      </c>
      <c r="O191" s="32">
        <f>IFERROR(VLOOKUP(G191,'Base Execução'!A:M,6,FALSE),0)+IFERROR(VLOOKUP(G191,'Destaque Liberado pela CPRM'!A:F,6,FALSE),0)</f>
        <v>40669.93</v>
      </c>
      <c r="P191" s="231">
        <f>+N191-O191</f>
        <v>159330.07</v>
      </c>
      <c r="Q191" s="296"/>
      <c r="R191" s="231">
        <f>IFERROR(VLOOKUP(G191,'Base Execução'!$A:$K,7,FALSE),0)</f>
        <v>28372.89</v>
      </c>
      <c r="S191" s="231">
        <f>IFERROR(VLOOKUP(G191,'Base Execução'!$A:$K,9,FALSE),0)</f>
        <v>28372.89</v>
      </c>
      <c r="T191" s="32">
        <f>IFERROR(VLOOKUP(G191,'Base Execução'!$A:$K,11,FALSE),0)</f>
        <v>26576.29</v>
      </c>
      <c r="U191" s="297"/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27</v>
      </c>
      <c r="D192" s="39">
        <v>174235</v>
      </c>
      <c r="E192" s="269">
        <v>4</v>
      </c>
      <c r="F192" s="44">
        <v>142</v>
      </c>
      <c r="G192" s="40" t="str">
        <f>CONCATENATE(D192,"-",E192,"-",F192)</f>
        <v>174235-4-142</v>
      </c>
      <c r="H192" s="32">
        <f>IFERROR(VLOOKUP(G192,'Base Zero'!A:L,6,FALSE),0)</f>
        <v>0</v>
      </c>
      <c r="I192" s="32">
        <f>IFERROR(VLOOKUP(G192,'Base Zero'!A:L,7,FALSE),0)</f>
        <v>0</v>
      </c>
      <c r="J192" s="344">
        <f>(H192+I192)</f>
        <v>0</v>
      </c>
      <c r="K192" s="231">
        <f>(L192-J192)</f>
        <v>0</v>
      </c>
      <c r="L192" s="231">
        <f>IFERROR(VLOOKUP(G192,'Base Zero'!$A:$L,10,FALSE),0)</f>
        <v>0</v>
      </c>
      <c r="M192" s="231">
        <f>+L192-N192</f>
        <v>0</v>
      </c>
      <c r="N192" s="32">
        <f>IFERROR(VLOOKUP(G192,'Base Zero'!$A:$P,16,FALSE),0)</f>
        <v>0</v>
      </c>
      <c r="O192" s="32">
        <f>IFERROR(VLOOKUP(G192,'Base Execução'!A:M,6,FALSE),0)+IFERROR(VLOOKUP(G192,'Destaque Liberado pela CPRM'!A:F,6,FALSE),0)</f>
        <v>0</v>
      </c>
      <c r="P192" s="231">
        <f>+N192-O192</f>
        <v>0</v>
      </c>
      <c r="Q192" s="296"/>
      <c r="R192" s="231">
        <f>IFERROR(VLOOKUP(G192,'Base Execução'!$A:$K,7,FALSE),0)</f>
        <v>0</v>
      </c>
      <c r="S192" s="231">
        <f>IFERROR(VLOOKUP(G192,'Base Execução'!$A:$K,9,FALSE),0)</f>
        <v>0</v>
      </c>
      <c r="T192" s="32">
        <f>IFERROR(VLOOKUP(G192,'Base Execução'!$A:$K,11,FALSE),0)</f>
        <v>0</v>
      </c>
      <c r="U192" s="155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25</v>
      </c>
      <c r="C193" s="269" t="s">
        <v>24</v>
      </c>
      <c r="D193" s="39">
        <v>174235</v>
      </c>
      <c r="E193" s="269">
        <v>3</v>
      </c>
      <c r="F193" s="44">
        <v>181</v>
      </c>
      <c r="G193" s="40" t="str">
        <f>CONCATENATE(D193,"-",E193,"-",F193)</f>
        <v>174235-3-181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297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14" t="s">
        <v>39</v>
      </c>
      <c r="C194" s="269" t="s">
        <v>24</v>
      </c>
      <c r="D194" s="39">
        <v>174235</v>
      </c>
      <c r="E194" s="269">
        <v>3</v>
      </c>
      <c r="F194" s="44">
        <v>350</v>
      </c>
      <c r="G194" s="40" t="str">
        <f>CONCATENATE(D194,"-",E194,"-",F194)</f>
        <v>174235-3-350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424" t="s">
        <v>261</v>
      </c>
      <c r="C195" s="269"/>
      <c r="D195" s="39"/>
      <c r="E195" s="269"/>
      <c r="F195" s="44"/>
      <c r="G195" s="40"/>
      <c r="H195" s="32"/>
      <c r="I195" s="32"/>
      <c r="J195" s="344"/>
      <c r="K195" s="231"/>
      <c r="L195" s="231"/>
      <c r="M195" s="231"/>
      <c r="N195" s="231"/>
      <c r="O195" s="231"/>
      <c r="P195" s="231"/>
      <c r="Q195" s="33"/>
      <c r="R195" s="231"/>
      <c r="S195" s="231"/>
      <c r="T195" s="32"/>
      <c r="U195" s="155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38" t="s">
        <v>138</v>
      </c>
      <c r="C196" s="269"/>
      <c r="D196" s="39"/>
      <c r="E196" s="269"/>
      <c r="F196" s="44"/>
      <c r="G196" s="40"/>
      <c r="H196" s="21">
        <f>SUM(H197:H198)</f>
        <v>3200000</v>
      </c>
      <c r="I196" s="21">
        <f t="shared" ref="I196:P196" si="83">SUM(I197:I198)</f>
        <v>0</v>
      </c>
      <c r="J196" s="21">
        <f t="shared" si="83"/>
        <v>3200000</v>
      </c>
      <c r="K196" s="21">
        <f t="shared" si="83"/>
        <v>0</v>
      </c>
      <c r="L196" s="21">
        <f t="shared" si="83"/>
        <v>3200000</v>
      </c>
      <c r="M196" s="21">
        <f t="shared" si="83"/>
        <v>0</v>
      </c>
      <c r="N196" s="21">
        <f t="shared" si="83"/>
        <v>3200000</v>
      </c>
      <c r="O196" s="21">
        <f t="shared" si="83"/>
        <v>98421.47</v>
      </c>
      <c r="P196" s="21">
        <f t="shared" si="83"/>
        <v>3101578.5300000003</v>
      </c>
      <c r="Q196" s="21">
        <f t="shared" ref="Q196" si="84">Q197</f>
        <v>0</v>
      </c>
      <c r="R196" s="21">
        <f t="shared" ref="R196" si="85">SUM(R197:R198)</f>
        <v>69424.92</v>
      </c>
      <c r="S196" s="21">
        <f t="shared" ref="S196" si="86">SUM(S197:S198)</f>
        <v>21294.57</v>
      </c>
      <c r="T196" s="21">
        <f t="shared" ref="T196" si="87">SUM(T197:T198)</f>
        <v>21294.57</v>
      </c>
      <c r="U196" s="154">
        <f>+IFERROR((R196/N196),0%)</f>
        <v>2.16952875E-2</v>
      </c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4" t="s">
        <v>23</v>
      </c>
      <c r="C197" s="269" t="s">
        <v>24</v>
      </c>
      <c r="D197" s="39">
        <v>174258</v>
      </c>
      <c r="E197" s="269">
        <v>3</v>
      </c>
      <c r="F197" s="44">
        <v>142</v>
      </c>
      <c r="G197" s="40" t="str">
        <f>CONCATENATE(D197,"-",E197,"-",F197)</f>
        <v>174258-3-142</v>
      </c>
      <c r="H197" s="32">
        <f>IFERROR(VLOOKUP(G197,'Base Zero'!A:L,6,FALSE),0)</f>
        <v>1800000</v>
      </c>
      <c r="I197" s="32">
        <f>IFERROR(VLOOKUP(G197,'Base Zero'!A:L,7,FALSE),0)</f>
        <v>0</v>
      </c>
      <c r="J197" s="344">
        <f>(H197+I197)</f>
        <v>1800000</v>
      </c>
      <c r="K197" s="231">
        <f>(L197-J197)</f>
        <v>0</v>
      </c>
      <c r="L197" s="232">
        <f>IFERROR(VLOOKUP(G197,'Base Zero'!$A:$L,10,FALSE),0)</f>
        <v>1800000</v>
      </c>
      <c r="M197" s="232">
        <f>+L197-N197</f>
        <v>0</v>
      </c>
      <c r="N197" s="32">
        <f>IFERROR(VLOOKUP(G197,'Base Zero'!$A:$P,16,FALSE),0)</f>
        <v>1800000</v>
      </c>
      <c r="O197" s="32">
        <f>IFERROR(VLOOKUP(G197,'Base Execução'!A:M,6,FALSE),0)+IFERROR(VLOOKUP(G197,'Destaque Liberado pela CPRM'!A:F,6,FALSE),0)</f>
        <v>61497.760000000002</v>
      </c>
      <c r="P197" s="231">
        <f>+N197-O197</f>
        <v>1738502.24</v>
      </c>
      <c r="Q197" s="296"/>
      <c r="R197" s="231">
        <f>IFERROR(VLOOKUP(G197,'Base Execução'!$A:$K,7,FALSE),0)</f>
        <v>32501.21</v>
      </c>
      <c r="S197" s="231">
        <f>IFERROR(VLOOKUP(G197,'Base Execução'!$A:$K,9,FALSE),0)</f>
        <v>21294.57</v>
      </c>
      <c r="T197" s="32">
        <f>IFERROR(VLOOKUP(G197,'Base Execução'!$A:$K,11,FALSE),0)</f>
        <v>21294.57</v>
      </c>
      <c r="U197" s="297"/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27</v>
      </c>
      <c r="D198" s="39">
        <v>174258</v>
      </c>
      <c r="E198" s="269">
        <v>4</v>
      </c>
      <c r="F198" s="44">
        <v>142</v>
      </c>
      <c r="G198" s="40" t="str">
        <f>CONCATENATE(D198,"-",E198,"-",F198)</f>
        <v>174258-4-142</v>
      </c>
      <c r="H198" s="32">
        <f>IFERROR(VLOOKUP(G198,'Base Zero'!A:L,6,FALSE),0)</f>
        <v>1400000</v>
      </c>
      <c r="I198" s="32">
        <f>IFERROR(VLOOKUP(G198,'Base Zero'!A:L,7,FALSE),0)</f>
        <v>0</v>
      </c>
      <c r="J198" s="344">
        <f>(H198+I198)</f>
        <v>1400000</v>
      </c>
      <c r="K198" s="231">
        <f>(L198-J198)</f>
        <v>0</v>
      </c>
      <c r="L198" s="232">
        <f>IFERROR(VLOOKUP(G198,'Base Zero'!$A:$L,10,FALSE),0)</f>
        <v>1400000</v>
      </c>
      <c r="M198" s="232">
        <f>+L198-N198</f>
        <v>0</v>
      </c>
      <c r="N198" s="32">
        <f>IFERROR(VLOOKUP(G198,'Base Zero'!$A:$P,16,FALSE),0)</f>
        <v>1400000</v>
      </c>
      <c r="O198" s="32">
        <f>IFERROR(VLOOKUP(G198,'Base Execução'!A:M,6,FALSE),0)+IFERROR(VLOOKUP(G198,'Destaque Liberado pela CPRM'!A:F,6,FALSE),0)</f>
        <v>36923.71</v>
      </c>
      <c r="P198" s="231">
        <f>+N198-O198</f>
        <v>1363076.29</v>
      </c>
      <c r="Q198" s="296"/>
      <c r="R198" s="231">
        <f>IFERROR(VLOOKUP(G198,'Base Execução'!$A:$K,7,FALSE),0)</f>
        <v>36923.71</v>
      </c>
      <c r="S198" s="231">
        <f>IFERROR(VLOOKUP(G198,'Base Execução'!$A:$K,9,FALSE),0)</f>
        <v>0</v>
      </c>
      <c r="T198" s="32">
        <f>IFERROR(VLOOKUP(G198,'Base Execução'!$A:$K,11,FALSE),0)</f>
        <v>0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424" t="s">
        <v>262</v>
      </c>
      <c r="C199" s="269"/>
      <c r="D199" s="39"/>
      <c r="E199" s="269"/>
      <c r="F199" s="44"/>
      <c r="G199" s="40"/>
      <c r="H199" s="32"/>
      <c r="I199" s="32"/>
      <c r="J199" s="344"/>
      <c r="K199" s="231"/>
      <c r="L199" s="231"/>
      <c r="M199" s="232"/>
      <c r="N199" s="232"/>
      <c r="O199" s="231"/>
      <c r="P199" s="231"/>
      <c r="Q199" s="33"/>
      <c r="R199" s="231"/>
      <c r="S199" s="231"/>
      <c r="T199" s="32"/>
      <c r="U199" s="155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38" t="s">
        <v>139</v>
      </c>
      <c r="C200" s="269"/>
      <c r="D200" s="39"/>
      <c r="E200" s="269"/>
      <c r="F200" s="44"/>
      <c r="G200" s="40"/>
      <c r="H200" s="21">
        <f>SUM(H201:H202)</f>
        <v>800000</v>
      </c>
      <c r="I200" s="21">
        <f t="shared" ref="I200:P200" si="88">SUM(I201:I202)</f>
        <v>0</v>
      </c>
      <c r="J200" s="21">
        <f t="shared" si="88"/>
        <v>800000</v>
      </c>
      <c r="K200" s="21">
        <f t="shared" si="88"/>
        <v>0</v>
      </c>
      <c r="L200" s="21">
        <f t="shared" si="88"/>
        <v>800000</v>
      </c>
      <c r="M200" s="21">
        <f t="shared" si="88"/>
        <v>0</v>
      </c>
      <c r="N200" s="21">
        <f t="shared" si="88"/>
        <v>800000</v>
      </c>
      <c r="O200" s="21">
        <f t="shared" si="88"/>
        <v>18769.099999999999</v>
      </c>
      <c r="P200" s="21">
        <f t="shared" si="88"/>
        <v>781230.9</v>
      </c>
      <c r="Q200" s="21">
        <f t="shared" ref="Q200" si="89">Q201</f>
        <v>0</v>
      </c>
      <c r="R200" s="21">
        <f t="shared" ref="R200" si="90">SUM(R201:R202)</f>
        <v>15166.96</v>
      </c>
      <c r="S200" s="21">
        <f t="shared" ref="S200" si="91">SUM(S201:S202)</f>
        <v>14350.1</v>
      </c>
      <c r="T200" s="21">
        <f t="shared" ref="T200" si="92">SUM(T201:T202)</f>
        <v>13344.15</v>
      </c>
      <c r="U200" s="154">
        <f>+IFERROR((R200/N200),0%)</f>
        <v>1.8958699999999998E-2</v>
      </c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4" t="s">
        <v>23</v>
      </c>
      <c r="C201" s="269" t="s">
        <v>24</v>
      </c>
      <c r="D201" s="39">
        <v>174263</v>
      </c>
      <c r="E201" s="269">
        <v>3</v>
      </c>
      <c r="F201" s="44">
        <v>142</v>
      </c>
      <c r="G201" s="40" t="str">
        <f>CONCATENATE(D201,"-",E201,"-",F201)</f>
        <v>174263-3-142</v>
      </c>
      <c r="H201" s="32">
        <f>IFERROR(VLOOKUP(G201,'Base Zero'!A:L,6,FALSE),0)</f>
        <v>700000</v>
      </c>
      <c r="I201" s="32">
        <f>IFERROR(VLOOKUP(G201,'Base Zero'!A:L,7,FALSE),0)</f>
        <v>0</v>
      </c>
      <c r="J201" s="344">
        <f>(H201+I201)</f>
        <v>700000</v>
      </c>
      <c r="K201" s="231">
        <f>(L201-J201)</f>
        <v>0</v>
      </c>
      <c r="L201" s="231">
        <f>IFERROR(VLOOKUP(G201,'Base Zero'!$A:$L,10,FALSE),0)</f>
        <v>700000</v>
      </c>
      <c r="M201" s="232">
        <f>+L201-N201</f>
        <v>0</v>
      </c>
      <c r="N201" s="32">
        <f>IFERROR(VLOOKUP(G201,'Base Zero'!$A:$P,16,FALSE),0)</f>
        <v>700000</v>
      </c>
      <c r="O201" s="32">
        <f>IFERROR(VLOOKUP(G201,'Base Execução'!A:M,6,FALSE),0)+IFERROR(VLOOKUP(G201,'Destaque Liberado pela CPRM'!A:F,6,FALSE),0)</f>
        <v>18769.099999999999</v>
      </c>
      <c r="P201" s="231">
        <f>+N201-O201</f>
        <v>681230.9</v>
      </c>
      <c r="Q201" s="33"/>
      <c r="R201" s="231">
        <f>IFERROR(VLOOKUP(G201,'Base Execução'!$A:$K,7,FALSE),0)</f>
        <v>15166.96</v>
      </c>
      <c r="S201" s="231">
        <f>IFERROR(VLOOKUP(G201,'Base Execução'!$A:$K,9,FALSE),0)</f>
        <v>14350.1</v>
      </c>
      <c r="T201" s="32">
        <f>IFERROR(VLOOKUP(G201,'Base Execução'!$A:$K,11,FALSE),0)</f>
        <v>13344.15</v>
      </c>
      <c r="U201" s="295"/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272"/>
      <c r="B202" s="34" t="s">
        <v>23</v>
      </c>
      <c r="C202" s="269" t="s">
        <v>27</v>
      </c>
      <c r="D202" s="39">
        <v>174263</v>
      </c>
      <c r="E202" s="269">
        <v>4</v>
      </c>
      <c r="F202" s="44">
        <v>142</v>
      </c>
      <c r="G202" s="40" t="str">
        <f>CONCATENATE(D202,"-",E202,"-",F202)</f>
        <v>174263-4-142</v>
      </c>
      <c r="H202" s="32">
        <f>IFERROR(VLOOKUP(G202,'Base Zero'!A:L,6,FALSE),0)</f>
        <v>100000</v>
      </c>
      <c r="I202" s="32">
        <f>IFERROR(VLOOKUP(G202,'Base Zero'!A:L,7,FALSE),0)</f>
        <v>0</v>
      </c>
      <c r="J202" s="344">
        <f>(H202+I202)</f>
        <v>100000</v>
      </c>
      <c r="K202" s="231">
        <f>(L202-J202)</f>
        <v>0</v>
      </c>
      <c r="L202" s="231">
        <f>IFERROR(VLOOKUP(G202,'Base Zero'!$A:$L,10,FALSE),0)</f>
        <v>100000</v>
      </c>
      <c r="M202" s="232">
        <f>+L202-N202</f>
        <v>0</v>
      </c>
      <c r="N202" s="32">
        <f>IFERROR(VLOOKUP(G202,'Base Zero'!$A:$P,16,FALSE),0)</f>
        <v>100000</v>
      </c>
      <c r="O202" s="32">
        <f>IFERROR(VLOOKUP(G202,'Base Execução'!A:M,6,FALSE),0)+IFERROR(VLOOKUP(G202,'Destaque Liberado pela CPRM'!A:F,6,FALSE),0)</f>
        <v>0</v>
      </c>
      <c r="P202" s="231">
        <f>+N202-O202</f>
        <v>100000</v>
      </c>
      <c r="Q202" s="33"/>
      <c r="R202" s="231">
        <f>IFERROR(VLOOKUP(G202,'Base Execução'!$A:$K,7,FALSE),0)</f>
        <v>0</v>
      </c>
      <c r="S202" s="231">
        <f>IFERROR(VLOOKUP(G202,'Base Execução'!$A:$K,9,FALSE),0)</f>
        <v>0</v>
      </c>
      <c r="T202" s="32">
        <f>IFERROR(VLOOKUP(G202,'Base Execução'!$A:$K,11,FALSE),0)</f>
        <v>0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24.95" customHeight="1" x14ac:dyDescent="0.2">
      <c r="A203" s="272"/>
      <c r="B203" s="424" t="s">
        <v>353</v>
      </c>
      <c r="C203" s="269"/>
      <c r="D203" s="39"/>
      <c r="E203" s="269"/>
      <c r="F203" s="44"/>
      <c r="G203" s="39"/>
      <c r="H203" s="22"/>
      <c r="I203" s="22"/>
      <c r="J203" s="22"/>
      <c r="K203" s="22"/>
      <c r="L203" s="22"/>
      <c r="M203" s="22"/>
      <c r="N203" s="22"/>
      <c r="O203" s="22"/>
      <c r="P203" s="229"/>
      <c r="Q203" s="31"/>
      <c r="R203" s="229"/>
      <c r="S203" s="229"/>
      <c r="T203" s="22"/>
      <c r="U203" s="154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15" customHeight="1" x14ac:dyDescent="0.2">
      <c r="A204" s="272"/>
      <c r="B204" s="38" t="s">
        <v>354</v>
      </c>
      <c r="C204" s="269"/>
      <c r="D204" s="39"/>
      <c r="E204" s="269"/>
      <c r="F204" s="44"/>
      <c r="G204" s="40"/>
      <c r="H204" s="21">
        <f>H205</f>
        <v>800000</v>
      </c>
      <c r="I204" s="21">
        <f>I205</f>
        <v>0</v>
      </c>
      <c r="J204" s="21">
        <f t="shared" ref="J204:S204" si="93">J205</f>
        <v>800000</v>
      </c>
      <c r="K204" s="21">
        <f t="shared" si="93"/>
        <v>0</v>
      </c>
      <c r="L204" s="21">
        <f t="shared" si="93"/>
        <v>800000</v>
      </c>
      <c r="M204" s="21">
        <f t="shared" si="93"/>
        <v>0</v>
      </c>
      <c r="N204" s="21">
        <f t="shared" si="93"/>
        <v>800000</v>
      </c>
      <c r="O204" s="21">
        <f t="shared" si="93"/>
        <v>44736.77</v>
      </c>
      <c r="P204" s="228">
        <f t="shared" si="93"/>
        <v>755263.23</v>
      </c>
      <c r="Q204" s="21">
        <f t="shared" si="93"/>
        <v>0</v>
      </c>
      <c r="R204" s="21">
        <f t="shared" si="93"/>
        <v>43350.57</v>
      </c>
      <c r="S204" s="21">
        <f t="shared" si="93"/>
        <v>43350.57</v>
      </c>
      <c r="T204" s="32"/>
      <c r="U204" s="154">
        <f>+IFERROR((R204/N204),0%)</f>
        <v>5.4188212499999999E-2</v>
      </c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4" t="s">
        <v>23</v>
      </c>
      <c r="C205" s="269" t="s">
        <v>24</v>
      </c>
      <c r="D205" s="39">
        <v>204816</v>
      </c>
      <c r="E205" s="269">
        <v>3</v>
      </c>
      <c r="F205" s="44">
        <v>181</v>
      </c>
      <c r="G205" s="40" t="str">
        <f>CONCATENATE(D205,"-",E205,"-",F205)</f>
        <v>204816-3-181</v>
      </c>
      <c r="H205" s="32">
        <f>IFERROR(VLOOKUP(G205,'Base Zero'!A:L,6,FALSE),0)</f>
        <v>800000</v>
      </c>
      <c r="I205" s="32">
        <f>IFERROR(VLOOKUP(G205,'Base Zero'!A:L,7,FALSE),0)</f>
        <v>0</v>
      </c>
      <c r="J205" s="344">
        <f>(H205+I205)</f>
        <v>800000</v>
      </c>
      <c r="K205" s="231">
        <f>(L205-J205)</f>
        <v>0</v>
      </c>
      <c r="L205" s="231">
        <f>IFERROR(VLOOKUP(G205,'Base Zero'!$A:$L,10,FALSE),0)</f>
        <v>800000</v>
      </c>
      <c r="M205" s="232">
        <f>+L205-N205</f>
        <v>0</v>
      </c>
      <c r="N205" s="32">
        <f>IFERROR(VLOOKUP(G205,'Base Zero'!$A:$P,16,FALSE),0)</f>
        <v>800000</v>
      </c>
      <c r="O205" s="32">
        <f>IFERROR(VLOOKUP(G205,'Base Execução'!A:M,6,FALSE),0)+IFERROR(VLOOKUP(G205,'Destaque Liberado pela CPRM'!A:F,6,FALSE),0)</f>
        <v>44736.77</v>
      </c>
      <c r="P205" s="231">
        <f>+N205-O205</f>
        <v>755263.23</v>
      </c>
      <c r="Q205" s="33"/>
      <c r="R205" s="231">
        <f>IFERROR(VLOOKUP(G205,'Base Execução'!$A:$K,7,FALSE),0)</f>
        <v>43350.57</v>
      </c>
      <c r="S205" s="231">
        <f>IFERROR(VLOOKUP(G205,'Base Execução'!$A:$K,9,FALSE),0)</f>
        <v>43350.57</v>
      </c>
      <c r="T205" s="32">
        <f>IFERROR(VLOOKUP(G205,'Base Execução'!$A:$K,11,FALSE),0)</f>
        <v>43350.57</v>
      </c>
      <c r="U205" s="295"/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372"/>
      <c r="B206" s="299"/>
      <c r="C206" s="48"/>
      <c r="D206" s="49"/>
      <c r="E206" s="48"/>
      <c r="F206" s="50"/>
      <c r="G206" s="49"/>
      <c r="H206" s="42"/>
      <c r="I206" s="42"/>
      <c r="J206" s="24"/>
      <c r="K206" s="42"/>
      <c r="L206" s="42"/>
      <c r="M206" s="42"/>
      <c r="N206" s="42"/>
      <c r="O206" s="42"/>
      <c r="P206" s="265"/>
      <c r="Q206" s="35"/>
      <c r="R206" s="265"/>
      <c r="S206" s="265"/>
      <c r="T206" s="42"/>
      <c r="U206" s="300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24.95" customHeight="1" x14ac:dyDescent="0.2">
      <c r="A207" s="272"/>
      <c r="B207" s="25" t="s">
        <v>263</v>
      </c>
      <c r="C207" s="273"/>
      <c r="D207" s="274"/>
      <c r="E207" s="273"/>
      <c r="F207" s="275"/>
      <c r="G207" s="273"/>
      <c r="H207" s="26">
        <f>H209+H210</f>
        <v>5000000</v>
      </c>
      <c r="I207" s="26">
        <f t="shared" ref="I207:T207" si="94">I209+I210</f>
        <v>0</v>
      </c>
      <c r="J207" s="26">
        <f t="shared" si="94"/>
        <v>5000000</v>
      </c>
      <c r="K207" s="26">
        <f t="shared" si="94"/>
        <v>0</v>
      </c>
      <c r="L207" s="26">
        <f t="shared" si="94"/>
        <v>5000000</v>
      </c>
      <c r="M207" s="26">
        <f t="shared" si="94"/>
        <v>0</v>
      </c>
      <c r="N207" s="26">
        <f t="shared" si="94"/>
        <v>5000000</v>
      </c>
      <c r="O207" s="26">
        <f t="shared" si="94"/>
        <v>539199.21</v>
      </c>
      <c r="P207" s="26">
        <f t="shared" si="94"/>
        <v>4460800.79</v>
      </c>
      <c r="Q207" s="22">
        <f>Q209</f>
        <v>0</v>
      </c>
      <c r="R207" s="26">
        <f t="shared" si="94"/>
        <v>432093.38</v>
      </c>
      <c r="S207" s="26">
        <f t="shared" si="94"/>
        <v>358918.78</v>
      </c>
      <c r="T207" s="26">
        <f t="shared" si="94"/>
        <v>79883.709999999992</v>
      </c>
      <c r="U207" s="156">
        <f>+IFERROR((R207/N207),0%)</f>
        <v>8.6418676E-2</v>
      </c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15" customHeight="1" x14ac:dyDescent="0.2">
      <c r="A208" s="272"/>
      <c r="B208" s="294" t="s">
        <v>321</v>
      </c>
      <c r="C208" s="269"/>
      <c r="D208" s="39"/>
      <c r="E208" s="269"/>
      <c r="F208" s="44"/>
      <c r="G208" s="39"/>
      <c r="H208" s="22"/>
      <c r="I208" s="22"/>
      <c r="J208" s="22"/>
      <c r="K208" s="22"/>
      <c r="L208" s="22"/>
      <c r="M208" s="22"/>
      <c r="N208" s="22"/>
      <c r="O208" s="22"/>
      <c r="P208" s="229"/>
      <c r="Q208" s="31"/>
      <c r="R208" s="229"/>
      <c r="S208" s="229"/>
      <c r="T208" s="229"/>
      <c r="U208" s="154"/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34" t="s">
        <v>23</v>
      </c>
      <c r="C209" s="269" t="s">
        <v>24</v>
      </c>
      <c r="D209" s="39"/>
      <c r="E209" s="269">
        <v>3</v>
      </c>
      <c r="F209" s="44">
        <v>142</v>
      </c>
      <c r="G209" s="39"/>
      <c r="H209" s="31">
        <f>H214+H218+H221</f>
        <v>4700000</v>
      </c>
      <c r="I209" s="31">
        <f t="shared" ref="I209:T209" si="95">I214+I218+I221</f>
        <v>0</v>
      </c>
      <c r="J209" s="31">
        <f t="shared" si="95"/>
        <v>4700000</v>
      </c>
      <c r="K209" s="31">
        <f t="shared" si="95"/>
        <v>0</v>
      </c>
      <c r="L209" s="31">
        <f t="shared" si="95"/>
        <v>4700000</v>
      </c>
      <c r="M209" s="31">
        <f t="shared" si="95"/>
        <v>0</v>
      </c>
      <c r="N209" s="31">
        <f t="shared" si="95"/>
        <v>4700000</v>
      </c>
      <c r="O209" s="31">
        <f t="shared" si="95"/>
        <v>277242.21000000002</v>
      </c>
      <c r="P209" s="31">
        <f t="shared" si="95"/>
        <v>4422757.79</v>
      </c>
      <c r="Q209" s="31">
        <f t="shared" si="95"/>
        <v>0</v>
      </c>
      <c r="R209" s="31">
        <f t="shared" si="95"/>
        <v>170136.38</v>
      </c>
      <c r="S209" s="31">
        <f t="shared" si="95"/>
        <v>96961.78</v>
      </c>
      <c r="T209" s="31">
        <f t="shared" si="95"/>
        <v>79883.709999999992</v>
      </c>
      <c r="U209" s="298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78" t="s">
        <v>27</v>
      </c>
      <c r="D210" s="39"/>
      <c r="E210" s="269">
        <v>4</v>
      </c>
      <c r="F210" s="44">
        <v>142</v>
      </c>
      <c r="G210" s="39"/>
      <c r="H210" s="31">
        <f>H215</f>
        <v>300000</v>
      </c>
      <c r="I210" s="31">
        <f t="shared" ref="I210:T210" si="96">I215</f>
        <v>0</v>
      </c>
      <c r="J210" s="31">
        <f t="shared" si="96"/>
        <v>300000</v>
      </c>
      <c r="K210" s="31">
        <f t="shared" si="96"/>
        <v>0</v>
      </c>
      <c r="L210" s="31">
        <f t="shared" si="96"/>
        <v>300000</v>
      </c>
      <c r="M210" s="31">
        <f t="shared" si="96"/>
        <v>0</v>
      </c>
      <c r="N210" s="31">
        <f t="shared" si="96"/>
        <v>300000</v>
      </c>
      <c r="O210" s="31">
        <f t="shared" si="96"/>
        <v>261957</v>
      </c>
      <c r="P210" s="31">
        <f t="shared" si="96"/>
        <v>38043</v>
      </c>
      <c r="Q210" s="31"/>
      <c r="R210" s="31">
        <f t="shared" si="96"/>
        <v>261957</v>
      </c>
      <c r="S210" s="31">
        <f t="shared" si="96"/>
        <v>261957</v>
      </c>
      <c r="T210" s="31">
        <f t="shared" si="96"/>
        <v>0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/>
      <c r="C211" s="269"/>
      <c r="D211" s="39"/>
      <c r="E211" s="269"/>
      <c r="F211" s="44"/>
      <c r="G211" s="39"/>
      <c r="H211" s="31"/>
      <c r="I211" s="31"/>
      <c r="J211" s="31"/>
      <c r="K211" s="31"/>
      <c r="L211" s="31"/>
      <c r="M211" s="31"/>
      <c r="N211" s="31"/>
      <c r="O211" s="31"/>
      <c r="P211" s="232"/>
      <c r="Q211" s="31"/>
      <c r="R211" s="232"/>
      <c r="S211" s="232"/>
      <c r="T211" s="31"/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24.95" customHeight="1" x14ac:dyDescent="0.2">
      <c r="A212" s="272"/>
      <c r="B212" s="424" t="s">
        <v>265</v>
      </c>
      <c r="C212" s="269"/>
      <c r="D212" s="39"/>
      <c r="E212" s="269"/>
      <c r="F212" s="44"/>
      <c r="G212" s="39"/>
      <c r="H212" s="22"/>
      <c r="I212" s="22"/>
      <c r="J212" s="22"/>
      <c r="K212" s="22"/>
      <c r="L212" s="22"/>
      <c r="M212" s="22"/>
      <c r="N212" s="22"/>
      <c r="O212" s="22"/>
      <c r="P212" s="229"/>
      <c r="Q212" s="31"/>
      <c r="R212" s="229"/>
      <c r="S212" s="229"/>
      <c r="T212" s="22"/>
      <c r="U212" s="154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15" customHeight="1" x14ac:dyDescent="0.2">
      <c r="A213" s="272"/>
      <c r="B213" s="38" t="s">
        <v>195</v>
      </c>
      <c r="C213" s="358"/>
      <c r="D213" s="39"/>
      <c r="E213" s="269"/>
      <c r="F213" s="44"/>
      <c r="G213" s="39"/>
      <c r="H213" s="22">
        <f>H214+H215</f>
        <v>1300000</v>
      </c>
      <c r="I213" s="22">
        <f t="shared" ref="I213:P213" si="97">I214+I215</f>
        <v>0</v>
      </c>
      <c r="J213" s="22">
        <f t="shared" si="97"/>
        <v>1300000</v>
      </c>
      <c r="K213" s="22">
        <f t="shared" si="97"/>
        <v>0</v>
      </c>
      <c r="L213" s="22">
        <f t="shared" si="97"/>
        <v>1300000</v>
      </c>
      <c r="M213" s="22">
        <f t="shared" si="97"/>
        <v>0</v>
      </c>
      <c r="N213" s="22">
        <f t="shared" si="97"/>
        <v>1300000</v>
      </c>
      <c r="O213" s="22">
        <f t="shared" si="97"/>
        <v>386796.39</v>
      </c>
      <c r="P213" s="229">
        <f t="shared" si="97"/>
        <v>913203.61</v>
      </c>
      <c r="Q213" s="22">
        <f>Q214</f>
        <v>0</v>
      </c>
      <c r="R213" s="22">
        <f>R214+R215</f>
        <v>341628.35</v>
      </c>
      <c r="S213" s="22">
        <f>S214+S215</f>
        <v>279807.26</v>
      </c>
      <c r="T213" s="22">
        <f>T214+T215</f>
        <v>10116.870000000001</v>
      </c>
      <c r="U213" s="154">
        <f>+IFERROR((R213/N213),0%)</f>
        <v>0.26279103846153845</v>
      </c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4" t="s">
        <v>26</v>
      </c>
      <c r="C214" s="269" t="s">
        <v>24</v>
      </c>
      <c r="D214" s="39">
        <v>174234</v>
      </c>
      <c r="E214" s="269">
        <v>3</v>
      </c>
      <c r="F214" s="44">
        <v>142</v>
      </c>
      <c r="G214" s="39" t="str">
        <f>CONCATENATE(D214,"-",E214,"-",F214)</f>
        <v>174234-3-142</v>
      </c>
      <c r="H214" s="31">
        <f>IFERROR(VLOOKUP(G214,'Base Zero'!A:L,6,FALSE),0)</f>
        <v>1000000</v>
      </c>
      <c r="I214" s="31">
        <f>IFERROR(VLOOKUP(G214,'Base Zero'!A:L,7,FALSE),0)</f>
        <v>0</v>
      </c>
      <c r="J214" s="28">
        <f>(H214+I214)</f>
        <v>1000000</v>
      </c>
      <c r="K214" s="31">
        <f>(L214-J214)</f>
        <v>0</v>
      </c>
      <c r="L214" s="31">
        <f>IFERROR(VLOOKUP(G214,'Base Zero'!$A:$L,10,FALSE),0)</f>
        <v>1000000</v>
      </c>
      <c r="M214" s="31">
        <f>+L214-N214</f>
        <v>0</v>
      </c>
      <c r="N214" s="32">
        <f>IFERROR(VLOOKUP(G214,'Base Zero'!$A:$P,16,FALSE),0)</f>
        <v>1000000</v>
      </c>
      <c r="O214" s="32">
        <f>IFERROR(VLOOKUP(G214,'Base Execução'!A:M,6,FALSE),0)+IFERROR(VLOOKUP(G214,'Destaque Liberado pela CPRM'!A:F,6,FALSE),0)</f>
        <v>124839.39</v>
      </c>
      <c r="P214" s="232">
        <f>+N214-O214</f>
        <v>875160.61</v>
      </c>
      <c r="Q214" s="31"/>
      <c r="R214" s="231">
        <f>IFERROR(VLOOKUP(G214,'Base Execução'!$A:$K,7,FALSE),0)</f>
        <v>79671.350000000006</v>
      </c>
      <c r="S214" s="231">
        <f>IFERROR(VLOOKUP(G214,'Base Execução'!$A:$K,9,FALSE),0)</f>
        <v>17850.259999999998</v>
      </c>
      <c r="T214" s="32">
        <f>IFERROR(VLOOKUP(G214,'Base Execução'!$A:$K,11,FALSE),0)</f>
        <v>10116.870000000001</v>
      </c>
      <c r="U214" s="154"/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78" t="s">
        <v>27</v>
      </c>
      <c r="D215" s="39">
        <v>174234</v>
      </c>
      <c r="E215" s="269">
        <v>4</v>
      </c>
      <c r="F215" s="44">
        <v>142</v>
      </c>
      <c r="G215" s="39" t="str">
        <f>CONCATENATE(D215,"-",E215,"-",F215)</f>
        <v>174234-4-142</v>
      </c>
      <c r="H215" s="31">
        <f>IFERROR(VLOOKUP(G215,'Base Zero'!A:L,6,FALSE),0)</f>
        <v>300000</v>
      </c>
      <c r="I215" s="31">
        <f>IFERROR(VLOOKUP(G215,'Base Zero'!A:L,7,FALSE),0)</f>
        <v>0</v>
      </c>
      <c r="J215" s="28">
        <f>(H215+I215)</f>
        <v>300000</v>
      </c>
      <c r="K215" s="31">
        <f>(L215-J215)</f>
        <v>0</v>
      </c>
      <c r="L215" s="31">
        <f>IFERROR(VLOOKUP(G215,'Base Zero'!$A:$L,10,FALSE),0)</f>
        <v>300000</v>
      </c>
      <c r="M215" s="31">
        <f>+L215-N215</f>
        <v>0</v>
      </c>
      <c r="N215" s="32">
        <f>IFERROR(VLOOKUP(G215,'Base Zero'!$A:$P,16,FALSE),0)</f>
        <v>300000</v>
      </c>
      <c r="O215" s="32">
        <f>IFERROR(VLOOKUP(G215,'Base Execução'!A:M,6,FALSE),0)+IFERROR(VLOOKUP(G215,'Destaque Liberado pela CPRM'!A:F,6,FALSE),0)</f>
        <v>261957</v>
      </c>
      <c r="P215" s="232">
        <f>+N215-O215</f>
        <v>38043</v>
      </c>
      <c r="Q215" s="31"/>
      <c r="R215" s="231">
        <f>IFERROR(VLOOKUP(G215,'Base Execução'!$A:$K,7,FALSE),0)</f>
        <v>261957</v>
      </c>
      <c r="S215" s="231">
        <f>IFERROR(VLOOKUP(G215,'Base Execução'!$A:$K,9,FALSE),0)</f>
        <v>261957</v>
      </c>
      <c r="T215" s="32">
        <f>IFERROR(VLOOKUP(G215,'Base Execução'!$A:$K,11,FALSE),0)</f>
        <v>0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24.95" customHeight="1" x14ac:dyDescent="0.2">
      <c r="A216" s="272"/>
      <c r="B216" s="424" t="s">
        <v>264</v>
      </c>
      <c r="C216" s="269"/>
      <c r="D216" s="39"/>
      <c r="E216" s="269"/>
      <c r="F216" s="44"/>
      <c r="G216" s="39"/>
      <c r="H216" s="31"/>
      <c r="I216" s="31"/>
      <c r="J216" s="28"/>
      <c r="K216" s="31"/>
      <c r="L216" s="31"/>
      <c r="M216" s="31"/>
      <c r="N216" s="31"/>
      <c r="O216" s="31"/>
      <c r="P216" s="232"/>
      <c r="Q216" s="35"/>
      <c r="R216" s="232"/>
      <c r="S216" s="232"/>
      <c r="T216" s="31"/>
      <c r="U216" s="298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15" customHeight="1" x14ac:dyDescent="0.2">
      <c r="A217" s="272"/>
      <c r="B217" s="38" t="s">
        <v>136</v>
      </c>
      <c r="C217" s="269"/>
      <c r="D217" s="39"/>
      <c r="E217" s="269"/>
      <c r="F217" s="44"/>
      <c r="G217" s="39"/>
      <c r="H217" s="22">
        <f>H218</f>
        <v>300000</v>
      </c>
      <c r="I217" s="22">
        <f>I218</f>
        <v>0</v>
      </c>
      <c r="J217" s="22">
        <f t="shared" ref="J217:T217" si="98">J218</f>
        <v>300000</v>
      </c>
      <c r="K217" s="22">
        <f t="shared" si="98"/>
        <v>0</v>
      </c>
      <c r="L217" s="22">
        <f t="shared" si="98"/>
        <v>300000</v>
      </c>
      <c r="M217" s="22">
        <f t="shared" si="98"/>
        <v>0</v>
      </c>
      <c r="N217" s="22">
        <f t="shared" si="98"/>
        <v>300000</v>
      </c>
      <c r="O217" s="22">
        <f t="shared" si="98"/>
        <v>0</v>
      </c>
      <c r="P217" s="229">
        <f t="shared" si="98"/>
        <v>300000</v>
      </c>
      <c r="Q217" s="22">
        <f t="shared" si="98"/>
        <v>0</v>
      </c>
      <c r="R217" s="22">
        <f t="shared" si="98"/>
        <v>0</v>
      </c>
      <c r="S217" s="22">
        <f t="shared" si="98"/>
        <v>0</v>
      </c>
      <c r="T217" s="22">
        <f t="shared" si="98"/>
        <v>0</v>
      </c>
      <c r="U217" s="154">
        <f>+IFERROR((R217/N217),0%)</f>
        <v>0</v>
      </c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4" t="s">
        <v>26</v>
      </c>
      <c r="C218" s="269" t="s">
        <v>24</v>
      </c>
      <c r="D218" s="39">
        <v>174246</v>
      </c>
      <c r="E218" s="269">
        <v>3</v>
      </c>
      <c r="F218" s="44">
        <v>142</v>
      </c>
      <c r="G218" s="39" t="str">
        <f>CONCATENATE(D218,"-",E218,"-",F218)</f>
        <v>174246-3-142</v>
      </c>
      <c r="H218" s="31">
        <f>IFERROR(VLOOKUP(G218,'Base Zero'!A:L,6,FALSE),0)</f>
        <v>300000</v>
      </c>
      <c r="I218" s="31">
        <f>IFERROR(VLOOKUP(G218,'Base Zero'!A:L,7,FALSE),0)</f>
        <v>0</v>
      </c>
      <c r="J218" s="28">
        <f>(H218+I218)</f>
        <v>300000</v>
      </c>
      <c r="K218" s="31">
        <f>(L218-J218)</f>
        <v>0</v>
      </c>
      <c r="L218" s="31">
        <f>IFERROR(VLOOKUP(G218,'Base Zero'!$A:$L,10,FALSE),0)</f>
        <v>300000</v>
      </c>
      <c r="M218" s="31">
        <f>+L218-N218</f>
        <v>0</v>
      </c>
      <c r="N218" s="32">
        <f>IFERROR(VLOOKUP(G218,'Base Zero'!$A:$P,16,FALSE),0)</f>
        <v>300000</v>
      </c>
      <c r="O218" s="32">
        <f>IFERROR(VLOOKUP(G218,'Base Execução'!A:M,6,FALSE),0)+IFERROR(VLOOKUP(G218,'Destaque Liberado pela CPRM'!A:F,6,FALSE),0)</f>
        <v>0</v>
      </c>
      <c r="P218" s="232">
        <f>+N218-O218</f>
        <v>300000</v>
      </c>
      <c r="Q218" s="31"/>
      <c r="R218" s="231">
        <f>IFERROR(VLOOKUP(G218,'Base Execução'!$A:$K,7,FALSE),0)</f>
        <v>0</v>
      </c>
      <c r="S218" s="231">
        <f>IFERROR(VLOOKUP(G218,'Base Execução'!$A:$K,9,FALSE),0)</f>
        <v>0</v>
      </c>
      <c r="T218" s="32">
        <f>IFERROR(VLOOKUP(G218,'Base Execução'!$A:$K,11,FALSE),0)</f>
        <v>0</v>
      </c>
      <c r="U218" s="298"/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424" t="s">
        <v>266</v>
      </c>
      <c r="C219" s="269"/>
      <c r="D219" s="39"/>
      <c r="E219" s="269"/>
      <c r="F219" s="44"/>
      <c r="G219" s="39"/>
      <c r="H219" s="31"/>
      <c r="I219" s="31"/>
      <c r="J219" s="28"/>
      <c r="K219" s="31"/>
      <c r="L219" s="31"/>
      <c r="M219" s="31"/>
      <c r="N219" s="31"/>
      <c r="O219" s="31"/>
      <c r="P219" s="232"/>
      <c r="Q219" s="35"/>
      <c r="R219" s="232"/>
      <c r="S219" s="232"/>
      <c r="T219" s="31"/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38" t="s">
        <v>171</v>
      </c>
      <c r="C220" s="269"/>
      <c r="D220" s="39"/>
      <c r="E220" s="269"/>
      <c r="F220" s="44"/>
      <c r="G220" s="39"/>
      <c r="H220" s="22">
        <f>H221</f>
        <v>3400000</v>
      </c>
      <c r="I220" s="22">
        <f>I221</f>
        <v>0</v>
      </c>
      <c r="J220" s="22">
        <f t="shared" ref="J220:T220" si="99">J221</f>
        <v>3400000</v>
      </c>
      <c r="K220" s="22">
        <f t="shared" si="99"/>
        <v>0</v>
      </c>
      <c r="L220" s="22">
        <f t="shared" si="99"/>
        <v>3400000</v>
      </c>
      <c r="M220" s="22">
        <f t="shared" si="99"/>
        <v>0</v>
      </c>
      <c r="N220" s="22">
        <f t="shared" si="99"/>
        <v>3400000</v>
      </c>
      <c r="O220" s="22">
        <f t="shared" si="99"/>
        <v>152402.82</v>
      </c>
      <c r="P220" s="229">
        <f t="shared" si="99"/>
        <v>3247597.18</v>
      </c>
      <c r="Q220" s="22">
        <f t="shared" si="99"/>
        <v>0</v>
      </c>
      <c r="R220" s="22">
        <f t="shared" si="99"/>
        <v>90465.03</v>
      </c>
      <c r="S220" s="22">
        <f t="shared" si="99"/>
        <v>79111.520000000004</v>
      </c>
      <c r="T220" s="22">
        <f t="shared" si="99"/>
        <v>69766.84</v>
      </c>
      <c r="U220" s="154">
        <f>+IFERROR((R220/N220),0%)</f>
        <v>2.6607361764705881E-2</v>
      </c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4" t="s">
        <v>26</v>
      </c>
      <c r="C221" s="269" t="s">
        <v>24</v>
      </c>
      <c r="D221" s="39">
        <v>174252</v>
      </c>
      <c r="E221" s="269">
        <v>3</v>
      </c>
      <c r="F221" s="44">
        <v>142</v>
      </c>
      <c r="G221" s="39" t="str">
        <f>CONCATENATE(D221,"-",E221,"-",F221)</f>
        <v>174252-3-142</v>
      </c>
      <c r="H221" s="31">
        <f>IFERROR(VLOOKUP(G221,'Base Zero'!A:L,6,FALSE),0)</f>
        <v>3400000</v>
      </c>
      <c r="I221" s="31">
        <f>IFERROR(VLOOKUP(G221,'Base Zero'!A:L,7,FALSE),0)</f>
        <v>0</v>
      </c>
      <c r="J221" s="28">
        <f>(H221+I221)</f>
        <v>3400000</v>
      </c>
      <c r="K221" s="31">
        <f>(L221-J221)</f>
        <v>0</v>
      </c>
      <c r="L221" s="31">
        <f>IFERROR(VLOOKUP(G221,'Base Zero'!$A:$L,10,FALSE),0)</f>
        <v>3400000</v>
      </c>
      <c r="M221" s="31">
        <f>+L221-N221</f>
        <v>0</v>
      </c>
      <c r="N221" s="32">
        <f>IFERROR(VLOOKUP(G221,'Base Zero'!$A:$P,16,FALSE),0)</f>
        <v>3400000</v>
      </c>
      <c r="O221" s="32">
        <f>IFERROR(VLOOKUP(G221,'Base Execução'!A:M,6,FALSE),0)+IFERROR(VLOOKUP(G221,'Destaque Liberado pela CPRM'!A:F,6,FALSE),0)</f>
        <v>152402.82</v>
      </c>
      <c r="P221" s="232">
        <f>+N221-O221</f>
        <v>3247597.18</v>
      </c>
      <c r="Q221" s="31"/>
      <c r="R221" s="231">
        <f>IFERROR(VLOOKUP(G221,'Base Execução'!$A:$K,7,FALSE),0)</f>
        <v>90465.03</v>
      </c>
      <c r="S221" s="231">
        <f>IFERROR(VLOOKUP(G221,'Base Execução'!$A:$K,9,FALSE),0)</f>
        <v>79111.520000000004</v>
      </c>
      <c r="T221" s="32">
        <f>IFERROR(VLOOKUP(G221,'Base Execução'!$A:$K,11,FALSE),0)</f>
        <v>69766.84</v>
      </c>
      <c r="U221" s="298"/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01"/>
      <c r="C222" s="48"/>
      <c r="D222" s="49"/>
      <c r="E222" s="48"/>
      <c r="F222" s="50"/>
      <c r="G222" s="48"/>
      <c r="H222" s="42"/>
      <c r="I222" s="42"/>
      <c r="J222" s="24"/>
      <c r="K222" s="42"/>
      <c r="L222" s="42"/>
      <c r="M222" s="42"/>
      <c r="N222" s="42"/>
      <c r="O222" s="42"/>
      <c r="P222" s="265"/>
      <c r="Q222" s="35"/>
      <c r="R222" s="265"/>
      <c r="S222" s="265"/>
      <c r="T222" s="42"/>
      <c r="U222" s="300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24.95" customHeight="1" x14ac:dyDescent="0.2">
      <c r="A223" s="95"/>
      <c r="B223" s="41" t="s">
        <v>267</v>
      </c>
      <c r="C223" s="278"/>
      <c r="D223" s="40"/>
      <c r="E223" s="278"/>
      <c r="F223" s="279"/>
      <c r="G223" s="278"/>
      <c r="H223" s="21">
        <f>SUM(H225:H229)</f>
        <v>3000000</v>
      </c>
      <c r="I223" s="21">
        <f t="shared" ref="I223:T223" si="100">SUM(I225:I229)</f>
        <v>0</v>
      </c>
      <c r="J223" s="21">
        <f t="shared" si="100"/>
        <v>3000000</v>
      </c>
      <c r="K223" s="21">
        <f t="shared" si="100"/>
        <v>0</v>
      </c>
      <c r="L223" s="21">
        <f t="shared" si="100"/>
        <v>3000000</v>
      </c>
      <c r="M223" s="21">
        <f t="shared" si="100"/>
        <v>0</v>
      </c>
      <c r="N223" s="21">
        <f t="shared" si="100"/>
        <v>3000000</v>
      </c>
      <c r="O223" s="21">
        <f t="shared" si="100"/>
        <v>25804.9</v>
      </c>
      <c r="P223" s="21">
        <f t="shared" si="100"/>
        <v>2974195.1</v>
      </c>
      <c r="Q223" s="22">
        <f t="shared" si="100"/>
        <v>0</v>
      </c>
      <c r="R223" s="21">
        <f t="shared" si="100"/>
        <v>25707.5</v>
      </c>
      <c r="S223" s="21">
        <f t="shared" si="100"/>
        <v>25501.149999999998</v>
      </c>
      <c r="T223" s="21">
        <f t="shared" si="100"/>
        <v>25253.969999999998</v>
      </c>
      <c r="U223" s="156">
        <f>+IFERROR((R223/N223),0%)</f>
        <v>8.5691666666666659E-3</v>
      </c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15" customHeight="1" x14ac:dyDescent="0.2">
      <c r="A224" s="95"/>
      <c r="B224" s="277" t="s">
        <v>322</v>
      </c>
      <c r="C224" s="278"/>
      <c r="D224" s="40"/>
      <c r="E224" s="278"/>
      <c r="F224" s="279"/>
      <c r="G224" s="278"/>
      <c r="H224" s="32"/>
      <c r="I224" s="32"/>
      <c r="J224" s="23"/>
      <c r="K224" s="32"/>
      <c r="L224" s="32"/>
      <c r="M224" s="32"/>
      <c r="N224" s="32"/>
      <c r="O224" s="32"/>
      <c r="P224" s="231"/>
      <c r="Q224" s="33"/>
      <c r="R224" s="232"/>
      <c r="S224" s="232"/>
      <c r="T224" s="31"/>
      <c r="U224" s="155"/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314" t="s">
        <v>23</v>
      </c>
      <c r="C225" s="278" t="s">
        <v>24</v>
      </c>
      <c r="D225" s="40"/>
      <c r="E225" s="278">
        <v>3</v>
      </c>
      <c r="F225" s="279">
        <v>100</v>
      </c>
      <c r="G225" s="278"/>
      <c r="H225" s="32">
        <f>H236</f>
        <v>0</v>
      </c>
      <c r="I225" s="32">
        <f t="shared" ref="I225:T225" si="101">I236</f>
        <v>0</v>
      </c>
      <c r="J225" s="32">
        <f t="shared" si="101"/>
        <v>0</v>
      </c>
      <c r="K225" s="32">
        <f t="shared" si="101"/>
        <v>0</v>
      </c>
      <c r="L225" s="32">
        <f t="shared" si="101"/>
        <v>0</v>
      </c>
      <c r="M225" s="32">
        <f t="shared" si="101"/>
        <v>0</v>
      </c>
      <c r="N225" s="32">
        <f t="shared" si="101"/>
        <v>0</v>
      </c>
      <c r="O225" s="32">
        <f t="shared" si="101"/>
        <v>0</v>
      </c>
      <c r="P225" s="32">
        <f t="shared" si="101"/>
        <v>0</v>
      </c>
      <c r="Q225" s="32">
        <f t="shared" si="101"/>
        <v>0</v>
      </c>
      <c r="R225" s="32">
        <f t="shared" si="101"/>
        <v>0</v>
      </c>
      <c r="S225" s="32">
        <f t="shared" si="101"/>
        <v>0</v>
      </c>
      <c r="T225" s="32">
        <f t="shared" si="101"/>
        <v>0</v>
      </c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313">
        <v>142</v>
      </c>
      <c r="G226" s="40"/>
      <c r="H226" s="32">
        <f>H233+H237+H244</f>
        <v>2200000</v>
      </c>
      <c r="I226" s="32">
        <f t="shared" ref="I226:T226" si="102">I233+I237+I244</f>
        <v>0</v>
      </c>
      <c r="J226" s="32">
        <f t="shared" si="102"/>
        <v>2200000</v>
      </c>
      <c r="K226" s="32">
        <f t="shared" si="102"/>
        <v>0</v>
      </c>
      <c r="L226" s="32">
        <f t="shared" si="102"/>
        <v>2200000</v>
      </c>
      <c r="M226" s="32">
        <f t="shared" si="102"/>
        <v>0</v>
      </c>
      <c r="N226" s="32">
        <f t="shared" si="102"/>
        <v>2200000</v>
      </c>
      <c r="O226" s="32">
        <f t="shared" si="102"/>
        <v>25804.9</v>
      </c>
      <c r="P226" s="32">
        <f t="shared" si="102"/>
        <v>2174195.1</v>
      </c>
      <c r="Q226" s="32">
        <f t="shared" si="102"/>
        <v>0</v>
      </c>
      <c r="R226" s="32">
        <f t="shared" si="102"/>
        <v>25707.5</v>
      </c>
      <c r="S226" s="32">
        <f t="shared" si="102"/>
        <v>25501.149999999998</v>
      </c>
      <c r="T226" s="32">
        <f t="shared" si="102"/>
        <v>25253.969999999998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27</v>
      </c>
      <c r="D227" s="40"/>
      <c r="E227" s="278">
        <v>4</v>
      </c>
      <c r="F227" s="279">
        <v>142</v>
      </c>
      <c r="G227" s="40"/>
      <c r="H227" s="32">
        <f>H238+H245</f>
        <v>800000</v>
      </c>
      <c r="I227" s="32">
        <f t="shared" ref="I227:T227" si="103">I238+I245</f>
        <v>0</v>
      </c>
      <c r="J227" s="32">
        <f t="shared" si="103"/>
        <v>800000</v>
      </c>
      <c r="K227" s="32">
        <f t="shared" si="103"/>
        <v>0</v>
      </c>
      <c r="L227" s="32">
        <f t="shared" si="103"/>
        <v>800000</v>
      </c>
      <c r="M227" s="32">
        <f t="shared" si="103"/>
        <v>0</v>
      </c>
      <c r="N227" s="32">
        <f t="shared" si="103"/>
        <v>800000</v>
      </c>
      <c r="O227" s="32">
        <f t="shared" si="103"/>
        <v>0</v>
      </c>
      <c r="P227" s="32">
        <f t="shared" si="103"/>
        <v>800000</v>
      </c>
      <c r="Q227" s="32">
        <f>Q235+Q242</f>
        <v>0</v>
      </c>
      <c r="R227" s="32">
        <f t="shared" si="103"/>
        <v>0</v>
      </c>
      <c r="S227" s="32">
        <f t="shared" si="103"/>
        <v>0</v>
      </c>
      <c r="T227" s="32">
        <f t="shared" si="103"/>
        <v>0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39</v>
      </c>
      <c r="C228" s="278" t="s">
        <v>24</v>
      </c>
      <c r="D228" s="40"/>
      <c r="E228" s="278">
        <v>3</v>
      </c>
      <c r="F228" s="313">
        <v>350</v>
      </c>
      <c r="G228" s="40"/>
      <c r="H228" s="32">
        <f>H239</f>
        <v>0</v>
      </c>
      <c r="I228" s="32">
        <f t="shared" ref="I228:T228" si="104">I239</f>
        <v>0</v>
      </c>
      <c r="J228" s="32">
        <f t="shared" si="104"/>
        <v>0</v>
      </c>
      <c r="K228" s="32">
        <f t="shared" si="104"/>
        <v>0</v>
      </c>
      <c r="L228" s="32">
        <f t="shared" si="104"/>
        <v>0</v>
      </c>
      <c r="M228" s="32">
        <f t="shared" si="104"/>
        <v>0</v>
      </c>
      <c r="N228" s="32">
        <f t="shared" si="104"/>
        <v>0</v>
      </c>
      <c r="O228" s="32">
        <f t="shared" si="104"/>
        <v>0</v>
      </c>
      <c r="P228" s="32">
        <f t="shared" si="104"/>
        <v>0</v>
      </c>
      <c r="Q228" s="32"/>
      <c r="R228" s="32">
        <f t="shared" si="104"/>
        <v>0</v>
      </c>
      <c r="S228" s="32">
        <f t="shared" si="104"/>
        <v>0</v>
      </c>
      <c r="T228" s="32">
        <f t="shared" si="104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23</v>
      </c>
      <c r="C229" s="278" t="s">
        <v>24</v>
      </c>
      <c r="D229" s="40"/>
      <c r="E229" s="278">
        <v>3</v>
      </c>
      <c r="F229" s="313">
        <v>944</v>
      </c>
      <c r="G229" s="40"/>
      <c r="H229" s="32">
        <f>H241</f>
        <v>0</v>
      </c>
      <c r="I229" s="32">
        <f t="shared" ref="I229:T229" si="105">I241</f>
        <v>0</v>
      </c>
      <c r="J229" s="32">
        <f t="shared" si="105"/>
        <v>0</v>
      </c>
      <c r="K229" s="32">
        <f t="shared" si="105"/>
        <v>0</v>
      </c>
      <c r="L229" s="32">
        <f t="shared" si="105"/>
        <v>0</v>
      </c>
      <c r="M229" s="32">
        <f t="shared" si="105"/>
        <v>0</v>
      </c>
      <c r="N229" s="32">
        <f t="shared" si="105"/>
        <v>0</v>
      </c>
      <c r="O229" s="32">
        <f t="shared" si="105"/>
        <v>0</v>
      </c>
      <c r="P229" s="32">
        <f t="shared" si="105"/>
        <v>0</v>
      </c>
      <c r="Q229" s="32"/>
      <c r="R229" s="32">
        <f t="shared" si="105"/>
        <v>0</v>
      </c>
      <c r="S229" s="32">
        <f t="shared" si="105"/>
        <v>0</v>
      </c>
      <c r="T229" s="32">
        <f t="shared" si="105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/>
      <c r="C230" s="278"/>
      <c r="D230" s="40"/>
      <c r="E230" s="278"/>
      <c r="F230" s="313"/>
      <c r="G230" s="40"/>
      <c r="H230" s="32"/>
      <c r="I230" s="32"/>
      <c r="J230" s="32"/>
      <c r="K230" s="32"/>
      <c r="L230" s="32"/>
      <c r="M230" s="32"/>
      <c r="N230" s="32"/>
      <c r="O230" s="32"/>
      <c r="P230" s="231"/>
      <c r="Q230" s="32"/>
      <c r="R230" s="231"/>
      <c r="S230" s="231"/>
      <c r="T230" s="32"/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24.95" customHeight="1" x14ac:dyDescent="0.2">
      <c r="A231" s="95"/>
      <c r="B231" s="424" t="s">
        <v>268</v>
      </c>
      <c r="C231" s="278"/>
      <c r="D231" s="40"/>
      <c r="E231" s="278"/>
      <c r="F231" s="313"/>
      <c r="G231" s="40"/>
      <c r="H231" s="32"/>
      <c r="I231" s="32"/>
      <c r="J231" s="23"/>
      <c r="K231" s="32"/>
      <c r="L231" s="32"/>
      <c r="M231" s="32"/>
      <c r="N231" s="32"/>
      <c r="O231" s="32"/>
      <c r="P231" s="231"/>
      <c r="Q231" s="33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15" customHeight="1" x14ac:dyDescent="0.2">
      <c r="A232" s="95"/>
      <c r="B232" s="318" t="s">
        <v>166</v>
      </c>
      <c r="C232" s="278"/>
      <c r="D232" s="40"/>
      <c r="E232" s="278"/>
      <c r="F232" s="313"/>
      <c r="G232" s="40"/>
      <c r="H232" s="21">
        <f>H233</f>
        <v>200000</v>
      </c>
      <c r="I232" s="21">
        <f>I233</f>
        <v>0</v>
      </c>
      <c r="J232" s="21">
        <f t="shared" ref="J232:T232" si="106">J233</f>
        <v>200000</v>
      </c>
      <c r="K232" s="21">
        <f t="shared" si="106"/>
        <v>0</v>
      </c>
      <c r="L232" s="21">
        <f t="shared" si="106"/>
        <v>200000</v>
      </c>
      <c r="M232" s="21">
        <f t="shared" si="106"/>
        <v>0</v>
      </c>
      <c r="N232" s="21">
        <f t="shared" si="106"/>
        <v>200000</v>
      </c>
      <c r="O232" s="21">
        <f t="shared" si="106"/>
        <v>2984.2</v>
      </c>
      <c r="P232" s="228">
        <f t="shared" si="106"/>
        <v>197015.8</v>
      </c>
      <c r="Q232" s="21">
        <f t="shared" si="106"/>
        <v>0</v>
      </c>
      <c r="R232" s="21">
        <f t="shared" si="106"/>
        <v>2886.8</v>
      </c>
      <c r="S232" s="21">
        <f t="shared" si="106"/>
        <v>2886.8</v>
      </c>
      <c r="T232" s="21">
        <f t="shared" si="106"/>
        <v>2886.8</v>
      </c>
      <c r="U232" s="154">
        <f>+IFERROR((R232/N232),0%)</f>
        <v>1.4434000000000001E-2</v>
      </c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4" t="s">
        <v>34</v>
      </c>
      <c r="C233" s="278" t="s">
        <v>24</v>
      </c>
      <c r="D233" s="40">
        <v>174243</v>
      </c>
      <c r="E233" s="278">
        <v>3</v>
      </c>
      <c r="F233" s="313">
        <v>142</v>
      </c>
      <c r="G233" s="40" t="str">
        <f>CONCATENATE(D233,"-",E233,"-",F233)</f>
        <v>174243-3-142</v>
      </c>
      <c r="H233" s="32">
        <f>IFERROR(VLOOKUP(G233,'Base Zero'!A:L,6,FALSE),0)</f>
        <v>200000</v>
      </c>
      <c r="I233" s="32">
        <f>IFERROR(VLOOKUP(G233,'Base Zero'!A:L,7,FALSE),0)</f>
        <v>0</v>
      </c>
      <c r="J233" s="23">
        <f>(H233+I233)</f>
        <v>200000</v>
      </c>
      <c r="K233" s="32">
        <f>(L233-J233)</f>
        <v>0</v>
      </c>
      <c r="L233" s="32">
        <f>IFERROR(VLOOKUP(G233,'Base Zero'!$A:$L,10,FALSE),0)</f>
        <v>200000</v>
      </c>
      <c r="M233" s="32">
        <f>+L233-N233</f>
        <v>0</v>
      </c>
      <c r="N233" s="32">
        <f>IFERROR(VLOOKUP(G233,'Base Zero'!$A:$P,16,FALSE),0)</f>
        <v>200000</v>
      </c>
      <c r="O233" s="32">
        <f>IFERROR(VLOOKUP(G233,'Base Execução'!A:M,6,FALSE),0)+IFERROR(VLOOKUP(G233,'Destaque Liberado pela CPRM'!A:F,6,FALSE),0)</f>
        <v>2984.2</v>
      </c>
      <c r="P233" s="231">
        <f>+N233-O233</f>
        <v>197015.8</v>
      </c>
      <c r="Q233" s="32"/>
      <c r="R233" s="231">
        <f>IFERROR(VLOOKUP(G233,'Base Execução'!$A:$K,7,FALSE),0)</f>
        <v>2886.8</v>
      </c>
      <c r="S233" s="231">
        <f>IFERROR(VLOOKUP(G233,'Base Execução'!$A:$K,9,FALSE),0)</f>
        <v>2886.8</v>
      </c>
      <c r="T233" s="32">
        <f>IFERROR(VLOOKUP(G233,'Base Execução'!$A:$K,11,FALSE),0)</f>
        <v>2886.8</v>
      </c>
      <c r="U233" s="155"/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423" t="s">
        <v>269</v>
      </c>
      <c r="C234" s="278"/>
      <c r="D234" s="40"/>
      <c r="E234" s="278"/>
      <c r="F234" s="313"/>
      <c r="G234" s="40"/>
      <c r="H234" s="21">
        <f>H235+H240</f>
        <v>2379000</v>
      </c>
      <c r="I234" s="21">
        <f>I235+I240</f>
        <v>0</v>
      </c>
      <c r="J234" s="21"/>
      <c r="K234" s="21"/>
      <c r="L234" s="21"/>
      <c r="M234" s="21"/>
      <c r="N234" s="21"/>
      <c r="O234" s="21"/>
      <c r="P234" s="21"/>
      <c r="Q234" s="33"/>
      <c r="R234" s="21"/>
      <c r="S234" s="21"/>
      <c r="T234" s="21"/>
      <c r="U234" s="154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318" t="s">
        <v>167</v>
      </c>
      <c r="C235" s="278"/>
      <c r="D235" s="40"/>
      <c r="E235" s="278"/>
      <c r="F235" s="313"/>
      <c r="G235" s="40"/>
      <c r="H235" s="21">
        <f>SUM(H236:H239)</f>
        <v>2379000</v>
      </c>
      <c r="I235" s="21">
        <f t="shared" ref="I235:O235" si="107">SUM(I236:I239)</f>
        <v>0</v>
      </c>
      <c r="J235" s="21">
        <f t="shared" si="107"/>
        <v>2379000</v>
      </c>
      <c r="K235" s="21">
        <f t="shared" si="107"/>
        <v>0</v>
      </c>
      <c r="L235" s="21">
        <f>SUM(L236:L239)</f>
        <v>2379000</v>
      </c>
      <c r="M235" s="21">
        <f t="shared" si="107"/>
        <v>0</v>
      </c>
      <c r="N235" s="21">
        <f t="shared" si="107"/>
        <v>2379000</v>
      </c>
      <c r="O235" s="21">
        <f t="shared" si="107"/>
        <v>22820.7</v>
      </c>
      <c r="P235" s="21">
        <f>SUM(P236:P239)</f>
        <v>2356179.2999999998</v>
      </c>
      <c r="Q235" s="21">
        <f>SUM(Q236:Q238)</f>
        <v>0</v>
      </c>
      <c r="R235" s="21">
        <f>SUM(R236:R239)</f>
        <v>22820.7</v>
      </c>
      <c r="S235" s="21">
        <f>SUM(S236:S239)</f>
        <v>22614.35</v>
      </c>
      <c r="T235" s="21">
        <f>SUM(T236:T239)</f>
        <v>22367.17</v>
      </c>
      <c r="U235" s="154">
        <f>+IFERROR((R235/N235),0%)</f>
        <v>9.5925598991172759E-3</v>
      </c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4" t="s">
        <v>34</v>
      </c>
      <c r="C236" s="278" t="s">
        <v>24</v>
      </c>
      <c r="D236" s="40">
        <v>174250</v>
      </c>
      <c r="E236" s="278">
        <v>3</v>
      </c>
      <c r="F236" s="313">
        <v>100</v>
      </c>
      <c r="G236" s="40" t="str">
        <f>CONCATENATE(D236,"-",E236,"-",F236)</f>
        <v>174250-3-100</v>
      </c>
      <c r="H236" s="32">
        <f>IFERROR(VLOOKUP(G236,'Base Zero'!A:L,6,FALSE),0)</f>
        <v>0</v>
      </c>
      <c r="I236" s="32">
        <f>IFERROR(VLOOKUP(G236,'Base Zero'!A:L,7,FALSE),0)</f>
        <v>0</v>
      </c>
      <c r="J236" s="23">
        <f>(H236+I236)</f>
        <v>0</v>
      </c>
      <c r="K236" s="32">
        <f>(L236-J236)</f>
        <v>0</v>
      </c>
      <c r="L236" s="32">
        <f>IFERROR(VLOOKUP(G236,'Base Zero'!$A:$L,10,FALSE),0)</f>
        <v>0</v>
      </c>
      <c r="M236" s="32">
        <f>+L236-N236</f>
        <v>0</v>
      </c>
      <c r="N236" s="32">
        <f>IFERROR(VLOOKUP(G236,'Base Zero'!$A:$P,16,FALSE),0)</f>
        <v>0</v>
      </c>
      <c r="O236" s="32">
        <f>IFERROR(VLOOKUP(G236,'Base Execução'!A:M,6,FALSE),0)+IFERROR(VLOOKUP(G236,'Destaque Liberado pela CPRM'!A:F,6,FALSE),0)</f>
        <v>0</v>
      </c>
      <c r="P236" s="231">
        <f>+N236-O236</f>
        <v>0</v>
      </c>
      <c r="Q236" s="32"/>
      <c r="R236" s="231">
        <f>IFERROR(VLOOKUP(G236,'Base Execução'!$A:$K,7,FALSE),0)</f>
        <v>0</v>
      </c>
      <c r="S236" s="231">
        <f>IFERROR(VLOOKUP(G236,'Base Execução'!$A:$K,9,FALSE),0)</f>
        <v>0</v>
      </c>
      <c r="T236" s="32">
        <f>IFERROR(VLOOKUP(G236,'Base Execução'!$A:$K,11,FALSE),0)</f>
        <v>0</v>
      </c>
      <c r="U236" s="155"/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23</v>
      </c>
      <c r="C237" s="278" t="s">
        <v>24</v>
      </c>
      <c r="D237" s="40">
        <v>174250</v>
      </c>
      <c r="E237" s="278">
        <v>3</v>
      </c>
      <c r="F237" s="313">
        <v>142</v>
      </c>
      <c r="G237" s="40" t="str">
        <f>CONCATENATE(D237,"-",E237,"-",F237)</f>
        <v>174250-3-142</v>
      </c>
      <c r="H237" s="32">
        <f>IFERROR(VLOOKUP(G237,'Base Zero'!A:L,6,FALSE),0)</f>
        <v>1579000</v>
      </c>
      <c r="I237" s="32">
        <f>IFERROR(VLOOKUP(G237,'Base Zero'!A:L,7,FALSE),0)</f>
        <v>0</v>
      </c>
      <c r="J237" s="23">
        <f>(H237+I237)</f>
        <v>1579000</v>
      </c>
      <c r="K237" s="32">
        <f>(L237-J237)</f>
        <v>0</v>
      </c>
      <c r="L237" s="32">
        <f>IFERROR(VLOOKUP(G237,'Base Zero'!$A:$L,10,FALSE),0)</f>
        <v>1579000</v>
      </c>
      <c r="M237" s="32">
        <f>+L237-N237</f>
        <v>0</v>
      </c>
      <c r="N237" s="32">
        <f>IFERROR(VLOOKUP(G237,'Base Zero'!$A:$P,16,FALSE),0)</f>
        <v>1579000</v>
      </c>
      <c r="O237" s="32">
        <f>IFERROR(VLOOKUP(G237,'Base Execução'!A:M,6,FALSE),0)+IFERROR(VLOOKUP(G237,'Destaque Liberado pela CPRM'!A:F,6,FALSE),0)</f>
        <v>22820.7</v>
      </c>
      <c r="P237" s="231">
        <f>+N237-O237</f>
        <v>1556179.3</v>
      </c>
      <c r="Q237" s="33"/>
      <c r="R237" s="231">
        <f>IFERROR(VLOOKUP(G237,'Base Execução'!$A:$K,7,FALSE),0)</f>
        <v>22820.7</v>
      </c>
      <c r="S237" s="231">
        <f>IFERROR(VLOOKUP(G237,'Base Execução'!$A:$K,9,FALSE),0)</f>
        <v>22614.35</v>
      </c>
      <c r="T237" s="32">
        <f>IFERROR(VLOOKUP(G237,'Base Execução'!$A:$K,11,FALSE),0)</f>
        <v>22367.17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27</v>
      </c>
      <c r="D238" s="40">
        <v>174250</v>
      </c>
      <c r="E238" s="278">
        <v>4</v>
      </c>
      <c r="F238" s="313">
        <v>142</v>
      </c>
      <c r="G238" s="40" t="str">
        <f>CONCATENATE(D238,"-",E238,"-",F238)</f>
        <v>174250-4-142</v>
      </c>
      <c r="H238" s="32">
        <f>IFERROR(VLOOKUP(G238,'Base Zero'!A:L,6,FALSE),0)</f>
        <v>800000</v>
      </c>
      <c r="I238" s="32">
        <f>IFERROR(VLOOKUP(G238,'Base Zero'!A:L,7,FALSE),0)</f>
        <v>0</v>
      </c>
      <c r="J238" s="23">
        <f>(H238+I238)</f>
        <v>800000</v>
      </c>
      <c r="K238" s="32">
        <f>(L238-J238)</f>
        <v>0</v>
      </c>
      <c r="L238" s="32">
        <f>IFERROR(VLOOKUP(G238,'Base Zero'!$A:$L,10,FALSE),0)</f>
        <v>800000</v>
      </c>
      <c r="M238" s="32">
        <f>+L238-N238</f>
        <v>0</v>
      </c>
      <c r="N238" s="32">
        <f>IFERROR(VLOOKUP(G238,'Base Zero'!$A:$P,16,FALSE),0)</f>
        <v>800000</v>
      </c>
      <c r="O238" s="32">
        <f>IFERROR(VLOOKUP(G238,'Base Execução'!A:M,6,FALSE),0)+IFERROR(VLOOKUP(G238,'Destaque Liberado pela CPRM'!A:F,6,FALSE),0)</f>
        <v>0</v>
      </c>
      <c r="P238" s="231">
        <f>+N238-O238</f>
        <v>800000</v>
      </c>
      <c r="Q238" s="32"/>
      <c r="R238" s="231">
        <f>IFERROR(VLOOKUP(G238,'Base Execução'!$A:$K,7,FALSE),0)</f>
        <v>0</v>
      </c>
      <c r="S238" s="231">
        <f>IFERROR(VLOOKUP(G238,'Base Execução'!$A:$K,9,FALSE),0)</f>
        <v>0</v>
      </c>
      <c r="T238" s="32">
        <f>IFERROR(VLOOKUP(G238,'Base Execução'!$A:$K,11,FALSE),0)</f>
        <v>0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39</v>
      </c>
      <c r="C239" s="278" t="s">
        <v>24</v>
      </c>
      <c r="D239" s="40">
        <v>174250</v>
      </c>
      <c r="E239" s="278">
        <v>3</v>
      </c>
      <c r="F239" s="313">
        <v>350</v>
      </c>
      <c r="G239" s="40" t="str">
        <f>CONCATENATE(D239,"-",E239,"-",F239)</f>
        <v>174250-3-350</v>
      </c>
      <c r="H239" s="32">
        <f>IFERROR(VLOOKUP(G239,'Base Zero'!A:L,6,FALSE),0)</f>
        <v>0</v>
      </c>
      <c r="I239" s="32">
        <f>IFERROR(VLOOKUP(G239,'Base Zero'!A:L,7,FALSE),0)</f>
        <v>0</v>
      </c>
      <c r="J239" s="23">
        <f>(H239+I239)</f>
        <v>0</v>
      </c>
      <c r="K239" s="32">
        <f>(L239-J239)</f>
        <v>0</v>
      </c>
      <c r="L239" s="32">
        <f>IFERROR(VLOOKUP(G239,'Base Zero'!$A:$L,10,FALSE),0)</f>
        <v>0</v>
      </c>
      <c r="M239" s="32">
        <f>+L239-N239</f>
        <v>0</v>
      </c>
      <c r="N239" s="32">
        <f>IFERROR(VLOOKUP(G239,'Base Zero'!$A:$P,16,FALSE),0)</f>
        <v>0</v>
      </c>
      <c r="O239" s="32">
        <f>IFERROR(VLOOKUP(G239,'Base Execução'!A:M,6,FALSE),0)+IFERROR(VLOOKUP(G239,'Destaque Liberado pela CPRM'!A:F,6,FALSE),0)</f>
        <v>0</v>
      </c>
      <c r="P239" s="231">
        <f>+N239-O239</f>
        <v>0</v>
      </c>
      <c r="Q239" s="32"/>
      <c r="R239" s="231">
        <f>IFERROR(VLOOKUP(G239,'Base Execução'!$A:$K,7,FALSE),0)</f>
        <v>0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8" t="s">
        <v>306</v>
      </c>
      <c r="C240" s="278"/>
      <c r="D240" s="40"/>
      <c r="E240" s="278"/>
      <c r="F240" s="313"/>
      <c r="G240" s="40"/>
      <c r="H240" s="21">
        <f>H241</f>
        <v>0</v>
      </c>
      <c r="I240" s="21">
        <f t="shared" ref="I240:P240" si="108">I241</f>
        <v>0</v>
      </c>
      <c r="J240" s="21">
        <f t="shared" si="108"/>
        <v>0</v>
      </c>
      <c r="K240" s="21">
        <f t="shared" si="108"/>
        <v>0</v>
      </c>
      <c r="L240" s="21">
        <f t="shared" si="108"/>
        <v>0</v>
      </c>
      <c r="M240" s="21">
        <f t="shared" si="108"/>
        <v>0</v>
      </c>
      <c r="N240" s="21">
        <f t="shared" si="108"/>
        <v>0</v>
      </c>
      <c r="O240" s="21">
        <f t="shared" si="108"/>
        <v>0</v>
      </c>
      <c r="P240" s="21">
        <f t="shared" si="108"/>
        <v>0</v>
      </c>
      <c r="Q240" s="32"/>
      <c r="R240" s="21">
        <f>R241</f>
        <v>0</v>
      </c>
      <c r="S240" s="21">
        <f>S241</f>
        <v>0</v>
      </c>
      <c r="T240" s="21">
        <f>T241</f>
        <v>0</v>
      </c>
      <c r="U240" s="154">
        <f>+IFERROR((R240/N240),0%)</f>
        <v>0</v>
      </c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4" t="s">
        <v>23</v>
      </c>
      <c r="C241" s="278" t="s">
        <v>24</v>
      </c>
      <c r="D241" s="40">
        <v>195069</v>
      </c>
      <c r="E241" s="278">
        <v>3</v>
      </c>
      <c r="F241" s="313">
        <v>944</v>
      </c>
      <c r="G241" s="40" t="str">
        <f>CONCATENATE(D241,"-",E241,"-",F241)</f>
        <v>195069-3-944</v>
      </c>
      <c r="H241" s="32">
        <f>IFERROR(VLOOKUP(G241,'Base Zero'!A:L,6,FALSE),0)</f>
        <v>0</v>
      </c>
      <c r="I241" s="32">
        <f>IFERROR(VLOOKUP(G241,'Base Zero'!A:L,7,FALSE),0)</f>
        <v>0</v>
      </c>
      <c r="J241" s="23">
        <f>(H241+I241)</f>
        <v>0</v>
      </c>
      <c r="K241" s="32">
        <f>(L241-J241)</f>
        <v>0</v>
      </c>
      <c r="L241" s="32">
        <f>IFERROR(VLOOKUP(G241,'Base Zero'!$A:$L,10,FALSE),0)</f>
        <v>0</v>
      </c>
      <c r="M241" s="32">
        <f>+L241-N241</f>
        <v>0</v>
      </c>
      <c r="N241" s="32">
        <f>IFERROR(VLOOKUP(G241,'Base Zero'!$A:$P,16,FALSE),0)</f>
        <v>0</v>
      </c>
      <c r="O241" s="32">
        <f>IFERROR(VLOOKUP(G241,'Base Execução'!A:M,6,FALSE),0)+IFERROR(VLOOKUP(G241,'Destaque Liberado pela CPRM'!A:F,6,FALSE),0)</f>
        <v>0</v>
      </c>
      <c r="P241" s="231">
        <f>+N241-O241</f>
        <v>0</v>
      </c>
      <c r="Q241" s="32"/>
      <c r="R241" s="231">
        <f>IFERROR(VLOOKUP(G241,'Base Execução'!$A:$K,7,FALSE),0)</f>
        <v>0</v>
      </c>
      <c r="S241" s="231">
        <f>IFERROR(VLOOKUP(G241,'Base Execução'!$A:$K,9,FALSE),0)</f>
        <v>0</v>
      </c>
      <c r="T241" s="32">
        <f>IFERROR(VLOOKUP(G241,'Base Execução'!$A:$K,11,FALSE),0)</f>
        <v>0</v>
      </c>
      <c r="U241" s="155"/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423" t="s">
        <v>270</v>
      </c>
      <c r="C242" s="278"/>
      <c r="D242" s="40"/>
      <c r="E242" s="278"/>
      <c r="F242" s="313"/>
      <c r="G242" s="40"/>
      <c r="H242" s="32"/>
      <c r="I242" s="32"/>
      <c r="J242" s="23"/>
      <c r="K242" s="32"/>
      <c r="L242" s="32"/>
      <c r="M242" s="32"/>
      <c r="N242" s="32"/>
      <c r="O242" s="32"/>
      <c r="P242" s="231"/>
      <c r="Q242" s="33"/>
      <c r="R242" s="231"/>
      <c r="S242" s="231"/>
      <c r="T242" s="32"/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318" t="s">
        <v>168</v>
      </c>
      <c r="C243" s="278"/>
      <c r="D243" s="40"/>
      <c r="E243" s="278"/>
      <c r="F243" s="313"/>
      <c r="G243" s="40"/>
      <c r="H243" s="21">
        <f>SUM(H244:H245)</f>
        <v>421000</v>
      </c>
      <c r="I243" s="21">
        <f>SUM(I244:I245)</f>
        <v>0</v>
      </c>
      <c r="J243" s="21">
        <f t="shared" ref="J243:T243" si="109">SUM(J244:J245)</f>
        <v>421000</v>
      </c>
      <c r="K243" s="21">
        <f t="shared" si="109"/>
        <v>0</v>
      </c>
      <c r="L243" s="21">
        <f t="shared" si="109"/>
        <v>421000</v>
      </c>
      <c r="M243" s="21">
        <f t="shared" si="109"/>
        <v>0</v>
      </c>
      <c r="N243" s="21">
        <f t="shared" si="109"/>
        <v>421000</v>
      </c>
      <c r="O243" s="21">
        <f t="shared" si="109"/>
        <v>0</v>
      </c>
      <c r="P243" s="21">
        <f t="shared" si="109"/>
        <v>421000</v>
      </c>
      <c r="Q243" s="21">
        <f t="shared" si="109"/>
        <v>0</v>
      </c>
      <c r="R243" s="21">
        <f t="shared" si="109"/>
        <v>0</v>
      </c>
      <c r="S243" s="21">
        <f t="shared" si="109"/>
        <v>0</v>
      </c>
      <c r="T243" s="21">
        <f t="shared" si="109"/>
        <v>0</v>
      </c>
      <c r="U243" s="154">
        <f>+IFERROR((R243/N243),0%)</f>
        <v>0</v>
      </c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4" t="s">
        <v>34</v>
      </c>
      <c r="C244" s="278" t="s">
        <v>24</v>
      </c>
      <c r="D244" s="40">
        <v>174255</v>
      </c>
      <c r="E244" s="278">
        <v>3</v>
      </c>
      <c r="F244" s="313">
        <v>142</v>
      </c>
      <c r="G244" s="40" t="str">
        <f>CONCATENATE(D244,"-",E244,"-",F244)</f>
        <v>174255-3-142</v>
      </c>
      <c r="H244" s="32">
        <f>IFERROR(VLOOKUP(G244,'Base Zero'!A:L,6,FALSE),0)</f>
        <v>421000</v>
      </c>
      <c r="I244" s="32">
        <f>IFERROR(VLOOKUP(G244,'Base Zero'!A:L,7,FALSE),0)</f>
        <v>0</v>
      </c>
      <c r="J244" s="23">
        <f>(H244+I244)</f>
        <v>421000</v>
      </c>
      <c r="K244" s="32">
        <f>(L244-J244)</f>
        <v>0</v>
      </c>
      <c r="L244" s="32">
        <f>IFERROR(VLOOKUP(G244,'Base Zero'!$A:$L,10,FALSE),0)</f>
        <v>421000</v>
      </c>
      <c r="M244" s="32">
        <f>+L244-N244</f>
        <v>0</v>
      </c>
      <c r="N244" s="32">
        <f>IFERROR(VLOOKUP(G244,'Base Zero'!$A:$P,16,FALSE),0)</f>
        <v>421000</v>
      </c>
      <c r="O244" s="32">
        <f>IFERROR(VLOOKUP(G244,'Base Execução'!A:M,6,FALSE),0)+IFERROR(VLOOKUP(G244,'Destaque Liberado pela CPRM'!A:F,6,FALSE),0)</f>
        <v>0</v>
      </c>
      <c r="P244" s="231">
        <f>+N244-O244</f>
        <v>421000</v>
      </c>
      <c r="Q244" s="32"/>
      <c r="R244" s="231">
        <f>IFERROR(VLOOKUP(G244,'Base Execução'!$A:$K,7,FALSE),0)</f>
        <v>0</v>
      </c>
      <c r="S244" s="231">
        <f>IFERROR(VLOOKUP(G244,'Base Execução'!$A:$K,9,FALSE),0)</f>
        <v>0</v>
      </c>
      <c r="T244" s="32">
        <f>IFERROR(VLOOKUP(G244,'Base Execução'!$A:$K,11,FALSE),0)</f>
        <v>0</v>
      </c>
      <c r="U244" s="155"/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23</v>
      </c>
      <c r="C245" s="278" t="s">
        <v>27</v>
      </c>
      <c r="D245" s="40">
        <v>174255</v>
      </c>
      <c r="E245" s="278">
        <v>4</v>
      </c>
      <c r="F245" s="313">
        <v>142</v>
      </c>
      <c r="G245" s="40" t="str">
        <f>CONCATENATE(D245,"-",E245,"-",F245)</f>
        <v>174255-4-142</v>
      </c>
      <c r="H245" s="32">
        <f>IFERROR(VLOOKUP(G245,'Base Zero'!A:L,6,FALSE),0)</f>
        <v>0</v>
      </c>
      <c r="I245" s="32">
        <f>IFERROR(VLOOKUP(G245,'Base Zero'!A:L,7,FALSE),0)</f>
        <v>0</v>
      </c>
      <c r="J245" s="23">
        <f>(H245+I245)</f>
        <v>0</v>
      </c>
      <c r="K245" s="32">
        <f>(L245-J245)</f>
        <v>0</v>
      </c>
      <c r="L245" s="32">
        <f>IFERROR(VLOOKUP(G245,'Base Zero'!$A:$L,10,FALSE),0)</f>
        <v>0</v>
      </c>
      <c r="M245" s="32">
        <f>+L245-N245</f>
        <v>0</v>
      </c>
      <c r="N245" s="32">
        <f>IFERROR(VLOOKUP(G245,'Base Zero'!$A:$P,16,FALSE),0)</f>
        <v>0</v>
      </c>
      <c r="O245" s="32">
        <f>IFERROR(VLOOKUP(G245,'Base Execução'!A:M,6,FALSE),0)+IFERROR(VLOOKUP(G245,'Destaque Liberado pela CPRM'!A:F,6,FALSE),0)</f>
        <v>0</v>
      </c>
      <c r="P245" s="231">
        <f>+N245-O245</f>
        <v>0</v>
      </c>
      <c r="Q245" s="33"/>
      <c r="R245" s="231">
        <f>IFERROR(VLOOKUP(G245,'Base Execução'!$A:$K,7,FALSE),0)</f>
        <v>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" customHeight="1" x14ac:dyDescent="0.2">
      <c r="A246" s="95"/>
      <c r="B246" s="301"/>
      <c r="C246" s="48"/>
      <c r="D246" s="49"/>
      <c r="E246" s="48"/>
      <c r="F246" s="50"/>
      <c r="G246" s="48"/>
      <c r="H246" s="42"/>
      <c r="I246" s="42"/>
      <c r="J246" s="24"/>
      <c r="K246" s="42"/>
      <c r="L246" s="42"/>
      <c r="M246" s="42"/>
      <c r="N246" s="42"/>
      <c r="O246" s="42"/>
      <c r="P246" s="265"/>
      <c r="Q246" s="35"/>
      <c r="R246" s="265"/>
      <c r="S246" s="265"/>
      <c r="T246" s="42"/>
      <c r="U246" s="300"/>
    </row>
    <row r="247" spans="1:33" s="11" customFormat="1" ht="24.95" customHeight="1" x14ac:dyDescent="0.2">
      <c r="A247" s="95"/>
      <c r="B247" s="242" t="s">
        <v>271</v>
      </c>
      <c r="C247" s="278"/>
      <c r="D247" s="40"/>
      <c r="E247" s="278"/>
      <c r="F247" s="279"/>
      <c r="G247" s="278"/>
      <c r="H247" s="21">
        <f>H249</f>
        <v>2365000</v>
      </c>
      <c r="I247" s="21">
        <f t="shared" ref="I247:T247" si="110">I249</f>
        <v>0</v>
      </c>
      <c r="J247" s="21">
        <f t="shared" si="110"/>
        <v>2365000</v>
      </c>
      <c r="K247" s="21">
        <f t="shared" si="110"/>
        <v>0</v>
      </c>
      <c r="L247" s="21">
        <f t="shared" si="110"/>
        <v>2365000</v>
      </c>
      <c r="M247" s="21">
        <f t="shared" si="110"/>
        <v>0</v>
      </c>
      <c r="N247" s="21">
        <f t="shared" si="110"/>
        <v>2365000</v>
      </c>
      <c r="O247" s="21">
        <f t="shared" si="110"/>
        <v>0</v>
      </c>
      <c r="P247" s="21">
        <f t="shared" si="110"/>
        <v>2365000</v>
      </c>
      <c r="Q247" s="22">
        <f t="shared" si="110"/>
        <v>0</v>
      </c>
      <c r="R247" s="21">
        <f t="shared" si="110"/>
        <v>0</v>
      </c>
      <c r="S247" s="21">
        <f t="shared" si="110"/>
        <v>0</v>
      </c>
      <c r="T247" s="21">
        <f t="shared" si="110"/>
        <v>0</v>
      </c>
      <c r="U247" s="156">
        <f>+IFERROR((R247/N247),0%)</f>
        <v>0</v>
      </c>
      <c r="V247" s="364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11" customFormat="1" ht="15" customHeight="1" x14ac:dyDescent="0.2">
      <c r="A248" s="95"/>
      <c r="B248" s="277" t="s">
        <v>323</v>
      </c>
      <c r="C248" s="278"/>
      <c r="D248" s="40"/>
      <c r="E248" s="278"/>
      <c r="F248" s="279"/>
      <c r="G248" s="278"/>
      <c r="H248" s="32"/>
      <c r="I248" s="32"/>
      <c r="J248" s="23"/>
      <c r="K248" s="32"/>
      <c r="L248" s="32"/>
      <c r="M248" s="32"/>
      <c r="N248" s="32"/>
      <c r="O248" s="32"/>
      <c r="P248" s="231"/>
      <c r="Q248" s="33"/>
      <c r="R248" s="232"/>
      <c r="S248" s="232"/>
      <c r="T248" s="31"/>
      <c r="U248" s="155"/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314" t="s">
        <v>23</v>
      </c>
      <c r="C249" s="278" t="s">
        <v>24</v>
      </c>
      <c r="D249" s="40">
        <v>174248</v>
      </c>
      <c r="E249" s="278">
        <v>3</v>
      </c>
      <c r="F249" s="313">
        <v>142</v>
      </c>
      <c r="G249" s="278"/>
      <c r="H249" s="32">
        <f>H253</f>
        <v>2365000</v>
      </c>
      <c r="I249" s="32">
        <f t="shared" ref="I249:T249" si="111">I253</f>
        <v>0</v>
      </c>
      <c r="J249" s="32">
        <f t="shared" si="111"/>
        <v>2365000</v>
      </c>
      <c r="K249" s="32">
        <f t="shared" si="111"/>
        <v>0</v>
      </c>
      <c r="L249" s="32">
        <f t="shared" si="111"/>
        <v>2365000</v>
      </c>
      <c r="M249" s="32">
        <f t="shared" si="111"/>
        <v>0</v>
      </c>
      <c r="N249" s="32">
        <f t="shared" si="111"/>
        <v>2365000</v>
      </c>
      <c r="O249" s="32">
        <f t="shared" si="111"/>
        <v>0</v>
      </c>
      <c r="P249" s="32">
        <f t="shared" si="111"/>
        <v>2365000</v>
      </c>
      <c r="Q249" s="32">
        <f t="shared" si="111"/>
        <v>0</v>
      </c>
      <c r="R249" s="32">
        <f t="shared" si="111"/>
        <v>0</v>
      </c>
      <c r="S249" s="32">
        <f t="shared" si="111"/>
        <v>0</v>
      </c>
      <c r="T249" s="32">
        <f t="shared" si="111"/>
        <v>0</v>
      </c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277"/>
      <c r="C250" s="278"/>
      <c r="D250" s="40"/>
      <c r="E250" s="278"/>
      <c r="F250" s="279"/>
      <c r="G250" s="278"/>
      <c r="H250" s="32"/>
      <c r="I250" s="32"/>
      <c r="J250" s="23"/>
      <c r="K250" s="32"/>
      <c r="L250" s="32"/>
      <c r="M250" s="32"/>
      <c r="N250" s="32"/>
      <c r="O250" s="32"/>
      <c r="P250" s="231"/>
      <c r="Q250" s="33"/>
      <c r="R250" s="232"/>
      <c r="S250" s="232"/>
      <c r="T250" s="31"/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423" t="s">
        <v>198</v>
      </c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38" t="s">
        <v>199</v>
      </c>
      <c r="C252" s="278"/>
      <c r="D252" s="40"/>
      <c r="E252" s="278"/>
      <c r="F252" s="279"/>
      <c r="G252" s="278"/>
      <c r="H252" s="22">
        <f>H253</f>
        <v>2365000</v>
      </c>
      <c r="I252" s="22">
        <f>I253</f>
        <v>0</v>
      </c>
      <c r="J252" s="22">
        <f>J253</f>
        <v>2365000</v>
      </c>
      <c r="K252" s="22">
        <f t="shared" ref="K252:T252" si="112">K253</f>
        <v>0</v>
      </c>
      <c r="L252" s="22">
        <f t="shared" si="112"/>
        <v>2365000</v>
      </c>
      <c r="M252" s="22">
        <f t="shared" si="112"/>
        <v>0</v>
      </c>
      <c r="N252" s="22">
        <f t="shared" si="112"/>
        <v>2365000</v>
      </c>
      <c r="O252" s="22">
        <f t="shared" si="112"/>
        <v>0</v>
      </c>
      <c r="P252" s="22">
        <f t="shared" si="112"/>
        <v>2365000</v>
      </c>
      <c r="Q252" s="22">
        <f t="shared" si="112"/>
        <v>0</v>
      </c>
      <c r="R252" s="22">
        <f t="shared" si="112"/>
        <v>0</v>
      </c>
      <c r="S252" s="22">
        <f t="shared" si="112"/>
        <v>0</v>
      </c>
      <c r="T252" s="22">
        <f t="shared" si="112"/>
        <v>0</v>
      </c>
      <c r="U252" s="154">
        <f>+IFERROR((R252/N252),0%)</f>
        <v>0</v>
      </c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14" t="s">
        <v>23</v>
      </c>
      <c r="C253" s="278" t="s">
        <v>24</v>
      </c>
      <c r="D253" s="40">
        <v>174248</v>
      </c>
      <c r="E253" s="278">
        <v>3</v>
      </c>
      <c r="F253" s="313">
        <v>142</v>
      </c>
      <c r="G253" s="40" t="str">
        <f>CONCATENATE(D253,"-",E253,"-",F253)</f>
        <v>174248-3-142</v>
      </c>
      <c r="H253" s="32">
        <f>IFERROR(VLOOKUP(G253,'Base Zero'!A:L,6,FALSE),0)</f>
        <v>2365000</v>
      </c>
      <c r="I253" s="32">
        <f>IFERROR(VLOOKUP(G253,'Base Zero'!A:L,7,FALSE),0)</f>
        <v>0</v>
      </c>
      <c r="J253" s="23">
        <f>(H253+I253)</f>
        <v>2365000</v>
      </c>
      <c r="K253" s="32">
        <f>(L253-J253)</f>
        <v>0</v>
      </c>
      <c r="L253" s="32">
        <f>IFERROR(VLOOKUP(G253,'Base Zero'!$A:$L,10,FALSE),0)</f>
        <v>2365000</v>
      </c>
      <c r="M253" s="32">
        <f>+L253-N253</f>
        <v>0</v>
      </c>
      <c r="N253" s="32">
        <f>IFERROR(VLOOKUP(G253,'Base Zero'!$A:$P,16,FALSE),0)</f>
        <v>2365000</v>
      </c>
      <c r="O253" s="32">
        <f>IFERROR(VLOOKUP(G253,'Base Execução'!A:M,6,FALSE),0)+IFERROR(VLOOKUP(G253,'Destaque Liberado pela CPRM'!A:F,6,FALSE),0)</f>
        <v>0</v>
      </c>
      <c r="P253" s="231">
        <f>+N253-O253</f>
        <v>2365000</v>
      </c>
      <c r="Q253" s="32"/>
      <c r="R253" s="231">
        <f>IFERROR(VLOOKUP(G253,'Base Execução'!$A:$K,7,FALSE),0)</f>
        <v>0</v>
      </c>
      <c r="S253" s="231">
        <f>IFERROR(VLOOKUP(G253,'Base Execução'!$A:$K,9,FALSE),0)</f>
        <v>0</v>
      </c>
      <c r="T253" s="32">
        <f>IFERROR(VLOOKUP(G253,'Base Execução'!$A:$K,11,FALSE),0)</f>
        <v>0</v>
      </c>
      <c r="U253" s="155"/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6"/>
      <c r="C254" s="278"/>
      <c r="D254" s="40"/>
      <c r="E254" s="278"/>
      <c r="F254" s="279"/>
      <c r="G254" s="278"/>
      <c r="H254" s="32"/>
      <c r="I254" s="32"/>
      <c r="J254" s="23"/>
      <c r="K254" s="32"/>
      <c r="L254" s="32"/>
      <c r="M254" s="32"/>
      <c r="N254" s="32"/>
      <c r="O254" s="32"/>
      <c r="P254" s="231"/>
      <c r="Q254" s="33"/>
      <c r="R254" s="232"/>
      <c r="S254" s="232"/>
      <c r="T254" s="31"/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368"/>
      <c r="B255" s="301"/>
      <c r="C255" s="48"/>
      <c r="D255" s="49"/>
      <c r="E255" s="48"/>
      <c r="F255" s="50"/>
      <c r="G255" s="48"/>
      <c r="H255" s="42"/>
      <c r="I255" s="42"/>
      <c r="J255" s="24"/>
      <c r="K255" s="42"/>
      <c r="L255" s="42"/>
      <c r="M255" s="42"/>
      <c r="N255" s="42"/>
      <c r="O255" s="42"/>
      <c r="P255" s="265"/>
      <c r="Q255" s="35"/>
      <c r="R255" s="265"/>
      <c r="S255" s="265"/>
      <c r="T255" s="42"/>
      <c r="U255" s="300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24.95" customHeight="1" x14ac:dyDescent="0.2">
      <c r="A256" s="95"/>
      <c r="B256" s="41" t="s">
        <v>272</v>
      </c>
      <c r="C256" s="278"/>
      <c r="D256" s="40"/>
      <c r="E256" s="278"/>
      <c r="F256" s="279"/>
      <c r="G256" s="278"/>
      <c r="H256" s="21">
        <f>SUM(H258:H260)</f>
        <v>10000000</v>
      </c>
      <c r="I256" s="21">
        <f t="shared" ref="I256:T256" si="113">SUM(I258:I260)</f>
        <v>0</v>
      </c>
      <c r="J256" s="21">
        <f t="shared" si="113"/>
        <v>10000000</v>
      </c>
      <c r="K256" s="21">
        <f t="shared" si="113"/>
        <v>0</v>
      </c>
      <c r="L256" s="21">
        <f t="shared" si="113"/>
        <v>10000000</v>
      </c>
      <c r="M256" s="21">
        <f t="shared" si="113"/>
        <v>0</v>
      </c>
      <c r="N256" s="21">
        <f t="shared" si="113"/>
        <v>10000000</v>
      </c>
      <c r="O256" s="21">
        <f t="shared" si="113"/>
        <v>1669026.83</v>
      </c>
      <c r="P256" s="21">
        <f t="shared" si="113"/>
        <v>8330973.1699999999</v>
      </c>
      <c r="Q256" s="22">
        <f t="shared" si="113"/>
        <v>0</v>
      </c>
      <c r="R256" s="21">
        <f t="shared" si="113"/>
        <v>1447305.9100000001</v>
      </c>
      <c r="S256" s="21">
        <f t="shared" si="113"/>
        <v>190248.37000000002</v>
      </c>
      <c r="T256" s="21">
        <f t="shared" si="113"/>
        <v>172838.33000000002</v>
      </c>
      <c r="U256" s="156">
        <f>+IFERROR((R256/N256),0%)</f>
        <v>0.14473059100000002</v>
      </c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15" customHeight="1" x14ac:dyDescent="0.2">
      <c r="A257" s="272"/>
      <c r="B257" s="277" t="s">
        <v>324</v>
      </c>
      <c r="C257" s="278"/>
      <c r="D257" s="40"/>
      <c r="E257" s="278"/>
      <c r="F257" s="279"/>
      <c r="G257" s="278"/>
      <c r="H257" s="32"/>
      <c r="I257" s="32"/>
      <c r="J257" s="32"/>
      <c r="K257" s="32"/>
      <c r="L257" s="32"/>
      <c r="M257" s="32"/>
      <c r="N257" s="32"/>
      <c r="O257" s="32"/>
      <c r="P257" s="231"/>
      <c r="Q257" s="33"/>
      <c r="R257" s="231"/>
      <c r="S257" s="231"/>
      <c r="T257" s="32"/>
      <c r="U257" s="155"/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34" t="s">
        <v>23</v>
      </c>
      <c r="C258" s="278" t="s">
        <v>24</v>
      </c>
      <c r="D258" s="40"/>
      <c r="E258" s="278">
        <v>3</v>
      </c>
      <c r="F258" s="313">
        <v>142</v>
      </c>
      <c r="G258" s="278"/>
      <c r="H258" s="32">
        <f>H264+H268+H272+H275+H278</f>
        <v>9000000</v>
      </c>
      <c r="I258" s="32">
        <f t="shared" ref="I258:T258" si="114">I264+I268+I272+I275+I278</f>
        <v>0</v>
      </c>
      <c r="J258" s="32">
        <f t="shared" si="114"/>
        <v>9000000</v>
      </c>
      <c r="K258" s="32">
        <f t="shared" si="114"/>
        <v>0</v>
      </c>
      <c r="L258" s="32">
        <f t="shared" si="114"/>
        <v>9000000</v>
      </c>
      <c r="M258" s="32">
        <f t="shared" si="114"/>
        <v>0</v>
      </c>
      <c r="N258" s="32">
        <f t="shared" si="114"/>
        <v>9000000</v>
      </c>
      <c r="O258" s="32">
        <f t="shared" si="114"/>
        <v>1669026.83</v>
      </c>
      <c r="P258" s="32">
        <f t="shared" si="114"/>
        <v>7330973.1699999999</v>
      </c>
      <c r="Q258" s="32">
        <f t="shared" ref="Q258" si="115">Q264+Q268+Q272+Q275</f>
        <v>0</v>
      </c>
      <c r="R258" s="32">
        <f t="shared" si="114"/>
        <v>1447305.9100000001</v>
      </c>
      <c r="S258" s="32">
        <f t="shared" si="114"/>
        <v>190248.37000000002</v>
      </c>
      <c r="T258" s="32">
        <f t="shared" si="114"/>
        <v>172838.33000000002</v>
      </c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26</v>
      </c>
      <c r="C259" s="278" t="s">
        <v>27</v>
      </c>
      <c r="D259" s="40"/>
      <c r="E259" s="278">
        <v>4</v>
      </c>
      <c r="F259" s="313">
        <v>142</v>
      </c>
      <c r="G259" s="278"/>
      <c r="H259" s="32">
        <f>H265</f>
        <v>1000000</v>
      </c>
      <c r="I259" s="32">
        <f t="shared" ref="I259:T259" si="116">I265</f>
        <v>0</v>
      </c>
      <c r="J259" s="32">
        <f t="shared" si="116"/>
        <v>1000000</v>
      </c>
      <c r="K259" s="32">
        <f t="shared" si="116"/>
        <v>0</v>
      </c>
      <c r="L259" s="32">
        <f t="shared" si="116"/>
        <v>1000000</v>
      </c>
      <c r="M259" s="32">
        <f t="shared" si="116"/>
        <v>0</v>
      </c>
      <c r="N259" s="32">
        <f t="shared" si="116"/>
        <v>1000000</v>
      </c>
      <c r="O259" s="32">
        <f t="shared" si="116"/>
        <v>0</v>
      </c>
      <c r="P259" s="32">
        <f t="shared" si="116"/>
        <v>1000000</v>
      </c>
      <c r="Q259" s="32">
        <f t="shared" si="116"/>
        <v>0</v>
      </c>
      <c r="R259" s="32">
        <f t="shared" si="116"/>
        <v>0</v>
      </c>
      <c r="S259" s="32">
        <f t="shared" si="116"/>
        <v>0</v>
      </c>
      <c r="T259" s="32">
        <f t="shared" si="116"/>
        <v>0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14" t="s">
        <v>39</v>
      </c>
      <c r="C260" s="278" t="s">
        <v>24</v>
      </c>
      <c r="D260" s="40"/>
      <c r="E260" s="278">
        <v>3</v>
      </c>
      <c r="F260" s="279">
        <v>150</v>
      </c>
      <c r="G260" s="278"/>
      <c r="H260" s="32">
        <f>H269</f>
        <v>0</v>
      </c>
      <c r="I260" s="32">
        <f t="shared" ref="I260:T260" si="117">I269</f>
        <v>0</v>
      </c>
      <c r="J260" s="32">
        <f t="shared" si="117"/>
        <v>0</v>
      </c>
      <c r="K260" s="32">
        <f t="shared" si="117"/>
        <v>0</v>
      </c>
      <c r="L260" s="32">
        <f t="shared" si="117"/>
        <v>0</v>
      </c>
      <c r="M260" s="32">
        <f t="shared" si="117"/>
        <v>0</v>
      </c>
      <c r="N260" s="32">
        <f t="shared" si="117"/>
        <v>0</v>
      </c>
      <c r="O260" s="32">
        <f t="shared" si="117"/>
        <v>0</v>
      </c>
      <c r="P260" s="32">
        <f t="shared" si="117"/>
        <v>0</v>
      </c>
      <c r="Q260" s="32">
        <f t="shared" si="117"/>
        <v>0</v>
      </c>
      <c r="R260" s="32">
        <f t="shared" si="117"/>
        <v>0</v>
      </c>
      <c r="S260" s="32">
        <f t="shared" si="117"/>
        <v>0</v>
      </c>
      <c r="T260" s="32">
        <f t="shared" si="117"/>
        <v>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" customHeight="1" x14ac:dyDescent="0.2">
      <c r="A261" s="272"/>
      <c r="B261" s="302"/>
      <c r="C261" s="269"/>
      <c r="D261" s="39"/>
      <c r="E261" s="269"/>
      <c r="F261" s="44"/>
      <c r="G261" s="269"/>
      <c r="H261" s="31"/>
      <c r="I261" s="31"/>
      <c r="J261" s="28"/>
      <c r="K261" s="31"/>
      <c r="L261" s="31"/>
      <c r="M261" s="31"/>
      <c r="N261" s="31"/>
      <c r="O261" s="31"/>
      <c r="P261" s="232"/>
      <c r="Q261" s="33"/>
      <c r="R261" s="232"/>
      <c r="S261" s="232"/>
      <c r="T261" s="31"/>
      <c r="U261" s="155"/>
    </row>
    <row r="262" spans="1:33" ht="24.95" customHeight="1" x14ac:dyDescent="0.2">
      <c r="A262" s="272"/>
      <c r="B262" s="424" t="s">
        <v>273</v>
      </c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15" customHeight="1" x14ac:dyDescent="0.2">
      <c r="A263" s="272"/>
      <c r="B263" s="38" t="s">
        <v>129</v>
      </c>
      <c r="C263" s="269"/>
      <c r="D263" s="34"/>
      <c r="E263" s="34"/>
      <c r="F263" s="34"/>
      <c r="G263" s="22"/>
      <c r="H263" s="22">
        <f>SUM(H264:H265)</f>
        <v>2999999</v>
      </c>
      <c r="I263" s="22">
        <f>SUM(I264:I265)</f>
        <v>0</v>
      </c>
      <c r="J263" s="22">
        <f t="shared" ref="J263:T263" si="118">SUM(J264:J265)</f>
        <v>2999999</v>
      </c>
      <c r="K263" s="22">
        <f t="shared" si="118"/>
        <v>0</v>
      </c>
      <c r="L263" s="22">
        <f t="shared" si="118"/>
        <v>2999999</v>
      </c>
      <c r="M263" s="22">
        <f t="shared" si="118"/>
        <v>0</v>
      </c>
      <c r="N263" s="22">
        <f t="shared" si="118"/>
        <v>2999999</v>
      </c>
      <c r="O263" s="22">
        <f t="shared" si="118"/>
        <v>481042.45</v>
      </c>
      <c r="P263" s="22">
        <f t="shared" si="118"/>
        <v>2518956.5499999998</v>
      </c>
      <c r="Q263" s="22">
        <f t="shared" si="118"/>
        <v>0</v>
      </c>
      <c r="R263" s="22">
        <f t="shared" si="118"/>
        <v>278202.88</v>
      </c>
      <c r="S263" s="22">
        <f t="shared" si="118"/>
        <v>107072.14</v>
      </c>
      <c r="T263" s="22">
        <f t="shared" si="118"/>
        <v>90662.1</v>
      </c>
      <c r="U263" s="154">
        <f>+IFERROR((R263/N263),0%)</f>
        <v>9.2734324244774749E-2</v>
      </c>
    </row>
    <row r="264" spans="1:33" ht="15" customHeight="1" x14ac:dyDescent="0.2">
      <c r="A264" s="272"/>
      <c r="B264" s="34" t="s">
        <v>23</v>
      </c>
      <c r="C264" s="269" t="s">
        <v>24</v>
      </c>
      <c r="D264" s="39">
        <v>174241</v>
      </c>
      <c r="E264" s="269">
        <v>3</v>
      </c>
      <c r="F264" s="313">
        <v>142</v>
      </c>
      <c r="G264" s="40" t="str">
        <f>CONCATENATE(D264,"-",E264,"-",F264)</f>
        <v>174241-3-142</v>
      </c>
      <c r="H264" s="32">
        <f>IFERROR(VLOOKUP(G264,'Base Zero'!A:L,6,FALSE),0)</f>
        <v>1999999</v>
      </c>
      <c r="I264" s="32">
        <f>IFERROR(VLOOKUP(G264,'Base Zero'!A:L,7,FALSE),0)</f>
        <v>0</v>
      </c>
      <c r="J264" s="23">
        <f>(H264+I264)</f>
        <v>1999999</v>
      </c>
      <c r="K264" s="32">
        <f>(L264-J264)</f>
        <v>0</v>
      </c>
      <c r="L264" s="32">
        <f>IFERROR(VLOOKUP(G264,'Base Zero'!$A:$L,10,FALSE),0)</f>
        <v>1999999</v>
      </c>
      <c r="M264" s="32">
        <f>+L264-N264</f>
        <v>0</v>
      </c>
      <c r="N264" s="32">
        <f>IFERROR(VLOOKUP(G264,'Base Zero'!$A:$P,16,FALSE),0)</f>
        <v>1999999</v>
      </c>
      <c r="O264" s="32">
        <f>IFERROR(VLOOKUP(G264,'Base Execução'!A:M,6,FALSE),0)+IFERROR(VLOOKUP(G264,'Destaque Liberado pela CPRM'!A:F,6,FALSE),0)</f>
        <v>481042.45</v>
      </c>
      <c r="P264" s="231">
        <f>+N264-O264</f>
        <v>1518956.55</v>
      </c>
      <c r="Q264" s="32"/>
      <c r="R264" s="231">
        <f>IFERROR(VLOOKUP(G264,'Base Execução'!$A:$K,7,FALSE),0)</f>
        <v>278202.88</v>
      </c>
      <c r="S264" s="231">
        <f>IFERROR(VLOOKUP(G264,'Base Execução'!$A:$K,9,FALSE),0)</f>
        <v>107072.14</v>
      </c>
      <c r="T264" s="32">
        <f>IFERROR(VLOOKUP(G264,'Base Execução'!$A:$K,11,FALSE),0)</f>
        <v>90662.1</v>
      </c>
      <c r="U264" s="155"/>
    </row>
    <row r="265" spans="1:33" ht="15" customHeight="1" x14ac:dyDescent="0.2">
      <c r="A265" s="272"/>
      <c r="B265" s="34" t="s">
        <v>23</v>
      </c>
      <c r="C265" s="269" t="s">
        <v>27</v>
      </c>
      <c r="D265" s="39">
        <v>174241</v>
      </c>
      <c r="E265" s="269">
        <v>4</v>
      </c>
      <c r="F265" s="313">
        <v>142</v>
      </c>
      <c r="G265" s="40" t="str">
        <f>CONCATENATE(D265,"-",E265,"-",F265)</f>
        <v>174241-4-142</v>
      </c>
      <c r="H265" s="32">
        <f>IFERROR(VLOOKUP(G265,'Base Zero'!A:L,6,FALSE),0)</f>
        <v>1000000</v>
      </c>
      <c r="I265" s="32">
        <f>IFERROR(VLOOKUP(G265,'Base Zero'!A:L,7,FALSE),0)</f>
        <v>0</v>
      </c>
      <c r="J265" s="23">
        <f>(H265+I265)</f>
        <v>1000000</v>
      </c>
      <c r="K265" s="32">
        <f>(L265-J265)</f>
        <v>0</v>
      </c>
      <c r="L265" s="32">
        <f>IFERROR(VLOOKUP(G265,'Base Zero'!$A:$L,10,FALSE),0)</f>
        <v>1000000</v>
      </c>
      <c r="M265" s="32">
        <f>+L265-N265</f>
        <v>0</v>
      </c>
      <c r="N265" s="32">
        <f>IFERROR(VLOOKUP(G265,'Base Zero'!$A:$P,16,FALSE),0)</f>
        <v>1000000</v>
      </c>
      <c r="O265" s="32">
        <f>IFERROR(VLOOKUP(G265,'Base Execução'!A:M,6,FALSE),0)+IFERROR(VLOOKUP(G265,'Destaque Liberado pela CPRM'!A:F,6,FALSE),0)</f>
        <v>0</v>
      </c>
      <c r="P265" s="231">
        <f>+N265-O265</f>
        <v>1000000</v>
      </c>
      <c r="Q265" s="33"/>
      <c r="R265" s="231">
        <f>IFERROR(VLOOKUP(G265,'Base Execução'!$A:$K,7,FALSE),0)</f>
        <v>0</v>
      </c>
      <c r="S265" s="231">
        <f>IFERROR(VLOOKUP(G265,'Base Execução'!$A:$K,9,FALSE),0)</f>
        <v>0</v>
      </c>
      <c r="T265" s="32">
        <f>IFERROR(VLOOKUP(G265,'Base Execução'!$A:$K,11,FALSE),0)</f>
        <v>0</v>
      </c>
      <c r="U265" s="155"/>
    </row>
    <row r="266" spans="1:33" ht="15" customHeight="1" x14ac:dyDescent="0.2">
      <c r="A266" s="272"/>
      <c r="B266" s="424" t="s">
        <v>274</v>
      </c>
      <c r="C266" s="269"/>
      <c r="D266" s="39"/>
      <c r="E266" s="269"/>
      <c r="F266" s="313"/>
      <c r="G266" s="40"/>
      <c r="H266" s="32"/>
      <c r="I266" s="32"/>
      <c r="J266" s="23"/>
      <c r="K266" s="32"/>
      <c r="L266" s="32"/>
      <c r="M266" s="32"/>
      <c r="N266" s="32"/>
      <c r="O266" s="32"/>
      <c r="P266" s="231"/>
      <c r="Q266" s="33"/>
      <c r="R266" s="231"/>
      <c r="S266" s="231"/>
      <c r="T266" s="32"/>
      <c r="U266" s="155"/>
    </row>
    <row r="267" spans="1:33" ht="15" customHeight="1" x14ac:dyDescent="0.2">
      <c r="A267" s="272"/>
      <c r="B267" s="38" t="s">
        <v>140</v>
      </c>
      <c r="C267" s="269"/>
      <c r="D267" s="36"/>
      <c r="E267" s="35"/>
      <c r="F267" s="37"/>
      <c r="G267" s="33"/>
      <c r="H267" s="22">
        <f>SUM(H268:H269)</f>
        <v>5000000</v>
      </c>
      <c r="I267" s="22">
        <f>SUM(I268:I269)</f>
        <v>0</v>
      </c>
      <c r="J267" s="22">
        <f t="shared" ref="J267:T267" si="119">SUM(J268:J269)</f>
        <v>5000000</v>
      </c>
      <c r="K267" s="22">
        <f t="shared" si="119"/>
        <v>0</v>
      </c>
      <c r="L267" s="22">
        <f t="shared" si="119"/>
        <v>5000000</v>
      </c>
      <c r="M267" s="22">
        <f t="shared" si="119"/>
        <v>0</v>
      </c>
      <c r="N267" s="22">
        <f t="shared" si="119"/>
        <v>5000000</v>
      </c>
      <c r="O267" s="22">
        <f t="shared" si="119"/>
        <v>117959.92</v>
      </c>
      <c r="P267" s="229">
        <f t="shared" si="119"/>
        <v>4882040.08</v>
      </c>
      <c r="Q267" s="22">
        <f t="shared" si="119"/>
        <v>0</v>
      </c>
      <c r="R267" s="22">
        <f t="shared" si="119"/>
        <v>99977.57</v>
      </c>
      <c r="S267" s="22">
        <f t="shared" si="119"/>
        <v>70514.63</v>
      </c>
      <c r="T267" s="22">
        <f t="shared" si="119"/>
        <v>69514.63</v>
      </c>
      <c r="U267" s="154">
        <f>+IFERROR((R267/N267),0%)</f>
        <v>1.9995514000000002E-2</v>
      </c>
    </row>
    <row r="268" spans="1:33" ht="15" customHeight="1" x14ac:dyDescent="0.2">
      <c r="A268" s="272"/>
      <c r="B268" s="34" t="s">
        <v>23</v>
      </c>
      <c r="C268" s="269" t="s">
        <v>24</v>
      </c>
      <c r="D268" s="39">
        <v>174269</v>
      </c>
      <c r="E268" s="269">
        <v>3</v>
      </c>
      <c r="F268" s="313">
        <v>142</v>
      </c>
      <c r="G268" s="40" t="str">
        <f>CONCATENATE(D268,"-",E268,"-",F268)</f>
        <v>174269-3-142</v>
      </c>
      <c r="H268" s="32">
        <f>IFERROR(VLOOKUP(G268,'Base Zero'!A:L,6,FALSE),0)</f>
        <v>5000000</v>
      </c>
      <c r="I268" s="32">
        <f>IFERROR(VLOOKUP(G268,'Base Zero'!A:L,7,FALSE),0)</f>
        <v>0</v>
      </c>
      <c r="J268" s="23">
        <f>(H268+I268)</f>
        <v>5000000</v>
      </c>
      <c r="K268" s="32">
        <f>(L268-J268)</f>
        <v>0</v>
      </c>
      <c r="L268" s="32">
        <f>IFERROR(VLOOKUP(G268,'Base Zero'!$A:$L,10,FALSE),0)</f>
        <v>5000000</v>
      </c>
      <c r="M268" s="32">
        <f>+L268-N268</f>
        <v>0</v>
      </c>
      <c r="N268" s="32">
        <f>IFERROR(VLOOKUP(G268,'Base Zero'!$A:$P,16,FALSE),0)</f>
        <v>5000000</v>
      </c>
      <c r="O268" s="32">
        <f>IFERROR(VLOOKUP(G268,'Base Execução'!A:M,6,FALSE),0)+IFERROR(VLOOKUP(G268,'Destaque Liberado pela CPRM'!A:F,6,FALSE),0)</f>
        <v>117959.92</v>
      </c>
      <c r="P268" s="231">
        <f>+N268-O268</f>
        <v>4882040.08</v>
      </c>
      <c r="Q268" s="32"/>
      <c r="R268" s="231">
        <f>IFERROR(VLOOKUP(G268,'Base Execução'!$A:$K,7,FALSE),0)</f>
        <v>99977.57</v>
      </c>
      <c r="S268" s="231">
        <f>IFERROR(VLOOKUP(G268,'Base Execução'!$A:$K,9,FALSE),0)</f>
        <v>70514.63</v>
      </c>
      <c r="T268" s="32">
        <f>IFERROR(VLOOKUP(G268,'Base Execução'!$A:$K,11,FALSE),0)</f>
        <v>69514.63</v>
      </c>
      <c r="U268" s="155"/>
    </row>
    <row r="269" spans="1:33" ht="15" customHeight="1" x14ac:dyDescent="0.2">
      <c r="A269" s="272"/>
      <c r="B269" s="314" t="s">
        <v>39</v>
      </c>
      <c r="C269" s="269" t="s">
        <v>24</v>
      </c>
      <c r="D269" s="39">
        <v>174269</v>
      </c>
      <c r="E269" s="269">
        <v>3</v>
      </c>
      <c r="F269" s="44">
        <v>150</v>
      </c>
      <c r="G269" s="40" t="str">
        <f>CONCATENATE(D269,"-",E269,"-",F269)</f>
        <v>174269-3-150</v>
      </c>
      <c r="H269" s="32">
        <f>IFERROR(VLOOKUP(G269,'Base Zero'!A:L,6,FALSE),0)</f>
        <v>0</v>
      </c>
      <c r="I269" s="32">
        <f>IFERROR(VLOOKUP(G269,'Base Zero'!A:L,7,FALSE),0)</f>
        <v>0</v>
      </c>
      <c r="J269" s="23">
        <f>(H269+I269)</f>
        <v>0</v>
      </c>
      <c r="K269" s="32">
        <f>(L269-J269)</f>
        <v>0</v>
      </c>
      <c r="L269" s="32">
        <f>IFERROR(VLOOKUP(G269,'Base Zero'!$A:$L,10,FALSE),0)</f>
        <v>0</v>
      </c>
      <c r="M269" s="32">
        <f>+L269-N269</f>
        <v>0</v>
      </c>
      <c r="N269" s="32">
        <f>IFERROR(VLOOKUP(G269,'Base Zero'!$A:$P,16,FALSE),0)</f>
        <v>0</v>
      </c>
      <c r="O269" s="32">
        <f>IFERROR(VLOOKUP(G269,'Base Execução'!A:M,6,FALSE),0)+IFERROR(VLOOKUP(G269,'Destaque Liberado pela CPRM'!A:F,6,FALSE),0)</f>
        <v>0</v>
      </c>
      <c r="P269" s="231">
        <f>+N269-O269</f>
        <v>0</v>
      </c>
      <c r="Q269" s="33"/>
      <c r="R269" s="231">
        <f>IFERROR(VLOOKUP(G269,'Base Execução'!$A:$K,7,FALSE),0)</f>
        <v>0</v>
      </c>
      <c r="S269" s="231">
        <f>IFERROR(VLOOKUP(G269,'Base Execução'!$A:$K,9,FALSE),0)</f>
        <v>0</v>
      </c>
      <c r="T269" s="32">
        <f>IFERROR(VLOOKUP(G269,'Base Execução'!$A:$K,11,FALSE),0)</f>
        <v>0</v>
      </c>
      <c r="U269" s="155"/>
    </row>
    <row r="270" spans="1:33" ht="15" customHeight="1" x14ac:dyDescent="0.2">
      <c r="A270" s="272"/>
      <c r="B270" s="423" t="s">
        <v>275</v>
      </c>
      <c r="C270" s="269"/>
      <c r="D270" s="39"/>
      <c r="E270" s="269"/>
      <c r="F270" s="44"/>
      <c r="G270" s="40"/>
      <c r="H270" s="32"/>
      <c r="I270" s="32"/>
      <c r="J270" s="23"/>
      <c r="K270" s="32"/>
      <c r="L270" s="32"/>
      <c r="M270" s="32"/>
      <c r="N270" s="32"/>
      <c r="O270" s="32"/>
      <c r="P270" s="231"/>
      <c r="Q270" s="33"/>
      <c r="R270" s="231"/>
      <c r="S270" s="231"/>
      <c r="T270" s="32"/>
      <c r="U270" s="155"/>
    </row>
    <row r="271" spans="1:33" ht="15" customHeight="1" x14ac:dyDescent="0.2">
      <c r="A271" s="272"/>
      <c r="B271" s="38" t="s">
        <v>141</v>
      </c>
      <c r="C271" s="269"/>
      <c r="D271" s="36"/>
      <c r="E271" s="35"/>
      <c r="F271" s="37"/>
      <c r="G271" s="33"/>
      <c r="H271" s="22">
        <f>SUM(H272:H272)</f>
        <v>1000000</v>
      </c>
      <c r="I271" s="22">
        <f>SUM(I272:I272)</f>
        <v>0</v>
      </c>
      <c r="J271" s="22">
        <f t="shared" ref="J271:T271" si="120">SUM(J272:J272)</f>
        <v>1000000</v>
      </c>
      <c r="K271" s="22">
        <f t="shared" si="120"/>
        <v>0</v>
      </c>
      <c r="L271" s="22">
        <f t="shared" si="120"/>
        <v>1000000</v>
      </c>
      <c r="M271" s="22">
        <f t="shared" si="120"/>
        <v>0</v>
      </c>
      <c r="N271" s="22">
        <f t="shared" si="120"/>
        <v>1000000</v>
      </c>
      <c r="O271" s="22">
        <f t="shared" si="120"/>
        <v>70024.460000000006</v>
      </c>
      <c r="P271" s="229">
        <f t="shared" si="120"/>
        <v>929975.54</v>
      </c>
      <c r="Q271" s="22">
        <f t="shared" si="120"/>
        <v>0</v>
      </c>
      <c r="R271" s="22">
        <f t="shared" si="120"/>
        <v>69125.460000000006</v>
      </c>
      <c r="S271" s="22">
        <f t="shared" si="120"/>
        <v>12661.6</v>
      </c>
      <c r="T271" s="22">
        <f t="shared" si="120"/>
        <v>12661.6</v>
      </c>
      <c r="U271" s="154">
        <f>+IFERROR((R271/N271),0%)</f>
        <v>6.912546E-2</v>
      </c>
    </row>
    <row r="272" spans="1:33" ht="15" customHeight="1" x14ac:dyDescent="0.2">
      <c r="A272" s="272"/>
      <c r="B272" s="34" t="s">
        <v>23</v>
      </c>
      <c r="C272" s="269" t="s">
        <v>24</v>
      </c>
      <c r="D272" s="39">
        <v>174272</v>
      </c>
      <c r="E272" s="269">
        <v>3</v>
      </c>
      <c r="F272" s="313">
        <v>142</v>
      </c>
      <c r="G272" s="40" t="str">
        <f>CONCATENATE(D272,"-",E272,"-",F272)</f>
        <v>174272-3-142</v>
      </c>
      <c r="H272" s="32">
        <f>IFERROR(VLOOKUP(G272,'Base Zero'!A:L,6,FALSE),0)</f>
        <v>1000000</v>
      </c>
      <c r="I272" s="32">
        <f>IFERROR(VLOOKUP(G272,'Base Zero'!A:L,7,FALSE),0)</f>
        <v>0</v>
      </c>
      <c r="J272" s="23">
        <f>(H272+I272)</f>
        <v>1000000</v>
      </c>
      <c r="K272" s="32">
        <f>(L272-J272)</f>
        <v>0</v>
      </c>
      <c r="L272" s="32">
        <f>IFERROR(VLOOKUP(G272,'Base Zero'!$A:$L,10,FALSE),0)</f>
        <v>1000000</v>
      </c>
      <c r="M272" s="32">
        <f>+L272-N272</f>
        <v>0</v>
      </c>
      <c r="N272" s="32">
        <f>IFERROR(VLOOKUP(G272,'Base Zero'!$A:$P,16,FALSE),0)</f>
        <v>1000000</v>
      </c>
      <c r="O272" s="32">
        <f>IFERROR(VLOOKUP(G272,'Base Execução'!A:M,6,FALSE),0)+IFERROR(VLOOKUP(G272,'Destaque Liberado pela CPRM'!A:F,6,FALSE),0)</f>
        <v>70024.460000000006</v>
      </c>
      <c r="P272" s="231">
        <f>+N272-O272</f>
        <v>929975.54</v>
      </c>
      <c r="Q272" s="32"/>
      <c r="R272" s="231">
        <f>IFERROR(VLOOKUP(G272,'Base Execução'!$A:$K,7,FALSE),0)</f>
        <v>69125.460000000006</v>
      </c>
      <c r="S272" s="231">
        <f>IFERROR(VLOOKUP(G272,'Base Execução'!$A:$K,9,FALSE),0)</f>
        <v>12661.6</v>
      </c>
      <c r="T272" s="32">
        <f>IFERROR(VLOOKUP(G272,'Base Execução'!$A:$K,11,FALSE),0)</f>
        <v>12661.6</v>
      </c>
      <c r="U272" s="155"/>
    </row>
    <row r="273" spans="1:33" ht="24.95" customHeight="1" x14ac:dyDescent="0.2">
      <c r="A273" s="272"/>
      <c r="B273" s="424" t="s">
        <v>276</v>
      </c>
      <c r="C273" s="269"/>
      <c r="D273" s="39"/>
      <c r="E273" s="269"/>
      <c r="F273" s="313"/>
      <c r="G273" s="40"/>
      <c r="H273" s="32"/>
      <c r="I273" s="32"/>
      <c r="J273" s="23"/>
      <c r="K273" s="32"/>
      <c r="L273" s="32"/>
      <c r="M273" s="32"/>
      <c r="N273" s="32"/>
      <c r="O273" s="32"/>
      <c r="P273" s="231"/>
      <c r="Q273" s="32"/>
      <c r="R273" s="231"/>
      <c r="S273" s="231"/>
      <c r="T273" s="32"/>
      <c r="U273" s="155"/>
    </row>
    <row r="274" spans="1:33" ht="15" customHeight="1" x14ac:dyDescent="0.2">
      <c r="A274" s="272"/>
      <c r="B274" s="38" t="s">
        <v>142</v>
      </c>
      <c r="C274" s="269"/>
      <c r="D274" s="36"/>
      <c r="E274" s="35"/>
      <c r="F274" s="37"/>
      <c r="G274" s="33"/>
      <c r="H274" s="22">
        <f>SUM(H275:H275)</f>
        <v>1000000</v>
      </c>
      <c r="I274" s="22">
        <f>SUM(I275:I275)</f>
        <v>0</v>
      </c>
      <c r="J274" s="22">
        <f t="shared" ref="J274:T274" si="121">SUM(J275:J275)</f>
        <v>1000000</v>
      </c>
      <c r="K274" s="22">
        <f t="shared" si="121"/>
        <v>0</v>
      </c>
      <c r="L274" s="22">
        <f t="shared" si="121"/>
        <v>1000000</v>
      </c>
      <c r="M274" s="22">
        <f t="shared" si="121"/>
        <v>0</v>
      </c>
      <c r="N274" s="22">
        <f t="shared" si="121"/>
        <v>1000000</v>
      </c>
      <c r="O274" s="22">
        <f t="shared" si="121"/>
        <v>1000000</v>
      </c>
      <c r="P274" s="229">
        <f t="shared" si="121"/>
        <v>0</v>
      </c>
      <c r="Q274" s="22">
        <f t="shared" si="121"/>
        <v>0</v>
      </c>
      <c r="R274" s="22">
        <f t="shared" si="121"/>
        <v>1000000</v>
      </c>
      <c r="S274" s="22">
        <f t="shared" si="121"/>
        <v>0</v>
      </c>
      <c r="T274" s="22">
        <f t="shared" si="121"/>
        <v>0</v>
      </c>
      <c r="U274" s="154">
        <f>+IFERROR((R274/N274),0%)</f>
        <v>1</v>
      </c>
    </row>
    <row r="275" spans="1:33" ht="15" customHeight="1" x14ac:dyDescent="0.2">
      <c r="A275" s="272"/>
      <c r="B275" s="34" t="s">
        <v>23</v>
      </c>
      <c r="C275" s="269" t="s">
        <v>24</v>
      </c>
      <c r="D275" s="39">
        <v>174273</v>
      </c>
      <c r="E275" s="269">
        <v>3</v>
      </c>
      <c r="F275" s="313">
        <v>142</v>
      </c>
      <c r="G275" s="40" t="str">
        <f>CONCATENATE(D275,"-",E275,"-",F275)</f>
        <v>174273-3-142</v>
      </c>
      <c r="H275" s="32">
        <f>IFERROR(VLOOKUP(G275,'Base Zero'!A:L,6,FALSE),0)</f>
        <v>1000000</v>
      </c>
      <c r="I275" s="32">
        <f>IFERROR(VLOOKUP(G275,'Base Zero'!A:L,7,FALSE),0)</f>
        <v>0</v>
      </c>
      <c r="J275" s="23">
        <f>(H275+I275)</f>
        <v>1000000</v>
      </c>
      <c r="K275" s="32">
        <f>(L275-J275)</f>
        <v>0</v>
      </c>
      <c r="L275" s="32">
        <f>IFERROR(VLOOKUP(G275,'Base Zero'!$A:$L,10,FALSE),0)</f>
        <v>1000000</v>
      </c>
      <c r="M275" s="32">
        <f>+L275-N275</f>
        <v>0</v>
      </c>
      <c r="N275" s="32">
        <f>IFERROR(VLOOKUP(G275,'Base Zero'!$A:$P,16,FALSE),0)</f>
        <v>1000000</v>
      </c>
      <c r="O275" s="32">
        <f>IFERROR(VLOOKUP(G275,'Base Execução'!A:M,6,FALSE),0)+IFERROR(VLOOKUP(G275,'Destaque Liberado pela CPRM'!A:F,6,FALSE),0)</f>
        <v>1000000</v>
      </c>
      <c r="P275" s="231">
        <f>+N275-O275</f>
        <v>0</v>
      </c>
      <c r="Q275" s="32"/>
      <c r="R275" s="231">
        <f>IFERROR(VLOOKUP(G275,'Base Execução'!$A:$K,7,FALSE),0)</f>
        <v>1000000</v>
      </c>
      <c r="S275" s="231">
        <f>IFERROR(VLOOKUP(G275,'Base Execução'!$A:$K,9,FALSE),0)</f>
        <v>0</v>
      </c>
      <c r="T275" s="32">
        <f>IFERROR(VLOOKUP(G275,'Base Execução'!$A:$K,11,FALSE),0)</f>
        <v>0</v>
      </c>
      <c r="U275" s="155"/>
    </row>
    <row r="276" spans="1:33" ht="15" customHeight="1" x14ac:dyDescent="0.2">
      <c r="A276" s="272"/>
      <c r="B276" s="424" t="s">
        <v>355</v>
      </c>
      <c r="C276" s="269"/>
      <c r="D276" s="39"/>
      <c r="E276" s="269"/>
      <c r="F276" s="313"/>
      <c r="G276" s="40"/>
      <c r="H276" s="32"/>
      <c r="I276" s="32"/>
      <c r="J276" s="23"/>
      <c r="K276" s="32"/>
      <c r="L276" s="32"/>
      <c r="M276" s="32"/>
      <c r="N276" s="32"/>
      <c r="O276" s="32"/>
      <c r="P276" s="231"/>
      <c r="Q276" s="32"/>
      <c r="R276" s="231"/>
      <c r="S276" s="231"/>
      <c r="T276" s="32"/>
      <c r="U276" s="155"/>
    </row>
    <row r="277" spans="1:33" ht="15" customHeight="1" x14ac:dyDescent="0.2">
      <c r="A277" s="272"/>
      <c r="B277" s="38" t="s">
        <v>356</v>
      </c>
      <c r="C277" s="269"/>
      <c r="D277" s="36"/>
      <c r="E277" s="35"/>
      <c r="F277" s="37"/>
      <c r="G277" s="33"/>
      <c r="H277" s="22">
        <f>SUM(H278:H278)</f>
        <v>1</v>
      </c>
      <c r="I277" s="22">
        <f>SUM(I278:I278)</f>
        <v>0</v>
      </c>
      <c r="J277" s="22">
        <f t="shared" ref="J277:T277" si="122">SUM(J278:J278)</f>
        <v>1</v>
      </c>
      <c r="K277" s="22">
        <f t="shared" si="122"/>
        <v>0</v>
      </c>
      <c r="L277" s="22">
        <f t="shared" si="122"/>
        <v>1</v>
      </c>
      <c r="M277" s="22">
        <f t="shared" si="122"/>
        <v>0</v>
      </c>
      <c r="N277" s="22">
        <f t="shared" si="122"/>
        <v>1</v>
      </c>
      <c r="O277" s="22">
        <f t="shared" si="122"/>
        <v>0</v>
      </c>
      <c r="P277" s="229">
        <f t="shared" si="122"/>
        <v>1</v>
      </c>
      <c r="Q277" s="22">
        <f t="shared" si="122"/>
        <v>0</v>
      </c>
      <c r="R277" s="22">
        <f t="shared" si="122"/>
        <v>0</v>
      </c>
      <c r="S277" s="22">
        <f t="shared" si="122"/>
        <v>0</v>
      </c>
      <c r="T277" s="22">
        <f t="shared" si="122"/>
        <v>0</v>
      </c>
      <c r="U277" s="154">
        <f>+IFERROR((R277/N277),0%)</f>
        <v>0</v>
      </c>
    </row>
    <row r="278" spans="1:33" ht="15" customHeight="1" x14ac:dyDescent="0.2">
      <c r="A278" s="272"/>
      <c r="B278" s="34" t="s">
        <v>23</v>
      </c>
      <c r="C278" s="269" t="s">
        <v>24</v>
      </c>
      <c r="D278" s="39">
        <v>204818</v>
      </c>
      <c r="E278" s="269">
        <v>3</v>
      </c>
      <c r="F278" s="313">
        <v>142</v>
      </c>
      <c r="G278" s="40" t="str">
        <f>CONCATENATE(D278,"-",E278,"-",F278)</f>
        <v>204818-3-142</v>
      </c>
      <c r="H278" s="32">
        <f>IFERROR(VLOOKUP(G278,'Base Zero'!A:L,6,FALSE),0)</f>
        <v>1</v>
      </c>
      <c r="I278" s="32">
        <f>IFERROR(VLOOKUP(G278,'Base Zero'!A:L,7,FALSE),0)</f>
        <v>0</v>
      </c>
      <c r="J278" s="23">
        <f>(H278+I278)</f>
        <v>1</v>
      </c>
      <c r="K278" s="32">
        <f>(L278-J278)</f>
        <v>0</v>
      </c>
      <c r="L278" s="32">
        <f>IFERROR(VLOOKUP(G278,'Base Zero'!$A:$L,10,FALSE),0)</f>
        <v>1</v>
      </c>
      <c r="M278" s="32">
        <f>+L278-N278</f>
        <v>0</v>
      </c>
      <c r="N278" s="32">
        <f>IFERROR(VLOOKUP(G278,'Base Zero'!$A:$P,16,FALSE),0)</f>
        <v>1</v>
      </c>
      <c r="O278" s="32">
        <f>IFERROR(VLOOKUP(G278,'Base Execução'!A:M,6,FALSE),0)+IFERROR(VLOOKUP(G278,'Destaque Liberado pela CPRM'!A:F,6,FALSE),0)</f>
        <v>0</v>
      </c>
      <c r="P278" s="231">
        <f>+N278-O278</f>
        <v>1</v>
      </c>
      <c r="Q278" s="32"/>
      <c r="R278" s="231">
        <f>IFERROR(VLOOKUP(G278,'Base Execução'!$A:$K,7,FALSE),0)</f>
        <v>0</v>
      </c>
      <c r="S278" s="231">
        <f>IFERROR(VLOOKUP(G278,'Base Execução'!$A:$K,9,FALSE),0)</f>
        <v>0</v>
      </c>
      <c r="T278" s="32">
        <f>IFERROR(VLOOKUP(G278,'Base Execução'!$A:$K,11,FALSE),0)</f>
        <v>0</v>
      </c>
      <c r="U278" s="155"/>
    </row>
    <row r="279" spans="1:33" s="12" customFormat="1" ht="15" customHeight="1" x14ac:dyDescent="0.2">
      <c r="A279" s="272"/>
      <c r="B279" s="301"/>
      <c r="C279" s="48"/>
      <c r="D279" s="49"/>
      <c r="E279" s="48"/>
      <c r="F279" s="50"/>
      <c r="G279" s="48"/>
      <c r="H279" s="42"/>
      <c r="I279" s="42"/>
      <c r="J279" s="24"/>
      <c r="K279" s="42"/>
      <c r="L279" s="42"/>
      <c r="M279" s="42"/>
      <c r="N279" s="42"/>
      <c r="O279" s="42"/>
      <c r="P279" s="265"/>
      <c r="Q279" s="35"/>
      <c r="R279" s="265"/>
      <c r="S279" s="265"/>
      <c r="T279" s="42"/>
      <c r="U279" s="300"/>
      <c r="V279" s="365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s="11" customFormat="1" ht="24.95" customHeight="1" x14ac:dyDescent="0.2">
      <c r="A280" s="95"/>
      <c r="B280" s="242" t="s">
        <v>277</v>
      </c>
      <c r="C280" s="278"/>
      <c r="D280" s="40"/>
      <c r="E280" s="278"/>
      <c r="F280" s="279"/>
      <c r="G280" s="278"/>
      <c r="H280" s="21">
        <f>SUM(H282:H283)</f>
        <v>1500000</v>
      </c>
      <c r="I280" s="21">
        <f t="shared" ref="I280:T280" si="123">SUM(I282:I283)</f>
        <v>0</v>
      </c>
      <c r="J280" s="21">
        <f t="shared" si="123"/>
        <v>1500000</v>
      </c>
      <c r="K280" s="21">
        <f t="shared" si="123"/>
        <v>0</v>
      </c>
      <c r="L280" s="21">
        <f t="shared" si="123"/>
        <v>1500000</v>
      </c>
      <c r="M280" s="21">
        <f t="shared" si="123"/>
        <v>0</v>
      </c>
      <c r="N280" s="21">
        <f t="shared" si="123"/>
        <v>1500000</v>
      </c>
      <c r="O280" s="21">
        <f t="shared" si="123"/>
        <v>112209.44</v>
      </c>
      <c r="P280" s="21">
        <f t="shared" si="123"/>
        <v>1387790.56</v>
      </c>
      <c r="Q280" s="22">
        <f t="shared" si="123"/>
        <v>0</v>
      </c>
      <c r="R280" s="21">
        <f t="shared" si="123"/>
        <v>62209.440000000002</v>
      </c>
      <c r="S280" s="21">
        <f t="shared" si="123"/>
        <v>62209.440000000002</v>
      </c>
      <c r="T280" s="21">
        <f t="shared" si="123"/>
        <v>61562.34</v>
      </c>
      <c r="U280" s="156">
        <f>+IFERROR((R280/N280),0%)</f>
        <v>4.1472960000000003E-2</v>
      </c>
      <c r="V280" s="364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11" customFormat="1" ht="15" customHeight="1" x14ac:dyDescent="0.2">
      <c r="A281" s="95"/>
      <c r="B281" s="277" t="s">
        <v>325</v>
      </c>
      <c r="C281" s="278"/>
      <c r="D281" s="40"/>
      <c r="E281" s="278"/>
      <c r="F281" s="279"/>
      <c r="G281" s="278"/>
      <c r="H281" s="32"/>
      <c r="I281" s="32"/>
      <c r="J281" s="23"/>
      <c r="K281" s="32"/>
      <c r="L281" s="32"/>
      <c r="M281" s="32"/>
      <c r="N281" s="32"/>
      <c r="O281" s="32"/>
      <c r="P281" s="231"/>
      <c r="Q281" s="33"/>
      <c r="R281" s="232"/>
      <c r="S281" s="232"/>
      <c r="T281" s="31"/>
      <c r="U281" s="155"/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314" t="s">
        <v>23</v>
      </c>
      <c r="C282" s="278" t="s">
        <v>24</v>
      </c>
      <c r="D282" s="40">
        <v>174240</v>
      </c>
      <c r="E282" s="278">
        <v>3</v>
      </c>
      <c r="F282" s="313">
        <v>142</v>
      </c>
      <c r="G282" s="278"/>
      <c r="H282" s="32">
        <f>H287</f>
        <v>1408632</v>
      </c>
      <c r="I282" s="32">
        <f t="shared" ref="I282:T282" si="124">I287</f>
        <v>0</v>
      </c>
      <c r="J282" s="32">
        <f t="shared" si="124"/>
        <v>1408632</v>
      </c>
      <c r="K282" s="32">
        <f t="shared" si="124"/>
        <v>0</v>
      </c>
      <c r="L282" s="32">
        <f t="shared" si="124"/>
        <v>1408632</v>
      </c>
      <c r="M282" s="32">
        <f t="shared" si="124"/>
        <v>0</v>
      </c>
      <c r="N282" s="32">
        <f t="shared" si="124"/>
        <v>1408632</v>
      </c>
      <c r="O282" s="32">
        <f t="shared" si="124"/>
        <v>112209.44</v>
      </c>
      <c r="P282" s="32">
        <f t="shared" si="124"/>
        <v>1296422.56</v>
      </c>
      <c r="Q282" s="32">
        <f t="shared" si="124"/>
        <v>0</v>
      </c>
      <c r="R282" s="32">
        <f t="shared" si="124"/>
        <v>62209.440000000002</v>
      </c>
      <c r="S282" s="32">
        <f t="shared" si="124"/>
        <v>62209.440000000002</v>
      </c>
      <c r="T282" s="32">
        <f t="shared" si="124"/>
        <v>61562.34</v>
      </c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32</v>
      </c>
      <c r="C283" s="278" t="s">
        <v>27</v>
      </c>
      <c r="D283" s="40">
        <v>174240</v>
      </c>
      <c r="E283" s="278">
        <v>4</v>
      </c>
      <c r="F283" s="313">
        <v>142</v>
      </c>
      <c r="G283" s="278"/>
      <c r="H283" s="32">
        <f>H288</f>
        <v>91368</v>
      </c>
      <c r="I283" s="32">
        <f t="shared" ref="I283:T283" si="125">I288</f>
        <v>0</v>
      </c>
      <c r="J283" s="32">
        <f t="shared" si="125"/>
        <v>91368</v>
      </c>
      <c r="K283" s="32">
        <f t="shared" si="125"/>
        <v>0</v>
      </c>
      <c r="L283" s="32">
        <f t="shared" si="125"/>
        <v>91368</v>
      </c>
      <c r="M283" s="32">
        <f t="shared" si="125"/>
        <v>0</v>
      </c>
      <c r="N283" s="32">
        <f t="shared" si="125"/>
        <v>91368</v>
      </c>
      <c r="O283" s="32">
        <f t="shared" si="125"/>
        <v>0</v>
      </c>
      <c r="P283" s="32">
        <f t="shared" si="125"/>
        <v>91368</v>
      </c>
      <c r="Q283" s="32">
        <f t="shared" si="125"/>
        <v>0</v>
      </c>
      <c r="R283" s="32">
        <f t="shared" si="125"/>
        <v>0</v>
      </c>
      <c r="S283" s="32">
        <f t="shared" si="125"/>
        <v>0</v>
      </c>
      <c r="T283" s="32">
        <f t="shared" si="125"/>
        <v>0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/>
      <c r="C284" s="278"/>
      <c r="D284" s="40"/>
      <c r="E284" s="278"/>
      <c r="F284" s="313"/>
      <c r="G284" s="278"/>
      <c r="H284" s="32"/>
      <c r="I284" s="32"/>
      <c r="J284" s="23"/>
      <c r="K284" s="32"/>
      <c r="L284" s="32"/>
      <c r="M284" s="32"/>
      <c r="N284" s="32"/>
      <c r="O284" s="32"/>
      <c r="P284" s="231"/>
      <c r="Q284" s="33"/>
      <c r="R284" s="232"/>
      <c r="S284" s="232"/>
      <c r="T284" s="31"/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24.95" customHeight="1" x14ac:dyDescent="0.2">
      <c r="A285" s="95"/>
      <c r="B285" s="424" t="s">
        <v>278</v>
      </c>
      <c r="C285" s="278"/>
      <c r="D285" s="40"/>
      <c r="E285" s="278"/>
      <c r="F285" s="279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15" customHeight="1" x14ac:dyDescent="0.2">
      <c r="A286" s="95"/>
      <c r="B286" s="38" t="s">
        <v>196</v>
      </c>
      <c r="C286" s="278"/>
      <c r="D286" s="40"/>
      <c r="E286" s="278"/>
      <c r="F286" s="279"/>
      <c r="G286" s="278"/>
      <c r="H286" s="22">
        <f>SUM(H287:H288)</f>
        <v>1500000</v>
      </c>
      <c r="I286" s="22">
        <f>SUM(I287:I288)</f>
        <v>0</v>
      </c>
      <c r="J286" s="22">
        <f>SUM(J287:J288)</f>
        <v>1500000</v>
      </c>
      <c r="K286" s="22">
        <f t="shared" ref="K286:T286" si="126">SUM(K287:K288)</f>
        <v>0</v>
      </c>
      <c r="L286" s="22">
        <f t="shared" si="126"/>
        <v>1500000</v>
      </c>
      <c r="M286" s="22">
        <f t="shared" si="126"/>
        <v>0</v>
      </c>
      <c r="N286" s="22">
        <f t="shared" si="126"/>
        <v>1500000</v>
      </c>
      <c r="O286" s="22">
        <f t="shared" si="126"/>
        <v>112209.44</v>
      </c>
      <c r="P286" s="22">
        <f t="shared" si="126"/>
        <v>1387790.56</v>
      </c>
      <c r="Q286" s="22">
        <f t="shared" si="126"/>
        <v>0</v>
      </c>
      <c r="R286" s="22">
        <f t="shared" si="126"/>
        <v>62209.440000000002</v>
      </c>
      <c r="S286" s="22">
        <f t="shared" si="126"/>
        <v>62209.440000000002</v>
      </c>
      <c r="T286" s="22">
        <f t="shared" si="126"/>
        <v>61562.34</v>
      </c>
      <c r="U286" s="154">
        <f>+IFERROR((R286/N286),0%)</f>
        <v>4.1472960000000003E-2</v>
      </c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14" t="s">
        <v>23</v>
      </c>
      <c r="C287" s="278" t="s">
        <v>24</v>
      </c>
      <c r="D287" s="40">
        <v>174240</v>
      </c>
      <c r="E287" s="278">
        <v>3</v>
      </c>
      <c r="F287" s="313">
        <v>142</v>
      </c>
      <c r="G287" s="40" t="str">
        <f>CONCATENATE(D287,"-",E287,"-",F287)</f>
        <v>174240-3-142</v>
      </c>
      <c r="H287" s="32">
        <f>IFERROR(VLOOKUP(G287,'Base Zero'!A:L,6,FALSE),0)</f>
        <v>1408632</v>
      </c>
      <c r="I287" s="32">
        <f>IFERROR(VLOOKUP(G287,'Base Zero'!A:L,7,FALSE),0)</f>
        <v>0</v>
      </c>
      <c r="J287" s="23">
        <f>(H287+I287)</f>
        <v>1408632</v>
      </c>
      <c r="K287" s="32">
        <f>(L287-J287)</f>
        <v>0</v>
      </c>
      <c r="L287" s="32">
        <f>IFERROR(VLOOKUP(G287,'Base Zero'!$A:$L,10,FALSE),0)</f>
        <v>1408632</v>
      </c>
      <c r="M287" s="32">
        <f>+L287-N287</f>
        <v>0</v>
      </c>
      <c r="N287" s="32">
        <f>IFERROR(VLOOKUP(G287,'Base Zero'!$A:$P,16,FALSE),0)</f>
        <v>1408632</v>
      </c>
      <c r="O287" s="32">
        <f>IFERROR(VLOOKUP(G287,'Base Execução'!A:M,6,FALSE),0)+IFERROR(VLOOKUP(G287,'Destaque Liberado pela CPRM'!A:F,6,FALSE),0)</f>
        <v>112209.44</v>
      </c>
      <c r="P287" s="231">
        <f>+N287-O287</f>
        <v>1296422.56</v>
      </c>
      <c r="Q287" s="32"/>
      <c r="R287" s="231">
        <f>IFERROR(VLOOKUP(G287,'Base Execução'!$A:$K,7,FALSE),0)</f>
        <v>62209.440000000002</v>
      </c>
      <c r="S287" s="231">
        <f>IFERROR(VLOOKUP(G287,'Base Execução'!$A:$K,9,FALSE),0)</f>
        <v>62209.440000000002</v>
      </c>
      <c r="T287" s="32">
        <f>IFERROR(VLOOKUP(G287,'Base Execução'!$A:$K,11,FALSE),0)</f>
        <v>61562.34</v>
      </c>
      <c r="U287" s="155"/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32</v>
      </c>
      <c r="C288" s="278" t="s">
        <v>27</v>
      </c>
      <c r="D288" s="40">
        <v>174240</v>
      </c>
      <c r="E288" s="278">
        <v>4</v>
      </c>
      <c r="F288" s="313">
        <v>142</v>
      </c>
      <c r="G288" s="40" t="str">
        <f>CONCATENATE(D288,"-",E288,"-",F288)</f>
        <v>174240-4-142</v>
      </c>
      <c r="H288" s="32">
        <f>IFERROR(VLOOKUP(G288,'Base Zero'!A:L,6,FALSE),0)</f>
        <v>91368</v>
      </c>
      <c r="I288" s="32">
        <f>IFERROR(VLOOKUP(G288,'Base Zero'!A:L,7,FALSE),0)</f>
        <v>0</v>
      </c>
      <c r="J288" s="23">
        <f>(H288+I288)</f>
        <v>91368</v>
      </c>
      <c r="K288" s="32">
        <f>(L288-J288)</f>
        <v>0</v>
      </c>
      <c r="L288" s="32">
        <f>IFERROR(VLOOKUP(G288,'Base Zero'!$A:$L,10,FALSE),0)</f>
        <v>91368</v>
      </c>
      <c r="M288" s="32">
        <f>+L288-N288</f>
        <v>0</v>
      </c>
      <c r="N288" s="32">
        <f>IFERROR(VLOOKUP(G288,'Base Zero'!$A:$P,16,FALSE),0)</f>
        <v>91368</v>
      </c>
      <c r="O288" s="32">
        <f>IFERROR(VLOOKUP(G288,'Base Execução'!A:M,6,FALSE),0)+IFERROR(VLOOKUP(G288,'Destaque Liberado pela CPRM'!A:F,6,FALSE),0)</f>
        <v>0</v>
      </c>
      <c r="P288" s="231">
        <f>+N288-O288</f>
        <v>91368</v>
      </c>
      <c r="Q288" s="33"/>
      <c r="R288" s="231">
        <f>IFERROR(VLOOKUP(G288,'Base Execução'!$A:$K,7,FALSE),0)</f>
        <v>0</v>
      </c>
      <c r="S288" s="231">
        <f>IFERROR(VLOOKUP(G288,'Base Execução'!$A:$K,9,FALSE),0)</f>
        <v>0</v>
      </c>
      <c r="T288" s="32">
        <f>IFERROR(VLOOKUP(G288,'Base Execução'!$A:$K,11,FALSE),0)</f>
        <v>0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368"/>
      <c r="B289" s="301"/>
      <c r="C289" s="48"/>
      <c r="D289" s="49"/>
      <c r="E289" s="48"/>
      <c r="F289" s="50"/>
      <c r="G289" s="48"/>
      <c r="H289" s="42"/>
      <c r="I289" s="42"/>
      <c r="J289" s="24"/>
      <c r="K289" s="42"/>
      <c r="L289" s="42"/>
      <c r="M289" s="42"/>
      <c r="N289" s="42"/>
      <c r="O289" s="42"/>
      <c r="P289" s="265"/>
      <c r="Q289" s="35"/>
      <c r="R289" s="265"/>
      <c r="S289" s="265"/>
      <c r="T289" s="42"/>
      <c r="U289" s="300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24.95" customHeight="1" x14ac:dyDescent="0.2">
      <c r="A290" s="95"/>
      <c r="B290" s="41" t="s">
        <v>279</v>
      </c>
      <c r="C290" s="278"/>
      <c r="D290" s="40"/>
      <c r="E290" s="278"/>
      <c r="F290" s="279"/>
      <c r="G290" s="278"/>
      <c r="H290" s="21">
        <f>SUM(H292:H296)</f>
        <v>7500000</v>
      </c>
      <c r="I290" s="21">
        <f t="shared" ref="I290:T290" si="127">SUM(I292:I296)</f>
        <v>0</v>
      </c>
      <c r="J290" s="21">
        <f t="shared" si="127"/>
        <v>7500000</v>
      </c>
      <c r="K290" s="21">
        <f t="shared" si="127"/>
        <v>0</v>
      </c>
      <c r="L290" s="21">
        <f t="shared" si="127"/>
        <v>7500000</v>
      </c>
      <c r="M290" s="21">
        <f t="shared" si="127"/>
        <v>0</v>
      </c>
      <c r="N290" s="21">
        <f t="shared" si="127"/>
        <v>7500000</v>
      </c>
      <c r="O290" s="21">
        <f t="shared" si="127"/>
        <v>483352.95000000007</v>
      </c>
      <c r="P290" s="21">
        <f t="shared" si="127"/>
        <v>7016647.0499999998</v>
      </c>
      <c r="Q290" s="22">
        <f>SUM(Q292:Q294)</f>
        <v>0</v>
      </c>
      <c r="R290" s="21">
        <f t="shared" si="127"/>
        <v>346869.94</v>
      </c>
      <c r="S290" s="21">
        <f t="shared" si="127"/>
        <v>273816.19</v>
      </c>
      <c r="T290" s="21">
        <f t="shared" si="127"/>
        <v>187340.24</v>
      </c>
      <c r="U290" s="156">
        <f>+IFERROR((R290/N290),0%)</f>
        <v>4.6249325333333334E-2</v>
      </c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15" customHeight="1" x14ac:dyDescent="0.2">
      <c r="A291" s="95"/>
      <c r="B291" s="277" t="s">
        <v>326</v>
      </c>
      <c r="C291" s="278"/>
      <c r="D291" s="40"/>
      <c r="E291" s="278"/>
      <c r="F291" s="279"/>
      <c r="G291" s="278"/>
      <c r="H291" s="32"/>
      <c r="I291" s="32"/>
      <c r="J291" s="32"/>
      <c r="K291" s="32"/>
      <c r="L291" s="32"/>
      <c r="M291" s="32"/>
      <c r="N291" s="32"/>
      <c r="O291" s="32"/>
      <c r="P291" s="231"/>
      <c r="Q291" s="33"/>
      <c r="R291" s="231"/>
      <c r="S291" s="231"/>
      <c r="T291" s="32"/>
      <c r="U291" s="155"/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314" t="s">
        <v>23</v>
      </c>
      <c r="C292" s="278" t="s">
        <v>24</v>
      </c>
      <c r="D292" s="40"/>
      <c r="E292" s="278">
        <v>3</v>
      </c>
      <c r="F292" s="313">
        <v>142</v>
      </c>
      <c r="G292" s="40"/>
      <c r="H292" s="32">
        <f>H300+H307+H311+H315</f>
        <v>5200000</v>
      </c>
      <c r="I292" s="32">
        <f t="shared" ref="I292:T292" si="128">I300+I307+I311+I315</f>
        <v>0</v>
      </c>
      <c r="J292" s="32">
        <f t="shared" si="128"/>
        <v>5200000</v>
      </c>
      <c r="K292" s="32">
        <f t="shared" si="128"/>
        <v>0</v>
      </c>
      <c r="L292" s="32">
        <f t="shared" si="128"/>
        <v>5200000</v>
      </c>
      <c r="M292" s="32">
        <f t="shared" si="128"/>
        <v>0</v>
      </c>
      <c r="N292" s="32">
        <f t="shared" si="128"/>
        <v>5200000</v>
      </c>
      <c r="O292" s="32">
        <f t="shared" si="128"/>
        <v>430688.84</v>
      </c>
      <c r="P292" s="32">
        <f t="shared" si="128"/>
        <v>4769311.16</v>
      </c>
      <c r="Q292" s="32">
        <f t="shared" si="128"/>
        <v>0</v>
      </c>
      <c r="R292" s="32">
        <f t="shared" si="128"/>
        <v>301175.43</v>
      </c>
      <c r="S292" s="32">
        <f t="shared" si="128"/>
        <v>265045.39</v>
      </c>
      <c r="T292" s="32">
        <f t="shared" si="128"/>
        <v>178569.44</v>
      </c>
      <c r="U292" s="29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26</v>
      </c>
      <c r="C293" s="278" t="s">
        <v>27</v>
      </c>
      <c r="D293" s="40"/>
      <c r="E293" s="278">
        <v>4</v>
      </c>
      <c r="F293" s="313">
        <v>142</v>
      </c>
      <c r="G293" s="40"/>
      <c r="H293" s="32">
        <f>H301+H308+H312+H316</f>
        <v>1600000</v>
      </c>
      <c r="I293" s="32">
        <f t="shared" ref="I293:T293" si="129">I301+I308+I312+I316</f>
        <v>0</v>
      </c>
      <c r="J293" s="32">
        <f t="shared" si="129"/>
        <v>1600000</v>
      </c>
      <c r="K293" s="32">
        <f t="shared" si="129"/>
        <v>0</v>
      </c>
      <c r="L293" s="32">
        <f t="shared" si="129"/>
        <v>1600000</v>
      </c>
      <c r="M293" s="32">
        <f t="shared" si="129"/>
        <v>0</v>
      </c>
      <c r="N293" s="32">
        <f t="shared" si="129"/>
        <v>1600000</v>
      </c>
      <c r="O293" s="32">
        <f t="shared" si="129"/>
        <v>36923.71</v>
      </c>
      <c r="P293" s="32">
        <f t="shared" si="129"/>
        <v>1563076.29</v>
      </c>
      <c r="Q293" s="32">
        <f t="shared" ref="Q293" si="130">Q301</f>
        <v>0</v>
      </c>
      <c r="R293" s="32">
        <f t="shared" si="129"/>
        <v>36923.71</v>
      </c>
      <c r="S293" s="32">
        <f t="shared" si="129"/>
        <v>0</v>
      </c>
      <c r="T293" s="32">
        <f t="shared" si="129"/>
        <v>0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25</v>
      </c>
      <c r="C294" s="278" t="s">
        <v>24</v>
      </c>
      <c r="D294" s="40"/>
      <c r="E294" s="278">
        <v>3</v>
      </c>
      <c r="F294" s="279">
        <v>181</v>
      </c>
      <c r="G294" s="40"/>
      <c r="H294" s="32">
        <f>H302+H319</f>
        <v>700000</v>
      </c>
      <c r="I294" s="32">
        <f t="shared" ref="I294:T294" si="131">I302+I319</f>
        <v>0</v>
      </c>
      <c r="J294" s="32">
        <f t="shared" si="131"/>
        <v>700000</v>
      </c>
      <c r="K294" s="32">
        <f t="shared" si="131"/>
        <v>0</v>
      </c>
      <c r="L294" s="32">
        <f t="shared" si="131"/>
        <v>700000</v>
      </c>
      <c r="M294" s="32">
        <f t="shared" si="131"/>
        <v>0</v>
      </c>
      <c r="N294" s="32">
        <f t="shared" si="131"/>
        <v>700000</v>
      </c>
      <c r="O294" s="32">
        <f t="shared" si="131"/>
        <v>15740.4</v>
      </c>
      <c r="P294" s="32">
        <f t="shared" si="131"/>
        <v>684259.6</v>
      </c>
      <c r="Q294" s="32">
        <f t="shared" ref="Q294" si="132">Q302</f>
        <v>0</v>
      </c>
      <c r="R294" s="32">
        <f t="shared" si="131"/>
        <v>8770.7999999999993</v>
      </c>
      <c r="S294" s="32">
        <f t="shared" si="131"/>
        <v>8770.7999999999993</v>
      </c>
      <c r="T294" s="32">
        <f t="shared" si="131"/>
        <v>8770.7999999999993</v>
      </c>
      <c r="U294" s="31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39</v>
      </c>
      <c r="C295" s="278" t="s">
        <v>24</v>
      </c>
      <c r="D295" s="40">
        <v>174238</v>
      </c>
      <c r="E295" s="278">
        <v>3</v>
      </c>
      <c r="F295" s="313">
        <v>350</v>
      </c>
      <c r="G295" s="40"/>
      <c r="H295" s="32">
        <f>H303</f>
        <v>0</v>
      </c>
      <c r="I295" s="32">
        <f t="shared" ref="I295:T295" si="133">I303</f>
        <v>0</v>
      </c>
      <c r="J295" s="32">
        <f t="shared" si="133"/>
        <v>0</v>
      </c>
      <c r="K295" s="32">
        <f t="shared" si="133"/>
        <v>0</v>
      </c>
      <c r="L295" s="32">
        <f t="shared" si="133"/>
        <v>0</v>
      </c>
      <c r="M295" s="32">
        <f t="shared" si="133"/>
        <v>0</v>
      </c>
      <c r="N295" s="32">
        <f t="shared" si="133"/>
        <v>0</v>
      </c>
      <c r="O295" s="32">
        <f t="shared" si="133"/>
        <v>0</v>
      </c>
      <c r="P295" s="32">
        <f t="shared" si="133"/>
        <v>0</v>
      </c>
      <c r="Q295" s="32"/>
      <c r="R295" s="32">
        <f t="shared" si="133"/>
        <v>0</v>
      </c>
      <c r="S295" s="32">
        <f t="shared" si="133"/>
        <v>0</v>
      </c>
      <c r="T295" s="32">
        <f t="shared" si="133"/>
        <v>0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39</v>
      </c>
      <c r="C296" s="278" t="s">
        <v>24</v>
      </c>
      <c r="D296" s="40">
        <v>174238</v>
      </c>
      <c r="E296" s="278">
        <v>4</v>
      </c>
      <c r="F296" s="313">
        <v>350</v>
      </c>
      <c r="G296" s="40"/>
      <c r="H296" s="32">
        <f>H304</f>
        <v>0</v>
      </c>
      <c r="I296" s="32">
        <f t="shared" ref="I296:T296" si="134">I304</f>
        <v>0</v>
      </c>
      <c r="J296" s="32">
        <f t="shared" si="134"/>
        <v>0</v>
      </c>
      <c r="K296" s="32">
        <f t="shared" si="134"/>
        <v>0</v>
      </c>
      <c r="L296" s="32">
        <f t="shared" si="134"/>
        <v>0</v>
      </c>
      <c r="M296" s="32">
        <f t="shared" si="134"/>
        <v>0</v>
      </c>
      <c r="N296" s="32">
        <f t="shared" si="134"/>
        <v>0</v>
      </c>
      <c r="O296" s="32">
        <f t="shared" si="134"/>
        <v>0</v>
      </c>
      <c r="P296" s="32">
        <f t="shared" si="134"/>
        <v>0</v>
      </c>
      <c r="Q296" s="32"/>
      <c r="R296" s="32">
        <f t="shared" si="134"/>
        <v>0</v>
      </c>
      <c r="S296" s="32">
        <f t="shared" si="134"/>
        <v>0</v>
      </c>
      <c r="T296" s="32">
        <f t="shared" si="134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/>
      <c r="C297" s="278"/>
      <c r="D297" s="40"/>
      <c r="E297" s="278"/>
      <c r="F297" s="279"/>
      <c r="G297" s="40"/>
      <c r="H297" s="32"/>
      <c r="I297" s="32"/>
      <c r="J297" s="32"/>
      <c r="K297" s="32"/>
      <c r="L297" s="32"/>
      <c r="M297" s="32"/>
      <c r="N297" s="32"/>
      <c r="O297" s="32"/>
      <c r="P297" s="231"/>
      <c r="Q297" s="33"/>
      <c r="R297" s="231"/>
      <c r="S297" s="231"/>
      <c r="T297" s="32"/>
      <c r="U297" s="15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24.95" customHeight="1" x14ac:dyDescent="0.2">
      <c r="A298" s="95"/>
      <c r="B298" s="424" t="s">
        <v>280</v>
      </c>
      <c r="C298" s="278"/>
      <c r="D298" s="40"/>
      <c r="E298" s="278"/>
      <c r="F298" s="279"/>
      <c r="G298" s="40"/>
      <c r="H298" s="32"/>
      <c r="I298" s="32"/>
      <c r="J298" s="32"/>
      <c r="K298" s="32"/>
      <c r="L298" s="32"/>
      <c r="M298" s="32"/>
      <c r="N298" s="32"/>
      <c r="O298" s="32"/>
      <c r="P298" s="231"/>
      <c r="Q298" s="33"/>
      <c r="R298" s="231"/>
      <c r="S298" s="231"/>
      <c r="T298" s="32"/>
      <c r="U298" s="15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8" t="s">
        <v>128</v>
      </c>
      <c r="C299" s="269"/>
      <c r="D299" s="40"/>
      <c r="E299" s="278"/>
      <c r="F299" s="279"/>
      <c r="G299" s="40"/>
      <c r="H299" s="21">
        <f>SUM(H300:H304)</f>
        <v>200000</v>
      </c>
      <c r="I299" s="21">
        <f t="shared" ref="I299:P299" si="135">SUM(I300:I304)</f>
        <v>0</v>
      </c>
      <c r="J299" s="21">
        <f t="shared" si="135"/>
        <v>200000</v>
      </c>
      <c r="K299" s="21">
        <f t="shared" si="135"/>
        <v>0</v>
      </c>
      <c r="L299" s="21">
        <f t="shared" si="135"/>
        <v>200000</v>
      </c>
      <c r="M299" s="21">
        <f t="shared" si="135"/>
        <v>0</v>
      </c>
      <c r="N299" s="21">
        <f t="shared" si="135"/>
        <v>200000</v>
      </c>
      <c r="O299" s="21">
        <f t="shared" si="135"/>
        <v>23159.09</v>
      </c>
      <c r="P299" s="21">
        <f t="shared" si="135"/>
        <v>176840.91</v>
      </c>
      <c r="Q299" s="21">
        <f>SUM(Q300:Q302)</f>
        <v>0</v>
      </c>
      <c r="R299" s="21">
        <f>SUM(R300:R304)</f>
        <v>6941.7</v>
      </c>
      <c r="S299" s="21">
        <f>SUM(S300:S304)</f>
        <v>6941.7</v>
      </c>
      <c r="T299" s="21">
        <f>SUM(T300:T304)</f>
        <v>75</v>
      </c>
      <c r="U299" s="154">
        <f>+IFERROR((R299/N299),0%)</f>
        <v>3.4708499999999996E-2</v>
      </c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15" customHeight="1" x14ac:dyDescent="0.2">
      <c r="A300" s="95"/>
      <c r="B300" s="314" t="s">
        <v>26</v>
      </c>
      <c r="C300" s="269" t="s">
        <v>24</v>
      </c>
      <c r="D300" s="40">
        <v>174238</v>
      </c>
      <c r="E300" s="269">
        <v>3</v>
      </c>
      <c r="F300" s="313">
        <v>142</v>
      </c>
      <c r="G300" s="40" t="str">
        <f>CONCATENATE(D300,"-",E300,"-",F300)</f>
        <v>174238-3-142</v>
      </c>
      <c r="H300" s="32">
        <f>IFERROR(VLOOKUP(G300,'Base Zero'!A:L,6,FALSE),0)</f>
        <v>200000</v>
      </c>
      <c r="I300" s="32">
        <f>IFERROR(VLOOKUP(G300,'Base Zero'!A:L,7,FALSE),0)</f>
        <v>0</v>
      </c>
      <c r="J300" s="23">
        <f>(H300+I300)</f>
        <v>200000</v>
      </c>
      <c r="K300" s="32">
        <f>(L300-J300)</f>
        <v>0</v>
      </c>
      <c r="L300" s="32">
        <f>IFERROR(VLOOKUP(G300,'Base Zero'!$A:$L,10,FALSE),0)</f>
        <v>200000</v>
      </c>
      <c r="M300" s="32">
        <f>+L300-N300</f>
        <v>0</v>
      </c>
      <c r="N300" s="32">
        <f>IFERROR(VLOOKUP(G300,'Base Zero'!$A:$P,16,FALSE),0)</f>
        <v>200000</v>
      </c>
      <c r="O300" s="32">
        <f>IFERROR(VLOOKUP(G300,'Base Execução'!A:M,6,FALSE),0)+IFERROR(VLOOKUP(G300,'Destaque Liberado pela CPRM'!A:F,6,FALSE),0)</f>
        <v>23159.09</v>
      </c>
      <c r="P300" s="231">
        <f>+N300-O300</f>
        <v>176840.91</v>
      </c>
      <c r="Q300" s="33"/>
      <c r="R300" s="231">
        <f>IFERROR(VLOOKUP(G300,'Base Execução'!$A:$K,7,FALSE),0)</f>
        <v>6941.7</v>
      </c>
      <c r="S300" s="231">
        <f>IFERROR(VLOOKUP(G300,'Base Execução'!$A:$K,9,FALSE),0)</f>
        <v>6941.7</v>
      </c>
      <c r="T300" s="32">
        <f>IFERROR(VLOOKUP(G300,'Base Execução'!$A:$K,11,FALSE),0)</f>
        <v>75</v>
      </c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14" t="s">
        <v>26</v>
      </c>
      <c r="C301" s="278" t="s">
        <v>27</v>
      </c>
      <c r="D301" s="40">
        <v>174238</v>
      </c>
      <c r="E301" s="269">
        <v>4</v>
      </c>
      <c r="F301" s="313">
        <v>142</v>
      </c>
      <c r="G301" s="40" t="str">
        <f>CONCATENATE(D301,"-",E301,"-",F301)</f>
        <v>174238-4-142</v>
      </c>
      <c r="H301" s="32">
        <f>IFERROR(VLOOKUP(G301,'Base Zero'!A:L,6,FALSE),0)</f>
        <v>0</v>
      </c>
      <c r="I301" s="32">
        <f>IFERROR(VLOOKUP(G301,'Base Zero'!A:L,7,FALSE),0)</f>
        <v>0</v>
      </c>
      <c r="J301" s="23">
        <f>(H301+I301)</f>
        <v>0</v>
      </c>
      <c r="K301" s="32">
        <f>(L301-J301)</f>
        <v>0</v>
      </c>
      <c r="L301" s="32">
        <f>IFERROR(VLOOKUP(G301,'Base Zero'!$A:$L,10,FALSE),0)</f>
        <v>0</v>
      </c>
      <c r="M301" s="32">
        <f>+L301-N301</f>
        <v>0</v>
      </c>
      <c r="N301" s="32">
        <f>IFERROR(VLOOKUP(G301,'Base Zero'!$A:$P,16,FALSE),0)</f>
        <v>0</v>
      </c>
      <c r="O301" s="32">
        <f>IFERROR(VLOOKUP(G301,'Base Execução'!A:M,6,FALSE),0)+IFERROR(VLOOKUP(G301,'Destaque Liberado pela CPRM'!A:F,6,FALSE),0)</f>
        <v>0</v>
      </c>
      <c r="P301" s="231">
        <f>+N301-O301</f>
        <v>0</v>
      </c>
      <c r="Q301" s="33"/>
      <c r="R301" s="231">
        <f>IFERROR(VLOOKUP(G301,'Base Execução'!$A:$K,7,FALSE),0)</f>
        <v>0</v>
      </c>
      <c r="S301" s="231">
        <f>IFERROR(VLOOKUP(G301,'Base Execução'!$A:$K,9,FALSE),0)</f>
        <v>0</v>
      </c>
      <c r="T301" s="32">
        <f>IFERROR(VLOOKUP(G301,'Base Execução'!$A:$K,11,FALSE),0)</f>
        <v>0</v>
      </c>
      <c r="U301" s="155"/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25</v>
      </c>
      <c r="C302" s="278" t="s">
        <v>24</v>
      </c>
      <c r="D302" s="40">
        <v>174238</v>
      </c>
      <c r="E302" s="278">
        <v>3</v>
      </c>
      <c r="F302" s="313">
        <v>181</v>
      </c>
      <c r="G302" s="40" t="str">
        <f>CONCATENATE(D302,"-",E302,"-",F302)</f>
        <v>174238-3-181</v>
      </c>
      <c r="H302" s="32">
        <f>IFERROR(VLOOKUP(G302,'Base Zero'!A:L,6,FALSE),0)</f>
        <v>0</v>
      </c>
      <c r="I302" s="32">
        <f>IFERROR(VLOOKUP(G302,'Base Zero'!A:L,7,FALSE),0)</f>
        <v>0</v>
      </c>
      <c r="J302" s="23">
        <f>(H302+I302)</f>
        <v>0</v>
      </c>
      <c r="K302" s="32">
        <f>(L302-J302)</f>
        <v>0</v>
      </c>
      <c r="L302" s="32">
        <f>IFERROR(VLOOKUP(G302,'Base Zero'!$A:$L,10,FALSE),0)</f>
        <v>0</v>
      </c>
      <c r="M302" s="32">
        <f>+L302-N302</f>
        <v>0</v>
      </c>
      <c r="N302" s="32">
        <f>IFERROR(VLOOKUP(G302,'Base Zero'!$A:$P,16,FALSE),0)</f>
        <v>0</v>
      </c>
      <c r="O302" s="32">
        <f>IFERROR(VLOOKUP(G302,'Base Execução'!A:M,6,FALSE),0)+IFERROR(VLOOKUP(G302,'Destaque Liberado pela CPRM'!A:F,6,FALSE),0)</f>
        <v>0</v>
      </c>
      <c r="P302" s="231">
        <f>+N302-O302</f>
        <v>0</v>
      </c>
      <c r="Q302" s="33"/>
      <c r="R302" s="231">
        <f>IFERROR(VLOOKUP(G302,'Base Execução'!$A:$K,7,FALSE),0)</f>
        <v>0</v>
      </c>
      <c r="S302" s="231">
        <f>IFERROR(VLOOKUP(G302,'Base Execução'!$A:$K,9,FALSE),0)</f>
        <v>0</v>
      </c>
      <c r="T302" s="32">
        <f>IFERROR(VLOOKUP(G302,'Base Execução'!$A:$K,11,FALSE),0)</f>
        <v>0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39</v>
      </c>
      <c r="C303" s="278" t="s">
        <v>24</v>
      </c>
      <c r="D303" s="40">
        <v>174238</v>
      </c>
      <c r="E303" s="278">
        <v>3</v>
      </c>
      <c r="F303" s="313">
        <v>350</v>
      </c>
      <c r="G303" s="40" t="str">
        <f>CONCATENATE(D303,"-",E303,"-",F303)</f>
        <v>174238-3-350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39</v>
      </c>
      <c r="C304" s="278" t="s">
        <v>24</v>
      </c>
      <c r="D304" s="40">
        <v>174238</v>
      </c>
      <c r="E304" s="278">
        <v>4</v>
      </c>
      <c r="F304" s="313">
        <v>350</v>
      </c>
      <c r="G304" s="40" t="str">
        <f>CONCATENATE(D304,"-",E304,"-",F304)</f>
        <v>174238-4-350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424" t="s">
        <v>281</v>
      </c>
      <c r="C305" s="278"/>
      <c r="D305" s="40"/>
      <c r="E305" s="269"/>
      <c r="F305" s="313"/>
      <c r="G305" s="40"/>
      <c r="H305" s="32"/>
      <c r="I305" s="32"/>
      <c r="J305" s="23"/>
      <c r="K305" s="32"/>
      <c r="L305" s="32"/>
      <c r="M305" s="32"/>
      <c r="N305" s="32"/>
      <c r="O305" s="32"/>
      <c r="P305" s="231"/>
      <c r="Q305" s="33"/>
      <c r="R305" s="231"/>
      <c r="S305" s="231"/>
      <c r="T305" s="32"/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" customHeight="1" x14ac:dyDescent="0.2">
      <c r="A306" s="95"/>
      <c r="B306" s="38" t="s">
        <v>143</v>
      </c>
      <c r="C306" s="269"/>
      <c r="D306" s="36"/>
      <c r="E306" s="35"/>
      <c r="F306" s="37"/>
      <c r="G306" s="33"/>
      <c r="H306" s="22">
        <f>SUM(H307:H308)</f>
        <v>4900000</v>
      </c>
      <c r="I306" s="22">
        <f t="shared" ref="I306:P306" si="136">SUM(I307:I308)</f>
        <v>0</v>
      </c>
      <c r="J306" s="22">
        <f t="shared" si="136"/>
        <v>4900000</v>
      </c>
      <c r="K306" s="22">
        <f t="shared" si="136"/>
        <v>0</v>
      </c>
      <c r="L306" s="22">
        <f t="shared" si="136"/>
        <v>4900000</v>
      </c>
      <c r="M306" s="22">
        <f t="shared" si="136"/>
        <v>0</v>
      </c>
      <c r="N306" s="22">
        <f t="shared" si="136"/>
        <v>4900000</v>
      </c>
      <c r="O306" s="22">
        <f t="shared" si="136"/>
        <v>295327.51</v>
      </c>
      <c r="P306" s="22">
        <f t="shared" si="136"/>
        <v>4604672.49</v>
      </c>
      <c r="Q306" s="33"/>
      <c r="R306" s="22">
        <f t="shared" ref="R306" si="137">SUM(R307:R308)</f>
        <v>257475.56</v>
      </c>
      <c r="S306" s="22">
        <f t="shared" ref="S306" si="138">SUM(S307:S308)</f>
        <v>201196.81</v>
      </c>
      <c r="T306" s="22">
        <f t="shared" ref="T306" si="139">SUM(T307:T308)</f>
        <v>123046.52</v>
      </c>
      <c r="U306" s="154">
        <f>+IFERROR((R306/N306),0%)</f>
        <v>5.2546032653061223E-2</v>
      </c>
    </row>
    <row r="307" spans="1:33" ht="15" customHeight="1" x14ac:dyDescent="0.2">
      <c r="A307" s="95"/>
      <c r="B307" s="314" t="s">
        <v>26</v>
      </c>
      <c r="C307" s="269" t="s">
        <v>24</v>
      </c>
      <c r="D307" s="39">
        <v>174264</v>
      </c>
      <c r="E307" s="269">
        <v>3</v>
      </c>
      <c r="F307" s="313">
        <v>142</v>
      </c>
      <c r="G307" s="40" t="str">
        <f>CONCATENATE(D307,"-",E307,"-",F307)</f>
        <v>174264-3-142</v>
      </c>
      <c r="H307" s="32">
        <f>IFERROR(VLOOKUP(G307,'Base Zero'!A:L,6,FALSE),0)</f>
        <v>3500000</v>
      </c>
      <c r="I307" s="32">
        <f>IFERROR(VLOOKUP(G307,'Base Zero'!A:L,7,FALSE),0)</f>
        <v>0</v>
      </c>
      <c r="J307" s="23">
        <f>(H307+I307)</f>
        <v>3500000</v>
      </c>
      <c r="K307" s="32">
        <f>(L307-J307)</f>
        <v>0</v>
      </c>
      <c r="L307" s="32">
        <f>IFERROR(VLOOKUP(G307,'Base Zero'!$A:$L,10,FALSE),0)</f>
        <v>3500000</v>
      </c>
      <c r="M307" s="32">
        <f>+L307-N307</f>
        <v>0</v>
      </c>
      <c r="N307" s="32">
        <f>IFERROR(VLOOKUP(G307,'Base Zero'!$A:$P,16,FALSE),0)</f>
        <v>3500000</v>
      </c>
      <c r="O307" s="32">
        <f>IFERROR(VLOOKUP(G307,'Base Execução'!A:M,6,FALSE),0)+IFERROR(VLOOKUP(G307,'Destaque Liberado pela CPRM'!A:F,6,FALSE),0)</f>
        <v>258403.8</v>
      </c>
      <c r="P307" s="231">
        <f>+N307-O307</f>
        <v>3241596.2</v>
      </c>
      <c r="Q307" s="32"/>
      <c r="R307" s="231">
        <f>IFERROR(VLOOKUP(G307,'Base Execução'!$A:$K,7,FALSE),0)</f>
        <v>220551.85</v>
      </c>
      <c r="S307" s="231">
        <f>IFERROR(VLOOKUP(G307,'Base Execução'!$A:$K,9,FALSE),0)</f>
        <v>201196.81</v>
      </c>
      <c r="T307" s="32">
        <f>IFERROR(VLOOKUP(G307,'Base Execução'!$A:$K,11,FALSE),0)</f>
        <v>123046.52</v>
      </c>
      <c r="U307" s="155"/>
    </row>
    <row r="308" spans="1:33" ht="15" customHeight="1" x14ac:dyDescent="0.2">
      <c r="A308" s="95"/>
      <c r="B308" s="314" t="s">
        <v>26</v>
      </c>
      <c r="C308" s="278" t="s">
        <v>27</v>
      </c>
      <c r="D308" s="39">
        <v>174264</v>
      </c>
      <c r="E308" s="269">
        <v>4</v>
      </c>
      <c r="F308" s="313">
        <v>142</v>
      </c>
      <c r="G308" s="40" t="str">
        <f>CONCATENATE(D308,"-",E308,"-",F308)</f>
        <v>174264-4-142</v>
      </c>
      <c r="H308" s="32">
        <f>IFERROR(VLOOKUP(G308,'Base Zero'!A:L,6,FALSE),0)</f>
        <v>1400000</v>
      </c>
      <c r="I308" s="32">
        <f>IFERROR(VLOOKUP(G308,'Base Zero'!A:L,7,FALSE),0)</f>
        <v>0</v>
      </c>
      <c r="J308" s="23">
        <f>(H308+I308)</f>
        <v>1400000</v>
      </c>
      <c r="K308" s="32">
        <f>(L308-J308)</f>
        <v>0</v>
      </c>
      <c r="L308" s="32">
        <f>IFERROR(VLOOKUP(G308,'Base Zero'!$A:$L,10,FALSE),0)</f>
        <v>1400000</v>
      </c>
      <c r="M308" s="32">
        <f>+L308-N308</f>
        <v>0</v>
      </c>
      <c r="N308" s="32">
        <f>IFERROR(VLOOKUP(G308,'Base Zero'!$A:$P,16,FALSE),0)</f>
        <v>1400000</v>
      </c>
      <c r="O308" s="32">
        <f>IFERROR(VLOOKUP(G308,'Base Execução'!A:M,6,FALSE),0)+IFERROR(VLOOKUP(G308,'Destaque Liberado pela CPRM'!A:F,6,FALSE),0)</f>
        <v>36923.71</v>
      </c>
      <c r="P308" s="231">
        <f>+N308-O308</f>
        <v>1363076.29</v>
      </c>
      <c r="Q308" s="32"/>
      <c r="R308" s="231">
        <f>IFERROR(VLOOKUP(G308,'Base Execução'!$A:$K,7,FALSE),0)</f>
        <v>36923.71</v>
      </c>
      <c r="S308" s="231">
        <f>IFERROR(VLOOKUP(G308,'Base Execução'!$A:$K,9,FALSE),0)</f>
        <v>0</v>
      </c>
      <c r="T308" s="32">
        <f>IFERROR(VLOOKUP(G308,'Base Execução'!$A:$K,11,FALSE),0)</f>
        <v>0</v>
      </c>
      <c r="U308" s="155"/>
    </row>
    <row r="309" spans="1:33" s="11" customFormat="1" ht="15" customHeight="1" x14ac:dyDescent="0.2">
      <c r="A309" s="95"/>
      <c r="B309" s="424" t="s">
        <v>172</v>
      </c>
      <c r="C309" s="278"/>
      <c r="D309" s="40"/>
      <c r="E309" s="269"/>
      <c r="F309" s="313"/>
      <c r="G309" s="40"/>
      <c r="H309" s="32"/>
      <c r="I309" s="32"/>
      <c r="J309" s="23"/>
      <c r="K309" s="32"/>
      <c r="L309" s="32"/>
      <c r="M309" s="32"/>
      <c r="N309" s="32"/>
      <c r="O309" s="32"/>
      <c r="P309" s="231"/>
      <c r="Q309" s="33"/>
      <c r="R309" s="231"/>
      <c r="S309" s="231"/>
      <c r="T309" s="32"/>
      <c r="U309" s="155"/>
      <c r="V309" s="364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" customHeight="1" x14ac:dyDescent="0.2">
      <c r="A310" s="95"/>
      <c r="B310" s="38" t="s">
        <v>144</v>
      </c>
      <c r="C310" s="269"/>
      <c r="D310" s="36"/>
      <c r="E310" s="35"/>
      <c r="F310" s="37"/>
      <c r="G310" s="33"/>
      <c r="H310" s="22">
        <f>SUM(H311:H312)</f>
        <v>900000</v>
      </c>
      <c r="I310" s="22">
        <f t="shared" ref="I310:P310" si="140">SUM(I311:I312)</f>
        <v>0</v>
      </c>
      <c r="J310" s="22">
        <f t="shared" si="140"/>
        <v>900000</v>
      </c>
      <c r="K310" s="22">
        <f t="shared" si="140"/>
        <v>0</v>
      </c>
      <c r="L310" s="22">
        <f t="shared" si="140"/>
        <v>900000</v>
      </c>
      <c r="M310" s="22">
        <f t="shared" si="140"/>
        <v>0</v>
      </c>
      <c r="N310" s="22">
        <f t="shared" si="140"/>
        <v>900000</v>
      </c>
      <c r="O310" s="22">
        <f t="shared" si="140"/>
        <v>56237.31</v>
      </c>
      <c r="P310" s="22">
        <f t="shared" si="140"/>
        <v>843762.69</v>
      </c>
      <c r="Q310" s="33"/>
      <c r="R310" s="22">
        <f t="shared" ref="R310" si="141">SUM(R311:R312)</f>
        <v>34334.620000000003</v>
      </c>
      <c r="S310" s="22">
        <f t="shared" ref="S310" si="142">SUM(S311:S312)</f>
        <v>32290.84</v>
      </c>
      <c r="T310" s="22">
        <f t="shared" ref="T310" si="143">SUM(T311:T312)</f>
        <v>30831.88</v>
      </c>
      <c r="U310" s="154">
        <f>+IFERROR((R310/N310),0%)</f>
        <v>3.8149577777777784E-2</v>
      </c>
    </row>
    <row r="311" spans="1:33" ht="15" customHeight="1" x14ac:dyDescent="0.2">
      <c r="A311" s="95"/>
      <c r="B311" s="314" t="s">
        <v>26</v>
      </c>
      <c r="C311" s="269" t="s">
        <v>24</v>
      </c>
      <c r="D311" s="39">
        <v>174268</v>
      </c>
      <c r="E311" s="269">
        <v>3</v>
      </c>
      <c r="F311" s="313">
        <v>142</v>
      </c>
      <c r="G311" s="40" t="str">
        <f>CONCATENATE(D311,"-",E311,"-",F311)</f>
        <v>174268-3-142</v>
      </c>
      <c r="H311" s="32">
        <f>IFERROR(VLOOKUP(G311,'Base Zero'!A:L,6,FALSE),0)</f>
        <v>800000</v>
      </c>
      <c r="I311" s="32">
        <f>IFERROR(VLOOKUP(G311,'Base Zero'!A:L,7,FALSE),0)</f>
        <v>0</v>
      </c>
      <c r="J311" s="23">
        <f>(H311+I311)</f>
        <v>800000</v>
      </c>
      <c r="K311" s="32">
        <f>(L311-J311)</f>
        <v>0</v>
      </c>
      <c r="L311" s="32">
        <f>IFERROR(VLOOKUP(G311,'Base Zero'!$A:$L,10,FALSE),0)</f>
        <v>800000</v>
      </c>
      <c r="M311" s="32">
        <f>+L311-N311</f>
        <v>0</v>
      </c>
      <c r="N311" s="32">
        <f>IFERROR(VLOOKUP(G311,'Base Zero'!$A:$P,16,FALSE),0)</f>
        <v>800000</v>
      </c>
      <c r="O311" s="32">
        <f>IFERROR(VLOOKUP(G311,'Base Execução'!A:M,6,FALSE),0)+IFERROR(VLOOKUP(G311,'Destaque Liberado pela CPRM'!A:F,6,FALSE),0)</f>
        <v>56237.31</v>
      </c>
      <c r="P311" s="231">
        <f>+N311-O311</f>
        <v>743762.69</v>
      </c>
      <c r="Q311" s="32"/>
      <c r="R311" s="231">
        <f>IFERROR(VLOOKUP(G311,'Base Execução'!$A:$K,7,FALSE),0)</f>
        <v>34334.620000000003</v>
      </c>
      <c r="S311" s="231">
        <f>IFERROR(VLOOKUP(G311,'Base Execução'!$A:$K,9,FALSE),0)</f>
        <v>32290.84</v>
      </c>
      <c r="T311" s="32">
        <f>IFERROR(VLOOKUP(G311,'Base Execução'!$A:$K,11,FALSE),0)</f>
        <v>30831.88</v>
      </c>
      <c r="U311" s="155"/>
    </row>
    <row r="312" spans="1:33" ht="15" customHeight="1" x14ac:dyDescent="0.2">
      <c r="A312" s="95"/>
      <c r="B312" s="314" t="s">
        <v>26</v>
      </c>
      <c r="C312" s="278" t="s">
        <v>27</v>
      </c>
      <c r="D312" s="39">
        <v>174268</v>
      </c>
      <c r="E312" s="269">
        <v>4</v>
      </c>
      <c r="F312" s="313">
        <v>142</v>
      </c>
      <c r="G312" s="40" t="str">
        <f>CONCATENATE(D312,"-",E312,"-",F312)</f>
        <v>174268-4-142</v>
      </c>
      <c r="H312" s="32">
        <f>IFERROR(VLOOKUP(G312,'Base Zero'!A:L,6,FALSE),0)</f>
        <v>100000</v>
      </c>
      <c r="I312" s="32">
        <f>IFERROR(VLOOKUP(G312,'Base Zero'!A:L,7,FALSE),0)</f>
        <v>0</v>
      </c>
      <c r="J312" s="23">
        <f>(H312+I312)</f>
        <v>100000</v>
      </c>
      <c r="K312" s="32">
        <f>(L312-J312)</f>
        <v>0</v>
      </c>
      <c r="L312" s="32">
        <f>IFERROR(VLOOKUP(G312,'Base Zero'!$A:$L,10,FALSE),0)</f>
        <v>100000</v>
      </c>
      <c r="M312" s="32">
        <f>+L312-N312</f>
        <v>0</v>
      </c>
      <c r="N312" s="32">
        <f>IFERROR(VLOOKUP(G312,'Base Zero'!$A:$P,16,FALSE),0)</f>
        <v>100000</v>
      </c>
      <c r="O312" s="32">
        <f>IFERROR(VLOOKUP(G312,'Base Execução'!A:M,6,FALSE),0)+IFERROR(VLOOKUP(G312,'Destaque Liberado pela CPRM'!A:F,6,FALSE),0)</f>
        <v>0</v>
      </c>
      <c r="P312" s="231">
        <f>+N312-O312</f>
        <v>100000</v>
      </c>
      <c r="Q312" s="32"/>
      <c r="R312" s="231">
        <f>IFERROR(VLOOKUP(G312,'Base Execução'!$A:$K,7,FALSE),0)</f>
        <v>0</v>
      </c>
      <c r="S312" s="231">
        <f>IFERROR(VLOOKUP(G312,'Base Execução'!$A:$K,9,FALSE),0)</f>
        <v>0</v>
      </c>
      <c r="T312" s="32">
        <f>IFERROR(VLOOKUP(G312,'Base Execução'!$A:$K,11,FALSE),0)</f>
        <v>0</v>
      </c>
      <c r="U312" s="155"/>
    </row>
    <row r="313" spans="1:33" s="11" customFormat="1" ht="15" customHeight="1" x14ac:dyDescent="0.2">
      <c r="A313" s="95"/>
      <c r="B313" s="424" t="s">
        <v>173</v>
      </c>
      <c r="C313" s="278"/>
      <c r="D313" s="39"/>
      <c r="E313" s="269"/>
      <c r="F313" s="313"/>
      <c r="G313" s="40"/>
      <c r="H313" s="32"/>
      <c r="I313" s="32"/>
      <c r="J313" s="23"/>
      <c r="K313" s="32"/>
      <c r="L313" s="32"/>
      <c r="M313" s="32"/>
      <c r="N313" s="32"/>
      <c r="O313" s="32"/>
      <c r="P313" s="231"/>
      <c r="Q313" s="33"/>
      <c r="R313" s="231"/>
      <c r="S313" s="231"/>
      <c r="T313" s="32"/>
      <c r="U313" s="155"/>
      <c r="V313" s="364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" customHeight="1" x14ac:dyDescent="0.2">
      <c r="A314" s="95"/>
      <c r="B314" s="38" t="s">
        <v>145</v>
      </c>
      <c r="C314" s="269"/>
      <c r="D314" s="36"/>
      <c r="E314" s="35"/>
      <c r="F314" s="37"/>
      <c r="G314" s="33"/>
      <c r="H314" s="22">
        <f>SUM(H315:H316)</f>
        <v>800000</v>
      </c>
      <c r="I314" s="22">
        <f t="shared" ref="I314:P314" si="144">SUM(I315:I316)</f>
        <v>0</v>
      </c>
      <c r="J314" s="22">
        <f t="shared" si="144"/>
        <v>800000</v>
      </c>
      <c r="K314" s="22">
        <f t="shared" si="144"/>
        <v>0</v>
      </c>
      <c r="L314" s="22">
        <f t="shared" si="144"/>
        <v>800000</v>
      </c>
      <c r="M314" s="22">
        <f t="shared" si="144"/>
        <v>0</v>
      </c>
      <c r="N314" s="22">
        <f t="shared" si="144"/>
        <v>800000</v>
      </c>
      <c r="O314" s="22">
        <f t="shared" si="144"/>
        <v>92888.639999999999</v>
      </c>
      <c r="P314" s="22">
        <f t="shared" si="144"/>
        <v>707111.36</v>
      </c>
      <c r="Q314" s="33"/>
      <c r="R314" s="22">
        <f t="shared" ref="R314" si="145">SUM(R315:R316)</f>
        <v>39347.26</v>
      </c>
      <c r="S314" s="22">
        <f t="shared" ref="S314" si="146">SUM(S315:S316)</f>
        <v>24616.04</v>
      </c>
      <c r="T314" s="22">
        <f t="shared" ref="T314" si="147">SUM(T315:T316)</f>
        <v>24616.04</v>
      </c>
      <c r="U314" s="154">
        <f>+IFERROR((R314/N314),0%)</f>
        <v>4.9184075000000001E-2</v>
      </c>
    </row>
    <row r="315" spans="1:33" ht="15" customHeight="1" x14ac:dyDescent="0.2">
      <c r="A315" s="95"/>
      <c r="B315" s="314" t="s">
        <v>26</v>
      </c>
      <c r="C315" s="269" t="s">
        <v>24</v>
      </c>
      <c r="D315" s="39">
        <v>174271</v>
      </c>
      <c r="E315" s="269">
        <v>3</v>
      </c>
      <c r="F315" s="313">
        <v>142</v>
      </c>
      <c r="G315" s="40" t="str">
        <f>CONCATENATE(D315,"-",E315,"-",F315)</f>
        <v>174271-3-142</v>
      </c>
      <c r="H315" s="32">
        <f>IFERROR(VLOOKUP(G315,'Base Zero'!A:L,6,FALSE),0)</f>
        <v>700000</v>
      </c>
      <c r="I315" s="32">
        <f>IFERROR(VLOOKUP(G315,'Base Zero'!A:L,7,FALSE),0)</f>
        <v>0</v>
      </c>
      <c r="J315" s="23">
        <f>(H315+I315)</f>
        <v>700000</v>
      </c>
      <c r="K315" s="32">
        <f>(L315-J315)</f>
        <v>0</v>
      </c>
      <c r="L315" s="32">
        <f>IFERROR(VLOOKUP(G315,'Base Zero'!$A:$L,10,FALSE),0)</f>
        <v>700000</v>
      </c>
      <c r="M315" s="32">
        <f>+L315-N315</f>
        <v>0</v>
      </c>
      <c r="N315" s="32">
        <f>IFERROR(VLOOKUP(G315,'Base Zero'!$A:$P,16,FALSE),0)</f>
        <v>700000</v>
      </c>
      <c r="O315" s="32">
        <f>IFERROR(VLOOKUP(G315,'Base Execução'!A:M,6,FALSE),0)+IFERROR(VLOOKUP(G315,'Destaque Liberado pela CPRM'!A:F,6,FALSE),0)</f>
        <v>92888.639999999999</v>
      </c>
      <c r="P315" s="231">
        <f>+N315-O315</f>
        <v>607111.36</v>
      </c>
      <c r="Q315" s="32"/>
      <c r="R315" s="231">
        <f>IFERROR(VLOOKUP(G315,'Base Execução'!$A:$K,7,FALSE),0)</f>
        <v>39347.26</v>
      </c>
      <c r="S315" s="231">
        <f>IFERROR(VLOOKUP(G315,'Base Execução'!$A:$K,9,FALSE),0)</f>
        <v>24616.04</v>
      </c>
      <c r="T315" s="32">
        <f>IFERROR(VLOOKUP(G315,'Base Execução'!$A:$K,11,FALSE),0)</f>
        <v>24616.04</v>
      </c>
      <c r="U315" s="155"/>
    </row>
    <row r="316" spans="1:33" ht="15" customHeight="1" x14ac:dyDescent="0.2">
      <c r="A316" s="95"/>
      <c r="B316" s="314" t="s">
        <v>26</v>
      </c>
      <c r="C316" s="278" t="s">
        <v>27</v>
      </c>
      <c r="D316" s="39">
        <v>174271</v>
      </c>
      <c r="E316" s="269">
        <v>4</v>
      </c>
      <c r="F316" s="313">
        <v>142</v>
      </c>
      <c r="G316" s="40" t="str">
        <f>CONCATENATE(D316,"-",E316,"-",F316)</f>
        <v>174271-4-142</v>
      </c>
      <c r="H316" s="32">
        <f>IFERROR(VLOOKUP(G316,'Base Zero'!A:L,6,FALSE),0)</f>
        <v>100000</v>
      </c>
      <c r="I316" s="32">
        <f>IFERROR(VLOOKUP(G316,'Base Zero'!A:L,7,FALSE),0)</f>
        <v>0</v>
      </c>
      <c r="J316" s="23">
        <f>(H316+I316)</f>
        <v>100000</v>
      </c>
      <c r="K316" s="32">
        <f>(L316-J316)</f>
        <v>0</v>
      </c>
      <c r="L316" s="32">
        <f>IFERROR(VLOOKUP(G316,'Base Zero'!$A:$L,10,FALSE),0)</f>
        <v>100000</v>
      </c>
      <c r="M316" s="32">
        <f>+L316-N316</f>
        <v>0</v>
      </c>
      <c r="N316" s="32">
        <f>IFERROR(VLOOKUP(G316,'Base Zero'!$A:$P,16,FALSE),0)</f>
        <v>100000</v>
      </c>
      <c r="O316" s="32">
        <f>IFERROR(VLOOKUP(G316,'Base Execução'!A:M,6,FALSE),0)+IFERROR(VLOOKUP(G316,'Destaque Liberado pela CPRM'!A:F,6,FALSE),0)</f>
        <v>0</v>
      </c>
      <c r="P316" s="231">
        <f>+N316-O316</f>
        <v>100000</v>
      </c>
      <c r="Q316" s="32"/>
      <c r="R316" s="231">
        <f>IFERROR(VLOOKUP(G316,'Base Execução'!$A:$K,7,FALSE),0)</f>
        <v>0</v>
      </c>
      <c r="S316" s="231">
        <f>IFERROR(VLOOKUP(G316,'Base Execução'!$A:$K,9,FALSE),0)</f>
        <v>0</v>
      </c>
      <c r="T316" s="32">
        <f>IFERROR(VLOOKUP(G316,'Base Execução'!$A:$K,11,FALSE),0)</f>
        <v>0</v>
      </c>
      <c r="U316" s="155"/>
    </row>
    <row r="317" spans="1:33" s="11" customFormat="1" ht="24.95" customHeight="1" x14ac:dyDescent="0.2">
      <c r="A317" s="95"/>
      <c r="B317" s="424" t="s">
        <v>357</v>
      </c>
      <c r="C317" s="278"/>
      <c r="D317" s="40"/>
      <c r="E317" s="278"/>
      <c r="F317" s="279"/>
      <c r="G317" s="40"/>
      <c r="H317" s="32"/>
      <c r="I317" s="32"/>
      <c r="J317" s="32"/>
      <c r="K317" s="32"/>
      <c r="L317" s="32"/>
      <c r="M317" s="32"/>
      <c r="N317" s="32"/>
      <c r="O317" s="32"/>
      <c r="P317" s="231"/>
      <c r="Q317" s="33"/>
      <c r="R317" s="231"/>
      <c r="S317" s="231"/>
      <c r="T317" s="32"/>
      <c r="U317" s="155"/>
      <c r="V317" s="364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" customHeight="1" x14ac:dyDescent="0.2">
      <c r="A318" s="95"/>
      <c r="B318" s="38" t="s">
        <v>358</v>
      </c>
      <c r="C318" s="269"/>
      <c r="D318" s="36"/>
      <c r="E318" s="35"/>
      <c r="F318" s="37"/>
      <c r="G318" s="33"/>
      <c r="H318" s="22">
        <f>SUM(H319:H319)</f>
        <v>700000</v>
      </c>
      <c r="I318" s="22">
        <f>SUM(I319:I319)</f>
        <v>0</v>
      </c>
      <c r="J318" s="22">
        <f t="shared" ref="J318:P318" si="148">SUM(J319:J319)</f>
        <v>700000</v>
      </c>
      <c r="K318" s="22">
        <f t="shared" si="148"/>
        <v>0</v>
      </c>
      <c r="L318" s="22">
        <f t="shared" si="148"/>
        <v>700000</v>
      </c>
      <c r="M318" s="22">
        <f t="shared" si="148"/>
        <v>0</v>
      </c>
      <c r="N318" s="22">
        <f t="shared" si="148"/>
        <v>700000</v>
      </c>
      <c r="O318" s="22">
        <f t="shared" si="148"/>
        <v>15740.4</v>
      </c>
      <c r="P318" s="229">
        <f t="shared" si="148"/>
        <v>684259.6</v>
      </c>
      <c r="Q318" s="33"/>
      <c r="R318" s="229">
        <f>SUM(R319:R319)</f>
        <v>8770.7999999999993</v>
      </c>
      <c r="S318" s="229">
        <f>SUM(S319:S319)</f>
        <v>8770.7999999999993</v>
      </c>
      <c r="T318" s="22">
        <f>SUM(T319:T319)</f>
        <v>8770.7999999999993</v>
      </c>
      <c r="U318" s="154">
        <f>+IFERROR((R318/N318),0%)</f>
        <v>1.2529714285714285E-2</v>
      </c>
    </row>
    <row r="319" spans="1:33" ht="15" customHeight="1" x14ac:dyDescent="0.2">
      <c r="A319" s="95"/>
      <c r="B319" s="314" t="s">
        <v>26</v>
      </c>
      <c r="C319" s="269" t="s">
        <v>24</v>
      </c>
      <c r="D319" s="39">
        <v>204817</v>
      </c>
      <c r="E319" s="269">
        <v>3</v>
      </c>
      <c r="F319" s="313">
        <v>181</v>
      </c>
      <c r="G319" s="40" t="str">
        <f>CONCATENATE(D319,"-",E319,"-",F319)</f>
        <v>204817-3-181</v>
      </c>
      <c r="H319" s="32">
        <f>IFERROR(VLOOKUP(G319,'Base Zero'!A:L,6,FALSE),0)</f>
        <v>700000</v>
      </c>
      <c r="I319" s="32">
        <f>IFERROR(VLOOKUP(G319,'Base Zero'!A:L,7,FALSE),0)</f>
        <v>0</v>
      </c>
      <c r="J319" s="23">
        <f>(H319+I319)</f>
        <v>700000</v>
      </c>
      <c r="K319" s="32">
        <f>(L319-J319)</f>
        <v>0</v>
      </c>
      <c r="L319" s="32">
        <f>IFERROR(VLOOKUP(G319,'Base Zero'!$A:$L,10,FALSE),0)</f>
        <v>700000</v>
      </c>
      <c r="M319" s="32">
        <f>+L319-N319</f>
        <v>0</v>
      </c>
      <c r="N319" s="32">
        <f>IFERROR(VLOOKUP(G319,'Base Zero'!$A:$P,16,FALSE),0)</f>
        <v>700000</v>
      </c>
      <c r="O319" s="32">
        <f>IFERROR(VLOOKUP(G319,'Base Execução'!A:M,6,FALSE),0)+IFERROR(VLOOKUP(G319,'Destaque Liberado pela CPRM'!A:F,6,FALSE),0)</f>
        <v>15740.4</v>
      </c>
      <c r="P319" s="231">
        <f>+N319-O319</f>
        <v>684259.6</v>
      </c>
      <c r="Q319" s="32"/>
      <c r="R319" s="231">
        <f>IFERROR(VLOOKUP(G319,'Base Execução'!$A:$K,7,FALSE),0)</f>
        <v>8770.7999999999993</v>
      </c>
      <c r="S319" s="231">
        <f>IFERROR(VLOOKUP(G319,'Base Execução'!$A:$K,9,FALSE),0)</f>
        <v>8770.7999999999993</v>
      </c>
      <c r="T319" s="32">
        <f>IFERROR(VLOOKUP(G319,'Base Execução'!$A:$K,11,FALSE),0)</f>
        <v>8770.7999999999993</v>
      </c>
      <c r="U319" s="155"/>
    </row>
    <row r="320" spans="1:33" s="11" customFormat="1" ht="15" customHeight="1" x14ac:dyDescent="0.2">
      <c r="A320" s="95"/>
      <c r="B320" s="312"/>
      <c r="C320" s="48"/>
      <c r="D320" s="49"/>
      <c r="E320" s="48"/>
      <c r="F320" s="317"/>
      <c r="G320" s="49"/>
      <c r="H320" s="42"/>
      <c r="I320" s="42"/>
      <c r="J320" s="24"/>
      <c r="K320" s="42"/>
      <c r="L320" s="42"/>
      <c r="M320" s="42"/>
      <c r="N320" s="42"/>
      <c r="O320" s="42"/>
      <c r="P320" s="265"/>
      <c r="Q320" s="35"/>
      <c r="R320" s="265"/>
      <c r="S320" s="265"/>
      <c r="T320" s="42"/>
      <c r="U320" s="300"/>
      <c r="V320" s="364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s="11" customFormat="1" ht="24.95" customHeight="1" x14ac:dyDescent="0.2">
      <c r="A321" s="272"/>
      <c r="B321" s="20" t="s">
        <v>282</v>
      </c>
      <c r="C321" s="269"/>
      <c r="D321" s="39"/>
      <c r="E321" s="269"/>
      <c r="F321" s="44"/>
      <c r="G321" s="269"/>
      <c r="H321" s="22">
        <f>SUM(H323:H324)</f>
        <v>10700000</v>
      </c>
      <c r="I321" s="22">
        <f t="shared" ref="I321:T321" si="149">SUM(I323:I324)</f>
        <v>0</v>
      </c>
      <c r="J321" s="22">
        <f t="shared" si="149"/>
        <v>10700000</v>
      </c>
      <c r="K321" s="22">
        <f t="shared" si="149"/>
        <v>0</v>
      </c>
      <c r="L321" s="22">
        <f t="shared" si="149"/>
        <v>10700000</v>
      </c>
      <c r="M321" s="22">
        <f t="shared" si="149"/>
        <v>0</v>
      </c>
      <c r="N321" s="22">
        <f t="shared" si="149"/>
        <v>10700000</v>
      </c>
      <c r="O321" s="22">
        <f t="shared" si="149"/>
        <v>420910.82999999996</v>
      </c>
      <c r="P321" s="22">
        <f t="shared" si="149"/>
        <v>10279089.17</v>
      </c>
      <c r="Q321" s="22">
        <f t="shared" si="149"/>
        <v>0</v>
      </c>
      <c r="R321" s="22">
        <f t="shared" si="149"/>
        <v>215509.72</v>
      </c>
      <c r="S321" s="22">
        <f t="shared" si="149"/>
        <v>89210.409999999989</v>
      </c>
      <c r="T321" s="22">
        <f t="shared" si="149"/>
        <v>68292.37999999999</v>
      </c>
      <c r="U321" s="156">
        <f>+IFERROR((R321/N321),0%)</f>
        <v>2.0141095327102804E-2</v>
      </c>
      <c r="V321" s="364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s="11" customFormat="1" ht="15" customHeight="1" x14ac:dyDescent="0.2">
      <c r="A322" s="272"/>
      <c r="B322" s="294" t="s">
        <v>327</v>
      </c>
      <c r="C322" s="269"/>
      <c r="D322" s="39"/>
      <c r="E322" s="269"/>
      <c r="F322" s="44"/>
      <c r="G322" s="269"/>
      <c r="H322" s="31"/>
      <c r="I322" s="31"/>
      <c r="J322" s="31"/>
      <c r="K322" s="31"/>
      <c r="L322" s="31"/>
      <c r="M322" s="31"/>
      <c r="N322" s="31"/>
      <c r="O322" s="31"/>
      <c r="P322" s="232"/>
      <c r="Q322" s="35"/>
      <c r="R322" s="232"/>
      <c r="S322" s="232"/>
      <c r="T322" s="31"/>
      <c r="U322" s="298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11" customFormat="1" ht="15" customHeight="1" x14ac:dyDescent="0.2">
      <c r="A323" s="272"/>
      <c r="B323" s="34" t="s">
        <v>23</v>
      </c>
      <c r="C323" s="269" t="s">
        <v>24</v>
      </c>
      <c r="D323" s="39"/>
      <c r="E323" s="269">
        <v>3</v>
      </c>
      <c r="F323" s="44">
        <v>142</v>
      </c>
      <c r="G323" s="39"/>
      <c r="H323" s="31">
        <f>H328+H332+H336+H339+H342+H345</f>
        <v>8700000</v>
      </c>
      <c r="I323" s="31">
        <f t="shared" ref="I323:T323" si="150">I328+I332+I336+I339+I342+I345</f>
        <v>0</v>
      </c>
      <c r="J323" s="31">
        <f t="shared" si="150"/>
        <v>8700000</v>
      </c>
      <c r="K323" s="31">
        <f t="shared" si="150"/>
        <v>0</v>
      </c>
      <c r="L323" s="31">
        <f t="shared" si="150"/>
        <v>8700000</v>
      </c>
      <c r="M323" s="31">
        <f t="shared" si="150"/>
        <v>0</v>
      </c>
      <c r="N323" s="31">
        <f t="shared" si="150"/>
        <v>8700000</v>
      </c>
      <c r="O323" s="31">
        <f t="shared" si="150"/>
        <v>420910.82999999996</v>
      </c>
      <c r="P323" s="31">
        <f t="shared" si="150"/>
        <v>8279089.1699999999</v>
      </c>
      <c r="Q323" s="31">
        <f t="shared" si="150"/>
        <v>0</v>
      </c>
      <c r="R323" s="31">
        <f t="shared" si="150"/>
        <v>215509.72</v>
      </c>
      <c r="S323" s="31">
        <f t="shared" si="150"/>
        <v>89210.409999999989</v>
      </c>
      <c r="T323" s="31">
        <f t="shared" si="150"/>
        <v>68292.37999999999</v>
      </c>
      <c r="U323" s="298"/>
      <c r="V323" s="364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s="11" customFormat="1" ht="15" customHeight="1" x14ac:dyDescent="0.2">
      <c r="A324" s="272"/>
      <c r="B324" s="34" t="s">
        <v>26</v>
      </c>
      <c r="C324" s="269" t="s">
        <v>27</v>
      </c>
      <c r="D324" s="39"/>
      <c r="E324" s="269">
        <v>4</v>
      </c>
      <c r="F324" s="44">
        <v>142</v>
      </c>
      <c r="G324" s="39"/>
      <c r="H324" s="31">
        <f>H329+H333</f>
        <v>2000000</v>
      </c>
      <c r="I324" s="31">
        <f t="shared" ref="I324:T324" si="151">I329+I333</f>
        <v>0</v>
      </c>
      <c r="J324" s="31">
        <f t="shared" si="151"/>
        <v>2000000</v>
      </c>
      <c r="K324" s="31">
        <f t="shared" si="151"/>
        <v>0</v>
      </c>
      <c r="L324" s="31">
        <f t="shared" si="151"/>
        <v>2000000</v>
      </c>
      <c r="M324" s="31">
        <f t="shared" si="151"/>
        <v>0</v>
      </c>
      <c r="N324" s="31">
        <f t="shared" si="151"/>
        <v>2000000</v>
      </c>
      <c r="O324" s="31">
        <f t="shared" si="151"/>
        <v>0</v>
      </c>
      <c r="P324" s="31">
        <f t="shared" si="151"/>
        <v>2000000</v>
      </c>
      <c r="Q324" s="31">
        <f>Q329</f>
        <v>0</v>
      </c>
      <c r="R324" s="31">
        <f t="shared" si="151"/>
        <v>0</v>
      </c>
      <c r="S324" s="31">
        <f t="shared" si="151"/>
        <v>0</v>
      </c>
      <c r="T324" s="31">
        <f t="shared" si="151"/>
        <v>0</v>
      </c>
      <c r="U324" s="298"/>
      <c r="V324" s="364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s="11" customFormat="1" ht="15" customHeight="1" x14ac:dyDescent="0.2">
      <c r="A325" s="272"/>
      <c r="B325" s="302"/>
      <c r="C325" s="269"/>
      <c r="D325" s="39"/>
      <c r="E325" s="269"/>
      <c r="F325" s="44"/>
      <c r="G325" s="269"/>
      <c r="H325" s="31"/>
      <c r="I325" s="31"/>
      <c r="J325" s="28"/>
      <c r="K325" s="31"/>
      <c r="L325" s="31"/>
      <c r="M325" s="31"/>
      <c r="N325" s="31"/>
      <c r="O325" s="31"/>
      <c r="P325" s="232"/>
      <c r="Q325" s="35"/>
      <c r="R325" s="232"/>
      <c r="S325" s="232"/>
      <c r="T325" s="31"/>
      <c r="U325" s="298"/>
      <c r="V325" s="364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" customHeight="1" x14ac:dyDescent="0.2">
      <c r="A326" s="272"/>
      <c r="B326" s="424" t="s">
        <v>283</v>
      </c>
      <c r="C326" s="269"/>
      <c r="D326" s="281"/>
      <c r="E326" s="269"/>
      <c r="F326" s="44"/>
      <c r="G326" s="39"/>
      <c r="H326" s="31"/>
      <c r="I326" s="31"/>
      <c r="J326" s="28"/>
      <c r="K326" s="31"/>
      <c r="L326" s="31"/>
      <c r="M326" s="31"/>
      <c r="N326" s="31"/>
      <c r="O326" s="31"/>
      <c r="P326" s="232"/>
      <c r="Q326" s="35"/>
      <c r="R326" s="232"/>
      <c r="S326" s="232"/>
      <c r="T326" s="31"/>
      <c r="U326" s="298"/>
    </row>
    <row r="327" spans="1:33" ht="15" customHeight="1" x14ac:dyDescent="0.2">
      <c r="A327" s="272"/>
      <c r="B327" s="38" t="s">
        <v>221</v>
      </c>
      <c r="C327" s="308"/>
      <c r="D327" s="307"/>
      <c r="E327" s="308"/>
      <c r="F327" s="303"/>
      <c r="G327" s="39"/>
      <c r="H327" s="30">
        <f t="shared" ref="H327:T327" si="152">SUM(H328:H329)</f>
        <v>3190000</v>
      </c>
      <c r="I327" s="30">
        <f t="shared" si="152"/>
        <v>0</v>
      </c>
      <c r="J327" s="30">
        <f t="shared" si="152"/>
        <v>3190000</v>
      </c>
      <c r="K327" s="30">
        <f t="shared" si="152"/>
        <v>0</v>
      </c>
      <c r="L327" s="30">
        <f t="shared" si="152"/>
        <v>3190000</v>
      </c>
      <c r="M327" s="30">
        <f t="shared" si="152"/>
        <v>0</v>
      </c>
      <c r="N327" s="30">
        <f t="shared" si="152"/>
        <v>3190000</v>
      </c>
      <c r="O327" s="30">
        <f t="shared" si="152"/>
        <v>239350.84</v>
      </c>
      <c r="P327" s="30">
        <f t="shared" si="152"/>
        <v>2950649.16</v>
      </c>
      <c r="Q327" s="30">
        <f t="shared" si="152"/>
        <v>0</v>
      </c>
      <c r="R327" s="30">
        <f t="shared" si="152"/>
        <v>56120.36</v>
      </c>
      <c r="S327" s="30">
        <f t="shared" si="152"/>
        <v>40536.06</v>
      </c>
      <c r="T327" s="30">
        <f t="shared" si="152"/>
        <v>31040.35</v>
      </c>
      <c r="U327" s="154">
        <f>+IFERROR((R327/N327),0%)</f>
        <v>1.7592589341692791E-2</v>
      </c>
    </row>
    <row r="328" spans="1:33" ht="15" customHeight="1" x14ac:dyDescent="0.2">
      <c r="A328" s="272"/>
      <c r="B328" s="34" t="s">
        <v>26</v>
      </c>
      <c r="C328" s="308" t="s">
        <v>24</v>
      </c>
      <c r="D328" s="281">
        <v>174242</v>
      </c>
      <c r="E328" s="308">
        <v>3</v>
      </c>
      <c r="F328" s="220">
        <v>142</v>
      </c>
      <c r="G328" s="39" t="str">
        <f>CONCATENATE(D328,"-",E328,"-",F328)</f>
        <v>174242-3-142</v>
      </c>
      <c r="H328" s="31">
        <f>IFERROR(VLOOKUP(G328,'Base Zero'!A:L,6,FALSE),0)</f>
        <v>1490000</v>
      </c>
      <c r="I328" s="31">
        <f>IFERROR(VLOOKUP(G328,'Base Zero'!A:L,7,FALSE),0)</f>
        <v>0</v>
      </c>
      <c r="J328" s="28">
        <f>(H328+I328)</f>
        <v>1490000</v>
      </c>
      <c r="K328" s="31">
        <f>(L328-J328)</f>
        <v>0</v>
      </c>
      <c r="L328" s="31">
        <f>IFERROR(VLOOKUP(G328,'Base Zero'!$A:$L,10,FALSE),0)</f>
        <v>1490000</v>
      </c>
      <c r="M328" s="31">
        <f>+L328-N328</f>
        <v>0</v>
      </c>
      <c r="N328" s="32">
        <f>IFERROR(VLOOKUP(G328,'Base Zero'!$A:$P,16,FALSE),0)</f>
        <v>1490000</v>
      </c>
      <c r="O328" s="32">
        <f>IFERROR(VLOOKUP(G328,'Base Execução'!A:M,6,FALSE),0)+IFERROR(VLOOKUP(G328,'Destaque Liberado pela CPRM'!A:F,6,FALSE),0)</f>
        <v>239350.84</v>
      </c>
      <c r="P328" s="232">
        <f>+N328-O328</f>
        <v>1250649.1599999999</v>
      </c>
      <c r="Q328" s="35"/>
      <c r="R328" s="231">
        <f>IFERROR(VLOOKUP(G328,'Base Execução'!$A:$K,7,FALSE),0)</f>
        <v>56120.36</v>
      </c>
      <c r="S328" s="231">
        <f>IFERROR(VLOOKUP(G328,'Base Execução'!$A:$K,9,FALSE),0)</f>
        <v>40536.06</v>
      </c>
      <c r="T328" s="32">
        <f>IFERROR(VLOOKUP(G328,'Base Execução'!$A:$K,11,FALSE),0)</f>
        <v>31040.35</v>
      </c>
      <c r="U328" s="298"/>
    </row>
    <row r="329" spans="1:33" ht="15" customHeight="1" x14ac:dyDescent="0.2">
      <c r="A329" s="272"/>
      <c r="B329" s="34" t="s">
        <v>26</v>
      </c>
      <c r="C329" s="269" t="s">
        <v>27</v>
      </c>
      <c r="D329" s="281">
        <v>174242</v>
      </c>
      <c r="E329" s="269">
        <v>4</v>
      </c>
      <c r="F329" s="44">
        <v>142</v>
      </c>
      <c r="G329" s="39" t="str">
        <f>CONCATENATE(D329,"-",E329,"-",F329)</f>
        <v>174242-4-142</v>
      </c>
      <c r="H329" s="31">
        <f>IFERROR(VLOOKUP(G329,'Base Zero'!A:L,6,FALSE),0)</f>
        <v>1700000</v>
      </c>
      <c r="I329" s="31">
        <f>IFERROR(VLOOKUP(G329,'Base Zero'!A:L,7,FALSE),0)</f>
        <v>0</v>
      </c>
      <c r="J329" s="28">
        <f>(H329+I329)</f>
        <v>1700000</v>
      </c>
      <c r="K329" s="31">
        <f>(L329-J329)</f>
        <v>0</v>
      </c>
      <c r="L329" s="31">
        <f>IFERROR(VLOOKUP(G329,'Base Zero'!$A:$L,10,FALSE),0)</f>
        <v>1700000</v>
      </c>
      <c r="M329" s="31">
        <f>+L329-N329</f>
        <v>0</v>
      </c>
      <c r="N329" s="32">
        <f>IFERROR(VLOOKUP(G329,'Base Zero'!$A:$P,16,FALSE),0)</f>
        <v>1700000</v>
      </c>
      <c r="O329" s="32">
        <f>IFERROR(VLOOKUP(G329,'Base Execução'!A:M,6,FALSE),0)+IFERROR(VLOOKUP(G329,'Destaque Liberado pela CPRM'!A:F,6,FALSE),0)</f>
        <v>0</v>
      </c>
      <c r="P329" s="232">
        <f>+N329-O329</f>
        <v>1700000</v>
      </c>
      <c r="Q329" s="35"/>
      <c r="R329" s="231">
        <f>IFERROR(VLOOKUP(G329,'Base Execução'!$A:$K,7,FALSE),0)</f>
        <v>0</v>
      </c>
      <c r="S329" s="231">
        <f>IFERROR(VLOOKUP(G329,'Base Execução'!$A:$K,9,FALSE),0)</f>
        <v>0</v>
      </c>
      <c r="T329" s="32">
        <f>IFERROR(VLOOKUP(G329,'Base Execução'!$A:$K,11,FALSE),0)</f>
        <v>0</v>
      </c>
      <c r="U329" s="298"/>
    </row>
    <row r="330" spans="1:33" s="11" customFormat="1" ht="15" customHeight="1" x14ac:dyDescent="0.2">
      <c r="A330" s="272"/>
      <c r="B330" s="424" t="s">
        <v>284</v>
      </c>
      <c r="C330" s="269"/>
      <c r="D330" s="39"/>
      <c r="E330" s="269"/>
      <c r="F330" s="44"/>
      <c r="G330" s="269"/>
      <c r="H330" s="31"/>
      <c r="I330" s="31"/>
      <c r="J330" s="28"/>
      <c r="K330" s="31"/>
      <c r="L330" s="31"/>
      <c r="M330" s="31"/>
      <c r="N330" s="31"/>
      <c r="O330" s="31"/>
      <c r="P330" s="232"/>
      <c r="Q330" s="35"/>
      <c r="R330" s="232"/>
      <c r="S330" s="232"/>
      <c r="T330" s="31"/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 customHeight="1" x14ac:dyDescent="0.2">
      <c r="A331" s="272"/>
      <c r="B331" s="38" t="s">
        <v>223</v>
      </c>
      <c r="C331" s="269"/>
      <c r="D331" s="39"/>
      <c r="E331" s="269"/>
      <c r="F331" s="303"/>
      <c r="G331" s="35"/>
      <c r="H331" s="22">
        <f>SUM(H332:H333)</f>
        <v>1200000</v>
      </c>
      <c r="I331" s="22">
        <f t="shared" ref="I331:P331" si="153">SUM(I332:I333)</f>
        <v>0</v>
      </c>
      <c r="J331" s="22">
        <f t="shared" si="153"/>
        <v>1200000</v>
      </c>
      <c r="K331" s="22">
        <f t="shared" si="153"/>
        <v>0</v>
      </c>
      <c r="L331" s="22">
        <f t="shared" si="153"/>
        <v>1200000</v>
      </c>
      <c r="M331" s="22">
        <f t="shared" si="153"/>
        <v>0</v>
      </c>
      <c r="N331" s="22">
        <f t="shared" si="153"/>
        <v>1200000</v>
      </c>
      <c r="O331" s="22">
        <f t="shared" si="153"/>
        <v>16524.150000000001</v>
      </c>
      <c r="P331" s="22">
        <f t="shared" si="153"/>
        <v>1183475.8500000001</v>
      </c>
      <c r="Q331" s="22">
        <f>SUM(Q332:Q332)</f>
        <v>0</v>
      </c>
      <c r="R331" s="22">
        <f>SUM(R332:R333)</f>
        <v>16524.150000000001</v>
      </c>
      <c r="S331" s="22">
        <f>SUM(S332:S333)</f>
        <v>6332.47</v>
      </c>
      <c r="T331" s="22">
        <f>SUM(T332:T333)</f>
        <v>6332.47</v>
      </c>
      <c r="U331" s="154">
        <f>+IFERROR((R331/N331),0%)</f>
        <v>1.3770125000000001E-2</v>
      </c>
    </row>
    <row r="332" spans="1:33" ht="15" customHeight="1" x14ac:dyDescent="0.2">
      <c r="A332" s="272"/>
      <c r="B332" s="34" t="s">
        <v>26</v>
      </c>
      <c r="C332" s="269" t="s">
        <v>24</v>
      </c>
      <c r="D332" s="281">
        <v>174249</v>
      </c>
      <c r="E332" s="269">
        <v>3</v>
      </c>
      <c r="F332" s="44">
        <v>142</v>
      </c>
      <c r="G332" s="39" t="str">
        <f>CONCATENATE(D332,"-",E332,"-",F332)</f>
        <v>174249-3-142</v>
      </c>
      <c r="H332" s="31">
        <f>IFERROR(VLOOKUP(G332,'Base Zero'!A:L,6,FALSE),0)</f>
        <v>900000</v>
      </c>
      <c r="I332" s="31">
        <f>IFERROR(VLOOKUP(G332,'Base Zero'!A:L,7,FALSE),0)</f>
        <v>0</v>
      </c>
      <c r="J332" s="28">
        <f>(H332+I332)</f>
        <v>900000</v>
      </c>
      <c r="K332" s="31">
        <f>(L332-J332)</f>
        <v>0</v>
      </c>
      <c r="L332" s="31">
        <f>IFERROR(VLOOKUP(G332,'Base Zero'!$A:$L,10,FALSE),0)</f>
        <v>900000</v>
      </c>
      <c r="M332" s="31">
        <f>+L332-N332</f>
        <v>0</v>
      </c>
      <c r="N332" s="32">
        <f>IFERROR(VLOOKUP(G332,'Base Zero'!$A:$P,16,FALSE),0)</f>
        <v>900000</v>
      </c>
      <c r="O332" s="32">
        <f>IFERROR(VLOOKUP(G332,'Base Execução'!A:M,6,FALSE),0)+IFERROR(VLOOKUP(G332,'Destaque Liberado pela CPRM'!A:F,6,FALSE),0)</f>
        <v>16524.150000000001</v>
      </c>
      <c r="P332" s="232">
        <f>+N332-O332</f>
        <v>883475.85</v>
      </c>
      <c r="Q332" s="31"/>
      <c r="R332" s="231">
        <f>IFERROR(VLOOKUP(G332,'Base Execução'!$A:$K,7,FALSE),0)</f>
        <v>16524.150000000001</v>
      </c>
      <c r="S332" s="231">
        <f>IFERROR(VLOOKUP(G332,'Base Execução'!$A:$K,9,FALSE),0)</f>
        <v>6332.47</v>
      </c>
      <c r="T332" s="32">
        <f>IFERROR(VLOOKUP(G332,'Base Execução'!$A:$K,11,FALSE),0)</f>
        <v>6332.47</v>
      </c>
      <c r="U332" s="298"/>
    </row>
    <row r="333" spans="1:33" ht="15" customHeight="1" x14ac:dyDescent="0.2">
      <c r="A333" s="272"/>
      <c r="B333" s="34" t="s">
        <v>26</v>
      </c>
      <c r="C333" s="269" t="s">
        <v>27</v>
      </c>
      <c r="D333" s="281">
        <v>174249</v>
      </c>
      <c r="E333" s="269">
        <v>4</v>
      </c>
      <c r="F333" s="44">
        <v>142</v>
      </c>
      <c r="G333" s="39" t="str">
        <f>CONCATENATE(D333,"-",E333,"-",F333)</f>
        <v>174249-4-142</v>
      </c>
      <c r="H333" s="31">
        <f>IFERROR(VLOOKUP(G333,'Base Zero'!A:L,6,FALSE),0)</f>
        <v>300000</v>
      </c>
      <c r="I333" s="31">
        <f>IFERROR(VLOOKUP(G333,'Base Zero'!A:L,7,FALSE),0)</f>
        <v>0</v>
      </c>
      <c r="J333" s="28">
        <f>(H333+I333)</f>
        <v>300000</v>
      </c>
      <c r="K333" s="31">
        <f>(L333-J333)</f>
        <v>0</v>
      </c>
      <c r="L333" s="31">
        <f>IFERROR(VLOOKUP(G333,'Base Zero'!$A:$L,10,FALSE),0)</f>
        <v>300000</v>
      </c>
      <c r="M333" s="31">
        <f>+L333-N333</f>
        <v>0</v>
      </c>
      <c r="N333" s="32">
        <f>IFERROR(VLOOKUP(G333,'Base Zero'!$A:$P,16,FALSE),0)</f>
        <v>300000</v>
      </c>
      <c r="O333" s="32">
        <f>IFERROR(VLOOKUP(G333,'Base Execução'!A:M,6,FALSE),0)+IFERROR(VLOOKUP(G333,'Destaque Liberado pela CPRM'!A:F,6,FALSE),0)</f>
        <v>0</v>
      </c>
      <c r="P333" s="232">
        <f>+N333-O333</f>
        <v>300000</v>
      </c>
      <c r="Q333" s="31"/>
      <c r="R333" s="231">
        <f>IFERROR(VLOOKUP(G333,'Base Execução'!$A:$K,7,FALSE),0)</f>
        <v>0</v>
      </c>
      <c r="S333" s="231">
        <f>IFERROR(VLOOKUP(G333,'Base Execução'!$A:$K,9,FALSE),0)</f>
        <v>0</v>
      </c>
      <c r="T333" s="32">
        <f>IFERROR(VLOOKUP(G333,'Base Execução'!$A:$K,11,FALSE),0)</f>
        <v>0</v>
      </c>
      <c r="U333" s="298"/>
    </row>
    <row r="334" spans="1:33" ht="24.95" customHeight="1" x14ac:dyDescent="0.2">
      <c r="A334" s="272"/>
      <c r="B334" s="424" t="s">
        <v>285</v>
      </c>
      <c r="C334" s="269"/>
      <c r="D334" s="281"/>
      <c r="E334" s="269"/>
      <c r="F334" s="44"/>
      <c r="G334" s="39"/>
      <c r="H334" s="31"/>
      <c r="I334" s="31"/>
      <c r="J334" s="28"/>
      <c r="K334" s="31"/>
      <c r="L334" s="31"/>
      <c r="M334" s="31"/>
      <c r="N334" s="31"/>
      <c r="O334" s="31"/>
      <c r="P334" s="232"/>
      <c r="Q334" s="31"/>
      <c r="R334" s="232"/>
      <c r="S334" s="232"/>
      <c r="T334" s="31"/>
      <c r="U334" s="298"/>
    </row>
    <row r="335" spans="1:33" ht="15" customHeight="1" x14ac:dyDescent="0.2">
      <c r="A335" s="272"/>
      <c r="B335" s="38" t="s">
        <v>222</v>
      </c>
      <c r="C335" s="269"/>
      <c r="D335" s="304"/>
      <c r="E335" s="305"/>
      <c r="F335" s="306"/>
      <c r="G335" s="39"/>
      <c r="H335" s="22">
        <f t="shared" ref="H335:T335" si="154">SUM(H336:H336)</f>
        <v>980000</v>
      </c>
      <c r="I335" s="22">
        <f t="shared" si="154"/>
        <v>0</v>
      </c>
      <c r="J335" s="22">
        <f t="shared" si="154"/>
        <v>980000</v>
      </c>
      <c r="K335" s="22">
        <f t="shared" si="154"/>
        <v>0</v>
      </c>
      <c r="L335" s="22">
        <f t="shared" si="154"/>
        <v>980000</v>
      </c>
      <c r="M335" s="22">
        <f t="shared" si="154"/>
        <v>0</v>
      </c>
      <c r="N335" s="22">
        <f t="shared" si="154"/>
        <v>980000</v>
      </c>
      <c r="O335" s="22">
        <f t="shared" si="154"/>
        <v>21932.959999999999</v>
      </c>
      <c r="P335" s="229">
        <f t="shared" si="154"/>
        <v>958067.04</v>
      </c>
      <c r="Q335" s="22">
        <f t="shared" si="154"/>
        <v>0</v>
      </c>
      <c r="R335" s="22">
        <f t="shared" si="154"/>
        <v>5462.7</v>
      </c>
      <c r="S335" s="22">
        <f t="shared" si="154"/>
        <v>5462.7</v>
      </c>
      <c r="T335" s="22">
        <f t="shared" si="154"/>
        <v>5462.7</v>
      </c>
      <c r="U335" s="154">
        <f>+IFERROR((R335/N335),0%)</f>
        <v>5.5741836734693878E-3</v>
      </c>
    </row>
    <row r="336" spans="1:33" ht="15" customHeight="1" x14ac:dyDescent="0.2">
      <c r="A336" s="272"/>
      <c r="B336" s="34" t="s">
        <v>26</v>
      </c>
      <c r="C336" s="269" t="s">
        <v>24</v>
      </c>
      <c r="D336" s="281">
        <v>174254</v>
      </c>
      <c r="E336" s="269">
        <v>3</v>
      </c>
      <c r="F336" s="44">
        <v>142</v>
      </c>
      <c r="G336" s="39" t="str">
        <f>CONCATENATE(D336,"-",E336,"-",F336)</f>
        <v>174254-3-142</v>
      </c>
      <c r="H336" s="31">
        <f>IFERROR(VLOOKUP(G336,'Base Zero'!A:L,6,FALSE),0)</f>
        <v>980000</v>
      </c>
      <c r="I336" s="31">
        <f>IFERROR(VLOOKUP(G336,'Base Zero'!A:L,7,FALSE),0)</f>
        <v>0</v>
      </c>
      <c r="J336" s="28">
        <f>(H336+I336)</f>
        <v>980000</v>
      </c>
      <c r="K336" s="31">
        <f>(L336-J336)</f>
        <v>0</v>
      </c>
      <c r="L336" s="31">
        <f>IFERROR(VLOOKUP(G336,'Base Zero'!$A:$L,10,FALSE),0)</f>
        <v>980000</v>
      </c>
      <c r="M336" s="31">
        <f>+L336-N336</f>
        <v>0</v>
      </c>
      <c r="N336" s="32">
        <f>IFERROR(VLOOKUP(G336,'Base Zero'!$A:$P,16,FALSE),0)</f>
        <v>980000</v>
      </c>
      <c r="O336" s="32">
        <f>IFERROR(VLOOKUP(G336,'Base Execução'!A:M,6,FALSE),0)+IFERROR(VLOOKUP(G336,'Destaque Liberado pela CPRM'!A:F,6,FALSE),0)</f>
        <v>21932.959999999999</v>
      </c>
      <c r="P336" s="232">
        <f>+N336-O336</f>
        <v>958067.04</v>
      </c>
      <c r="Q336" s="35"/>
      <c r="R336" s="231">
        <f>IFERROR(VLOOKUP(G336,'Base Execução'!$A:$K,7,FALSE),0)</f>
        <v>5462.7</v>
      </c>
      <c r="S336" s="231">
        <f>IFERROR(VLOOKUP(G336,'Base Execução'!$A:$K,9,FALSE),0)</f>
        <v>5462.7</v>
      </c>
      <c r="T336" s="32">
        <f>IFERROR(VLOOKUP(G336,'Base Execução'!$A:$K,11,FALSE),0)</f>
        <v>5462.7</v>
      </c>
      <c r="U336" s="298"/>
    </row>
    <row r="337" spans="1:33" ht="15" customHeight="1" x14ac:dyDescent="0.2">
      <c r="A337" s="272"/>
      <c r="B337" s="424" t="s">
        <v>286</v>
      </c>
      <c r="C337" s="269"/>
      <c r="D337" s="281"/>
      <c r="E337" s="269"/>
      <c r="F337" s="44"/>
      <c r="G337" s="39"/>
      <c r="H337" s="31"/>
      <c r="I337" s="31"/>
      <c r="J337" s="28"/>
      <c r="K337" s="31"/>
      <c r="L337" s="31"/>
      <c r="M337" s="31"/>
      <c r="N337" s="31"/>
      <c r="O337" s="31"/>
      <c r="P337" s="232"/>
      <c r="Q337" s="35"/>
      <c r="R337" s="232"/>
      <c r="S337" s="232"/>
      <c r="T337" s="31"/>
      <c r="U337" s="298"/>
    </row>
    <row r="338" spans="1:33" ht="15" customHeight="1" x14ac:dyDescent="0.2">
      <c r="A338" s="272"/>
      <c r="B338" s="38" t="s">
        <v>133</v>
      </c>
      <c r="C338" s="269"/>
      <c r="D338" s="36"/>
      <c r="E338" s="269"/>
      <c r="F338" s="303"/>
      <c r="G338" s="39"/>
      <c r="H338" s="22">
        <f t="shared" ref="H338:T338" si="155">SUM(H339:H339)</f>
        <v>1685000</v>
      </c>
      <c r="I338" s="22">
        <f t="shared" si="155"/>
        <v>0</v>
      </c>
      <c r="J338" s="22">
        <f t="shared" si="155"/>
        <v>1685000</v>
      </c>
      <c r="K338" s="22">
        <f t="shared" si="155"/>
        <v>0</v>
      </c>
      <c r="L338" s="22">
        <f t="shared" si="155"/>
        <v>1685000</v>
      </c>
      <c r="M338" s="22">
        <f t="shared" si="155"/>
        <v>0</v>
      </c>
      <c r="N338" s="22">
        <f t="shared" si="155"/>
        <v>1685000</v>
      </c>
      <c r="O338" s="22">
        <f t="shared" si="155"/>
        <v>74619.53</v>
      </c>
      <c r="P338" s="229">
        <f t="shared" si="155"/>
        <v>1610380.47</v>
      </c>
      <c r="Q338" s="22">
        <f t="shared" si="155"/>
        <v>0</v>
      </c>
      <c r="R338" s="22">
        <f t="shared" si="155"/>
        <v>72157.509999999995</v>
      </c>
      <c r="S338" s="22">
        <f t="shared" si="155"/>
        <v>34671.019999999997</v>
      </c>
      <c r="T338" s="22">
        <f t="shared" si="155"/>
        <v>23248.7</v>
      </c>
      <c r="U338" s="154">
        <f>+IFERROR((R338/N338),0%)</f>
        <v>4.2823448071216616E-2</v>
      </c>
    </row>
    <row r="339" spans="1:33" ht="15" customHeight="1" x14ac:dyDescent="0.2">
      <c r="A339" s="272"/>
      <c r="B339" s="34" t="s">
        <v>26</v>
      </c>
      <c r="C339" s="269" t="s">
        <v>24</v>
      </c>
      <c r="D339" s="281">
        <v>174260</v>
      </c>
      <c r="E339" s="269">
        <v>3</v>
      </c>
      <c r="F339" s="44">
        <v>142</v>
      </c>
      <c r="G339" s="39" t="str">
        <f>CONCATENATE(D339,"-",E339,"-",F339)</f>
        <v>174260-3-142</v>
      </c>
      <c r="H339" s="31">
        <f>IFERROR(VLOOKUP(G339,'Base Zero'!A:L,6,FALSE),0)</f>
        <v>1685000</v>
      </c>
      <c r="I339" s="31">
        <f>IFERROR(VLOOKUP(G339,'Base Zero'!A:L,7,FALSE),0)</f>
        <v>0</v>
      </c>
      <c r="J339" s="28">
        <f>(H339+I339)</f>
        <v>1685000</v>
      </c>
      <c r="K339" s="31">
        <f>(L339-J339)</f>
        <v>0</v>
      </c>
      <c r="L339" s="31">
        <f>IFERROR(VLOOKUP(G339,'Base Zero'!$A:$L,10,FALSE),0)</f>
        <v>1685000</v>
      </c>
      <c r="M339" s="31">
        <f>+L339-N339</f>
        <v>0</v>
      </c>
      <c r="N339" s="32">
        <f>IFERROR(VLOOKUP(G339,'Base Zero'!$A:$P,16,FALSE),0)</f>
        <v>1685000</v>
      </c>
      <c r="O339" s="32">
        <f>IFERROR(VLOOKUP(G339,'Base Execução'!A:M,6,FALSE),0)+IFERROR(VLOOKUP(G339,'Destaque Liberado pela CPRM'!A:F,6,FALSE),0)</f>
        <v>74619.53</v>
      </c>
      <c r="P339" s="232">
        <f>+N339-O339</f>
        <v>1610380.47</v>
      </c>
      <c r="Q339" s="35"/>
      <c r="R339" s="231">
        <f>IFERROR(VLOOKUP(G339,'Base Execução'!$A:$K,7,FALSE),0)</f>
        <v>72157.509999999995</v>
      </c>
      <c r="S339" s="231">
        <f>IFERROR(VLOOKUP(G339,'Base Execução'!$A:$K,9,FALSE),0)</f>
        <v>34671.019999999997</v>
      </c>
      <c r="T339" s="32">
        <f>IFERROR(VLOOKUP(G339,'Base Execução'!$A:$K,11,FALSE),0)</f>
        <v>23248.7</v>
      </c>
      <c r="U339" s="298"/>
    </row>
    <row r="340" spans="1:33" ht="15" customHeight="1" x14ac:dyDescent="0.2">
      <c r="A340" s="272"/>
      <c r="B340" s="424" t="s">
        <v>163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5"/>
      <c r="R340" s="232"/>
      <c r="S340" s="232"/>
      <c r="T340" s="31"/>
      <c r="U340" s="298"/>
    </row>
    <row r="341" spans="1:33" ht="15" customHeight="1" x14ac:dyDescent="0.2">
      <c r="A341" s="272"/>
      <c r="B341" s="38" t="s">
        <v>165</v>
      </c>
      <c r="C341" s="269"/>
      <c r="D341" s="36"/>
      <c r="E341" s="269"/>
      <c r="F341" s="303"/>
      <c r="G341" s="39"/>
      <c r="H341" s="22">
        <f t="shared" ref="H341:T341" si="156">SUM(H342:H342)</f>
        <v>695000</v>
      </c>
      <c r="I341" s="22">
        <f t="shared" si="156"/>
        <v>0</v>
      </c>
      <c r="J341" s="22">
        <f t="shared" si="156"/>
        <v>695000</v>
      </c>
      <c r="K341" s="22">
        <f t="shared" si="156"/>
        <v>0</v>
      </c>
      <c r="L341" s="22">
        <f t="shared" si="156"/>
        <v>695000</v>
      </c>
      <c r="M341" s="22">
        <f t="shared" si="156"/>
        <v>0</v>
      </c>
      <c r="N341" s="22">
        <f t="shared" si="156"/>
        <v>695000</v>
      </c>
      <c r="O341" s="22">
        <f t="shared" si="156"/>
        <v>440.01</v>
      </c>
      <c r="P341" s="229">
        <f t="shared" si="156"/>
        <v>694559.99</v>
      </c>
      <c r="Q341" s="22">
        <f t="shared" si="156"/>
        <v>0</v>
      </c>
      <c r="R341" s="22">
        <f t="shared" si="156"/>
        <v>440.01</v>
      </c>
      <c r="S341" s="22">
        <f t="shared" si="156"/>
        <v>440.01</v>
      </c>
      <c r="T341" s="22">
        <f t="shared" si="156"/>
        <v>440.01</v>
      </c>
      <c r="U341" s="154">
        <f>+IFERROR((R341/N341),0%)</f>
        <v>6.3310791366906472E-4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174265</v>
      </c>
      <c r="E342" s="269">
        <v>3</v>
      </c>
      <c r="F342" s="44">
        <v>142</v>
      </c>
      <c r="G342" s="39" t="str">
        <f>CONCATENATE(D342,"-",E342,"-",F342)</f>
        <v>174265-3-142</v>
      </c>
      <c r="H342" s="31">
        <f>IFERROR(VLOOKUP(G342,'Base Zero'!A:L,6,FALSE),0)</f>
        <v>695000</v>
      </c>
      <c r="I342" s="31">
        <f>IFERROR(VLOOKUP(G342,'Base Zero'!A:L,7,FALSE),0)</f>
        <v>0</v>
      </c>
      <c r="J342" s="28">
        <f>(H342+I342)</f>
        <v>695000</v>
      </c>
      <c r="K342" s="31">
        <f>(L342-J342)</f>
        <v>0</v>
      </c>
      <c r="L342" s="31">
        <f>IFERROR(VLOOKUP(G342,'Base Zero'!$A:$L,10,FALSE),0)</f>
        <v>695000</v>
      </c>
      <c r="M342" s="31">
        <f>(+L342-N342)</f>
        <v>0</v>
      </c>
      <c r="N342" s="32">
        <f>IFERROR(VLOOKUP(G342,'Base Zero'!$A:$P,16,FALSE),0)</f>
        <v>695000</v>
      </c>
      <c r="O342" s="32">
        <f>IFERROR(VLOOKUP(G342,'Base Execução'!A:M,6,FALSE),0)+IFERROR(VLOOKUP(G342,'Destaque Liberado pela CPRM'!A:F,6,FALSE),0)</f>
        <v>440.01</v>
      </c>
      <c r="P342" s="232">
        <f>+N342-O342</f>
        <v>694559.99</v>
      </c>
      <c r="Q342" s="35"/>
      <c r="R342" s="231">
        <f>IFERROR(VLOOKUP(G342,'Base Execução'!$A:$K,7,FALSE),0)</f>
        <v>440.01</v>
      </c>
      <c r="S342" s="231">
        <f>IFERROR(VLOOKUP(G342,'Base Execução'!$A:$K,9,FALSE),0)</f>
        <v>440.01</v>
      </c>
      <c r="T342" s="32">
        <f>IFERROR(VLOOKUP(G342,'Base Execução'!$A:$K,11,FALSE),0)</f>
        <v>440.01</v>
      </c>
      <c r="U342" s="298"/>
    </row>
    <row r="343" spans="1:33" ht="15" customHeight="1" x14ac:dyDescent="0.2">
      <c r="A343" s="272"/>
      <c r="B343" s="424" t="s">
        <v>287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164</v>
      </c>
      <c r="C344" s="269"/>
      <c r="D344" s="36"/>
      <c r="E344" s="269"/>
      <c r="F344" s="303"/>
      <c r="G344" s="39"/>
      <c r="H344" s="22">
        <f t="shared" ref="H344:T344" si="157">SUM(H345:H345)</f>
        <v>2950000</v>
      </c>
      <c r="I344" s="22">
        <f t="shared" si="157"/>
        <v>0</v>
      </c>
      <c r="J344" s="22">
        <f t="shared" si="157"/>
        <v>2950000</v>
      </c>
      <c r="K344" s="22">
        <f t="shared" si="157"/>
        <v>0</v>
      </c>
      <c r="L344" s="22">
        <f t="shared" si="157"/>
        <v>2950000</v>
      </c>
      <c r="M344" s="22">
        <f t="shared" si="157"/>
        <v>0</v>
      </c>
      <c r="N344" s="22">
        <f t="shared" si="157"/>
        <v>2950000</v>
      </c>
      <c r="O344" s="22">
        <f t="shared" si="157"/>
        <v>68043.34</v>
      </c>
      <c r="P344" s="229">
        <f t="shared" si="157"/>
        <v>2881956.66</v>
      </c>
      <c r="Q344" s="22">
        <f t="shared" si="157"/>
        <v>0</v>
      </c>
      <c r="R344" s="22">
        <f t="shared" si="157"/>
        <v>64804.99</v>
      </c>
      <c r="S344" s="22">
        <f t="shared" si="157"/>
        <v>1768.15</v>
      </c>
      <c r="T344" s="22">
        <f t="shared" si="157"/>
        <v>1768.15</v>
      </c>
      <c r="U344" s="154">
        <f>+IFERROR((R344/N344),0%)</f>
        <v>2.1967793220338983E-2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174270</v>
      </c>
      <c r="E345" s="269">
        <v>3</v>
      </c>
      <c r="F345" s="44">
        <v>142</v>
      </c>
      <c r="G345" s="39" t="str">
        <f>CONCATENATE(D345,"-",E345,"-",F345)</f>
        <v>174270-3-142</v>
      </c>
      <c r="H345" s="31">
        <f>IFERROR(VLOOKUP(G345,'Base Zero'!A:L,6,FALSE),0)</f>
        <v>2950000</v>
      </c>
      <c r="I345" s="31">
        <f>IFERROR(VLOOKUP(G345,'Base Zero'!A:L,7,FALSE),0)</f>
        <v>0</v>
      </c>
      <c r="J345" s="28">
        <f>(H345+I345)</f>
        <v>2950000</v>
      </c>
      <c r="K345" s="31">
        <f>(L345-J345)</f>
        <v>0</v>
      </c>
      <c r="L345" s="31">
        <f>IFERROR(VLOOKUP(G345,'Base Zero'!$A:$L,10,FALSE),0)</f>
        <v>2950000</v>
      </c>
      <c r="M345" s="31">
        <f>(+L345-N345)</f>
        <v>0</v>
      </c>
      <c r="N345" s="32">
        <f>IFERROR(VLOOKUP(G345,'Base Zero'!$A:$P,16,FALSE),0)</f>
        <v>2950000</v>
      </c>
      <c r="O345" s="32">
        <f>IFERROR(VLOOKUP(G345,'Base Execução'!A:M,6,FALSE),0)+IFERROR(VLOOKUP(G345,'Destaque Liberado pela CPRM'!A:F,6,FALSE),0)</f>
        <v>68043.34</v>
      </c>
      <c r="P345" s="232">
        <f>+N345-O345</f>
        <v>2881956.66</v>
      </c>
      <c r="Q345" s="35"/>
      <c r="R345" s="231">
        <f>IFERROR(VLOOKUP(G345,'Base Execução'!$A:$K,7,FALSE),0)</f>
        <v>64804.99</v>
      </c>
      <c r="S345" s="231">
        <f>IFERROR(VLOOKUP(G345,'Base Execução'!$A:$K,9,FALSE),0)</f>
        <v>1768.15</v>
      </c>
      <c r="T345" s="32">
        <f>IFERROR(VLOOKUP(G345,'Base Execução'!$A:$K,11,FALSE),0)</f>
        <v>1768.15</v>
      </c>
      <c r="U345" s="298"/>
    </row>
    <row r="346" spans="1:33" s="12" customFormat="1" ht="15" customHeight="1" x14ac:dyDescent="0.2">
      <c r="A346" s="272"/>
      <c r="B346" s="309"/>
      <c r="C346" s="48"/>
      <c r="D346" s="49"/>
      <c r="E346" s="48"/>
      <c r="F346" s="50"/>
      <c r="G346" s="49"/>
      <c r="H346" s="42"/>
      <c r="I346" s="42"/>
      <c r="J346" s="24"/>
      <c r="K346" s="42"/>
      <c r="L346" s="42"/>
      <c r="M346" s="42"/>
      <c r="N346" s="42"/>
      <c r="O346" s="42"/>
      <c r="P346" s="265"/>
      <c r="Q346" s="31"/>
      <c r="R346" s="265"/>
      <c r="S346" s="265"/>
      <c r="T346" s="42"/>
      <c r="U346" s="310"/>
      <c r="V346" s="365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spans="1:33" s="11" customFormat="1" ht="24.95" customHeight="1" x14ac:dyDescent="0.2">
      <c r="A347" s="368"/>
      <c r="B347" s="20" t="s">
        <v>288</v>
      </c>
      <c r="C347" s="269"/>
      <c r="D347" s="39"/>
      <c r="E347" s="269"/>
      <c r="F347" s="44"/>
      <c r="G347" s="269"/>
      <c r="H347" s="22">
        <f>SUM(H349:H350)</f>
        <v>15200000</v>
      </c>
      <c r="I347" s="22">
        <f t="shared" ref="I347:T347" si="158">SUM(I349:I350)</f>
        <v>0</v>
      </c>
      <c r="J347" s="22">
        <f t="shared" si="158"/>
        <v>15200000</v>
      </c>
      <c r="K347" s="22">
        <f t="shared" si="158"/>
        <v>0</v>
      </c>
      <c r="L347" s="22">
        <f t="shared" si="158"/>
        <v>15200000</v>
      </c>
      <c r="M347" s="22">
        <f t="shared" si="158"/>
        <v>0</v>
      </c>
      <c r="N347" s="22">
        <f t="shared" si="158"/>
        <v>15200000</v>
      </c>
      <c r="O347" s="22">
        <f t="shared" si="158"/>
        <v>886642.65</v>
      </c>
      <c r="P347" s="22">
        <f t="shared" si="158"/>
        <v>14313357.35</v>
      </c>
      <c r="Q347" s="22">
        <f t="shared" si="158"/>
        <v>0</v>
      </c>
      <c r="R347" s="22">
        <f t="shared" si="158"/>
        <v>808752.51</v>
      </c>
      <c r="S347" s="22">
        <f t="shared" si="158"/>
        <v>187365.18</v>
      </c>
      <c r="T347" s="22">
        <f t="shared" si="158"/>
        <v>171303.24</v>
      </c>
      <c r="U347" s="156">
        <f>+IFERROR((R347/N347),0%)</f>
        <v>5.3207401973684211E-2</v>
      </c>
      <c r="V347" s="364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s="11" customFormat="1" ht="15" customHeight="1" x14ac:dyDescent="0.2">
      <c r="A348" s="95"/>
      <c r="B348" s="277" t="s">
        <v>328</v>
      </c>
      <c r="C348" s="278"/>
      <c r="D348" s="40"/>
      <c r="E348" s="278"/>
      <c r="F348" s="279"/>
      <c r="G348" s="278"/>
      <c r="H348" s="32"/>
      <c r="I348" s="32"/>
      <c r="J348" s="32"/>
      <c r="K348" s="32"/>
      <c r="L348" s="32"/>
      <c r="M348" s="32"/>
      <c r="N348" s="32"/>
      <c r="O348" s="32"/>
      <c r="P348" s="231"/>
      <c r="Q348" s="33"/>
      <c r="R348" s="231"/>
      <c r="S348" s="231"/>
      <c r="T348" s="32"/>
      <c r="U348" s="155"/>
      <c r="V348" s="364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s="11" customFormat="1" ht="15" customHeight="1" x14ac:dyDescent="0.2">
      <c r="A349" s="95"/>
      <c r="B349" s="314" t="s">
        <v>23</v>
      </c>
      <c r="C349" s="278" t="s">
        <v>24</v>
      </c>
      <c r="D349" s="40"/>
      <c r="E349" s="278">
        <v>3</v>
      </c>
      <c r="F349" s="313">
        <v>142</v>
      </c>
      <c r="G349" s="40"/>
      <c r="H349" s="32">
        <f>H354+H358+H362+H366+H370</f>
        <v>11787078</v>
      </c>
      <c r="I349" s="32">
        <f t="shared" ref="I349:T349" si="159">I354+I358+I362+I366+I370</f>
        <v>0</v>
      </c>
      <c r="J349" s="32">
        <f t="shared" si="159"/>
        <v>11787078</v>
      </c>
      <c r="K349" s="32">
        <f t="shared" si="159"/>
        <v>0</v>
      </c>
      <c r="L349" s="32">
        <f t="shared" si="159"/>
        <v>11787078</v>
      </c>
      <c r="M349" s="32">
        <f t="shared" si="159"/>
        <v>0</v>
      </c>
      <c r="N349" s="32">
        <f t="shared" si="159"/>
        <v>11787078</v>
      </c>
      <c r="O349" s="32">
        <f t="shared" si="159"/>
        <v>642352.65</v>
      </c>
      <c r="P349" s="32">
        <f t="shared" si="159"/>
        <v>11144725.35</v>
      </c>
      <c r="Q349" s="32">
        <f t="shared" si="159"/>
        <v>0</v>
      </c>
      <c r="R349" s="32">
        <f t="shared" si="159"/>
        <v>564462.51</v>
      </c>
      <c r="S349" s="32">
        <f t="shared" si="159"/>
        <v>187365.18</v>
      </c>
      <c r="T349" s="32">
        <f t="shared" si="159"/>
        <v>171303.24</v>
      </c>
      <c r="U349" s="295"/>
      <c r="V349" s="364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s="11" customFormat="1" ht="15" customHeight="1" x14ac:dyDescent="0.2">
      <c r="A350" s="95"/>
      <c r="B350" s="314" t="s">
        <v>26</v>
      </c>
      <c r="C350" s="278" t="s">
        <v>27</v>
      </c>
      <c r="D350" s="40"/>
      <c r="E350" s="278">
        <v>4</v>
      </c>
      <c r="F350" s="313">
        <v>142</v>
      </c>
      <c r="G350" s="40"/>
      <c r="H350" s="32">
        <f>H355+H359+H363+H367+H371</f>
        <v>3412922</v>
      </c>
      <c r="I350" s="32">
        <f t="shared" ref="I350:T350" si="160">I355+I359+I363+I367+I371</f>
        <v>0</v>
      </c>
      <c r="J350" s="32">
        <f t="shared" si="160"/>
        <v>3412922</v>
      </c>
      <c r="K350" s="32">
        <f t="shared" si="160"/>
        <v>0</v>
      </c>
      <c r="L350" s="32">
        <f t="shared" si="160"/>
        <v>3412922</v>
      </c>
      <c r="M350" s="32">
        <f t="shared" si="160"/>
        <v>0</v>
      </c>
      <c r="N350" s="32">
        <f t="shared" si="160"/>
        <v>3412922</v>
      </c>
      <c r="O350" s="32">
        <f t="shared" si="160"/>
        <v>244290</v>
      </c>
      <c r="P350" s="32">
        <f t="shared" si="160"/>
        <v>3168632</v>
      </c>
      <c r="Q350" s="32">
        <f t="shared" si="160"/>
        <v>0</v>
      </c>
      <c r="R350" s="32">
        <f t="shared" si="160"/>
        <v>244290</v>
      </c>
      <c r="S350" s="32">
        <f t="shared" si="160"/>
        <v>0</v>
      </c>
      <c r="T350" s="32">
        <f t="shared" si="160"/>
        <v>0</v>
      </c>
      <c r="U350" s="155"/>
      <c r="V350" s="364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s="11" customFormat="1" ht="15" customHeight="1" x14ac:dyDescent="0.2">
      <c r="A351" s="95"/>
      <c r="B351" s="314"/>
      <c r="C351" s="278"/>
      <c r="D351" s="40"/>
      <c r="E351" s="278"/>
      <c r="F351" s="279"/>
      <c r="G351" s="40"/>
      <c r="H351" s="32"/>
      <c r="I351" s="32"/>
      <c r="J351" s="32"/>
      <c r="K351" s="32"/>
      <c r="L351" s="32"/>
      <c r="M351" s="32"/>
      <c r="N351" s="32"/>
      <c r="O351" s="32"/>
      <c r="P351" s="231"/>
      <c r="Q351" s="33"/>
      <c r="R351" s="231"/>
      <c r="S351" s="231"/>
      <c r="T351" s="32"/>
      <c r="U351" s="155"/>
      <c r="V351" s="364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24.95" customHeight="1" x14ac:dyDescent="0.2">
      <c r="A352" s="272"/>
      <c r="B352" s="424" t="s">
        <v>289</v>
      </c>
      <c r="C352" s="269"/>
      <c r="D352" s="281"/>
      <c r="E352" s="269"/>
      <c r="F352" s="44"/>
      <c r="G352" s="39"/>
      <c r="H352" s="31"/>
      <c r="I352" s="31"/>
      <c r="J352" s="28"/>
      <c r="K352" s="31"/>
      <c r="L352" s="31"/>
      <c r="M352" s="31"/>
      <c r="N352" s="31"/>
      <c r="O352" s="31"/>
      <c r="P352" s="232"/>
      <c r="Q352" s="31"/>
      <c r="R352" s="232"/>
      <c r="S352" s="232"/>
      <c r="T352" s="31"/>
      <c r="U352" s="298"/>
    </row>
    <row r="353" spans="1:33" s="11" customFormat="1" ht="15" customHeight="1" x14ac:dyDescent="0.2">
      <c r="A353" s="95"/>
      <c r="B353" s="38" t="s">
        <v>147</v>
      </c>
      <c r="C353" s="269"/>
      <c r="D353" s="40"/>
      <c r="E353" s="278"/>
      <c r="F353" s="279"/>
      <c r="G353" s="40"/>
      <c r="H353" s="21">
        <f t="shared" ref="H353:T353" si="161">SUM(H354:H355)</f>
        <v>350000</v>
      </c>
      <c r="I353" s="21">
        <f t="shared" si="161"/>
        <v>0</v>
      </c>
      <c r="J353" s="21">
        <f t="shared" si="161"/>
        <v>350000</v>
      </c>
      <c r="K353" s="21">
        <f t="shared" si="161"/>
        <v>0</v>
      </c>
      <c r="L353" s="21">
        <f t="shared" si="161"/>
        <v>350000</v>
      </c>
      <c r="M353" s="21">
        <f t="shared" si="161"/>
        <v>0</v>
      </c>
      <c r="N353" s="21">
        <f t="shared" si="161"/>
        <v>350000</v>
      </c>
      <c r="O353" s="21">
        <f t="shared" si="161"/>
        <v>163818.45000000001</v>
      </c>
      <c r="P353" s="21">
        <f t="shared" si="161"/>
        <v>186181.55</v>
      </c>
      <c r="Q353" s="21">
        <f t="shared" si="161"/>
        <v>0</v>
      </c>
      <c r="R353" s="21">
        <f t="shared" si="161"/>
        <v>88081.67</v>
      </c>
      <c r="S353" s="21">
        <f t="shared" si="161"/>
        <v>75060.5</v>
      </c>
      <c r="T353" s="21">
        <f t="shared" si="161"/>
        <v>63047.839999999997</v>
      </c>
      <c r="U353" s="154">
        <f>+IFERROR((R353/N353),0%)</f>
        <v>0.25166191428571427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314" t="s">
        <v>26</v>
      </c>
      <c r="C354" s="278" t="s">
        <v>24</v>
      </c>
      <c r="D354" s="40">
        <v>174233</v>
      </c>
      <c r="E354" s="278">
        <v>3</v>
      </c>
      <c r="F354" s="279">
        <v>142</v>
      </c>
      <c r="G354" s="40" t="str">
        <f>CONCATENATE(D354,"-",E354,"-",F354)</f>
        <v>174233-3-142</v>
      </c>
      <c r="H354" s="32">
        <f>IFERROR(VLOOKUP(G354,'Base Zero'!A:L,6,FALSE),0)</f>
        <v>200000</v>
      </c>
      <c r="I354" s="32">
        <f>IFERROR(VLOOKUP(G354,'Base Zero'!A:L,7,FALSE),0)</f>
        <v>0</v>
      </c>
      <c r="J354" s="23">
        <f>(H354+I354)</f>
        <v>200000</v>
      </c>
      <c r="K354" s="32">
        <f>(L354-J354)</f>
        <v>0</v>
      </c>
      <c r="L354" s="32">
        <f>IFERROR(VLOOKUP(G354,'Base Zero'!$A:$L,10,FALSE),0)</f>
        <v>200000</v>
      </c>
      <c r="M354" s="32">
        <f>+L354-N354</f>
        <v>0</v>
      </c>
      <c r="N354" s="32">
        <f>IFERROR(VLOOKUP(G354,'Base Zero'!$A:$P,16,FALSE),0)</f>
        <v>200000</v>
      </c>
      <c r="O354" s="32">
        <f>IFERROR(VLOOKUP(G354,'Base Execução'!A:M,6,FALSE),0)+IFERROR(VLOOKUP(G354,'Destaque Liberado pela CPRM'!A:F,6,FALSE),0)</f>
        <v>158621.45000000001</v>
      </c>
      <c r="P354" s="231">
        <f>+N354-O354</f>
        <v>41378.549999999988</v>
      </c>
      <c r="Q354" s="32"/>
      <c r="R354" s="231">
        <f>IFERROR(VLOOKUP(G354,'Base Execução'!$A:$K,7,FALSE),0)</f>
        <v>82884.67</v>
      </c>
      <c r="S354" s="231">
        <f>IFERROR(VLOOKUP(G354,'Base Execução'!$A:$K,9,FALSE),0)</f>
        <v>75060.5</v>
      </c>
      <c r="T354" s="32">
        <f>IFERROR(VLOOKUP(G354,'Base Execução'!$A:$K,11,FALSE),0)</f>
        <v>63047.839999999997</v>
      </c>
      <c r="U354" s="153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26</v>
      </c>
      <c r="C355" s="278" t="s">
        <v>27</v>
      </c>
      <c r="D355" s="40">
        <v>174233</v>
      </c>
      <c r="E355" s="278">
        <v>4</v>
      </c>
      <c r="F355" s="313">
        <v>142</v>
      </c>
      <c r="G355" s="40" t="str">
        <f>CONCATENATE(D355,"-",E355,"-",F355)</f>
        <v>174233-4-142</v>
      </c>
      <c r="H355" s="32">
        <f>IFERROR(VLOOKUP(G355,'Base Zero'!A:L,6,FALSE),0)</f>
        <v>150000</v>
      </c>
      <c r="I355" s="32">
        <f>IFERROR(VLOOKUP(G355,'Base Zero'!A:L,7,FALSE),0)</f>
        <v>0</v>
      </c>
      <c r="J355" s="23">
        <f>(H355+I355)</f>
        <v>150000</v>
      </c>
      <c r="K355" s="32">
        <f>(L355-J355)</f>
        <v>0</v>
      </c>
      <c r="L355" s="32">
        <f>IFERROR(VLOOKUP(G355,'Base Zero'!$A:$L,10,FALSE),0)</f>
        <v>150000</v>
      </c>
      <c r="M355" s="32">
        <f>+L355-N355</f>
        <v>0</v>
      </c>
      <c r="N355" s="32">
        <f>IFERROR(VLOOKUP(G355,'Base Zero'!$A:$P,16,FALSE),0)</f>
        <v>150000</v>
      </c>
      <c r="O355" s="32">
        <f>IFERROR(VLOOKUP(G355,'Base Execução'!A:M,6,FALSE),0)+IFERROR(VLOOKUP(G355,'Destaque Liberado pela CPRM'!A:F,6,FALSE),0)</f>
        <v>5197</v>
      </c>
      <c r="P355" s="231">
        <f>+N355-O355</f>
        <v>144803</v>
      </c>
      <c r="Q355" s="32"/>
      <c r="R355" s="231">
        <f>IFERROR(VLOOKUP(G355,'Base Execução'!$A:$K,7,FALSE),0)</f>
        <v>5197</v>
      </c>
      <c r="S355" s="231">
        <f>IFERROR(VLOOKUP(G355,'Base Execução'!$A:$K,9,FALSE),0)</f>
        <v>0</v>
      </c>
      <c r="T355" s="32">
        <f>IFERROR(VLOOKUP(G355,'Base Execução'!$A:$K,11,FALSE),0)</f>
        <v>0</v>
      </c>
      <c r="U355" s="15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424" t="s">
        <v>290</v>
      </c>
      <c r="C356" s="278"/>
      <c r="D356" s="40"/>
      <c r="E356" s="278"/>
      <c r="F356" s="313"/>
      <c r="G356" s="40"/>
      <c r="H356" s="32"/>
      <c r="I356" s="32"/>
      <c r="J356" s="23"/>
      <c r="K356" s="32"/>
      <c r="L356" s="32"/>
      <c r="M356" s="32"/>
      <c r="N356" s="32"/>
      <c r="O356" s="32"/>
      <c r="P356" s="231"/>
      <c r="Q356" s="33"/>
      <c r="R356" s="231"/>
      <c r="S356" s="231"/>
      <c r="T356" s="32"/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" customHeight="1" x14ac:dyDescent="0.2">
      <c r="A357" s="95"/>
      <c r="B357" s="38" t="s">
        <v>148</v>
      </c>
      <c r="C357" s="269"/>
      <c r="D357" s="36"/>
      <c r="E357" s="35"/>
      <c r="F357" s="37"/>
      <c r="G357" s="33"/>
      <c r="H357" s="22">
        <f t="shared" ref="H357:T357" si="162">SUM(H358:H359)</f>
        <v>6000000</v>
      </c>
      <c r="I357" s="22">
        <f t="shared" si="162"/>
        <v>0</v>
      </c>
      <c r="J357" s="22">
        <f t="shared" si="162"/>
        <v>6000000</v>
      </c>
      <c r="K357" s="22">
        <f t="shared" si="162"/>
        <v>0</v>
      </c>
      <c r="L357" s="22">
        <f t="shared" si="162"/>
        <v>6000000</v>
      </c>
      <c r="M357" s="22">
        <f t="shared" si="162"/>
        <v>0</v>
      </c>
      <c r="N357" s="22">
        <f t="shared" si="162"/>
        <v>6000000</v>
      </c>
      <c r="O357" s="22">
        <f t="shared" si="162"/>
        <v>630529</v>
      </c>
      <c r="P357" s="229">
        <f t="shared" si="162"/>
        <v>5369471</v>
      </c>
      <c r="Q357" s="22">
        <f t="shared" si="162"/>
        <v>0</v>
      </c>
      <c r="R357" s="22">
        <f t="shared" si="162"/>
        <v>629029</v>
      </c>
      <c r="S357" s="22">
        <f t="shared" si="162"/>
        <v>41700</v>
      </c>
      <c r="T357" s="22">
        <f t="shared" si="162"/>
        <v>37759.35</v>
      </c>
      <c r="U357" s="154">
        <f>+IFERROR((R357/N357),0%)</f>
        <v>0.10483816666666666</v>
      </c>
    </row>
    <row r="358" spans="1:33" ht="15" customHeight="1" x14ac:dyDescent="0.2">
      <c r="A358" s="95"/>
      <c r="B358" s="314" t="s">
        <v>26</v>
      </c>
      <c r="C358" s="269" t="s">
        <v>24</v>
      </c>
      <c r="D358" s="39">
        <v>174245</v>
      </c>
      <c r="E358" s="269">
        <v>3</v>
      </c>
      <c r="F358" s="313">
        <v>142</v>
      </c>
      <c r="G358" s="40" t="str">
        <f>CONCATENATE(D358,"-",E358,"-",F358)</f>
        <v>174245-3-142</v>
      </c>
      <c r="H358" s="32">
        <f>IFERROR(VLOOKUP(G358,'Base Zero'!A:L,6,FALSE),0)</f>
        <v>3539578</v>
      </c>
      <c r="I358" s="32">
        <f>IFERROR(VLOOKUP(G358,'Base Zero'!A:L,7,FALSE),0)</f>
        <v>0</v>
      </c>
      <c r="J358" s="23">
        <f>(H358+I358)</f>
        <v>3539578</v>
      </c>
      <c r="K358" s="32">
        <f>(L358-J358)</f>
        <v>0</v>
      </c>
      <c r="L358" s="32">
        <f>IFERROR(VLOOKUP(G358,'Base Zero'!$A:$L,10,FALSE),0)</f>
        <v>3539578</v>
      </c>
      <c r="M358" s="32">
        <f>+L358-N358</f>
        <v>0</v>
      </c>
      <c r="N358" s="32">
        <f>IFERROR(VLOOKUP(G358,'Base Zero'!$A:$P,16,FALSE),0)</f>
        <v>3539578</v>
      </c>
      <c r="O358" s="32">
        <f>IFERROR(VLOOKUP(G358,'Base Execução'!A:M,6,FALSE),0)+IFERROR(VLOOKUP(G358,'Destaque Liberado pela CPRM'!A:F,6,FALSE),0)</f>
        <v>391436</v>
      </c>
      <c r="P358" s="231">
        <f>+N358-O358</f>
        <v>3148142</v>
      </c>
      <c r="Q358" s="32"/>
      <c r="R358" s="231">
        <f>IFERROR(VLOOKUP(G358,'Base Execução'!$A:$K,7,FALSE),0)</f>
        <v>389936</v>
      </c>
      <c r="S358" s="231">
        <f>IFERROR(VLOOKUP(G358,'Base Execução'!$A:$K,9,FALSE),0)</f>
        <v>41700</v>
      </c>
      <c r="T358" s="32">
        <f>IFERROR(VLOOKUP(G358,'Base Execução'!$A:$K,11,FALSE),0)</f>
        <v>37759.35</v>
      </c>
      <c r="U358" s="155"/>
    </row>
    <row r="359" spans="1:33" s="11" customFormat="1" ht="15" customHeight="1" x14ac:dyDescent="0.2">
      <c r="A359" s="95"/>
      <c r="B359" s="314" t="s">
        <v>26</v>
      </c>
      <c r="C359" s="278" t="s">
        <v>27</v>
      </c>
      <c r="D359" s="40">
        <v>174245</v>
      </c>
      <c r="E359" s="278">
        <v>4</v>
      </c>
      <c r="F359" s="313">
        <v>142</v>
      </c>
      <c r="G359" s="40" t="str">
        <f>CONCATENATE(D359,"-",E359,"-",F359)</f>
        <v>174245-4-142</v>
      </c>
      <c r="H359" s="32">
        <f>IFERROR(VLOOKUP(G359,'Base Zero'!A:L,6,FALSE),0)</f>
        <v>2460422</v>
      </c>
      <c r="I359" s="32">
        <f>IFERROR(VLOOKUP(G359,'Base Zero'!A:L,7,FALSE),0)</f>
        <v>0</v>
      </c>
      <c r="J359" s="23">
        <f>(H359+I359)</f>
        <v>2460422</v>
      </c>
      <c r="K359" s="32">
        <f>(L359-J359)</f>
        <v>0</v>
      </c>
      <c r="L359" s="32">
        <f>IFERROR(VLOOKUP(G359,'Base Zero'!$A:$L,10,FALSE),0)</f>
        <v>2460422</v>
      </c>
      <c r="M359" s="32">
        <f>+L359-N359</f>
        <v>0</v>
      </c>
      <c r="N359" s="32">
        <f>IFERROR(VLOOKUP(G359,'Base Zero'!$A:$P,16,FALSE),0)</f>
        <v>2460422</v>
      </c>
      <c r="O359" s="32">
        <f>IFERROR(VLOOKUP(G359,'Base Execução'!A:M,6,FALSE),0)+IFERROR(VLOOKUP(G359,'Destaque Liberado pela CPRM'!A:F,6,FALSE),0)</f>
        <v>239093</v>
      </c>
      <c r="P359" s="231">
        <f>+N359-O359</f>
        <v>2221329</v>
      </c>
      <c r="Q359" s="32"/>
      <c r="R359" s="231">
        <f>IFERROR(VLOOKUP(G359,'Base Execução'!$A:$K,7,FALSE),0)</f>
        <v>239093</v>
      </c>
      <c r="S359" s="231">
        <f>IFERROR(VLOOKUP(G359,'Base Execução'!$A:$K,9,FALSE),0)</f>
        <v>0</v>
      </c>
      <c r="T359" s="32">
        <f>IFERROR(VLOOKUP(G359,'Base Execução'!$A:$K,11,FALSE),0)</f>
        <v>0</v>
      </c>
      <c r="U359" s="155"/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424" t="s">
        <v>170</v>
      </c>
      <c r="C360" s="278"/>
      <c r="D360" s="40"/>
      <c r="E360" s="278"/>
      <c r="F360" s="313"/>
      <c r="G360" s="40"/>
      <c r="H360" s="32"/>
      <c r="I360" s="32"/>
      <c r="J360" s="23"/>
      <c r="K360" s="32"/>
      <c r="L360" s="32"/>
      <c r="M360" s="32"/>
      <c r="N360" s="32"/>
      <c r="O360" s="32"/>
      <c r="P360" s="231"/>
      <c r="Q360" s="33"/>
      <c r="R360" s="231"/>
      <c r="S360" s="231"/>
      <c r="T360" s="32"/>
      <c r="U360" s="155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" customHeight="1" x14ac:dyDescent="0.2">
      <c r="A361" s="95"/>
      <c r="B361" s="38" t="s">
        <v>146</v>
      </c>
      <c r="C361" s="269"/>
      <c r="D361" s="36"/>
      <c r="E361" s="35"/>
      <c r="F361" s="37"/>
      <c r="G361" s="33"/>
      <c r="H361" s="22">
        <f>SUM(H362:H363)</f>
        <v>4111110</v>
      </c>
      <c r="I361" s="22">
        <f t="shared" ref="I361:O361" si="163">SUM(I362:I363)</f>
        <v>0</v>
      </c>
      <c r="J361" s="22">
        <f t="shared" si="163"/>
        <v>4111110</v>
      </c>
      <c r="K361" s="22">
        <f t="shared" si="163"/>
        <v>0</v>
      </c>
      <c r="L361" s="22">
        <f t="shared" si="163"/>
        <v>4111110</v>
      </c>
      <c r="M361" s="22">
        <f t="shared" si="163"/>
        <v>0</v>
      </c>
      <c r="N361" s="22">
        <f t="shared" si="163"/>
        <v>4111110</v>
      </c>
      <c r="O361" s="22">
        <f t="shared" si="163"/>
        <v>72123.03</v>
      </c>
      <c r="P361" s="229">
        <f>SUM(P362:P363)</f>
        <v>4038986.97</v>
      </c>
      <c r="Q361" s="22">
        <f>SUM(Q362:Q363)</f>
        <v>0</v>
      </c>
      <c r="R361" s="22">
        <f>SUM(R362:R363)</f>
        <v>71569.67</v>
      </c>
      <c r="S361" s="22">
        <f>SUM(S362:S363)</f>
        <v>57280.65</v>
      </c>
      <c r="T361" s="22">
        <f>SUM(T362:T363)</f>
        <v>57280.65</v>
      </c>
      <c r="U361" s="154">
        <f>+IFERROR((R361/N361),0%)</f>
        <v>1.7408843353741446E-2</v>
      </c>
    </row>
    <row r="362" spans="1:33" ht="15" customHeight="1" x14ac:dyDescent="0.2">
      <c r="A362" s="95"/>
      <c r="B362" s="314" t="s">
        <v>26</v>
      </c>
      <c r="C362" s="269" t="s">
        <v>24</v>
      </c>
      <c r="D362" s="39">
        <v>174257</v>
      </c>
      <c r="E362" s="269">
        <v>3</v>
      </c>
      <c r="F362" s="313">
        <v>142</v>
      </c>
      <c r="G362" s="40" t="str">
        <f>CONCATENATE(D362,"-",E362,"-",F362)</f>
        <v>174257-3-142</v>
      </c>
      <c r="H362" s="32">
        <f>IFERROR(VLOOKUP(G362,'Base Zero'!A:L,6,FALSE),0)</f>
        <v>3913610</v>
      </c>
      <c r="I362" s="32">
        <f>IFERROR(VLOOKUP(G362,'Base Zero'!A:L,7,FALSE),0)</f>
        <v>0</v>
      </c>
      <c r="J362" s="23">
        <f>(H362+I362)</f>
        <v>3913610</v>
      </c>
      <c r="K362" s="32">
        <f>(L362-J362)</f>
        <v>0</v>
      </c>
      <c r="L362" s="32">
        <f>IFERROR(VLOOKUP(G362,'Base Zero'!$A:$L,10,FALSE),0)</f>
        <v>3913610</v>
      </c>
      <c r="M362" s="32">
        <f>+L362-N362</f>
        <v>0</v>
      </c>
      <c r="N362" s="32">
        <f>IFERROR(VLOOKUP(G362,'Base Zero'!$A:$P,16,FALSE),0)</f>
        <v>3913610</v>
      </c>
      <c r="O362" s="32">
        <f>IFERROR(VLOOKUP(G362,'Base Execução'!A:M,6,FALSE),0)+IFERROR(VLOOKUP(G362,'Destaque Liberado pela CPRM'!A:F,6,FALSE),0)</f>
        <v>72123.03</v>
      </c>
      <c r="P362" s="231">
        <f>+N362-O362</f>
        <v>3841486.97</v>
      </c>
      <c r="Q362" s="32"/>
      <c r="R362" s="231">
        <f>IFERROR(VLOOKUP(G362,'Base Execução'!$A:$K,7,FALSE),0)</f>
        <v>71569.67</v>
      </c>
      <c r="S362" s="231">
        <f>IFERROR(VLOOKUP(G362,'Base Execução'!$A:$K,9,FALSE),0)</f>
        <v>57280.65</v>
      </c>
      <c r="T362" s="32">
        <f>IFERROR(VLOOKUP(G362,'Base Execução'!$A:$K,11,FALSE),0)</f>
        <v>57280.65</v>
      </c>
      <c r="U362" s="155"/>
    </row>
    <row r="363" spans="1:33" ht="15" customHeight="1" x14ac:dyDescent="0.2">
      <c r="A363" s="95"/>
      <c r="B363" s="314" t="s">
        <v>26</v>
      </c>
      <c r="C363" s="278" t="s">
        <v>27</v>
      </c>
      <c r="D363" s="39">
        <v>174257</v>
      </c>
      <c r="E363" s="269">
        <v>4</v>
      </c>
      <c r="F363" s="313">
        <v>142</v>
      </c>
      <c r="G363" s="40" t="str">
        <f>CONCATENATE(D363,"-",E363,"-",F363)</f>
        <v>174257-4-142</v>
      </c>
      <c r="H363" s="32">
        <f>IFERROR(VLOOKUP(G363,'Base Zero'!A:L,6,FALSE),0)</f>
        <v>197500</v>
      </c>
      <c r="I363" s="32">
        <f>IFERROR(VLOOKUP(G363,'Base Zero'!A:L,7,FALSE),0)</f>
        <v>0</v>
      </c>
      <c r="J363" s="23">
        <f>(H363+I363)</f>
        <v>197500</v>
      </c>
      <c r="K363" s="32">
        <f>(L363-J363)</f>
        <v>0</v>
      </c>
      <c r="L363" s="32">
        <f>IFERROR(VLOOKUP(G363,'Base Zero'!$A:$L,10,FALSE),0)</f>
        <v>197500</v>
      </c>
      <c r="M363" s="32">
        <f>+L363-N363</f>
        <v>0</v>
      </c>
      <c r="N363" s="32">
        <f>IFERROR(VLOOKUP(G363,'Base Zero'!$A:$P,16,FALSE),0)</f>
        <v>197500</v>
      </c>
      <c r="O363" s="32">
        <f>IFERROR(VLOOKUP(G363,'Base Execução'!A:M,6,FALSE),0)+IFERROR(VLOOKUP(G363,'Destaque Liberado pela CPRM'!A:F,6,FALSE),0)</f>
        <v>0</v>
      </c>
      <c r="P363" s="231">
        <f>+N363-O363</f>
        <v>197500</v>
      </c>
      <c r="Q363" s="32"/>
      <c r="R363" s="231">
        <f>IFERROR(VLOOKUP(G363,'Base Execução'!$A:$K,7,FALSE),0)</f>
        <v>0</v>
      </c>
      <c r="S363" s="231">
        <f>IFERROR(VLOOKUP(G363,'Base Execução'!$A:$K,9,FALSE),0)</f>
        <v>0</v>
      </c>
      <c r="T363" s="32">
        <f>IFERROR(VLOOKUP(G363,'Base Execução'!$A:$K,11,FALSE),0)</f>
        <v>0</v>
      </c>
      <c r="U363" s="155"/>
    </row>
    <row r="364" spans="1:33" s="11" customFormat="1" ht="15" customHeight="1" x14ac:dyDescent="0.2">
      <c r="A364" s="95"/>
      <c r="B364" s="424" t="s">
        <v>291</v>
      </c>
      <c r="C364" s="278"/>
      <c r="D364" s="40"/>
      <c r="E364" s="278"/>
      <c r="F364" s="313"/>
      <c r="G364" s="40"/>
      <c r="H364" s="32"/>
      <c r="I364" s="32"/>
      <c r="J364" s="23"/>
      <c r="K364" s="32"/>
      <c r="L364" s="32"/>
      <c r="M364" s="32"/>
      <c r="N364" s="32"/>
      <c r="O364" s="32"/>
      <c r="P364" s="231"/>
      <c r="Q364" s="33"/>
      <c r="R364" s="231"/>
      <c r="S364" s="231"/>
      <c r="T364" s="32"/>
      <c r="U364" s="155"/>
      <c r="V364" s="36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 customHeight="1" x14ac:dyDescent="0.2">
      <c r="A365" s="95"/>
      <c r="B365" s="38" t="s">
        <v>169</v>
      </c>
      <c r="C365" s="269"/>
      <c r="D365" s="36"/>
      <c r="E365" s="35"/>
      <c r="F365" s="37"/>
      <c r="G365" s="33"/>
      <c r="H365" s="22">
        <f>SUM(H366:H367)</f>
        <v>2621000</v>
      </c>
      <c r="I365" s="22">
        <f t="shared" ref="I365:O365" si="164">SUM(I366:I367)</f>
        <v>0</v>
      </c>
      <c r="J365" s="22">
        <f t="shared" si="164"/>
        <v>2621000</v>
      </c>
      <c r="K365" s="22">
        <f t="shared" si="164"/>
        <v>0</v>
      </c>
      <c r="L365" s="22">
        <f t="shared" si="164"/>
        <v>2621000</v>
      </c>
      <c r="M365" s="22">
        <f t="shared" si="164"/>
        <v>0</v>
      </c>
      <c r="N365" s="22">
        <f t="shared" si="164"/>
        <v>2621000</v>
      </c>
      <c r="O365" s="22">
        <f t="shared" si="164"/>
        <v>12017.06</v>
      </c>
      <c r="P365" s="229">
        <f>SUM(P366:P367)</f>
        <v>2608982.94</v>
      </c>
      <c r="Q365" s="22">
        <f>SUM(Q366:Q367)</f>
        <v>0</v>
      </c>
      <c r="R365" s="22">
        <f>SUM(R366:R367)</f>
        <v>12017.06</v>
      </c>
      <c r="S365" s="22">
        <f>SUM(S366:S367)</f>
        <v>6269.16</v>
      </c>
      <c r="T365" s="22">
        <f>SUM(T366:T367)</f>
        <v>6160.53</v>
      </c>
      <c r="U365" s="154">
        <f>+IFERROR((R365/N365),0%)</f>
        <v>4.5849141549027085E-3</v>
      </c>
    </row>
    <row r="366" spans="1:33" ht="15" customHeight="1" x14ac:dyDescent="0.2">
      <c r="A366" s="95"/>
      <c r="B366" s="314" t="s">
        <v>26</v>
      </c>
      <c r="C366" s="269" t="s">
        <v>24</v>
      </c>
      <c r="D366" s="39">
        <v>174262</v>
      </c>
      <c r="E366" s="269">
        <v>3</v>
      </c>
      <c r="F366" s="313">
        <v>142</v>
      </c>
      <c r="G366" s="40" t="str">
        <f>CONCATENATE(D366,"-",E366,"-",F366)</f>
        <v>174262-3-142</v>
      </c>
      <c r="H366" s="32">
        <f>IFERROR(VLOOKUP(G366,'Base Zero'!A:L,6,FALSE),0)</f>
        <v>2126000</v>
      </c>
      <c r="I366" s="32">
        <f>IFERROR(VLOOKUP(G366,'Base Zero'!A:L,7,FALSE),0)</f>
        <v>0</v>
      </c>
      <c r="J366" s="23">
        <f>(H366+I366)</f>
        <v>2126000</v>
      </c>
      <c r="K366" s="32">
        <f>(L366-J366)</f>
        <v>0</v>
      </c>
      <c r="L366" s="32">
        <f>IFERROR(VLOOKUP(G366,'Base Zero'!$A:$L,10,FALSE),0)</f>
        <v>2126000</v>
      </c>
      <c r="M366" s="32">
        <f>+L366-N366</f>
        <v>0</v>
      </c>
      <c r="N366" s="32">
        <f>IFERROR(VLOOKUP(G366,'Base Zero'!$A:$P,16,FALSE),0)</f>
        <v>2126000</v>
      </c>
      <c r="O366" s="32">
        <f>IFERROR(VLOOKUP(G366,'Base Execução'!A:M,6,FALSE),0)+IFERROR(VLOOKUP(G366,'Destaque Liberado pela CPRM'!A:F,6,FALSE),0)</f>
        <v>12017.06</v>
      </c>
      <c r="P366" s="231">
        <f>+N366-O366</f>
        <v>2113982.94</v>
      </c>
      <c r="Q366" s="32"/>
      <c r="R366" s="231">
        <f>IFERROR(VLOOKUP(G366,'Base Execução'!$A:$K,7,FALSE),0)</f>
        <v>12017.06</v>
      </c>
      <c r="S366" s="231">
        <f>IFERROR(VLOOKUP(G366,'Base Execução'!$A:$K,9,FALSE),0)</f>
        <v>6269.16</v>
      </c>
      <c r="T366" s="32">
        <f>IFERROR(VLOOKUP(G366,'Base Execução'!$A:$K,11,FALSE),0)</f>
        <v>6160.53</v>
      </c>
      <c r="U366" s="155"/>
    </row>
    <row r="367" spans="1:33" ht="15" customHeight="1" x14ac:dyDescent="0.2">
      <c r="A367" s="95"/>
      <c r="B367" s="314" t="s">
        <v>26</v>
      </c>
      <c r="C367" s="278" t="s">
        <v>27</v>
      </c>
      <c r="D367" s="39">
        <v>174262</v>
      </c>
      <c r="E367" s="269">
        <v>4</v>
      </c>
      <c r="F367" s="313">
        <v>142</v>
      </c>
      <c r="G367" s="40" t="str">
        <f>CONCATENATE(D367,"-",E367,"-",F367)</f>
        <v>174262-4-142</v>
      </c>
      <c r="H367" s="32">
        <f>IFERROR(VLOOKUP(G367,'Base Zero'!A:L,6,FALSE),0)</f>
        <v>495000</v>
      </c>
      <c r="I367" s="32">
        <f>IFERROR(VLOOKUP(G367,'Base Zero'!A:L,7,FALSE),0)</f>
        <v>0</v>
      </c>
      <c r="J367" s="23">
        <f>(H367+I367)</f>
        <v>495000</v>
      </c>
      <c r="K367" s="32">
        <f>(L367-J367)</f>
        <v>0</v>
      </c>
      <c r="L367" s="32">
        <f>IFERROR(VLOOKUP(G367,'Base Zero'!$A:$L,10,FALSE),0)</f>
        <v>495000</v>
      </c>
      <c r="M367" s="32">
        <f>+L367-N367</f>
        <v>0</v>
      </c>
      <c r="N367" s="32">
        <f>IFERROR(VLOOKUP(G367,'Base Zero'!$A:$P,16,FALSE),0)</f>
        <v>495000</v>
      </c>
      <c r="O367" s="32">
        <f>IFERROR(VLOOKUP(G367,'Base Execução'!A:M,6,FALSE),0)+IFERROR(VLOOKUP(G367,'Destaque Liberado pela CPRM'!A:F,6,FALSE),0)</f>
        <v>0</v>
      </c>
      <c r="P367" s="231">
        <f>+N367-O367</f>
        <v>495000</v>
      </c>
      <c r="Q367" s="32"/>
      <c r="R367" s="231">
        <f>IFERROR(VLOOKUP(G367,'Base Execução'!$A:$K,7,FALSE),0)</f>
        <v>0</v>
      </c>
      <c r="S367" s="231">
        <f>IFERROR(VLOOKUP(G367,'Base Execução'!$A:$K,9,FALSE),0)</f>
        <v>0</v>
      </c>
      <c r="T367" s="32">
        <f>IFERROR(VLOOKUP(G367,'Base Execução'!$A:$K,11,FALSE),0)</f>
        <v>0</v>
      </c>
      <c r="U367" s="155"/>
    </row>
    <row r="368" spans="1:33" s="11" customFormat="1" ht="15" customHeight="1" x14ac:dyDescent="0.2">
      <c r="A368" s="95"/>
      <c r="B368" s="424" t="s">
        <v>149</v>
      </c>
      <c r="C368" s="278"/>
      <c r="D368" s="40"/>
      <c r="E368" s="278"/>
      <c r="F368" s="313"/>
      <c r="G368" s="40"/>
      <c r="H368" s="32"/>
      <c r="I368" s="32"/>
      <c r="J368" s="23"/>
      <c r="K368" s="32"/>
      <c r="L368" s="32"/>
      <c r="M368" s="32"/>
      <c r="N368" s="32"/>
      <c r="O368" s="32"/>
      <c r="P368" s="231"/>
      <c r="Q368" s="33"/>
      <c r="R368" s="231"/>
      <c r="S368" s="231"/>
      <c r="T368" s="32"/>
      <c r="U368" s="155"/>
      <c r="V368" s="364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" customHeight="1" x14ac:dyDescent="0.2">
      <c r="A369" s="95"/>
      <c r="B369" s="38" t="s">
        <v>150</v>
      </c>
      <c r="C369" s="269"/>
      <c r="D369" s="36"/>
      <c r="E369" s="35"/>
      <c r="F369" s="37"/>
      <c r="G369" s="33"/>
      <c r="H369" s="22">
        <f t="shared" ref="H369:T369" si="165">SUM(H370:H371)</f>
        <v>2117890</v>
      </c>
      <c r="I369" s="22">
        <f t="shared" si="165"/>
        <v>0</v>
      </c>
      <c r="J369" s="22">
        <f t="shared" si="165"/>
        <v>2117890</v>
      </c>
      <c r="K369" s="22">
        <f t="shared" si="165"/>
        <v>0</v>
      </c>
      <c r="L369" s="22">
        <f t="shared" si="165"/>
        <v>2117890</v>
      </c>
      <c r="M369" s="22">
        <f t="shared" si="165"/>
        <v>0</v>
      </c>
      <c r="N369" s="22">
        <f t="shared" si="165"/>
        <v>2117890</v>
      </c>
      <c r="O369" s="22">
        <f t="shared" si="165"/>
        <v>8155.11</v>
      </c>
      <c r="P369" s="229">
        <f t="shared" si="165"/>
        <v>2109734.8899999997</v>
      </c>
      <c r="Q369" s="22">
        <f t="shared" si="165"/>
        <v>0</v>
      </c>
      <c r="R369" s="22">
        <f t="shared" si="165"/>
        <v>8055.11</v>
      </c>
      <c r="S369" s="22">
        <f t="shared" si="165"/>
        <v>7054.87</v>
      </c>
      <c r="T369" s="22">
        <f t="shared" si="165"/>
        <v>7054.87</v>
      </c>
      <c r="U369" s="154">
        <f>+IFERROR((R369/N369),0%)</f>
        <v>3.8033656138892953E-3</v>
      </c>
    </row>
    <row r="370" spans="1:33" ht="15" customHeight="1" x14ac:dyDescent="0.2">
      <c r="A370" s="95"/>
      <c r="B370" s="314" t="s">
        <v>26</v>
      </c>
      <c r="C370" s="269" t="s">
        <v>24</v>
      </c>
      <c r="D370" s="39">
        <v>174267</v>
      </c>
      <c r="E370" s="269">
        <v>3</v>
      </c>
      <c r="F370" s="313">
        <v>142</v>
      </c>
      <c r="G370" s="40" t="str">
        <f>CONCATENATE(D370,"-",E370,"-",F370)</f>
        <v>174267-3-142</v>
      </c>
      <c r="H370" s="32">
        <f>IFERROR(VLOOKUP(G370,'Base Zero'!A:L,6,FALSE),0)</f>
        <v>2007890</v>
      </c>
      <c r="I370" s="32">
        <f>IFERROR(VLOOKUP(G370,'Base Zero'!A:L,7,FALSE),0)</f>
        <v>0</v>
      </c>
      <c r="J370" s="23">
        <f>(H370+I370)</f>
        <v>2007890</v>
      </c>
      <c r="K370" s="32">
        <f>(L370-J370)</f>
        <v>0</v>
      </c>
      <c r="L370" s="32">
        <f>IFERROR(VLOOKUP(G370,'Base Zero'!$A:$L,10,FALSE),0)</f>
        <v>2007890</v>
      </c>
      <c r="M370" s="32">
        <f>+L370-N370</f>
        <v>0</v>
      </c>
      <c r="N370" s="32">
        <f>IFERROR(VLOOKUP(G370,'Base Zero'!$A:$P,16,FALSE),0)</f>
        <v>2007890</v>
      </c>
      <c r="O370" s="32">
        <f>IFERROR(VLOOKUP(G370,'Base Execução'!A:M,6,FALSE),0)+IFERROR(VLOOKUP(G370,'Destaque Liberado pela CPRM'!A:F,6,FALSE),0)</f>
        <v>8155.11</v>
      </c>
      <c r="P370" s="231">
        <f>+N370-O370</f>
        <v>1999734.89</v>
      </c>
      <c r="Q370" s="32"/>
      <c r="R370" s="231">
        <f>IFERROR(VLOOKUP(G370,'Base Execução'!$A:$K,7,FALSE),0)</f>
        <v>8055.11</v>
      </c>
      <c r="S370" s="231">
        <f>IFERROR(VLOOKUP(G370,'Base Execução'!$A:$K,9,FALSE),0)</f>
        <v>7054.87</v>
      </c>
      <c r="T370" s="32">
        <f>IFERROR(VLOOKUP(G370,'Base Execução'!$A:$K,11,FALSE),0)</f>
        <v>7054.87</v>
      </c>
      <c r="U370" s="155"/>
    </row>
    <row r="371" spans="1:33" ht="15" customHeight="1" x14ac:dyDescent="0.2">
      <c r="A371" s="95"/>
      <c r="B371" s="314" t="s">
        <v>26</v>
      </c>
      <c r="C371" s="278" t="s">
        <v>27</v>
      </c>
      <c r="D371" s="39">
        <v>174267</v>
      </c>
      <c r="E371" s="269">
        <v>4</v>
      </c>
      <c r="F371" s="313">
        <v>142</v>
      </c>
      <c r="G371" s="40" t="str">
        <f>CONCATENATE(D371,"-",E371,"-",F371)</f>
        <v>174267-4-142</v>
      </c>
      <c r="H371" s="32">
        <f>IFERROR(VLOOKUP(G371,'Base Zero'!A:L,6,FALSE),0)</f>
        <v>110000</v>
      </c>
      <c r="I371" s="32">
        <f>IFERROR(VLOOKUP(G371,'Base Zero'!A:L,7,FALSE),0)</f>
        <v>0</v>
      </c>
      <c r="J371" s="23">
        <f>(H371+I371)</f>
        <v>110000</v>
      </c>
      <c r="K371" s="32">
        <f>(L371-J371)</f>
        <v>0</v>
      </c>
      <c r="L371" s="32">
        <f>IFERROR(VLOOKUP(G371,'Base Zero'!$A:$L,10,FALSE),0)</f>
        <v>110000</v>
      </c>
      <c r="M371" s="32">
        <f>+L371-N371</f>
        <v>0</v>
      </c>
      <c r="N371" s="32">
        <f>IFERROR(VLOOKUP(G371,'Base Zero'!$A:$P,16,FALSE),0)</f>
        <v>110000</v>
      </c>
      <c r="O371" s="32">
        <f>IFERROR(VLOOKUP(G371,'Base Execução'!A:M,6,FALSE),0)+IFERROR(VLOOKUP(G371,'Destaque Liberado pela CPRM'!A:F,6,FALSE),0)</f>
        <v>0</v>
      </c>
      <c r="P371" s="231">
        <f>+N371-O371</f>
        <v>110000</v>
      </c>
      <c r="Q371" s="32"/>
      <c r="R371" s="231">
        <f>IFERROR(VLOOKUP(G371,'Base Execução'!$A:$K,7,FALSE),0)</f>
        <v>0</v>
      </c>
      <c r="S371" s="231">
        <f>IFERROR(VLOOKUP(G371,'Base Execução'!$A:$K,9,FALSE),0)</f>
        <v>0</v>
      </c>
      <c r="T371" s="32">
        <f>IFERROR(VLOOKUP(G371,'Base Execução'!$A:$K,11,FALSE),0)</f>
        <v>0</v>
      </c>
      <c r="U371" s="155"/>
    </row>
    <row r="372" spans="1:33" s="11" customFormat="1" ht="15" customHeight="1" x14ac:dyDescent="0.2">
      <c r="A372" s="368"/>
      <c r="B372" s="301"/>
      <c r="C372" s="48"/>
      <c r="D372" s="49"/>
      <c r="E372" s="48"/>
      <c r="F372" s="50"/>
      <c r="G372" s="48"/>
      <c r="H372" s="42"/>
      <c r="I372" s="42"/>
      <c r="J372" s="24"/>
      <c r="K372" s="42"/>
      <c r="L372" s="42"/>
      <c r="M372" s="42"/>
      <c r="N372" s="42"/>
      <c r="O372" s="42"/>
      <c r="P372" s="265"/>
      <c r="Q372" s="35"/>
      <c r="R372" s="265"/>
      <c r="S372" s="265"/>
      <c r="T372" s="42"/>
      <c r="U372" s="300"/>
      <c r="V372" s="364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s="11" customFormat="1" ht="24.95" customHeight="1" x14ac:dyDescent="0.2">
      <c r="A373" s="95"/>
      <c r="B373" s="41" t="s">
        <v>292</v>
      </c>
      <c r="C373" s="278"/>
      <c r="D373" s="40"/>
      <c r="E373" s="278"/>
      <c r="F373" s="279"/>
      <c r="G373" s="278"/>
      <c r="H373" s="21">
        <f>SUM(H375:H378)</f>
        <v>8500000</v>
      </c>
      <c r="I373" s="21">
        <f t="shared" ref="I373:T373" si="166">SUM(I375:I378)</f>
        <v>0</v>
      </c>
      <c r="J373" s="21">
        <f t="shared" si="166"/>
        <v>8500000</v>
      </c>
      <c r="K373" s="21">
        <f t="shared" si="166"/>
        <v>0</v>
      </c>
      <c r="L373" s="21">
        <f t="shared" si="166"/>
        <v>8500000</v>
      </c>
      <c r="M373" s="21">
        <f t="shared" si="166"/>
        <v>0</v>
      </c>
      <c r="N373" s="21">
        <f t="shared" si="166"/>
        <v>8500000</v>
      </c>
      <c r="O373" s="21">
        <f t="shared" si="166"/>
        <v>1007368.3300000001</v>
      </c>
      <c r="P373" s="21">
        <f t="shared" si="166"/>
        <v>7492631.6699999999</v>
      </c>
      <c r="Q373" s="22">
        <f>SUM(Q376:Q378)</f>
        <v>0</v>
      </c>
      <c r="R373" s="21">
        <f t="shared" si="166"/>
        <v>936909.66999999993</v>
      </c>
      <c r="S373" s="21">
        <f t="shared" si="166"/>
        <v>622207.72000000009</v>
      </c>
      <c r="T373" s="21">
        <f t="shared" si="166"/>
        <v>282207.21999999997</v>
      </c>
      <c r="U373" s="156">
        <f>+IFERROR((R373/N373),0%)</f>
        <v>0.11022466705882351</v>
      </c>
      <c r="V373" s="364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s="11" customFormat="1" ht="15" customHeight="1" x14ac:dyDescent="0.2">
      <c r="A374" s="95"/>
      <c r="B374" s="277" t="s">
        <v>329</v>
      </c>
      <c r="C374" s="278"/>
      <c r="D374" s="40"/>
      <c r="E374" s="278"/>
      <c r="F374" s="279"/>
      <c r="G374" s="278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2"/>
      <c r="S374" s="232"/>
      <c r="T374" s="31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s="11" customFormat="1" ht="15" customHeight="1" x14ac:dyDescent="0.2">
      <c r="A375" s="95"/>
      <c r="B375" s="314" t="s">
        <v>23</v>
      </c>
      <c r="C375" s="278" t="s">
        <v>24</v>
      </c>
      <c r="D375" s="40"/>
      <c r="E375" s="278">
        <v>3</v>
      </c>
      <c r="F375" s="313">
        <v>100</v>
      </c>
      <c r="G375" s="278"/>
      <c r="H375" s="32">
        <f>H382</f>
        <v>0</v>
      </c>
      <c r="I375" s="32">
        <f t="shared" ref="I375:T375" si="167">I382</f>
        <v>0</v>
      </c>
      <c r="J375" s="32">
        <f t="shared" si="167"/>
        <v>0</v>
      </c>
      <c r="K375" s="32">
        <f t="shared" si="167"/>
        <v>0</v>
      </c>
      <c r="L375" s="32">
        <f t="shared" si="167"/>
        <v>0</v>
      </c>
      <c r="M375" s="32">
        <f t="shared" si="167"/>
        <v>0</v>
      </c>
      <c r="N375" s="32">
        <f t="shared" si="167"/>
        <v>0</v>
      </c>
      <c r="O375" s="32">
        <f t="shared" si="167"/>
        <v>0</v>
      </c>
      <c r="P375" s="32">
        <f t="shared" si="167"/>
        <v>0</v>
      </c>
      <c r="Q375" s="33"/>
      <c r="R375" s="32">
        <f t="shared" si="167"/>
        <v>0</v>
      </c>
      <c r="S375" s="32">
        <f t="shared" si="167"/>
        <v>0</v>
      </c>
      <c r="T375" s="32">
        <f t="shared" si="167"/>
        <v>0</v>
      </c>
      <c r="U375" s="155"/>
      <c r="V375" s="364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s="11" customFormat="1" ht="15" customHeight="1" x14ac:dyDescent="0.2">
      <c r="A376" s="95"/>
      <c r="B376" s="314" t="s">
        <v>23</v>
      </c>
      <c r="C376" s="278" t="s">
        <v>24</v>
      </c>
      <c r="D376" s="40"/>
      <c r="E376" s="278">
        <v>3</v>
      </c>
      <c r="F376" s="313">
        <v>142</v>
      </c>
      <c r="G376" s="278"/>
      <c r="H376" s="32">
        <f>H383</f>
        <v>5692518</v>
      </c>
      <c r="I376" s="32">
        <f t="shared" ref="I376:T376" si="168">I383</f>
        <v>0</v>
      </c>
      <c r="J376" s="32">
        <f t="shared" si="168"/>
        <v>5692518</v>
      </c>
      <c r="K376" s="32">
        <f t="shared" si="168"/>
        <v>0</v>
      </c>
      <c r="L376" s="32">
        <f t="shared" si="168"/>
        <v>5692518</v>
      </c>
      <c r="M376" s="32">
        <f t="shared" si="168"/>
        <v>0</v>
      </c>
      <c r="N376" s="32">
        <f t="shared" si="168"/>
        <v>5692518</v>
      </c>
      <c r="O376" s="32">
        <f t="shared" si="168"/>
        <v>812836.54</v>
      </c>
      <c r="P376" s="32">
        <f t="shared" si="168"/>
        <v>4879681.46</v>
      </c>
      <c r="Q376" s="32">
        <f t="shared" si="168"/>
        <v>0</v>
      </c>
      <c r="R376" s="32">
        <f t="shared" si="168"/>
        <v>742423.94</v>
      </c>
      <c r="S376" s="32">
        <f t="shared" si="168"/>
        <v>539561.78</v>
      </c>
      <c r="T376" s="32">
        <f t="shared" si="168"/>
        <v>253628.99</v>
      </c>
      <c r="U376" s="155"/>
      <c r="V376" s="364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11" customFormat="1" ht="15" customHeight="1" x14ac:dyDescent="0.2">
      <c r="A377" s="95"/>
      <c r="B377" s="314" t="s">
        <v>32</v>
      </c>
      <c r="C377" s="278" t="s">
        <v>27</v>
      </c>
      <c r="D377" s="40"/>
      <c r="E377" s="278">
        <v>4</v>
      </c>
      <c r="F377" s="313">
        <v>142</v>
      </c>
      <c r="G377" s="278"/>
      <c r="H377" s="32">
        <f>H384</f>
        <v>1000000</v>
      </c>
      <c r="I377" s="32">
        <f t="shared" ref="I377:T377" si="169">I384</f>
        <v>0</v>
      </c>
      <c r="J377" s="32">
        <f t="shared" si="169"/>
        <v>1000000</v>
      </c>
      <c r="K377" s="32">
        <f t="shared" si="169"/>
        <v>0</v>
      </c>
      <c r="L377" s="32">
        <f t="shared" si="169"/>
        <v>1000000</v>
      </c>
      <c r="M377" s="32">
        <f t="shared" si="169"/>
        <v>0</v>
      </c>
      <c r="N377" s="32">
        <f t="shared" si="169"/>
        <v>1000000</v>
      </c>
      <c r="O377" s="32">
        <f t="shared" si="169"/>
        <v>491.9</v>
      </c>
      <c r="P377" s="32">
        <f t="shared" si="169"/>
        <v>999508.1</v>
      </c>
      <c r="Q377" s="32">
        <f t="shared" si="169"/>
        <v>0</v>
      </c>
      <c r="R377" s="32">
        <f t="shared" si="169"/>
        <v>491.9</v>
      </c>
      <c r="S377" s="32">
        <f t="shared" si="169"/>
        <v>491.9</v>
      </c>
      <c r="T377" s="32">
        <f t="shared" si="169"/>
        <v>491.9</v>
      </c>
      <c r="U377" s="155"/>
      <c r="V377" s="364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11" customFormat="1" ht="15" customHeight="1" x14ac:dyDescent="0.2">
      <c r="A378" s="95"/>
      <c r="B378" s="314" t="s">
        <v>39</v>
      </c>
      <c r="C378" s="278" t="s">
        <v>24</v>
      </c>
      <c r="D378" s="40"/>
      <c r="E378" s="278">
        <v>3</v>
      </c>
      <c r="F378" s="279">
        <v>150</v>
      </c>
      <c r="G378" s="278"/>
      <c r="H378" s="32">
        <f>H385</f>
        <v>1807482</v>
      </c>
      <c r="I378" s="32">
        <f t="shared" ref="I378:T378" si="170">I385</f>
        <v>0</v>
      </c>
      <c r="J378" s="32">
        <f t="shared" si="170"/>
        <v>1807482</v>
      </c>
      <c r="K378" s="32">
        <f t="shared" si="170"/>
        <v>0</v>
      </c>
      <c r="L378" s="32">
        <f t="shared" si="170"/>
        <v>1807482</v>
      </c>
      <c r="M378" s="32">
        <f t="shared" si="170"/>
        <v>0</v>
      </c>
      <c r="N378" s="32">
        <f t="shared" si="170"/>
        <v>1807482</v>
      </c>
      <c r="O378" s="32">
        <f t="shared" si="170"/>
        <v>194039.89</v>
      </c>
      <c r="P378" s="32">
        <f t="shared" si="170"/>
        <v>1613442.1099999999</v>
      </c>
      <c r="Q378" s="32">
        <f t="shared" si="170"/>
        <v>0</v>
      </c>
      <c r="R378" s="32">
        <f t="shared" si="170"/>
        <v>193993.83</v>
      </c>
      <c r="S378" s="32">
        <f t="shared" si="170"/>
        <v>82154.039999999994</v>
      </c>
      <c r="T378" s="32">
        <f t="shared" si="170"/>
        <v>28086.33</v>
      </c>
      <c r="U378" s="155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15" customHeight="1" x14ac:dyDescent="0.2">
      <c r="A379" s="95"/>
      <c r="B379" s="314"/>
      <c r="C379" s="278"/>
      <c r="D379" s="40"/>
      <c r="E379" s="278"/>
      <c r="F379" s="279"/>
      <c r="G379" s="278"/>
      <c r="H379" s="32"/>
      <c r="I379" s="32"/>
      <c r="J379" s="23"/>
      <c r="K379" s="32"/>
      <c r="L379" s="32"/>
      <c r="M379" s="32"/>
      <c r="N379" s="32"/>
      <c r="O379" s="32"/>
      <c r="P379" s="231"/>
      <c r="Q379" s="33"/>
      <c r="R379" s="232"/>
      <c r="S379" s="232"/>
      <c r="T379" s="31"/>
      <c r="U379" s="155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424" t="s">
        <v>293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8" t="s">
        <v>197</v>
      </c>
      <c r="C381" s="278"/>
      <c r="D381" s="40"/>
      <c r="E381" s="278"/>
      <c r="F381" s="279"/>
      <c r="G381" s="278"/>
      <c r="H381" s="22">
        <f>SUM(H382:H385)</f>
        <v>8500000</v>
      </c>
      <c r="I381" s="22">
        <f t="shared" ref="I381:P381" si="171">SUM(I382:I385)</f>
        <v>0</v>
      </c>
      <c r="J381" s="22">
        <f t="shared" si="171"/>
        <v>8500000</v>
      </c>
      <c r="K381" s="22">
        <f t="shared" si="171"/>
        <v>0</v>
      </c>
      <c r="L381" s="22">
        <f t="shared" si="171"/>
        <v>8500000</v>
      </c>
      <c r="M381" s="22">
        <f t="shared" si="171"/>
        <v>0</v>
      </c>
      <c r="N381" s="22">
        <f t="shared" si="171"/>
        <v>8500000</v>
      </c>
      <c r="O381" s="22">
        <f t="shared" si="171"/>
        <v>1007368.3300000001</v>
      </c>
      <c r="P381" s="22">
        <f t="shared" si="171"/>
        <v>7492631.6699999999</v>
      </c>
      <c r="Q381" s="22">
        <f>SUM(Q383:Q385)</f>
        <v>0</v>
      </c>
      <c r="R381" s="22">
        <f>SUM(R382:R385)</f>
        <v>936909.66999999993</v>
      </c>
      <c r="S381" s="22">
        <f>SUM(S382:S385)</f>
        <v>622207.72000000009</v>
      </c>
      <c r="T381" s="22">
        <f>SUM(T382:T385)</f>
        <v>282207.21999999997</v>
      </c>
      <c r="U381" s="154">
        <f>+IFERROR((R381/N381),0%)</f>
        <v>0.11022466705882351</v>
      </c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>
        <v>174239</v>
      </c>
      <c r="E382" s="278">
        <v>3</v>
      </c>
      <c r="F382" s="313">
        <v>100</v>
      </c>
      <c r="G382" s="40" t="str">
        <f>CONCATENATE(D382,"-",E382,"-",F382)</f>
        <v>174239-3-100</v>
      </c>
      <c r="H382" s="32">
        <f>IFERROR(VLOOKUP(G382,'Base Zero'!A:L,6,FALSE),0)</f>
        <v>0</v>
      </c>
      <c r="I382" s="32">
        <f>IFERROR(VLOOKUP(G382,'Base Zero'!A:L,7,FALSE),0)</f>
        <v>0</v>
      </c>
      <c r="J382" s="23">
        <f>(H382+I382)</f>
        <v>0</v>
      </c>
      <c r="K382" s="32">
        <f>(L382-J382)</f>
        <v>0</v>
      </c>
      <c r="L382" s="32">
        <f>IFERROR(VLOOKUP(G382,'Base Zero'!$A:$L,10,FALSE),0)</f>
        <v>0</v>
      </c>
      <c r="M382" s="32">
        <f>+L382-N382</f>
        <v>0</v>
      </c>
      <c r="N382" s="32">
        <f>IFERROR(VLOOKUP(G382,'Base Zero'!$A:$P,16,FALSE),0)</f>
        <v>0</v>
      </c>
      <c r="O382" s="32">
        <f>IFERROR(VLOOKUP(G382,'Base Execução'!A:M,6,FALSE),0)+IFERROR(VLOOKUP(G382,'Destaque Liberado pela CPRM'!A:F,6,FALSE),0)</f>
        <v>0</v>
      </c>
      <c r="P382" s="231">
        <f>+N382-O382</f>
        <v>0</v>
      </c>
      <c r="Q382" s="22"/>
      <c r="R382" s="231">
        <f>IFERROR(VLOOKUP(G382,'Base Execução'!$A:$K,7,FALSE),0)</f>
        <v>0</v>
      </c>
      <c r="S382" s="231">
        <f>IFERROR(VLOOKUP(G382,'Base Execução'!$A:$K,9,FALSE),0)</f>
        <v>0</v>
      </c>
      <c r="T382" s="32">
        <f>IFERROR(VLOOKUP(G382,'Base Execução'!$A:$K,11,FALSE),0)</f>
        <v>0</v>
      </c>
      <c r="U382" s="154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23</v>
      </c>
      <c r="C383" s="278" t="s">
        <v>24</v>
      </c>
      <c r="D383" s="40">
        <v>174239</v>
      </c>
      <c r="E383" s="278">
        <v>3</v>
      </c>
      <c r="F383" s="313">
        <v>142</v>
      </c>
      <c r="G383" s="40" t="str">
        <f>CONCATENATE(D383,"-",E383,"-",F383)</f>
        <v>174239-3-142</v>
      </c>
      <c r="H383" s="32">
        <f>IFERROR(VLOOKUP(G383,'Base Zero'!A:L,6,FALSE),0)</f>
        <v>5692518</v>
      </c>
      <c r="I383" s="32">
        <f>IFERROR(VLOOKUP(G383,'Base Zero'!A:L,7,FALSE),0)</f>
        <v>0</v>
      </c>
      <c r="J383" s="23">
        <f>(H383+I383)</f>
        <v>5692518</v>
      </c>
      <c r="K383" s="32">
        <f>(L383-J383)</f>
        <v>0</v>
      </c>
      <c r="L383" s="32">
        <f>IFERROR(VLOOKUP(G383,'Base Zero'!$A:$L,10,FALSE),0)</f>
        <v>5692518</v>
      </c>
      <c r="M383" s="32">
        <f>+L383-N383</f>
        <v>0</v>
      </c>
      <c r="N383" s="32">
        <f>IFERROR(VLOOKUP(G383,'Base Zero'!$A:$P,16,FALSE),0)</f>
        <v>5692518</v>
      </c>
      <c r="O383" s="32">
        <f>IFERROR(VLOOKUP(G383,'Base Execução'!A:M,6,FALSE),0)+IFERROR(VLOOKUP(G383,'Destaque Liberado pela CPRM'!A:F,6,FALSE),0)</f>
        <v>812836.54</v>
      </c>
      <c r="P383" s="231">
        <f>+N383-O383</f>
        <v>4879681.46</v>
      </c>
      <c r="Q383" s="32"/>
      <c r="R383" s="231">
        <f>IFERROR(VLOOKUP(G383,'Base Execução'!$A:$K,7,FALSE),0)</f>
        <v>742423.94</v>
      </c>
      <c r="S383" s="231">
        <f>IFERROR(VLOOKUP(G383,'Base Execução'!$A:$K,9,FALSE),0)</f>
        <v>539561.78</v>
      </c>
      <c r="T383" s="32">
        <f>IFERROR(VLOOKUP(G383,'Base Execução'!$A:$K,11,FALSE),0)</f>
        <v>253628.99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32</v>
      </c>
      <c r="C384" s="278" t="s">
        <v>27</v>
      </c>
      <c r="D384" s="40">
        <v>174239</v>
      </c>
      <c r="E384" s="278">
        <v>4</v>
      </c>
      <c r="F384" s="313">
        <v>142</v>
      </c>
      <c r="G384" s="40" t="str">
        <f>CONCATENATE(D384,"-",E384,"-",F384)</f>
        <v>174239-4-142</v>
      </c>
      <c r="H384" s="32">
        <f>IFERROR(VLOOKUP(G384,'Base Zero'!A:L,6,FALSE),0)</f>
        <v>1000000</v>
      </c>
      <c r="I384" s="32">
        <f>IFERROR(VLOOKUP(G384,'Base Zero'!A:L,7,FALSE),0)</f>
        <v>0</v>
      </c>
      <c r="J384" s="23">
        <f>(H384+I384)</f>
        <v>1000000</v>
      </c>
      <c r="K384" s="32">
        <f>(L384-J384)</f>
        <v>0</v>
      </c>
      <c r="L384" s="32">
        <f>IFERROR(VLOOKUP(G384,'Base Zero'!$A:$L,10,FALSE),0)</f>
        <v>1000000</v>
      </c>
      <c r="M384" s="32">
        <f>+L384-N384</f>
        <v>0</v>
      </c>
      <c r="N384" s="32">
        <f>IFERROR(VLOOKUP(G384,'Base Zero'!$A:$P,16,FALSE),0)</f>
        <v>1000000</v>
      </c>
      <c r="O384" s="32">
        <f>IFERROR(VLOOKUP(G384,'Base Execução'!A:M,6,FALSE),0)+IFERROR(VLOOKUP(G384,'Destaque Liberado pela CPRM'!A:F,6,FALSE),0)</f>
        <v>491.9</v>
      </c>
      <c r="P384" s="231">
        <f>+N384-O384</f>
        <v>999508.1</v>
      </c>
      <c r="Q384" s="33"/>
      <c r="R384" s="231">
        <f>IFERROR(VLOOKUP(G384,'Base Execução'!$A:$K,7,FALSE),0)</f>
        <v>491.9</v>
      </c>
      <c r="S384" s="231">
        <f>IFERROR(VLOOKUP(G384,'Base Execução'!$A:$K,9,FALSE),0)</f>
        <v>491.9</v>
      </c>
      <c r="T384" s="32">
        <f>IFERROR(VLOOKUP(G384,'Base Execução'!$A:$K,11,FALSE),0)</f>
        <v>491.9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 t="s">
        <v>39</v>
      </c>
      <c r="C385" s="278" t="s">
        <v>24</v>
      </c>
      <c r="D385" s="40">
        <v>174239</v>
      </c>
      <c r="E385" s="278">
        <v>3</v>
      </c>
      <c r="F385" s="279">
        <v>150</v>
      </c>
      <c r="G385" s="40" t="str">
        <f>CONCATENATE(D385,"-",E385,"-",F385)</f>
        <v>174239-3-150</v>
      </c>
      <c r="H385" s="32">
        <f>IFERROR(VLOOKUP(G385,'Base Zero'!A:L,6,FALSE),0)</f>
        <v>1807482</v>
      </c>
      <c r="I385" s="32">
        <f>IFERROR(VLOOKUP(G385,'Base Zero'!A:L,7,FALSE),0)</f>
        <v>0</v>
      </c>
      <c r="J385" s="23">
        <f>(H385+I385)</f>
        <v>1807482</v>
      </c>
      <c r="K385" s="32">
        <f>(L385-J385)</f>
        <v>0</v>
      </c>
      <c r="L385" s="32">
        <f>IFERROR(VLOOKUP(G385,'Base Zero'!$A:$L,10,FALSE),0)</f>
        <v>1807482</v>
      </c>
      <c r="M385" s="32">
        <f>+L385-N385</f>
        <v>0</v>
      </c>
      <c r="N385" s="32">
        <f>IFERROR(VLOOKUP(G385,'Base Zero'!$A:$P,16,FALSE),0)</f>
        <v>1807482</v>
      </c>
      <c r="O385" s="32">
        <f>IFERROR(VLOOKUP(G385,'Base Execução'!A:M,6,FALSE),0)+IFERROR(VLOOKUP(G385,'Destaque Liberado pela CPRM'!A:F,6,FALSE),0)</f>
        <v>194039.89</v>
      </c>
      <c r="P385" s="231">
        <f>+N385-O385</f>
        <v>1613442.1099999999</v>
      </c>
      <c r="Q385" s="33"/>
      <c r="R385" s="231">
        <f>IFERROR(VLOOKUP(G385,'Base Execução'!$A:$K,7,FALSE),0)</f>
        <v>193993.83</v>
      </c>
      <c r="S385" s="231">
        <f>IFERROR(VLOOKUP(G385,'Base Execução'!$A:$K,9,FALSE),0)</f>
        <v>82154.039999999994</v>
      </c>
      <c r="T385" s="32">
        <f>IFERROR(VLOOKUP(G385,'Base Execução'!$A:$K,11,FALSE),0)</f>
        <v>28086.33</v>
      </c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368"/>
      <c r="B386" s="299"/>
      <c r="C386" s="48"/>
      <c r="D386" s="49"/>
      <c r="E386" s="48"/>
      <c r="F386" s="50"/>
      <c r="G386" s="48"/>
      <c r="H386" s="42"/>
      <c r="I386" s="42"/>
      <c r="J386" s="24"/>
      <c r="K386" s="42"/>
      <c r="L386" s="42"/>
      <c r="M386" s="42"/>
      <c r="N386" s="42"/>
      <c r="O386" s="42"/>
      <c r="P386" s="265"/>
      <c r="Q386" s="35"/>
      <c r="R386" s="265"/>
      <c r="S386" s="265"/>
      <c r="T386" s="42"/>
      <c r="U386" s="300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24.95" customHeight="1" x14ac:dyDescent="0.2">
      <c r="A387" s="95"/>
      <c r="B387" s="41" t="s">
        <v>294</v>
      </c>
      <c r="C387" s="278"/>
      <c r="D387" s="40"/>
      <c r="E387" s="278"/>
      <c r="F387" s="279"/>
      <c r="G387" s="278"/>
      <c r="H387" s="21">
        <f>SUM(H389:H392)</f>
        <v>1000000</v>
      </c>
      <c r="I387" s="21">
        <f t="shared" ref="I387:T387" si="172">SUM(I389:I392)</f>
        <v>0</v>
      </c>
      <c r="J387" s="21">
        <f t="shared" si="172"/>
        <v>1000000</v>
      </c>
      <c r="K387" s="21">
        <f t="shared" si="172"/>
        <v>0</v>
      </c>
      <c r="L387" s="21">
        <f t="shared" si="172"/>
        <v>1000000</v>
      </c>
      <c r="M387" s="21">
        <f t="shared" si="172"/>
        <v>0</v>
      </c>
      <c r="N387" s="21">
        <f t="shared" si="172"/>
        <v>1000000</v>
      </c>
      <c r="O387" s="21">
        <f t="shared" si="172"/>
        <v>30484.14</v>
      </c>
      <c r="P387" s="21">
        <f t="shared" si="172"/>
        <v>969515.86</v>
      </c>
      <c r="Q387" s="22">
        <f>SUM(Q391:Q392)</f>
        <v>0</v>
      </c>
      <c r="R387" s="21">
        <f t="shared" si="172"/>
        <v>23202.5</v>
      </c>
      <c r="S387" s="21">
        <f t="shared" si="172"/>
        <v>13054.15</v>
      </c>
      <c r="T387" s="21">
        <f t="shared" si="172"/>
        <v>13054.15</v>
      </c>
      <c r="U387" s="156">
        <f>+IFERROR((R387/N387),0%)</f>
        <v>2.3202500000000001E-2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277" t="s">
        <v>330</v>
      </c>
      <c r="C388" s="278"/>
      <c r="D388" s="40"/>
      <c r="E388" s="278"/>
      <c r="F388" s="279"/>
      <c r="G388" s="278"/>
      <c r="H388" s="21"/>
      <c r="I388" s="21"/>
      <c r="J388" s="21"/>
      <c r="K388" s="21"/>
      <c r="L388" s="21"/>
      <c r="M388" s="21"/>
      <c r="N388" s="21"/>
      <c r="O388" s="21"/>
      <c r="P388" s="228"/>
      <c r="Q388" s="33"/>
      <c r="R388" s="228"/>
      <c r="S388" s="228"/>
      <c r="T388" s="21"/>
      <c r="U388" s="155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/>
      <c r="E389" s="278"/>
      <c r="F389" s="313">
        <v>100</v>
      </c>
      <c r="G389" s="278"/>
      <c r="H389" s="32">
        <f>H399</f>
        <v>0</v>
      </c>
      <c r="I389" s="32">
        <f t="shared" ref="I389:T389" si="173">I399</f>
        <v>0</v>
      </c>
      <c r="J389" s="32">
        <f t="shared" si="173"/>
        <v>0</v>
      </c>
      <c r="K389" s="32">
        <f t="shared" si="173"/>
        <v>0</v>
      </c>
      <c r="L389" s="32">
        <f t="shared" si="173"/>
        <v>0</v>
      </c>
      <c r="M389" s="32">
        <f t="shared" si="173"/>
        <v>0</v>
      </c>
      <c r="N389" s="32">
        <f t="shared" si="173"/>
        <v>0</v>
      </c>
      <c r="O389" s="32">
        <f t="shared" si="173"/>
        <v>0</v>
      </c>
      <c r="P389" s="32">
        <f t="shared" si="173"/>
        <v>0</v>
      </c>
      <c r="Q389" s="33"/>
      <c r="R389" s="32">
        <f t="shared" si="173"/>
        <v>0</v>
      </c>
      <c r="S389" s="32">
        <f t="shared" si="173"/>
        <v>0</v>
      </c>
      <c r="T389" s="32">
        <f t="shared" si="173"/>
        <v>0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23</v>
      </c>
      <c r="C390" s="278" t="s">
        <v>27</v>
      </c>
      <c r="D390" s="40"/>
      <c r="E390" s="278"/>
      <c r="F390" s="313">
        <v>100</v>
      </c>
      <c r="G390" s="278"/>
      <c r="H390" s="32">
        <f>H400</f>
        <v>0</v>
      </c>
      <c r="I390" s="32">
        <f t="shared" ref="I390:T390" si="174">I400</f>
        <v>0</v>
      </c>
      <c r="J390" s="32">
        <f t="shared" si="174"/>
        <v>0</v>
      </c>
      <c r="K390" s="32">
        <f t="shared" si="174"/>
        <v>0</v>
      </c>
      <c r="L390" s="32">
        <f t="shared" si="174"/>
        <v>0</v>
      </c>
      <c r="M390" s="32">
        <f t="shared" si="174"/>
        <v>0</v>
      </c>
      <c r="N390" s="32">
        <f t="shared" si="174"/>
        <v>0</v>
      </c>
      <c r="O390" s="32">
        <f t="shared" si="174"/>
        <v>0</v>
      </c>
      <c r="P390" s="32">
        <f t="shared" si="174"/>
        <v>0</v>
      </c>
      <c r="Q390" s="33"/>
      <c r="R390" s="32">
        <f t="shared" si="174"/>
        <v>0</v>
      </c>
      <c r="S390" s="32">
        <f t="shared" si="174"/>
        <v>0</v>
      </c>
      <c r="T390" s="32">
        <f t="shared" si="174"/>
        <v>0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23</v>
      </c>
      <c r="C391" s="278" t="s">
        <v>24</v>
      </c>
      <c r="D391" s="40"/>
      <c r="E391" s="278"/>
      <c r="F391" s="313">
        <v>142</v>
      </c>
      <c r="G391" s="40"/>
      <c r="H391" s="32">
        <f t="shared" ref="H391:T391" si="175">H396+H403+H406+H409</f>
        <v>975000</v>
      </c>
      <c r="I391" s="32">
        <f t="shared" si="175"/>
        <v>0</v>
      </c>
      <c r="J391" s="32">
        <f t="shared" si="175"/>
        <v>975000</v>
      </c>
      <c r="K391" s="32">
        <f t="shared" si="175"/>
        <v>0</v>
      </c>
      <c r="L391" s="32">
        <f t="shared" si="175"/>
        <v>975000</v>
      </c>
      <c r="M391" s="32">
        <f t="shared" si="175"/>
        <v>0</v>
      </c>
      <c r="N391" s="32">
        <f t="shared" si="175"/>
        <v>975000</v>
      </c>
      <c r="O391" s="32">
        <f t="shared" si="175"/>
        <v>30484.14</v>
      </c>
      <c r="P391" s="32">
        <f t="shared" si="175"/>
        <v>944515.86</v>
      </c>
      <c r="Q391" s="32">
        <f t="shared" si="175"/>
        <v>0</v>
      </c>
      <c r="R391" s="32">
        <f t="shared" si="175"/>
        <v>23202.5</v>
      </c>
      <c r="S391" s="32">
        <f t="shared" si="175"/>
        <v>13054.15</v>
      </c>
      <c r="T391" s="32">
        <f t="shared" si="175"/>
        <v>13054.15</v>
      </c>
      <c r="U391" s="29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95"/>
      <c r="B392" s="314" t="s">
        <v>26</v>
      </c>
      <c r="C392" s="278" t="s">
        <v>27</v>
      </c>
      <c r="D392" s="40"/>
      <c r="E392" s="278"/>
      <c r="F392" s="313">
        <v>142</v>
      </c>
      <c r="G392" s="40"/>
      <c r="H392" s="32">
        <f>H397</f>
        <v>25000</v>
      </c>
      <c r="I392" s="32">
        <f t="shared" ref="I392:T392" si="176">I397</f>
        <v>0</v>
      </c>
      <c r="J392" s="32">
        <f t="shared" si="176"/>
        <v>25000</v>
      </c>
      <c r="K392" s="32">
        <f t="shared" si="176"/>
        <v>0</v>
      </c>
      <c r="L392" s="32">
        <f t="shared" si="176"/>
        <v>25000</v>
      </c>
      <c r="M392" s="32">
        <f t="shared" si="176"/>
        <v>0</v>
      </c>
      <c r="N392" s="32">
        <f t="shared" si="176"/>
        <v>25000</v>
      </c>
      <c r="O392" s="32">
        <f t="shared" si="176"/>
        <v>0</v>
      </c>
      <c r="P392" s="32">
        <f t="shared" si="176"/>
        <v>25000</v>
      </c>
      <c r="Q392" s="32">
        <f t="shared" si="176"/>
        <v>0</v>
      </c>
      <c r="R392" s="32">
        <f t="shared" si="176"/>
        <v>0</v>
      </c>
      <c r="S392" s="32">
        <f t="shared" si="176"/>
        <v>0</v>
      </c>
      <c r="T392" s="32">
        <f t="shared" si="176"/>
        <v>0</v>
      </c>
      <c r="U392" s="315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95"/>
      <c r="B393" s="314"/>
      <c r="C393" s="278"/>
      <c r="D393" s="40"/>
      <c r="E393" s="278"/>
      <c r="F393" s="279"/>
      <c r="G393" s="40"/>
      <c r="H393" s="32"/>
      <c r="I393" s="32"/>
      <c r="J393" s="32"/>
      <c r="K393" s="32"/>
      <c r="L393" s="32"/>
      <c r="M393" s="32"/>
      <c r="N393" s="32"/>
      <c r="O393" s="32"/>
      <c r="P393" s="231"/>
      <c r="Q393" s="33"/>
      <c r="R393" s="231"/>
      <c r="S393" s="231"/>
      <c r="T393" s="32"/>
      <c r="U393" s="155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424" t="s">
        <v>161</v>
      </c>
      <c r="C394" s="278"/>
      <c r="D394" s="40"/>
      <c r="E394" s="278"/>
      <c r="F394" s="279"/>
      <c r="G394" s="278"/>
      <c r="H394" s="32"/>
      <c r="I394" s="32"/>
      <c r="J394" s="23"/>
      <c r="K394" s="32"/>
      <c r="L394" s="32"/>
      <c r="M394" s="32"/>
      <c r="N394" s="32"/>
      <c r="O394" s="32"/>
      <c r="P394" s="231"/>
      <c r="Q394" s="33"/>
      <c r="R394" s="232"/>
      <c r="S394" s="232"/>
      <c r="T394" s="3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8" t="s">
        <v>162</v>
      </c>
      <c r="C395" s="278"/>
      <c r="D395" s="40"/>
      <c r="E395" s="278"/>
      <c r="F395" s="279"/>
      <c r="G395" s="278"/>
      <c r="H395" s="21">
        <f t="shared" ref="H395:T395" si="177">SUM(H396:H397)</f>
        <v>225000</v>
      </c>
      <c r="I395" s="21">
        <f t="shared" si="177"/>
        <v>0</v>
      </c>
      <c r="J395" s="21">
        <f t="shared" si="177"/>
        <v>225000</v>
      </c>
      <c r="K395" s="21">
        <f t="shared" si="177"/>
        <v>0</v>
      </c>
      <c r="L395" s="21">
        <f t="shared" si="177"/>
        <v>225000</v>
      </c>
      <c r="M395" s="21">
        <f t="shared" si="177"/>
        <v>0</v>
      </c>
      <c r="N395" s="21">
        <f t="shared" si="177"/>
        <v>225000</v>
      </c>
      <c r="O395" s="21">
        <f t="shared" si="177"/>
        <v>10975.14</v>
      </c>
      <c r="P395" s="228">
        <f t="shared" si="177"/>
        <v>214024.86</v>
      </c>
      <c r="Q395" s="21">
        <f t="shared" si="177"/>
        <v>0</v>
      </c>
      <c r="R395" s="21">
        <f t="shared" si="177"/>
        <v>10975.14</v>
      </c>
      <c r="S395" s="21">
        <f t="shared" si="177"/>
        <v>857.39</v>
      </c>
      <c r="T395" s="21">
        <f t="shared" si="177"/>
        <v>857.39</v>
      </c>
      <c r="U395" s="154">
        <f>+IFERROR((R395/N395),0%)</f>
        <v>4.87784E-2</v>
      </c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24</v>
      </c>
      <c r="D396" s="40">
        <v>174236</v>
      </c>
      <c r="E396" s="278">
        <v>3</v>
      </c>
      <c r="F396" s="313">
        <v>142</v>
      </c>
      <c r="G396" s="40" t="str">
        <f>CONCATENATE(D396,"-",E396,"-",F396)</f>
        <v>174236-3-142</v>
      </c>
      <c r="H396" s="32">
        <f>IFERROR(VLOOKUP(G396,'Base Zero'!A:L,6,FALSE),0)</f>
        <v>200000</v>
      </c>
      <c r="I396" s="32">
        <f>IFERROR(VLOOKUP(G396,'Base Zero'!A:L,7,FALSE),0)</f>
        <v>0</v>
      </c>
      <c r="J396" s="23">
        <f>(H396+I396)</f>
        <v>200000</v>
      </c>
      <c r="K396" s="32">
        <f>(L396-J396)</f>
        <v>0</v>
      </c>
      <c r="L396" s="32">
        <f>IFERROR(VLOOKUP(G396,'Base Zero'!$A:$L,10,FALSE),0)</f>
        <v>200000</v>
      </c>
      <c r="M396" s="32">
        <f>+L396-N396</f>
        <v>0</v>
      </c>
      <c r="N396" s="32">
        <f>IFERROR(VLOOKUP(G396,'Base Zero'!$A:$P,16,FALSE),0)</f>
        <v>200000</v>
      </c>
      <c r="O396" s="32">
        <f>IFERROR(VLOOKUP(G396,'Base Execução'!A:M,6,FALSE),0)+IFERROR(VLOOKUP(G396,'Destaque Liberado pela CPRM'!A:F,6,FALSE),0)</f>
        <v>10975.14</v>
      </c>
      <c r="P396" s="231">
        <f>+N396-O396</f>
        <v>189024.86</v>
      </c>
      <c r="Q396" s="32"/>
      <c r="R396" s="231">
        <f>IFERROR(VLOOKUP(G396,'Base Execução'!$A:$K,7,FALSE),0)</f>
        <v>10975.14</v>
      </c>
      <c r="S396" s="231">
        <f>IFERROR(VLOOKUP(G396,'Base Execução'!$A:$K,9,FALSE),0)</f>
        <v>857.39</v>
      </c>
      <c r="T396" s="32">
        <f>IFERROR(VLOOKUP(G396,'Base Execução'!$A:$K,11,FALSE),0)</f>
        <v>857.39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34</v>
      </c>
      <c r="C397" s="278" t="s">
        <v>27</v>
      </c>
      <c r="D397" s="40">
        <v>174236</v>
      </c>
      <c r="E397" s="278">
        <v>4</v>
      </c>
      <c r="F397" s="313">
        <v>142</v>
      </c>
      <c r="G397" s="40" t="str">
        <f>CONCATENATE(D397,"-",E397,"-",F397)</f>
        <v>174236-4-142</v>
      </c>
      <c r="H397" s="32">
        <f>IFERROR(VLOOKUP(G397,'Base Zero'!A:L,6,FALSE),0)</f>
        <v>25000</v>
      </c>
      <c r="I397" s="32">
        <f>IFERROR(VLOOKUP(G397,'Base Zero'!A:L,7,FALSE),0)</f>
        <v>0</v>
      </c>
      <c r="J397" s="23">
        <f>(H397+I397)</f>
        <v>25000</v>
      </c>
      <c r="K397" s="32">
        <f>(L397-J397)</f>
        <v>0</v>
      </c>
      <c r="L397" s="32">
        <f>IFERROR(VLOOKUP(G397,'Base Zero'!$A:$L,10,FALSE),0)</f>
        <v>25000</v>
      </c>
      <c r="M397" s="32">
        <f>+L397-N397</f>
        <v>0</v>
      </c>
      <c r="N397" s="32">
        <f>IFERROR(VLOOKUP(G397,'Base Zero'!$A:$P,16,FALSE),0)</f>
        <v>25000</v>
      </c>
      <c r="O397" s="32">
        <f>IFERROR(VLOOKUP(G397,'Base Execução'!A:M,6,FALSE),0)+IFERROR(VLOOKUP(G397,'Destaque Liberado pela CPRM'!A:F,6,FALSE),0)</f>
        <v>0</v>
      </c>
      <c r="P397" s="231">
        <f>+N397-O397</f>
        <v>25000</v>
      </c>
      <c r="Q397" s="33"/>
      <c r="R397" s="231">
        <f>IFERROR(VLOOKUP(G397,'Base Execução'!$A:$K,7,FALSE),0)</f>
        <v>0</v>
      </c>
      <c r="S397" s="231">
        <f>IFERROR(VLOOKUP(G397,'Base Execução'!$A:$K,9,FALSE),0)</f>
        <v>0</v>
      </c>
      <c r="T397" s="32">
        <f>IFERROR(VLOOKUP(G397,'Base Execução'!$A:$K,11,FALSE),0)</f>
        <v>0</v>
      </c>
      <c r="U397" s="15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8" t="s">
        <v>307</v>
      </c>
      <c r="C398" s="278"/>
      <c r="D398" s="40"/>
      <c r="E398" s="278"/>
      <c r="F398" s="313"/>
      <c r="G398" s="40"/>
      <c r="H398" s="21">
        <f>SUM(H399:H400)</f>
        <v>0</v>
      </c>
      <c r="I398" s="21">
        <f t="shared" ref="I398:P398" si="178">SUM(I399:I400)</f>
        <v>0</v>
      </c>
      <c r="J398" s="21">
        <f t="shared" si="178"/>
        <v>0</v>
      </c>
      <c r="K398" s="21">
        <f t="shared" si="178"/>
        <v>0</v>
      </c>
      <c r="L398" s="21">
        <f t="shared" si="178"/>
        <v>0</v>
      </c>
      <c r="M398" s="21">
        <f t="shared" si="178"/>
        <v>0</v>
      </c>
      <c r="N398" s="21">
        <f t="shared" si="178"/>
        <v>0</v>
      </c>
      <c r="O398" s="21">
        <f t="shared" si="178"/>
        <v>0</v>
      </c>
      <c r="P398" s="21">
        <f t="shared" si="178"/>
        <v>0</v>
      </c>
      <c r="Q398" s="33"/>
      <c r="R398" s="21">
        <f>SUM(R399:R400)</f>
        <v>0</v>
      </c>
      <c r="S398" s="21">
        <f>SUM(S399:S400)</f>
        <v>0</v>
      </c>
      <c r="T398" s="21">
        <f>SUM(T399:T400)</f>
        <v>0</v>
      </c>
      <c r="U398" s="154">
        <f>+IFERROR((R398/N398),0%)</f>
        <v>0</v>
      </c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 t="s">
        <v>34</v>
      </c>
      <c r="C399" s="278" t="s">
        <v>24</v>
      </c>
      <c r="D399" s="40">
        <v>202067</v>
      </c>
      <c r="E399" s="278">
        <v>3</v>
      </c>
      <c r="F399" s="313">
        <v>100</v>
      </c>
      <c r="G399" s="40" t="str">
        <f>CONCATENATE(D399,"-",E399,"-",F399)</f>
        <v>202067-3-100</v>
      </c>
      <c r="H399" s="32">
        <f>IFERROR(VLOOKUP(G399,'Base Zero'!A:L,6,FALSE),0)</f>
        <v>0</v>
      </c>
      <c r="I399" s="32">
        <f>IFERROR(VLOOKUP(G399,'Base Zero'!A:L,7,FALSE),0)</f>
        <v>0</v>
      </c>
      <c r="J399" s="23">
        <f>(H399+I399)</f>
        <v>0</v>
      </c>
      <c r="K399" s="32">
        <f>(L399-J399)</f>
        <v>0</v>
      </c>
      <c r="L399" s="32">
        <f>IFERROR(VLOOKUP(G399,'Base Zero'!$A:$L,10,FALSE),0)</f>
        <v>0</v>
      </c>
      <c r="M399" s="32">
        <f>+L399-N399</f>
        <v>0</v>
      </c>
      <c r="N399" s="32">
        <f>IFERROR(VLOOKUP(G399,'Base Zero'!$A:$P,16,FALSE),0)</f>
        <v>0</v>
      </c>
      <c r="O399" s="32">
        <f>IFERROR(VLOOKUP(G399,'Base Execução'!A:M,6,FALSE),0)+IFERROR(VLOOKUP(G399,'Destaque Liberado pela CPRM'!A:F,6,FALSE),0)</f>
        <v>0</v>
      </c>
      <c r="P399" s="231">
        <f>+N399-O399</f>
        <v>0</v>
      </c>
      <c r="Q399" s="33"/>
      <c r="R399" s="231">
        <f>IFERROR(VLOOKUP(G399,'Base Execução'!$A:$K,7,FALSE),0)</f>
        <v>0</v>
      </c>
      <c r="S399" s="231">
        <f>IFERROR(VLOOKUP(G399,'Base Execução'!$A:$K,9,FALSE),0)</f>
        <v>0</v>
      </c>
      <c r="T399" s="32">
        <f>IFERROR(VLOOKUP(G399,'Base Execução'!$A:$K,11,FALSE),0)</f>
        <v>0</v>
      </c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314" t="s">
        <v>34</v>
      </c>
      <c r="C400" s="278" t="s">
        <v>27</v>
      </c>
      <c r="D400" s="40">
        <v>202067</v>
      </c>
      <c r="E400" s="278">
        <v>4</v>
      </c>
      <c r="F400" s="313">
        <v>100</v>
      </c>
      <c r="G400" s="40" t="str">
        <f>CONCATENATE(D400,"-",E400,"-",F400)</f>
        <v>202067-4-100</v>
      </c>
      <c r="H400" s="32">
        <f>IFERROR(VLOOKUP(G400,'Base Zero'!A:L,6,FALSE),0)</f>
        <v>0</v>
      </c>
      <c r="I400" s="32">
        <f>IFERROR(VLOOKUP(G400,'Base Zero'!A:L,7,FALSE),0)</f>
        <v>0</v>
      </c>
      <c r="J400" s="23">
        <f>(H400+I400)</f>
        <v>0</v>
      </c>
      <c r="K400" s="32">
        <f>(L400-J400)</f>
        <v>0</v>
      </c>
      <c r="L400" s="32">
        <f>IFERROR(VLOOKUP(G400,'Base Zero'!$A:$L,10,FALSE),0)</f>
        <v>0</v>
      </c>
      <c r="M400" s="32">
        <f>+L400-N400</f>
        <v>0</v>
      </c>
      <c r="N400" s="32">
        <f>IFERROR(VLOOKUP(G400,'Base Zero'!$A:$P,16,FALSE),0)</f>
        <v>0</v>
      </c>
      <c r="O400" s="32">
        <f>IFERROR(VLOOKUP(G400,'Base Execução'!A:M,6,FALSE),0)+IFERROR(VLOOKUP(G400,'Destaque Liberado pela CPRM'!A:F,6,FALSE),0)</f>
        <v>0</v>
      </c>
      <c r="P400" s="231">
        <f>+N400-O400</f>
        <v>0</v>
      </c>
      <c r="Q400" s="33"/>
      <c r="R400" s="231">
        <f>IFERROR(VLOOKUP(G400,'Base Execução'!$A:$K,7,FALSE),0)</f>
        <v>0</v>
      </c>
      <c r="S400" s="231">
        <f>IFERROR(VLOOKUP(G400,'Base Execução'!$A:$K,9,FALSE),0)</f>
        <v>0</v>
      </c>
      <c r="T400" s="32">
        <f>IFERROR(VLOOKUP(G400,'Base Execução'!$A:$K,11,FALSE),0)</f>
        <v>0</v>
      </c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424" t="s">
        <v>160</v>
      </c>
      <c r="C401" s="278"/>
      <c r="D401" s="40"/>
      <c r="E401" s="278"/>
      <c r="F401" s="279"/>
      <c r="G401" s="278"/>
      <c r="H401" s="32"/>
      <c r="I401" s="32"/>
      <c r="J401" s="23"/>
      <c r="K401" s="32"/>
      <c r="L401" s="32"/>
      <c r="M401" s="32"/>
      <c r="N401" s="32"/>
      <c r="O401" s="32"/>
      <c r="P401" s="231"/>
      <c r="Q401" s="33"/>
      <c r="R401" s="232"/>
      <c r="S401" s="232"/>
      <c r="T401" s="31"/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8" t="s">
        <v>156</v>
      </c>
      <c r="C402" s="278"/>
      <c r="D402" s="40"/>
      <c r="E402" s="278"/>
      <c r="F402" s="279"/>
      <c r="G402" s="278"/>
      <c r="H402" s="21">
        <f t="shared" ref="H402:T402" si="179">SUM(H403:H403)</f>
        <v>275000</v>
      </c>
      <c r="I402" s="21">
        <f t="shared" si="179"/>
        <v>0</v>
      </c>
      <c r="J402" s="21">
        <f t="shared" si="179"/>
        <v>275000</v>
      </c>
      <c r="K402" s="21">
        <f t="shared" si="179"/>
        <v>0</v>
      </c>
      <c r="L402" s="21">
        <f t="shared" si="179"/>
        <v>275000</v>
      </c>
      <c r="M402" s="21">
        <f t="shared" si="179"/>
        <v>0</v>
      </c>
      <c r="N402" s="21">
        <f t="shared" si="179"/>
        <v>275000</v>
      </c>
      <c r="O402" s="21">
        <f t="shared" si="179"/>
        <v>19359</v>
      </c>
      <c r="P402" s="228">
        <f t="shared" si="179"/>
        <v>255641</v>
      </c>
      <c r="Q402" s="21">
        <f t="shared" si="179"/>
        <v>0</v>
      </c>
      <c r="R402" s="21">
        <f t="shared" si="179"/>
        <v>12077.36</v>
      </c>
      <c r="S402" s="21">
        <f t="shared" si="179"/>
        <v>12077.36</v>
      </c>
      <c r="T402" s="21">
        <f t="shared" si="179"/>
        <v>12077.36</v>
      </c>
      <c r="U402" s="154">
        <f>+IFERROR((R402/N402),0%)</f>
        <v>4.3917672727272726E-2</v>
      </c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23</v>
      </c>
      <c r="C403" s="278" t="s">
        <v>24</v>
      </c>
      <c r="D403" s="40">
        <v>174247</v>
      </c>
      <c r="E403" s="278">
        <v>3</v>
      </c>
      <c r="F403" s="313">
        <v>142</v>
      </c>
      <c r="G403" s="40" t="str">
        <f>CONCATENATE(D403,"-",E403,"-",F403)</f>
        <v>174247-3-142</v>
      </c>
      <c r="H403" s="32">
        <f>IFERROR(VLOOKUP(G403,'Base Zero'!A:L,6,FALSE),0)</f>
        <v>275000</v>
      </c>
      <c r="I403" s="32">
        <f>IFERROR(VLOOKUP(G403,'Base Zero'!A:L,7,FALSE),0)</f>
        <v>0</v>
      </c>
      <c r="J403" s="23">
        <f>(H403+I403)</f>
        <v>275000</v>
      </c>
      <c r="K403" s="32">
        <f>(L403-J403)</f>
        <v>0</v>
      </c>
      <c r="L403" s="32">
        <f>IFERROR(VLOOKUP(G403,'Base Zero'!$A:$L,10,FALSE),0)</f>
        <v>275000</v>
      </c>
      <c r="M403" s="32">
        <f>+L403-N403</f>
        <v>0</v>
      </c>
      <c r="N403" s="32">
        <f>IFERROR(VLOOKUP(G403,'Base Zero'!$A:$P,16,FALSE),0)</f>
        <v>275000</v>
      </c>
      <c r="O403" s="32">
        <f>IFERROR(VLOOKUP(G403,'Base Execução'!A:M,6,FALSE),0)+IFERROR(VLOOKUP(G403,'Destaque Liberado pela CPRM'!A:F,6,FALSE),0)</f>
        <v>19359</v>
      </c>
      <c r="P403" s="231">
        <f>+N403-O403</f>
        <v>255641</v>
      </c>
      <c r="Q403" s="32"/>
      <c r="R403" s="231">
        <f>IFERROR(VLOOKUP(G403,'Base Execução'!$A:$K,7,FALSE),0)</f>
        <v>12077.36</v>
      </c>
      <c r="S403" s="231">
        <f>IFERROR(VLOOKUP(G403,'Base Execução'!$A:$K,9,FALSE),0)</f>
        <v>12077.36</v>
      </c>
      <c r="T403" s="32">
        <f>IFERROR(VLOOKUP(G403,'Base Execução'!$A:$K,11,FALSE),0)</f>
        <v>12077.36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424" t="s">
        <v>295</v>
      </c>
      <c r="C404" s="278"/>
      <c r="D404" s="40"/>
      <c r="E404" s="278"/>
      <c r="F404" s="279"/>
      <c r="G404" s="278"/>
      <c r="H404" s="32"/>
      <c r="I404" s="32"/>
      <c r="J404" s="23"/>
      <c r="K404" s="32"/>
      <c r="L404" s="32"/>
      <c r="M404" s="32"/>
      <c r="N404" s="32"/>
      <c r="O404" s="32"/>
      <c r="P404" s="231"/>
      <c r="Q404" s="33"/>
      <c r="R404" s="232"/>
      <c r="S404" s="232"/>
      <c r="T404" s="31"/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8" t="s">
        <v>157</v>
      </c>
      <c r="C405" s="278"/>
      <c r="D405" s="40"/>
      <c r="E405" s="278"/>
      <c r="F405" s="279"/>
      <c r="G405" s="278"/>
      <c r="H405" s="21">
        <f t="shared" ref="H405:T405" si="180">SUM(H406:H406)</f>
        <v>350000</v>
      </c>
      <c r="I405" s="21">
        <f t="shared" si="180"/>
        <v>0</v>
      </c>
      <c r="J405" s="21">
        <f t="shared" si="180"/>
        <v>350000</v>
      </c>
      <c r="K405" s="21">
        <f t="shared" si="180"/>
        <v>0</v>
      </c>
      <c r="L405" s="21">
        <f t="shared" si="180"/>
        <v>350000</v>
      </c>
      <c r="M405" s="21">
        <f t="shared" si="180"/>
        <v>0</v>
      </c>
      <c r="N405" s="21">
        <f t="shared" si="180"/>
        <v>350000</v>
      </c>
      <c r="O405" s="21">
        <f t="shared" si="180"/>
        <v>150</v>
      </c>
      <c r="P405" s="228">
        <f t="shared" si="180"/>
        <v>349850</v>
      </c>
      <c r="Q405" s="21">
        <f t="shared" si="180"/>
        <v>0</v>
      </c>
      <c r="R405" s="21">
        <f t="shared" si="180"/>
        <v>150</v>
      </c>
      <c r="S405" s="21">
        <f t="shared" si="180"/>
        <v>119.4</v>
      </c>
      <c r="T405" s="21">
        <f t="shared" si="180"/>
        <v>119.4</v>
      </c>
      <c r="U405" s="154">
        <f>+IFERROR((R405/N405),0%)</f>
        <v>4.2857142857142855E-4</v>
      </c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23</v>
      </c>
      <c r="C406" s="278" t="s">
        <v>24</v>
      </c>
      <c r="D406" s="40">
        <v>174253</v>
      </c>
      <c r="E406" s="278">
        <v>3</v>
      </c>
      <c r="F406" s="313">
        <v>142</v>
      </c>
      <c r="G406" s="40" t="str">
        <f>CONCATENATE(D406,"-",E406,"-",F406)</f>
        <v>174253-3-142</v>
      </c>
      <c r="H406" s="32">
        <f>IFERROR(VLOOKUP(G406,'Base Zero'!A:L,6,FALSE),0)</f>
        <v>350000</v>
      </c>
      <c r="I406" s="32">
        <f>IFERROR(VLOOKUP(G406,'Base Zero'!A:L,7,FALSE),0)</f>
        <v>0</v>
      </c>
      <c r="J406" s="23">
        <f>(H406+I406)</f>
        <v>350000</v>
      </c>
      <c r="K406" s="32">
        <f>(L406-J406)</f>
        <v>0</v>
      </c>
      <c r="L406" s="32">
        <f>IFERROR(VLOOKUP(G406,'Base Zero'!$A:$L,10,FALSE),0)</f>
        <v>350000</v>
      </c>
      <c r="M406" s="32">
        <f>+L406-N406</f>
        <v>0</v>
      </c>
      <c r="N406" s="32">
        <f>IFERROR(VLOOKUP(G406,'Base Zero'!$A:$P,16,FALSE),0)</f>
        <v>350000</v>
      </c>
      <c r="O406" s="32">
        <f>IFERROR(VLOOKUP(G406,'Base Execução'!A:M,6,FALSE),0)+IFERROR(VLOOKUP(G406,'Destaque Liberado pela CPRM'!A:F,6,FALSE),0)</f>
        <v>150</v>
      </c>
      <c r="P406" s="231">
        <f>+N406-O406</f>
        <v>349850</v>
      </c>
      <c r="Q406" s="32"/>
      <c r="R406" s="231">
        <f>IFERROR(VLOOKUP(G406,'Base Execução'!$A:$K,7,FALSE),0)</f>
        <v>150</v>
      </c>
      <c r="S406" s="231">
        <f>IFERROR(VLOOKUP(G406,'Base Execução'!$A:$K,9,FALSE),0)</f>
        <v>119.4</v>
      </c>
      <c r="T406" s="32">
        <f>IFERROR(VLOOKUP(G406,'Base Execução'!$A:$K,11,FALSE),0)</f>
        <v>119.4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159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158</v>
      </c>
      <c r="C408" s="278"/>
      <c r="D408" s="40"/>
      <c r="E408" s="278"/>
      <c r="F408" s="279"/>
      <c r="G408" s="278"/>
      <c r="H408" s="21">
        <f t="shared" ref="H408:T408" si="181">SUM(H409:H409)</f>
        <v>150000</v>
      </c>
      <c r="I408" s="21">
        <f t="shared" si="181"/>
        <v>0</v>
      </c>
      <c r="J408" s="21">
        <f t="shared" si="181"/>
        <v>150000</v>
      </c>
      <c r="K408" s="21">
        <f t="shared" si="181"/>
        <v>0</v>
      </c>
      <c r="L408" s="21">
        <f t="shared" si="181"/>
        <v>150000</v>
      </c>
      <c r="M408" s="21">
        <f t="shared" si="181"/>
        <v>0</v>
      </c>
      <c r="N408" s="21">
        <f t="shared" si="181"/>
        <v>150000</v>
      </c>
      <c r="O408" s="21">
        <f t="shared" si="181"/>
        <v>0</v>
      </c>
      <c r="P408" s="228">
        <f t="shared" si="181"/>
        <v>150000</v>
      </c>
      <c r="Q408" s="21">
        <f t="shared" si="181"/>
        <v>0</v>
      </c>
      <c r="R408" s="21">
        <f t="shared" si="181"/>
        <v>0</v>
      </c>
      <c r="S408" s="21">
        <f t="shared" si="181"/>
        <v>0</v>
      </c>
      <c r="T408" s="21">
        <f t="shared" si="181"/>
        <v>0</v>
      </c>
      <c r="U408" s="154">
        <f>+IFERROR((R408/N408),0%)</f>
        <v>0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174259</v>
      </c>
      <c r="E409" s="278">
        <v>3</v>
      </c>
      <c r="F409" s="313">
        <v>142</v>
      </c>
      <c r="G409" s="40" t="str">
        <f>CONCATENATE(D409,"-",E409,"-",F409)</f>
        <v>174259-3-142</v>
      </c>
      <c r="H409" s="32">
        <f>IFERROR(VLOOKUP(G409,'Base Zero'!A:L,6,FALSE),0)</f>
        <v>150000</v>
      </c>
      <c r="I409" s="32">
        <f>IFERROR(VLOOKUP(G409,'Base Zero'!A:L,7,FALSE),0)</f>
        <v>0</v>
      </c>
      <c r="J409" s="23">
        <f>(H409+I409)</f>
        <v>150000</v>
      </c>
      <c r="K409" s="32">
        <f>(L409-J409)</f>
        <v>0</v>
      </c>
      <c r="L409" s="32">
        <f>IFERROR(VLOOKUP(G409,'Base Zero'!$A:$L,10,FALSE),0)</f>
        <v>150000</v>
      </c>
      <c r="M409" s="32">
        <f>+L409-N409</f>
        <v>0</v>
      </c>
      <c r="N409" s="32">
        <f>IFERROR(VLOOKUP(G409,'Base Zero'!$A:$P,16,FALSE),0)</f>
        <v>150000</v>
      </c>
      <c r="O409" s="32">
        <f>IFERROR(VLOOKUP(G409,'Base Execução'!A:M,6,FALSE),0)+IFERROR(VLOOKUP(G409,'Destaque Liberado pela CPRM'!A:F,6,FALSE),0)</f>
        <v>0</v>
      </c>
      <c r="P409" s="231">
        <f>+N409-O409</f>
        <v>150000</v>
      </c>
      <c r="Q409" s="32"/>
      <c r="R409" s="231">
        <f>IFERROR(VLOOKUP(G409,'Base Execução'!$A:$K,7,FALSE),0)</f>
        <v>0</v>
      </c>
      <c r="S409" s="231">
        <f>IFERROR(VLOOKUP(G409,'Base Execução'!$A:$K,9,FALSE),0)</f>
        <v>0</v>
      </c>
      <c r="T409" s="32">
        <f>IFERROR(VLOOKUP(G409,'Base Execução'!$A:$K,11,FALSE),0)</f>
        <v>0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thickBot="1" x14ac:dyDescent="0.25">
      <c r="A410" s="95"/>
      <c r="B410" s="35"/>
      <c r="C410" s="269"/>
      <c r="D410" s="39"/>
      <c r="E410" s="269"/>
      <c r="F410" s="44"/>
      <c r="G410" s="269"/>
      <c r="H410" s="31"/>
      <c r="I410" s="31"/>
      <c r="J410" s="28"/>
      <c r="K410" s="31"/>
      <c r="L410" s="31"/>
      <c r="M410" s="31"/>
      <c r="N410" s="31"/>
      <c r="O410" s="31"/>
      <c r="P410" s="232"/>
      <c r="Q410" s="35"/>
      <c r="R410" s="232"/>
      <c r="S410" s="232"/>
      <c r="T410" s="31"/>
      <c r="U410" s="154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30" customHeight="1" thickTop="1" thickBot="1" x14ac:dyDescent="0.25">
      <c r="B411" s="415" t="s">
        <v>47</v>
      </c>
      <c r="C411" s="415"/>
      <c r="D411" s="414"/>
      <c r="E411" s="413"/>
      <c r="F411" s="417"/>
      <c r="G411" s="411"/>
      <c r="H411" s="412">
        <f t="shared" ref="H411:P411" si="182">H387+H373+H347+H321+H290+H280+H256+H247+H223+H207+H182+H148+H138+H124+H96+H83+H65+H57+H37+H29+H9</f>
        <v>517546895</v>
      </c>
      <c r="I411" s="412">
        <f t="shared" si="182"/>
        <v>-3436635</v>
      </c>
      <c r="J411" s="412">
        <f t="shared" si="182"/>
        <v>514110260</v>
      </c>
      <c r="K411" s="412">
        <f t="shared" si="182"/>
        <v>0</v>
      </c>
      <c r="L411" s="412">
        <f t="shared" si="182"/>
        <v>514110260</v>
      </c>
      <c r="M411" s="412">
        <f t="shared" si="182"/>
        <v>1050000</v>
      </c>
      <c r="N411" s="412">
        <f t="shared" si="182"/>
        <v>513060260</v>
      </c>
      <c r="O411" s="412">
        <f t="shared" si="182"/>
        <v>97659937.159999996</v>
      </c>
      <c r="P411" s="412">
        <f t="shared" si="182"/>
        <v>415400322.84000003</v>
      </c>
      <c r="Q411" s="416"/>
      <c r="R411" s="412">
        <f>R387+R373+R347+R321+R290+R280+R256+R247+R223+R207+R182+R148+R138+R124+R96+R83+R65+R57+R37+R29+R9</f>
        <v>92607718.49000001</v>
      </c>
      <c r="S411" s="412">
        <f>S387+S373+S347+S321+S290+S280+S256+S247+S223+S207+S182+S148+S138+S124+S96+S83+S65+S57+S37+S29+S9</f>
        <v>79704727.460000008</v>
      </c>
      <c r="T411" s="412">
        <f>T387+T373+T347+T321+T290+T280+T256+T247+T223+T207+T182+T148+T138+T124+T96+T83+T65+T57+T37+T29+T9</f>
        <v>74980048.210000008</v>
      </c>
      <c r="U411" s="418">
        <f>(R411/N411)</f>
        <v>0.18050066573076623</v>
      </c>
      <c r="W411" s="14"/>
      <c r="X411" s="14"/>
    </row>
    <row r="412" spans="1:33" ht="15" customHeight="1" thickTop="1" x14ac:dyDescent="0.2">
      <c r="H412" s="3"/>
      <c r="I412" s="3"/>
      <c r="J412" s="3"/>
      <c r="K412" s="3"/>
      <c r="L412" s="3"/>
      <c r="M412" s="3"/>
      <c r="N412" s="3"/>
      <c r="O412" s="3"/>
      <c r="P412" s="72"/>
    </row>
    <row r="413" spans="1:33" ht="15" customHeight="1" x14ac:dyDescent="0.2">
      <c r="H413" s="3"/>
      <c r="I413" s="3"/>
      <c r="J413" s="3"/>
      <c r="K413" s="3"/>
      <c r="L413" s="3"/>
      <c r="M413" s="3"/>
      <c r="N413" s="3"/>
      <c r="O413" s="3"/>
      <c r="P413" s="72"/>
    </row>
    <row r="414" spans="1:33" ht="15" customHeight="1" x14ac:dyDescent="0.2">
      <c r="H414" s="3"/>
      <c r="I414" s="3"/>
      <c r="J414" s="3"/>
      <c r="K414" s="3"/>
      <c r="L414" s="3"/>
      <c r="M414" s="3"/>
      <c r="N414" s="3"/>
      <c r="O414" s="3"/>
      <c r="P414" s="72"/>
    </row>
    <row r="415" spans="1:33" ht="15" customHeight="1" x14ac:dyDescent="0.2">
      <c r="H415" s="3"/>
      <c r="I415" s="3"/>
      <c r="J415" s="3"/>
      <c r="K415" s="3"/>
      <c r="L415" s="3"/>
      <c r="M415" s="3"/>
      <c r="N415" s="3"/>
      <c r="O415" s="3"/>
      <c r="P415" s="72"/>
    </row>
    <row r="416" spans="1:33" ht="15" customHeight="1" x14ac:dyDescent="0.2">
      <c r="H416" s="3"/>
      <c r="I416" s="3"/>
      <c r="J416" s="3"/>
      <c r="K416" s="3"/>
      <c r="L416" s="3"/>
      <c r="M416" s="3"/>
      <c r="N416" s="3"/>
      <c r="O416" s="3"/>
      <c r="P416" s="72"/>
    </row>
    <row r="417" spans="8:16" ht="15" customHeight="1" x14ac:dyDescent="0.2">
      <c r="H417" s="3"/>
      <c r="I417" s="3"/>
      <c r="J417" s="3"/>
      <c r="K417" s="3"/>
      <c r="L417" s="3"/>
      <c r="M417" s="3"/>
      <c r="N417" s="3"/>
      <c r="O417" s="3"/>
      <c r="P417" s="72"/>
    </row>
    <row r="418" spans="8:16" ht="15" customHeight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8:16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8:16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8:16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8:16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8:16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8:16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8:16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8:16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8:16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8:16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8:16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8:16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8:16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8:16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35"/>
      <c r="I475" s="335"/>
      <c r="J475" s="335"/>
      <c r="K475" s="335"/>
      <c r="L475" s="335"/>
      <c r="M475" s="335"/>
      <c r="N475" s="335"/>
      <c r="O475" s="335"/>
      <c r="P475" s="336"/>
    </row>
    <row r="476" spans="8:16" ht="15" customHeight="1" x14ac:dyDescent="0.2">
      <c r="H476" s="335"/>
      <c r="I476" s="335"/>
      <c r="J476" s="335"/>
      <c r="K476" s="335"/>
      <c r="L476" s="335"/>
      <c r="M476" s="335"/>
      <c r="N476" s="335"/>
      <c r="O476" s="335"/>
      <c r="P476" s="336"/>
    </row>
    <row r="477" spans="8:16" ht="15" customHeight="1" x14ac:dyDescent="0.2">
      <c r="H477" s="335"/>
      <c r="I477" s="335"/>
      <c r="J477" s="335"/>
      <c r="K477" s="335"/>
      <c r="L477" s="335"/>
      <c r="M477" s="335"/>
      <c r="N477" s="335"/>
      <c r="O477" s="335"/>
      <c r="P477" s="336"/>
    </row>
    <row r="478" spans="8:16" ht="15" customHeight="1" x14ac:dyDescent="0.2">
      <c r="H478" s="335"/>
      <c r="I478" s="335"/>
      <c r="J478" s="335"/>
      <c r="K478" s="335"/>
      <c r="L478" s="335"/>
      <c r="M478" s="335"/>
      <c r="N478" s="335"/>
      <c r="O478" s="335"/>
      <c r="P478" s="336"/>
    </row>
    <row r="479" spans="8:16" ht="15" customHeight="1" x14ac:dyDescent="0.2">
      <c r="H479" s="335"/>
      <c r="I479" s="335"/>
      <c r="J479" s="335"/>
      <c r="K479" s="335"/>
      <c r="L479" s="335"/>
      <c r="M479" s="335"/>
      <c r="N479" s="335"/>
      <c r="O479" s="335"/>
      <c r="P479" s="336"/>
    </row>
    <row r="480" spans="8:16" ht="15" customHeight="1" x14ac:dyDescent="0.2">
      <c r="H480" s="335"/>
      <c r="I480" s="335"/>
      <c r="J480" s="335"/>
      <c r="K480" s="335"/>
      <c r="L480" s="335"/>
      <c r="M480" s="335"/>
      <c r="N480" s="335"/>
      <c r="O480" s="335"/>
      <c r="P480" s="336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3" spans="8:16" ht="15" customHeight="1" x14ac:dyDescent="0.2">
      <c r="H783" s="335"/>
      <c r="I783" s="335"/>
      <c r="J783" s="335"/>
      <c r="K783" s="335"/>
      <c r="L783" s="335"/>
      <c r="M783" s="335"/>
      <c r="N783" s="335"/>
      <c r="O783" s="335"/>
      <c r="P783" s="336"/>
    </row>
  </sheetData>
  <mergeCells count="19">
    <mergeCell ref="U5:U7"/>
    <mergeCell ref="O5:O7"/>
    <mergeCell ref="P5:P7"/>
    <mergeCell ref="R5:R7"/>
    <mergeCell ref="S5:S7"/>
    <mergeCell ref="T5:T7"/>
    <mergeCell ref="N5:N7"/>
    <mergeCell ref="L5:L7"/>
    <mergeCell ref="H1:J1"/>
    <mergeCell ref="I5:I7"/>
    <mergeCell ref="H5:H7"/>
    <mergeCell ref="K5:K7"/>
    <mergeCell ref="J5:J7"/>
    <mergeCell ref="G5:G8"/>
    <mergeCell ref="E5:E8"/>
    <mergeCell ref="D5:D8"/>
    <mergeCell ref="M5:M7"/>
    <mergeCell ref="C5:C8"/>
    <mergeCell ref="F5:F8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86" max="16383" man="1"/>
  </rowBreaks>
  <ignoredErrors>
    <ignoredError sqref="J394:T394 J401:T401 J403:M403 J406:M406 J396:M396 J404:T404 J388:T388 P396:Q396 P403:Q403 P406:Q40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80" zoomScaleNormal="80" workbookViewId="0">
      <pane xSplit="2" ySplit="10" topLeftCell="H20" activePane="bottomRight" state="frozen"/>
      <selection activeCell="Q5" sqref="Q5:Q7"/>
      <selection pane="topRight" activeCell="Q5" sqref="Q5:Q7"/>
      <selection pane="bottomLeft" activeCell="Q5" sqref="Q5:Q7"/>
      <selection pane="bottomRight" activeCell="J26" sqref="J26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44631</v>
      </c>
    </row>
    <row r="6" spans="1:27" ht="20.100000000000001" hidden="1" customHeight="1" x14ac:dyDescent="0.2">
      <c r="B6" s="85" t="s">
        <v>21</v>
      </c>
      <c r="C6" s="90"/>
      <c r="D6" s="376"/>
      <c r="E6" s="511" t="s">
        <v>89</v>
      </c>
      <c r="F6" s="512"/>
      <c r="G6" s="512"/>
      <c r="H6" s="513"/>
    </row>
    <row r="7" spans="1:27" s="91" customFormat="1" ht="18.75" customHeight="1" thickTop="1" x14ac:dyDescent="0.2">
      <c r="A7" s="63"/>
      <c r="B7" s="508" t="s">
        <v>21</v>
      </c>
      <c r="C7" s="506" t="s">
        <v>93</v>
      </c>
      <c r="D7" s="506" t="s">
        <v>127</v>
      </c>
      <c r="E7" s="506" t="s">
        <v>94</v>
      </c>
      <c r="F7" s="506" t="s">
        <v>308</v>
      </c>
      <c r="G7" s="506" t="s">
        <v>219</v>
      </c>
      <c r="H7" s="506" t="s">
        <v>105</v>
      </c>
      <c r="I7" s="506" t="s">
        <v>95</v>
      </c>
      <c r="J7" s="506" t="s">
        <v>299</v>
      </c>
      <c r="K7" s="506" t="s">
        <v>19</v>
      </c>
      <c r="L7" s="506" t="s">
        <v>332</v>
      </c>
      <c r="M7" s="506" t="s">
        <v>20</v>
      </c>
      <c r="N7" s="506" t="s">
        <v>331</v>
      </c>
      <c r="O7" s="506" t="s">
        <v>61</v>
      </c>
      <c r="P7" s="506" t="s">
        <v>333</v>
      </c>
      <c r="Q7" s="503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09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4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09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4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0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05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97006.89</v>
      </c>
      <c r="I11" s="389">
        <f>+G11-H11</f>
        <v>137993.10999999999</v>
      </c>
      <c r="J11" s="374">
        <f>IFERROR((H11/G11),0%)</f>
        <v>0.41279527659574466</v>
      </c>
      <c r="K11" s="425">
        <f>'Execução Orçamentária'!R37</f>
        <v>97006.89</v>
      </c>
      <c r="L11" s="374">
        <f>IFERROR((K11/G11),0%)</f>
        <v>0.41279527659574466</v>
      </c>
      <c r="M11" s="425">
        <f>'Execução Orçamentária'!S37</f>
        <v>97006.89</v>
      </c>
      <c r="N11" s="374">
        <f>IFERROR((M11/G11),0%)</f>
        <v>0.41279527659574466</v>
      </c>
      <c r="O11" s="425">
        <f>'Execução Orçamentária'!T37</f>
        <v>97006.89</v>
      </c>
      <c r="P11" s="374">
        <f>IFERROR((O11/G11),0%)</f>
        <v>0.41279527659574466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2834846.2</v>
      </c>
      <c r="I12" s="141">
        <f>G12-H12</f>
        <v>32165153.800000001</v>
      </c>
      <c r="J12" s="375">
        <f t="shared" ref="J12:J26" si="0">IFERROR((H12/G12),0%)</f>
        <v>8.0995605714285726E-2</v>
      </c>
      <c r="K12" s="141">
        <f>'Execução Orçamentária'!R65</f>
        <v>2559312.7600000002</v>
      </c>
      <c r="L12" s="374">
        <f t="shared" ref="L12:L26" si="1">IFERROR((K12/G12),0%)</f>
        <v>7.3123221714285716E-2</v>
      </c>
      <c r="M12" s="141">
        <f>'Execução Orçamentária'!S65</f>
        <v>1958589.14</v>
      </c>
      <c r="N12" s="374">
        <f t="shared" ref="N12:N26" si="2">IFERROR((M12/G12),0%)</f>
        <v>5.5959689714285714E-2</v>
      </c>
      <c r="O12" s="141">
        <f>'Execução Orçamentária'!T65</f>
        <v>1468731.47</v>
      </c>
      <c r="P12" s="374">
        <f t="shared" ref="P12:P26" si="3">IFERROR((O12/G12),0%)</f>
        <v>4.1963756285714283E-2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Orçamentária'!J138</f>
        <v>1450000</v>
      </c>
      <c r="D13" s="149">
        <f>'Execução Orçamentária'!K138</f>
        <v>0</v>
      </c>
      <c r="E13" s="149">
        <f>'Execução Orçamentária'!L138</f>
        <v>1450000</v>
      </c>
      <c r="F13" s="149">
        <f>'Execução Orçamentária'!M138</f>
        <v>0</v>
      </c>
      <c r="G13" s="149">
        <f>'Execução Orçamentária'!N138</f>
        <v>1450000</v>
      </c>
      <c r="H13" s="149">
        <f>'Execução Orçamentária'!O138</f>
        <v>18656.27</v>
      </c>
      <c r="I13" s="340">
        <f>G13-H13</f>
        <v>1431343.73</v>
      </c>
      <c r="J13" s="375">
        <f t="shared" si="0"/>
        <v>1.2866393103448276E-2</v>
      </c>
      <c r="K13" s="340">
        <f>'Execução Orçamentária'!R138</f>
        <v>16123.47</v>
      </c>
      <c r="L13" s="374">
        <f t="shared" si="1"/>
        <v>1.1119634482758621E-2</v>
      </c>
      <c r="M13" s="340">
        <f>'Execução Orçamentária'!S138</f>
        <v>16123.47</v>
      </c>
      <c r="N13" s="374">
        <f t="shared" si="2"/>
        <v>1.1119634482758621E-2</v>
      </c>
      <c r="O13" s="340">
        <f>'Execução Orçamentária'!T138</f>
        <v>16123.47</v>
      </c>
      <c r="P13" s="374">
        <f t="shared" si="3"/>
        <v>1.1119634482758621E-2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Orçamentária'!J148</f>
        <v>18800000</v>
      </c>
      <c r="D14" s="142">
        <f>'Execução Orçamentária'!K148</f>
        <v>0</v>
      </c>
      <c r="E14" s="142">
        <f>'Execução Orçamentária'!L148</f>
        <v>18800000</v>
      </c>
      <c r="F14" s="142">
        <f>'Execução Orçamentária'!M148</f>
        <v>0</v>
      </c>
      <c r="G14" s="142">
        <f>'Execução Orçamentária'!N148</f>
        <v>18800000</v>
      </c>
      <c r="H14" s="142">
        <f>'Execução Orçamentária'!O148</f>
        <v>5832878.5600000005</v>
      </c>
      <c r="I14" s="141">
        <f>+G14-H14</f>
        <v>12967121.439999999</v>
      </c>
      <c r="J14" s="375">
        <f t="shared" si="0"/>
        <v>0.31025949787234047</v>
      </c>
      <c r="K14" s="141">
        <f>'Execução Orçamentária'!R148</f>
        <v>5823976.4199999999</v>
      </c>
      <c r="L14" s="374">
        <f t="shared" si="1"/>
        <v>0.30978597978723404</v>
      </c>
      <c r="M14" s="141">
        <f>'Execução Orçamentária'!S148</f>
        <v>32985.74</v>
      </c>
      <c r="N14" s="374">
        <f t="shared" si="2"/>
        <v>1.7545606382978723E-3</v>
      </c>
      <c r="O14" s="141">
        <f>'Execução Orçamentária'!T148</f>
        <v>24919.94</v>
      </c>
      <c r="P14" s="374">
        <f t="shared" si="3"/>
        <v>1.3255287234042552E-3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Orçamentária'!J182</f>
        <v>5000000</v>
      </c>
      <c r="D15" s="142">
        <f>'Execução Orçamentária'!K182</f>
        <v>0</v>
      </c>
      <c r="E15" s="142">
        <f>'Execução Orçamentária'!L182</f>
        <v>5000000</v>
      </c>
      <c r="F15" s="142">
        <f>'Execução Orçamentária'!M182</f>
        <v>0</v>
      </c>
      <c r="G15" s="142">
        <f>'Execução Orçamentária'!N182</f>
        <v>5000000</v>
      </c>
      <c r="H15" s="142">
        <f>'Execução Orçamentária'!O182</f>
        <v>202597.27</v>
      </c>
      <c r="I15" s="141">
        <f>+G15-H15</f>
        <v>4797402.7300000004</v>
      </c>
      <c r="J15" s="375">
        <f t="shared" si="0"/>
        <v>4.0519453999999996E-2</v>
      </c>
      <c r="K15" s="141">
        <f>'Execução Orçamentária'!R182</f>
        <v>156315.34</v>
      </c>
      <c r="L15" s="374">
        <f t="shared" si="1"/>
        <v>3.1263067999999998E-2</v>
      </c>
      <c r="M15" s="141">
        <f>'Execução Orçamentária'!S182</f>
        <v>107368.13</v>
      </c>
      <c r="N15" s="374">
        <f t="shared" si="2"/>
        <v>2.1473626000000003E-2</v>
      </c>
      <c r="O15" s="141">
        <f>'Execução Orçamentária'!T182</f>
        <v>104565.58</v>
      </c>
      <c r="P15" s="374">
        <f t="shared" si="3"/>
        <v>2.0913115999999999E-2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Orçamentária'!J207</f>
        <v>5000000</v>
      </c>
      <c r="D16" s="142">
        <f>'Execução Orçamentária'!K207</f>
        <v>0</v>
      </c>
      <c r="E16" s="142">
        <f>'Execução Orçamentária'!L207</f>
        <v>5000000</v>
      </c>
      <c r="F16" s="142">
        <f>'Execução Orçamentária'!M207</f>
        <v>0</v>
      </c>
      <c r="G16" s="142">
        <f>'Execução Orçamentária'!N207</f>
        <v>5000000</v>
      </c>
      <c r="H16" s="142">
        <f>'Execução Orçamentária'!O207</f>
        <v>539199.21</v>
      </c>
      <c r="I16" s="141">
        <f>+G16-H16</f>
        <v>4460800.79</v>
      </c>
      <c r="J16" s="375">
        <f t="shared" si="0"/>
        <v>0.10783984199999999</v>
      </c>
      <c r="K16" s="141">
        <f>'Execução Orçamentária'!R207</f>
        <v>432093.38</v>
      </c>
      <c r="L16" s="374">
        <f t="shared" si="1"/>
        <v>8.6418676E-2</v>
      </c>
      <c r="M16" s="141">
        <f>'Execução Orçamentária'!S207</f>
        <v>358918.78</v>
      </c>
      <c r="N16" s="374">
        <f t="shared" si="2"/>
        <v>7.1783756000000004E-2</v>
      </c>
      <c r="O16" s="141">
        <f>'Execução Orçamentária'!T207</f>
        <v>79883.709999999992</v>
      </c>
      <c r="P16" s="374">
        <f t="shared" si="3"/>
        <v>1.5976741999999999E-2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Orçamentária'!J223</f>
        <v>3000000</v>
      </c>
      <c r="D17" s="142">
        <f>'Execução Orçamentária'!K223</f>
        <v>0</v>
      </c>
      <c r="E17" s="142">
        <f>'Execução Orçamentária'!L223</f>
        <v>3000000</v>
      </c>
      <c r="F17" s="142">
        <f>'Execução Orçamentária'!M223</f>
        <v>0</v>
      </c>
      <c r="G17" s="142">
        <f>'Execução Orçamentária'!N223</f>
        <v>3000000</v>
      </c>
      <c r="H17" s="142">
        <f>'Execução Orçamentária'!O223</f>
        <v>25804.9</v>
      </c>
      <c r="I17" s="141">
        <f t="shared" ref="I17:I24" si="4">+G17-H17</f>
        <v>2974195.1</v>
      </c>
      <c r="J17" s="375">
        <f t="shared" si="0"/>
        <v>8.601633333333334E-3</v>
      </c>
      <c r="K17" s="141">
        <f>'Execução Orçamentária'!R223</f>
        <v>25707.5</v>
      </c>
      <c r="L17" s="374">
        <f t="shared" si="1"/>
        <v>8.5691666666666659E-3</v>
      </c>
      <c r="M17" s="141">
        <f>'Execução Orçamentária'!S223</f>
        <v>25501.149999999998</v>
      </c>
      <c r="N17" s="374">
        <f t="shared" si="2"/>
        <v>8.5003833333333334E-3</v>
      </c>
      <c r="O17" s="141">
        <f>'Execução Orçamentária'!T223</f>
        <v>25253.969999999998</v>
      </c>
      <c r="P17" s="374">
        <f t="shared" si="3"/>
        <v>8.4179899999999985E-3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Orçamentária'!J247</f>
        <v>2365000</v>
      </c>
      <c r="D18" s="142">
        <f>'Execução Orçamentária'!K247</f>
        <v>0</v>
      </c>
      <c r="E18" s="142">
        <f>'Execução Orçamentária'!L247</f>
        <v>2365000</v>
      </c>
      <c r="F18" s="142">
        <f>'Execução Orçamentária'!M247</f>
        <v>0</v>
      </c>
      <c r="G18" s="142">
        <f>'Execução Orçamentária'!N247</f>
        <v>2365000</v>
      </c>
      <c r="H18" s="142">
        <f>'Execução Orçamentária'!O247</f>
        <v>0</v>
      </c>
      <c r="I18" s="141">
        <f>+G18-H18</f>
        <v>2365000</v>
      </c>
      <c r="J18" s="375">
        <f t="shared" si="0"/>
        <v>0</v>
      </c>
      <c r="K18" s="141">
        <f>'Execução Orçamentária'!R247</f>
        <v>0</v>
      </c>
      <c r="L18" s="374">
        <f t="shared" si="1"/>
        <v>0</v>
      </c>
      <c r="M18" s="141">
        <f>'Execução Orçamentária'!S247</f>
        <v>0</v>
      </c>
      <c r="N18" s="374">
        <f t="shared" si="2"/>
        <v>0</v>
      </c>
      <c r="O18" s="141">
        <f>'Execução Orçamentária'!T247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Orçamentária'!J256</f>
        <v>10000000</v>
      </c>
      <c r="D19" s="142">
        <f>'Execução Orçamentária'!K256</f>
        <v>0</v>
      </c>
      <c r="E19" s="142">
        <f>'Execução Orçamentária'!L256</f>
        <v>10000000</v>
      </c>
      <c r="F19" s="142">
        <f>'Execução Orçamentária'!M256</f>
        <v>0</v>
      </c>
      <c r="G19" s="142">
        <f>'Execução Orçamentária'!N256</f>
        <v>10000000</v>
      </c>
      <c r="H19" s="142">
        <f>'Execução Orçamentária'!O256</f>
        <v>1669026.83</v>
      </c>
      <c r="I19" s="141">
        <f t="shared" si="4"/>
        <v>8330973.1699999999</v>
      </c>
      <c r="J19" s="375">
        <f t="shared" si="0"/>
        <v>0.166902683</v>
      </c>
      <c r="K19" s="141">
        <f>'Execução Orçamentária'!R256</f>
        <v>1447305.9100000001</v>
      </c>
      <c r="L19" s="374">
        <f t="shared" si="1"/>
        <v>0.14473059100000002</v>
      </c>
      <c r="M19" s="141">
        <f>'Execução Orçamentária'!S256</f>
        <v>190248.37000000002</v>
      </c>
      <c r="N19" s="374">
        <f t="shared" si="2"/>
        <v>1.9024837000000003E-2</v>
      </c>
      <c r="O19" s="141">
        <f>'Execução Orçamentária'!T256</f>
        <v>172838.33000000002</v>
      </c>
      <c r="P19" s="374">
        <f t="shared" si="3"/>
        <v>1.7283833000000002E-2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Orçamentária'!J280</f>
        <v>1500000</v>
      </c>
      <c r="D20" s="142">
        <f>'Execução Orçamentária'!K280</f>
        <v>0</v>
      </c>
      <c r="E20" s="142">
        <f>'Execução Orçamentária'!L280</f>
        <v>1500000</v>
      </c>
      <c r="F20" s="142">
        <f>'Execução Orçamentária'!M280</f>
        <v>0</v>
      </c>
      <c r="G20" s="142">
        <f>'Execução Orçamentária'!N280</f>
        <v>1500000</v>
      </c>
      <c r="H20" s="142">
        <f>'Execução Orçamentária'!O280</f>
        <v>112209.44</v>
      </c>
      <c r="I20" s="141">
        <f t="shared" si="4"/>
        <v>1387790.56</v>
      </c>
      <c r="J20" s="375">
        <f t="shared" si="0"/>
        <v>7.4806293333333329E-2</v>
      </c>
      <c r="K20" s="141">
        <f>'Execução Orçamentária'!R280</f>
        <v>62209.440000000002</v>
      </c>
      <c r="L20" s="374">
        <f t="shared" si="1"/>
        <v>4.1472960000000003E-2</v>
      </c>
      <c r="M20" s="141">
        <f>'Execução Orçamentária'!S280</f>
        <v>62209.440000000002</v>
      </c>
      <c r="N20" s="374">
        <f t="shared" si="2"/>
        <v>4.1472960000000003E-2</v>
      </c>
      <c r="O20" s="141">
        <f>'Execução Orçamentária'!T280</f>
        <v>61562.34</v>
      </c>
      <c r="P20" s="374">
        <f t="shared" si="3"/>
        <v>4.1041559999999998E-2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Orçamentária'!J290</f>
        <v>7500000</v>
      </c>
      <c r="D21" s="142">
        <f>'Execução Orçamentária'!K290</f>
        <v>0</v>
      </c>
      <c r="E21" s="142">
        <f>'Execução Orçamentária'!L290</f>
        <v>7500000</v>
      </c>
      <c r="F21" s="142">
        <f>'Execução Orçamentária'!M290</f>
        <v>0</v>
      </c>
      <c r="G21" s="142">
        <f>'Execução Orçamentária'!N290</f>
        <v>7500000</v>
      </c>
      <c r="H21" s="142">
        <f>'Execução Orçamentária'!O290</f>
        <v>483352.95000000007</v>
      </c>
      <c r="I21" s="141">
        <f t="shared" si="4"/>
        <v>7016647.0499999998</v>
      </c>
      <c r="J21" s="375">
        <f t="shared" si="0"/>
        <v>6.4447060000000014E-2</v>
      </c>
      <c r="K21" s="141">
        <f>'Execução Orçamentária'!R290</f>
        <v>346869.94</v>
      </c>
      <c r="L21" s="374">
        <f t="shared" si="1"/>
        <v>4.6249325333333334E-2</v>
      </c>
      <c r="M21" s="141">
        <f>'Execução Orçamentária'!S290</f>
        <v>273816.19</v>
      </c>
      <c r="N21" s="374">
        <f t="shared" si="2"/>
        <v>3.6508825333333335E-2</v>
      </c>
      <c r="O21" s="141">
        <f>'Execução Orçamentária'!T290</f>
        <v>187340.24</v>
      </c>
      <c r="P21" s="374">
        <f t="shared" si="3"/>
        <v>2.4978698666666667E-2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Orçamentária'!J321</f>
        <v>10700000</v>
      </c>
      <c r="D22" s="141">
        <f>'Execução Orçamentária'!K321</f>
        <v>0</v>
      </c>
      <c r="E22" s="141">
        <f>'Execução Orçamentária'!L321</f>
        <v>10700000</v>
      </c>
      <c r="F22" s="141">
        <f>'Execução Orçamentária'!M321</f>
        <v>0</v>
      </c>
      <c r="G22" s="141">
        <f>'Execução Orçamentária'!N321</f>
        <v>10700000</v>
      </c>
      <c r="H22" s="141">
        <f>'Execução Orçamentária'!O321</f>
        <v>420910.82999999996</v>
      </c>
      <c r="I22" s="141">
        <f t="shared" si="4"/>
        <v>10279089.17</v>
      </c>
      <c r="J22" s="375">
        <f t="shared" si="0"/>
        <v>3.9337460747663547E-2</v>
      </c>
      <c r="K22" s="141">
        <f>'Execução Orçamentária'!R321</f>
        <v>215509.72</v>
      </c>
      <c r="L22" s="374">
        <f t="shared" si="1"/>
        <v>2.0141095327102804E-2</v>
      </c>
      <c r="M22" s="141">
        <f>'Execução Orçamentária'!S321</f>
        <v>89210.409999999989</v>
      </c>
      <c r="N22" s="374">
        <f t="shared" si="2"/>
        <v>8.3374214953271016E-3</v>
      </c>
      <c r="O22" s="141">
        <f>'Execução Orçamentária'!T321</f>
        <v>68292.37999999999</v>
      </c>
      <c r="P22" s="374">
        <f t="shared" si="3"/>
        <v>6.3824654205607463E-3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Orçamentária'!J347</f>
        <v>15200000</v>
      </c>
      <c r="D23" s="141">
        <f>'Execução Orçamentária'!K347</f>
        <v>0</v>
      </c>
      <c r="E23" s="141">
        <f>'Execução Orçamentária'!L347</f>
        <v>15200000</v>
      </c>
      <c r="F23" s="141">
        <f>'Execução Orçamentária'!M347</f>
        <v>0</v>
      </c>
      <c r="G23" s="141">
        <f>'Execução Orçamentária'!N347</f>
        <v>15200000</v>
      </c>
      <c r="H23" s="141">
        <f>'Execução Orçamentária'!O347</f>
        <v>886642.65</v>
      </c>
      <c r="I23" s="141">
        <f t="shared" si="4"/>
        <v>14313357.35</v>
      </c>
      <c r="J23" s="375">
        <f t="shared" si="0"/>
        <v>5.8331753289473688E-2</v>
      </c>
      <c r="K23" s="141">
        <f>'Execução Orçamentária'!R347</f>
        <v>808752.51</v>
      </c>
      <c r="L23" s="374">
        <f t="shared" si="1"/>
        <v>5.3207401973684211E-2</v>
      </c>
      <c r="M23" s="141">
        <f>'Execução Orçamentária'!S347</f>
        <v>187365.18</v>
      </c>
      <c r="N23" s="374">
        <f t="shared" si="2"/>
        <v>1.2326656578947368E-2</v>
      </c>
      <c r="O23" s="141">
        <f>'Execução Orçamentária'!T347</f>
        <v>171303.24</v>
      </c>
      <c r="P23" s="374">
        <f t="shared" si="3"/>
        <v>1.1269949999999999E-2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Orçamentária'!J373</f>
        <v>8500000</v>
      </c>
      <c r="D24" s="141">
        <f>'Execução Orçamentária'!K373</f>
        <v>0</v>
      </c>
      <c r="E24" s="141">
        <f>'Execução Orçamentária'!L373</f>
        <v>8500000</v>
      </c>
      <c r="F24" s="141">
        <f>'Execução Orçamentária'!M373</f>
        <v>0</v>
      </c>
      <c r="G24" s="141">
        <f>'Execução Orçamentária'!N373</f>
        <v>8500000</v>
      </c>
      <c r="H24" s="141">
        <f>'Execução Orçamentária'!O373</f>
        <v>1007368.3300000001</v>
      </c>
      <c r="I24" s="141">
        <f t="shared" si="4"/>
        <v>7492631.6699999999</v>
      </c>
      <c r="J24" s="375">
        <f t="shared" si="0"/>
        <v>0.1185139211764706</v>
      </c>
      <c r="K24" s="141">
        <f>'Execução Orçamentária'!R373</f>
        <v>936909.66999999993</v>
      </c>
      <c r="L24" s="374">
        <f t="shared" si="1"/>
        <v>0.11022466705882351</v>
      </c>
      <c r="M24" s="141">
        <f>'Execução Orçamentária'!S373</f>
        <v>622207.72000000009</v>
      </c>
      <c r="N24" s="374">
        <f t="shared" si="2"/>
        <v>7.3200908235294126E-2</v>
      </c>
      <c r="O24" s="141">
        <f>'Execução Orçamentária'!T373</f>
        <v>282207.21999999997</v>
      </c>
      <c r="P24" s="374">
        <f t="shared" si="3"/>
        <v>3.3200849411764703E-2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Orçamentária'!J387</f>
        <v>1000000</v>
      </c>
      <c r="D25" s="147">
        <f>'Execução Orçamentária'!K387</f>
        <v>0</v>
      </c>
      <c r="E25" s="147">
        <f>'Execução Orçamentária'!L387</f>
        <v>1000000</v>
      </c>
      <c r="F25" s="147">
        <f>'Execução Orçamentária'!M387</f>
        <v>0</v>
      </c>
      <c r="G25" s="147">
        <f>'Execução Orçamentária'!N387</f>
        <v>1000000</v>
      </c>
      <c r="H25" s="147">
        <f>'Execução Orçamentária'!O387</f>
        <v>30484.14</v>
      </c>
      <c r="I25" s="147">
        <f>G25-H25</f>
        <v>969515.86</v>
      </c>
      <c r="J25" s="390">
        <f t="shared" si="0"/>
        <v>3.048414E-2</v>
      </c>
      <c r="K25" s="426">
        <f>'Execução Orçamentária'!R387</f>
        <v>23202.5</v>
      </c>
      <c r="L25" s="374">
        <f t="shared" si="1"/>
        <v>2.3202500000000001E-2</v>
      </c>
      <c r="M25" s="426">
        <f>'Execução Orçamentária'!S387</f>
        <v>13054.15</v>
      </c>
      <c r="N25" s="374">
        <f t="shared" si="2"/>
        <v>1.305415E-2</v>
      </c>
      <c r="O25" s="426">
        <f>'Execução Orçamentária'!T387</f>
        <v>13054.15</v>
      </c>
      <c r="P25" s="374">
        <f t="shared" si="3"/>
        <v>1.305415E-2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0</v>
      </c>
      <c r="E26" s="385">
        <f t="shared" si="5"/>
        <v>125250000</v>
      </c>
      <c r="F26" s="385">
        <f t="shared" si="5"/>
        <v>0</v>
      </c>
      <c r="G26" s="385">
        <f t="shared" si="5"/>
        <v>125250000</v>
      </c>
      <c r="H26" s="385">
        <f t="shared" si="5"/>
        <v>14160984.470000003</v>
      </c>
      <c r="I26" s="385">
        <f t="shared" si="5"/>
        <v>111089015.53</v>
      </c>
      <c r="J26" s="386">
        <f t="shared" si="0"/>
        <v>0.11306175225548905</v>
      </c>
      <c r="K26" s="385">
        <f>SUM(K11:K25)</f>
        <v>12951295.450000001</v>
      </c>
      <c r="L26" s="386">
        <f t="shared" si="1"/>
        <v>0.10340355648702595</v>
      </c>
      <c r="M26" s="385">
        <f>SUM(M11:M25)</f>
        <v>4034604.76</v>
      </c>
      <c r="N26" s="386">
        <f t="shared" si="2"/>
        <v>3.2212413253493014E-2</v>
      </c>
      <c r="O26" s="385">
        <f>SUM(O11:O25)</f>
        <v>2773082.9299999992</v>
      </c>
      <c r="P26" s="386">
        <f t="shared" si="3"/>
        <v>2.2140382674650693E-2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E6:F6"/>
    <mergeCell ref="G6:H6"/>
    <mergeCell ref="F7:F9"/>
    <mergeCell ref="G7:G9"/>
    <mergeCell ref="H7:H9"/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80" zoomScaleNormal="80" workbookViewId="0">
      <pane xSplit="2" ySplit="10" topLeftCell="H11" activePane="bottomRight" state="frozen"/>
      <selection pane="topRight" activeCell="K1" sqref="K1"/>
      <selection pane="bottomLeft" activeCell="A11" sqref="A11"/>
      <selection pane="bottomRight" activeCell="S7" sqref="S7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44631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11" t="s">
        <v>89</v>
      </c>
      <c r="F6" s="512"/>
      <c r="G6" s="512"/>
      <c r="H6" s="513"/>
    </row>
    <row r="7" spans="1:27" s="91" customFormat="1" ht="18.75" customHeight="1" thickTop="1" x14ac:dyDescent="0.2">
      <c r="A7" s="63"/>
      <c r="B7" s="508" t="s">
        <v>21</v>
      </c>
      <c r="C7" s="506" t="s">
        <v>93</v>
      </c>
      <c r="D7" s="506" t="s">
        <v>127</v>
      </c>
      <c r="E7" s="506" t="s">
        <v>94</v>
      </c>
      <c r="F7" s="506" t="s">
        <v>309</v>
      </c>
      <c r="G7" s="506" t="s">
        <v>219</v>
      </c>
      <c r="H7" s="506" t="s">
        <v>105</v>
      </c>
      <c r="I7" s="506" t="s">
        <v>95</v>
      </c>
      <c r="J7" s="506" t="s">
        <v>299</v>
      </c>
      <c r="K7" s="506" t="s">
        <v>19</v>
      </c>
      <c r="L7" s="506" t="s">
        <v>332</v>
      </c>
      <c r="M7" s="506" t="s">
        <v>20</v>
      </c>
      <c r="N7" s="506" t="s">
        <v>331</v>
      </c>
      <c r="O7" s="506" t="s">
        <v>61</v>
      </c>
      <c r="P7" s="506" t="s">
        <v>333</v>
      </c>
      <c r="Q7" s="503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09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4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09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4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0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05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Orçamentária'!J124</f>
        <v>340226868</v>
      </c>
      <c r="D11" s="149">
        <f>'Execução Orçamentária'!K124</f>
        <v>0</v>
      </c>
      <c r="E11" s="149">
        <f>'Execução Orçamentária'!L124</f>
        <v>340226868</v>
      </c>
      <c r="F11" s="149">
        <f>'Execução Orçamentária'!M124</f>
        <v>0</v>
      </c>
      <c r="G11" s="149">
        <f>'Execução Orçamentária'!N124</f>
        <v>340226868</v>
      </c>
      <c r="H11" s="149">
        <f>'Execução Orçamentária'!O124</f>
        <v>75633799.519999996</v>
      </c>
      <c r="I11" s="340">
        <f>+G11-H11</f>
        <v>264593068.48000002</v>
      </c>
      <c r="J11" s="374">
        <f>IFERROR((H11/G11),0%)</f>
        <v>0.22230401721242074</v>
      </c>
      <c r="K11" s="427">
        <f>'Execução Orçamentária'!R124</f>
        <v>71875660.269999996</v>
      </c>
      <c r="L11" s="374">
        <f>IFERROR((K11/G11),0%)</f>
        <v>0.21125803700488463</v>
      </c>
      <c r="M11" s="427">
        <f>'Execução Orçamentária'!S124</f>
        <v>68855191.519999996</v>
      </c>
      <c r="N11" s="374">
        <f>IFERROR((M11/G11),0%)</f>
        <v>0.20238022918284043</v>
      </c>
      <c r="O11" s="427">
        <f>'Execução Orçamentária'!T124</f>
        <v>65649692.590000004</v>
      </c>
      <c r="P11" s="374">
        <f>IFERROR((O11/G11),0%)</f>
        <v>0.19295857783342379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4741251.4400000004</v>
      </c>
      <c r="I12" s="147">
        <f>+G12-H12</f>
        <v>21847855.559999999</v>
      </c>
      <c r="J12" s="374">
        <f t="shared" ref="J12:J19" si="0">IFERROR((H12/G12),0%)</f>
        <v>0.17831555757024861</v>
      </c>
      <c r="K12" s="141">
        <f>'Execução Orçamentária'!R83</f>
        <v>4703272.1399999997</v>
      </c>
      <c r="L12" s="374">
        <f t="shared" ref="L12:L19" si="1">IFERROR((K12/G12),0%)</f>
        <v>0.17688717940019572</v>
      </c>
      <c r="M12" s="141">
        <f>'Execução Orçamentária'!S83</f>
        <v>3739960.4899999998</v>
      </c>
      <c r="N12" s="374">
        <f t="shared" ref="N12:N19" si="2">IFERROR((M12/G12),0%)</f>
        <v>0.14065761930252113</v>
      </c>
      <c r="O12" s="141">
        <f>'Execução Orçamentária'!T83</f>
        <v>3482302</v>
      </c>
      <c r="P12" s="374">
        <f t="shared" ref="P12:P19" si="3">IFERROR((O12/G12),0%)</f>
        <v>0.13096724158505962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Orçamentária'!J103</f>
        <v>1949502</v>
      </c>
      <c r="D13" s="142">
        <f>'Execução Orçamentária'!K103</f>
        <v>0</v>
      </c>
      <c r="E13" s="142">
        <f>'Execução Orçamentária'!L103</f>
        <v>1949502</v>
      </c>
      <c r="F13" s="142">
        <f>'Execução Orçamentária'!M103</f>
        <v>0</v>
      </c>
      <c r="G13" s="142">
        <f>'Execução Orçamentária'!N103</f>
        <v>1949502</v>
      </c>
      <c r="H13" s="142">
        <f>'Execução Orçamentária'!O103</f>
        <v>213565.48</v>
      </c>
      <c r="I13" s="147">
        <f t="shared" ref="I13:I18" si="4">+G13-H13</f>
        <v>1735936.52</v>
      </c>
      <c r="J13" s="374">
        <f t="shared" si="0"/>
        <v>0.10954873603617744</v>
      </c>
      <c r="K13" s="141">
        <f>'Execução Orçamentária'!R103</f>
        <v>167586.87</v>
      </c>
      <c r="L13" s="374">
        <f t="shared" si="1"/>
        <v>8.5963938482750982E-2</v>
      </c>
      <c r="M13" s="141">
        <f>'Execução Orçamentária'!S103</f>
        <v>166651.26999999999</v>
      </c>
      <c r="N13" s="374">
        <f t="shared" si="2"/>
        <v>8.5484021047426459E-2</v>
      </c>
      <c r="O13" s="141">
        <f>'Execução Orçamentária'!T103</f>
        <v>166651.26999999999</v>
      </c>
      <c r="P13" s="374">
        <f t="shared" si="3"/>
        <v>8.5484021047426459E-2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Orçamentária'!J110</f>
        <v>233177</v>
      </c>
      <c r="D14" s="142">
        <f>'Execução Orçamentária'!K110</f>
        <v>0</v>
      </c>
      <c r="E14" s="142">
        <f>'Execução Orçamentária'!L110</f>
        <v>233177</v>
      </c>
      <c r="F14" s="142">
        <f>'Execução Orçamentária'!M110</f>
        <v>0</v>
      </c>
      <c r="G14" s="142">
        <f>'Execução Orçamentária'!N110</f>
        <v>233177</v>
      </c>
      <c r="H14" s="142">
        <f>'Execução Orçamentária'!O110</f>
        <v>8816.92</v>
      </c>
      <c r="I14" s="147">
        <f t="shared" si="4"/>
        <v>224360.08</v>
      </c>
      <c r="J14" s="374">
        <f t="shared" si="0"/>
        <v>3.781213412986701E-2</v>
      </c>
      <c r="K14" s="141">
        <f>'Execução Orçamentária'!R110</f>
        <v>8384.43</v>
      </c>
      <c r="L14" s="374">
        <f t="shared" si="1"/>
        <v>3.5957362861688762E-2</v>
      </c>
      <c r="M14" s="141">
        <f>'Execução Orçamentária'!S110</f>
        <v>6800.09</v>
      </c>
      <c r="N14" s="374">
        <f t="shared" si="2"/>
        <v>2.9162781921029949E-2</v>
      </c>
      <c r="O14" s="141">
        <f>'Execução Orçamentária'!T110</f>
        <v>6800.09</v>
      </c>
      <c r="P14" s="374">
        <f t="shared" si="3"/>
        <v>2.9162781921029949E-2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Orçamentária'!J117</f>
        <v>17628738</v>
      </c>
      <c r="D15" s="142">
        <f>'Execução Orçamentária'!K117</f>
        <v>0</v>
      </c>
      <c r="E15" s="142">
        <f>'Execução Orçamentária'!L117</f>
        <v>17628738</v>
      </c>
      <c r="F15" s="142">
        <f>'Execução Orçamentária'!M117</f>
        <v>0</v>
      </c>
      <c r="G15" s="142">
        <f>'Execução Orçamentária'!N117</f>
        <v>17628738</v>
      </c>
      <c r="H15" s="142">
        <f>'Execução Orçamentária'!O117</f>
        <v>2474484.9500000002</v>
      </c>
      <c r="I15" s="147">
        <f t="shared" si="4"/>
        <v>15154253.050000001</v>
      </c>
      <c r="J15" s="374">
        <f t="shared" si="0"/>
        <v>0.1403665395673814</v>
      </c>
      <c r="K15" s="141">
        <f>'Execução Orçamentária'!R117</f>
        <v>2474484.9500000002</v>
      </c>
      <c r="L15" s="374">
        <f t="shared" si="1"/>
        <v>0.1403665395673814</v>
      </c>
      <c r="M15" s="141">
        <f>'Execução Orçamentária'!S117</f>
        <v>2474484.9500000002</v>
      </c>
      <c r="N15" s="374">
        <f t="shared" si="2"/>
        <v>0.1403665395673814</v>
      </c>
      <c r="O15" s="141">
        <f>'Execução Orçamentária'!T117</f>
        <v>2474484.9500000002</v>
      </c>
      <c r="P15" s="374">
        <f t="shared" si="3"/>
        <v>0.1403665395673814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0</v>
      </c>
      <c r="E16" s="142">
        <f>'Execução Orçamentária'!L29</f>
        <v>322868</v>
      </c>
      <c r="F16" s="142">
        <f>'Execução Orçamentária'!M29</f>
        <v>0</v>
      </c>
      <c r="G16" s="142">
        <f>'Execução Orçamentária'!N29</f>
        <v>322868</v>
      </c>
      <c r="H16" s="142">
        <f>'Execução Orçamentária'!O29</f>
        <v>54827.51</v>
      </c>
      <c r="I16" s="147">
        <f t="shared" si="4"/>
        <v>268040.49</v>
      </c>
      <c r="J16" s="374">
        <f t="shared" si="0"/>
        <v>0.16981401067928689</v>
      </c>
      <c r="K16" s="141">
        <f>'Execução Orçamentária'!R29</f>
        <v>54827.51</v>
      </c>
      <c r="L16" s="374">
        <f t="shared" si="1"/>
        <v>0.16981401067928689</v>
      </c>
      <c r="M16" s="141">
        <f>'Execução Orçamentária'!S29</f>
        <v>54827.51</v>
      </c>
      <c r="N16" s="374">
        <f t="shared" si="2"/>
        <v>0.16981401067928689</v>
      </c>
      <c r="O16" s="141">
        <f>'Execução Orçamentária'!T29</f>
        <v>54827.51</v>
      </c>
      <c r="P16" s="374">
        <f t="shared" si="3"/>
        <v>0.16981401067928689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0</v>
      </c>
      <c r="E17" s="142">
        <f>'Execução Orçamentária'!L9</f>
        <v>1910000</v>
      </c>
      <c r="F17" s="142">
        <f>'Execução Orçamentária'!M9</f>
        <v>1050000</v>
      </c>
      <c r="G17" s="142">
        <f>'Execução Orçamentária'!N9</f>
        <v>860000</v>
      </c>
      <c r="H17" s="142">
        <f>'Execução Orçamentária'!O9</f>
        <v>372206.86999999994</v>
      </c>
      <c r="I17" s="147">
        <f t="shared" si="4"/>
        <v>487793.13000000006</v>
      </c>
      <c r="J17" s="374">
        <f t="shared" si="0"/>
        <v>0.43279868604651156</v>
      </c>
      <c r="K17" s="141">
        <f>'Execução Orçamentária'!R9</f>
        <v>372206.86999999994</v>
      </c>
      <c r="L17" s="374">
        <f t="shared" si="1"/>
        <v>0.43279868604651156</v>
      </c>
      <c r="M17" s="141">
        <f>'Execução Orçamentária'!S9</f>
        <v>372206.86999999994</v>
      </c>
      <c r="N17" s="374">
        <f t="shared" si="2"/>
        <v>0.43279868604651156</v>
      </c>
      <c r="O17" s="141">
        <f>'Execução Orçamentária'!T9</f>
        <v>372206.86999999994</v>
      </c>
      <c r="P17" s="374">
        <f t="shared" si="3"/>
        <v>0.43279868604651156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0</v>
      </c>
      <c r="E19" s="385">
        <f t="shared" si="5"/>
        <v>388860260</v>
      </c>
      <c r="F19" s="385">
        <f t="shared" si="5"/>
        <v>1050000</v>
      </c>
      <c r="G19" s="385">
        <f t="shared" si="5"/>
        <v>387810260</v>
      </c>
      <c r="H19" s="385">
        <f t="shared" si="5"/>
        <v>83498952.690000013</v>
      </c>
      <c r="I19" s="385">
        <f t="shared" si="5"/>
        <v>304311307.31</v>
      </c>
      <c r="J19" s="386">
        <f t="shared" si="0"/>
        <v>0.21530877674561785</v>
      </c>
      <c r="K19" s="385">
        <f>SUM(K11:K18)</f>
        <v>79656423.040000021</v>
      </c>
      <c r="L19" s="386">
        <f t="shared" si="1"/>
        <v>0.20540050446318781</v>
      </c>
      <c r="M19" s="385">
        <f>SUM(M11:M18)</f>
        <v>75670122.700000003</v>
      </c>
      <c r="N19" s="386">
        <f t="shared" si="2"/>
        <v>0.19512150787346369</v>
      </c>
      <c r="O19" s="385">
        <f>SUM(O11:O18)</f>
        <v>72206965.280000016</v>
      </c>
      <c r="P19" s="386">
        <f t="shared" si="3"/>
        <v>0.18619147745085449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B7:B10"/>
    <mergeCell ref="C7:C9"/>
    <mergeCell ref="D7:D9"/>
    <mergeCell ref="E7:E9"/>
    <mergeCell ref="F7:F9"/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44633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11" t="s">
        <v>89</v>
      </c>
      <c r="N6" s="512"/>
      <c r="O6" s="512"/>
      <c r="P6" s="513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24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26" t="s">
        <v>126</v>
      </c>
      <c r="K7" s="528" t="s">
        <v>93</v>
      </c>
      <c r="L7" s="514" t="s">
        <v>127</v>
      </c>
      <c r="M7" s="514" t="s">
        <v>94</v>
      </c>
      <c r="N7" s="521" t="s">
        <v>186</v>
      </c>
      <c r="O7" s="514" t="s">
        <v>194</v>
      </c>
      <c r="P7" s="521" t="s">
        <v>105</v>
      </c>
      <c r="Q7" s="514" t="s">
        <v>95</v>
      </c>
      <c r="R7" s="521" t="s">
        <v>188</v>
      </c>
      <c r="S7" s="516" t="s">
        <v>187</v>
      </c>
      <c r="T7" s="521" t="s">
        <v>193</v>
      </c>
      <c r="U7" s="516" t="s">
        <v>190</v>
      </c>
      <c r="V7" s="521" t="s">
        <v>61</v>
      </c>
      <c r="W7" s="516" t="s">
        <v>192</v>
      </c>
      <c r="X7" s="518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25"/>
      <c r="C8" s="193"/>
      <c r="D8" s="194"/>
      <c r="E8" s="193"/>
      <c r="F8" s="195"/>
      <c r="G8" s="193"/>
      <c r="H8" s="196"/>
      <c r="I8" s="196"/>
      <c r="J8" s="527"/>
      <c r="K8" s="529"/>
      <c r="L8" s="515"/>
      <c r="M8" s="515"/>
      <c r="N8" s="522"/>
      <c r="O8" s="515"/>
      <c r="P8" s="522"/>
      <c r="Q8" s="515"/>
      <c r="R8" s="522"/>
      <c r="S8" s="517"/>
      <c r="T8" s="522"/>
      <c r="U8" s="517"/>
      <c r="V8" s="522"/>
      <c r="W8" s="517"/>
      <c r="X8" s="5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25"/>
      <c r="C9" s="193"/>
      <c r="D9" s="194"/>
      <c r="E9" s="193"/>
      <c r="F9" s="195"/>
      <c r="G9" s="193"/>
      <c r="H9" s="196"/>
      <c r="I9" s="196"/>
      <c r="J9" s="527"/>
      <c r="K9" s="529"/>
      <c r="L9" s="515"/>
      <c r="M9" s="515"/>
      <c r="N9" s="523"/>
      <c r="O9" s="515"/>
      <c r="P9" s="523"/>
      <c r="Q9" s="515"/>
      <c r="R9" s="523"/>
      <c r="S9" s="517"/>
      <c r="T9" s="523"/>
      <c r="U9" s="517"/>
      <c r="V9" s="523"/>
      <c r="W9" s="517"/>
      <c r="X9" s="5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25"/>
      <c r="C10" s="193"/>
      <c r="D10" s="194"/>
      <c r="E10" s="193"/>
      <c r="F10" s="195"/>
      <c r="G10" s="193"/>
      <c r="H10" s="196"/>
      <c r="I10" s="196"/>
      <c r="J10" s="527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20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Orçamentária'!J387</f>
        <v>1000000</v>
      </c>
      <c r="L17" s="92">
        <f>+'Execução Orçamentária'!K387</f>
        <v>0</v>
      </c>
      <c r="M17" s="92">
        <f>+'Execução Orçamentária'!L387</f>
        <v>1000000</v>
      </c>
      <c r="N17" s="92">
        <f>+'Execução Orçamentária'!M387</f>
        <v>0</v>
      </c>
      <c r="O17" s="92" t="e">
        <f>+'Execução Orçamentária'!N396+'Execução Orçamentária'!#REF!+'Execução Orçamentária'!N403</f>
        <v>#REF!</v>
      </c>
      <c r="P17" s="92">
        <f>+'Execução Orçamentária'!O387</f>
        <v>30484.14</v>
      </c>
      <c r="Q17" s="92" t="e">
        <f t="shared" ref="Q17:Q22" si="3">+O17-P17</f>
        <v>#REF!</v>
      </c>
      <c r="R17" s="92">
        <f>'Execução Orçamentária'!R387</f>
        <v>23202.5</v>
      </c>
      <c r="S17" s="243" t="e">
        <f t="shared" si="2"/>
        <v>#REF!</v>
      </c>
      <c r="T17" s="92">
        <f>'Execução Orçamentária'!S387</f>
        <v>13054.15</v>
      </c>
      <c r="U17" s="93" t="e">
        <f t="shared" si="0"/>
        <v>#REF!</v>
      </c>
      <c r="V17" s="92">
        <f>'Execução Orçamentária'!T387</f>
        <v>13054.15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V7:V9"/>
    <mergeCell ref="U7:U9"/>
    <mergeCell ref="W7:W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2020-11-30T11:37:56Z</cp:lastPrinted>
  <dcterms:created xsi:type="dcterms:W3CDTF">2016-03-15T20:07:38Z</dcterms:created>
  <dcterms:modified xsi:type="dcterms:W3CDTF">2022-03-14T16:06:22Z</dcterms:modified>
</cp:coreProperties>
</file>