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-CPRM\2021\EXECUÇÃO ORÇAMENTÁRIA\12 - Dez 21\"/>
    </mc:Choice>
  </mc:AlternateContent>
  <bookViews>
    <workbookView xWindow="0" yWindow="0" windowWidth="19200" windowHeight="7050" firstSheet="4" activeTab="4"/>
  </bookViews>
  <sheets>
    <sheet name="Planilha Diária Base Indisponív" sheetId="16" state="hidden" r:id="rId1"/>
    <sheet name="Base Zero" sheetId="1" state="hidden" r:id="rId2"/>
    <sheet name="Base Execução" sheetId="15" state="hidden" r:id="rId3"/>
    <sheet name="Destaque Liberado pela CPRM" sheetId="22" state="hidden" r:id="rId4"/>
    <sheet name="Execução Orçamentária 2021" sheetId="3" r:id="rId5"/>
    <sheet name="Resumo Obrigatórias" sheetId="19" r:id="rId6"/>
    <sheet name="Resumo Discricionária " sheetId="26" r:id="rId7"/>
    <sheet name="Resumo Discricionária  (2)" sheetId="28" state="hidden" r:id="rId8"/>
    <sheet name="Resumo Obrigatórias (2)" sheetId="27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2" hidden="1">'Base Execução'!$A$3:$Q$97</definedName>
    <definedName name="_xlnm._FilterDatabase" localSheetId="1" hidden="1">'Base Zero'!$B$1:$E$117</definedName>
    <definedName name="_xlnm._FilterDatabase" localSheetId="4" hidden="1">'Execução Orçamentária 2021'!$B$8:$O$397</definedName>
    <definedName name="_xlnm.Extract" localSheetId="4">'Execução Orçamentária 2021'!$B$397:$B$397</definedName>
    <definedName name="_xlnm.Print_Area" localSheetId="1">'Base Zero'!$A$5:$S$89</definedName>
    <definedName name="_xlnm.Print_Area" localSheetId="4">'Execução Orçamentária 2021'!$A$373:$U$397</definedName>
    <definedName name="_xlnm.Print_Area" localSheetId="6">'Resumo Discricionária '!$A$1:$J$32</definedName>
    <definedName name="_xlnm.Print_Area" localSheetId="7">'Resumo Discricionária  (2)'!$A$1:$S$33</definedName>
    <definedName name="_xlnm.Print_Area" localSheetId="5">'Resumo Obrigatórias'!$B$11:$J$19</definedName>
    <definedName name="_xlnm.Print_Area" localSheetId="8">'Resumo Obrigatórias (2)'!$B$11:$S$19</definedName>
    <definedName name="_xlnm.Criteria" localSheetId="4">'Execução Orçamentária 2021'!#REF!</definedName>
    <definedName name="dddd" localSheetId="2">#REF!</definedName>
    <definedName name="dddd" localSheetId="0">#REF!</definedName>
    <definedName name="dddd" localSheetId="6">#REF!</definedName>
    <definedName name="dddd" localSheetId="7">#REF!</definedName>
    <definedName name="ddddd" localSheetId="2">#REF!</definedName>
    <definedName name="ddddd" localSheetId="0">#REF!</definedName>
    <definedName name="ddddd" localSheetId="6">#REF!</definedName>
    <definedName name="ddddd" localSheetId="7">#REF!</definedName>
    <definedName name="planilha" localSheetId="2">#REF!</definedName>
    <definedName name="planilha" localSheetId="0">#REF!</definedName>
    <definedName name="planilha" localSheetId="6">#REF!</definedName>
    <definedName name="planilha" localSheetId="7">#REF!</definedName>
    <definedName name="Planilha_1ÁreaTotal" localSheetId="2">#REF!,#REF!</definedName>
    <definedName name="Planilha_1ÁreaTotal" localSheetId="4">#REF!,#REF!</definedName>
    <definedName name="Planilha_1ÁreaTotal" localSheetId="0">#REF!,#REF!</definedName>
    <definedName name="Planilha_1ÁreaTotal" localSheetId="6">#REF!,#REF!</definedName>
    <definedName name="Planilha_1ÁreaTotal" localSheetId="7">#REF!,#REF!</definedName>
    <definedName name="Planilha_1CabGráfico" localSheetId="2">#REF!</definedName>
    <definedName name="Planilha_1CabGráfico" localSheetId="4">#REF!</definedName>
    <definedName name="Planilha_1CabGráfico" localSheetId="0">#REF!</definedName>
    <definedName name="Planilha_1CabGráfico" localSheetId="6">#REF!</definedName>
    <definedName name="Planilha_1CabGráfico" localSheetId="7">#REF!</definedName>
    <definedName name="Planilha_1TítCols" localSheetId="2">#REF!,#REF!</definedName>
    <definedName name="Planilha_1TítCols" localSheetId="4">#REF!,#REF!</definedName>
    <definedName name="Planilha_1TítCols" localSheetId="0">#REF!,#REF!</definedName>
    <definedName name="Planilha_1TítCols" localSheetId="6">#REF!,#REF!</definedName>
    <definedName name="Planilha_1TítCols" localSheetId="7">#REF!,#REF!</definedName>
    <definedName name="Planilha_1TítLins" localSheetId="2">#REF!</definedName>
    <definedName name="Planilha_1TítLins" localSheetId="4">#REF!</definedName>
    <definedName name="Planilha_1TítLins" localSheetId="0">#REF!</definedName>
    <definedName name="Planilha_1TítLins" localSheetId="6">#REF!</definedName>
    <definedName name="Planilha_1TítLins" localSheetId="7">#REF!</definedName>
    <definedName name="Planilha_2ÁreaTotal">'[1]Planilha 2'!$C$13:$C$49,'[1]Planilha 2'!$G$13:$K$49</definedName>
    <definedName name="Planilha_2CabGráfico" localSheetId="2">#REF!</definedName>
    <definedName name="Planilha_2CabGráfico" localSheetId="4">#REF!</definedName>
    <definedName name="Planilha_2CabGráfico" localSheetId="0">#REF!</definedName>
    <definedName name="Planilha_2CabGráfico" localSheetId="6">#REF!</definedName>
    <definedName name="Planilha_2CabGráfico" localSheetId="7">#REF!</definedName>
    <definedName name="Planilha_2TítCols">'[1]Planilha 2'!$C$13,'[1]Planilha 2'!$G$13:$K$13</definedName>
    <definedName name="Planilha_2TítLins" localSheetId="2">#REF!</definedName>
    <definedName name="Planilha_2TítLins" localSheetId="4">#REF!</definedName>
    <definedName name="Planilha_2TítLins" localSheetId="0">#REF!</definedName>
    <definedName name="Planilha_2TítLins" localSheetId="6">#REF!</definedName>
    <definedName name="Planilha_2TítLins" localSheetId="7">#REF!</definedName>
    <definedName name="Planilha_3ÁreaTotal">'[2]Planilha 3'!$C$13:$C$43,'[2]Planilha 3'!$G$13:$K$43</definedName>
    <definedName name="Planilha_3CabGráfico" localSheetId="2">#REF!</definedName>
    <definedName name="Planilha_3CabGráfico" localSheetId="4">#REF!</definedName>
    <definedName name="Planilha_3CabGráfico" localSheetId="0">#REF!</definedName>
    <definedName name="Planilha_3CabGráfico" localSheetId="6">#REF!</definedName>
    <definedName name="Planilha_3CabGráfico" localSheetId="7">#REF!</definedName>
    <definedName name="Planilha_3TítCols">'[2]Planilha 3'!$C$13,'[2]Planilha 3'!$G$13:$K$13</definedName>
    <definedName name="Planilha_3TítLins" localSheetId="2">#REF!</definedName>
    <definedName name="Planilha_3TítLins" localSheetId="4">#REF!</definedName>
    <definedName name="Planilha_3TítLins" localSheetId="0">#REF!</definedName>
    <definedName name="Planilha_3TítLins" localSheetId="6">#REF!</definedName>
    <definedName name="Planilha_3TítLins" localSheetId="7">#REF!</definedName>
    <definedName name="Planilha_4ÁreaTotal">'[3]Planilha 4'!$C$13:$C$14,'[3]Planilha 4'!$G$13:$G$14</definedName>
    <definedName name="Planilha_4CabGráfico" localSheetId="2">#REF!</definedName>
    <definedName name="Planilha_4CabGráfico" localSheetId="4">#REF!</definedName>
    <definedName name="Planilha_4CabGráfico" localSheetId="0">#REF!</definedName>
    <definedName name="Planilha_4CabGráfico" localSheetId="6">#REF!</definedName>
    <definedName name="Planilha_4CabGráfico" localSheetId="7">#REF!</definedName>
    <definedName name="Planilha_4TítCols">'[3]Planilha 4'!$C$13,'[3]Planilha 4'!$G$13</definedName>
    <definedName name="Planilha_4TítLins" localSheetId="2">#REF!</definedName>
    <definedName name="Planilha_4TítLins" localSheetId="4">#REF!</definedName>
    <definedName name="Planilha_4TítLins" localSheetId="0">#REF!</definedName>
    <definedName name="Planilha_4TítLins" localSheetId="6">#REF!</definedName>
    <definedName name="Planilha_4TítLins" localSheetId="7">#REF!</definedName>
    <definedName name="_xlnm.Print_Titles" localSheetId="1">'Base Zero'!$1:$4</definedName>
    <definedName name="_xlnm.Print_Titles" localSheetId="4">'Execução Orçamentária 2021'!$1:$8</definedName>
    <definedName name="_xlnm.Print_Titles" localSheetId="5">'Resumo Obrigatórias'!$1:$10</definedName>
    <definedName name="_xlnm.Print_Titles" localSheetId="8">'Resumo Obrigatórias (2)'!$1:$10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6" i="15" l="1"/>
  <c r="G296" i="3" l="1"/>
  <c r="G91" i="3"/>
  <c r="S116" i="1"/>
  <c r="A116" i="1"/>
  <c r="S115" i="1" l="1"/>
  <c r="A95" i="15"/>
  <c r="A94" i="15"/>
  <c r="A93" i="15"/>
  <c r="A92" i="15"/>
  <c r="A91" i="15"/>
  <c r="A90" i="15"/>
  <c r="A89" i="15"/>
  <c r="A88" i="15"/>
  <c r="A87" i="15"/>
  <c r="A86" i="15"/>
  <c r="A115" i="1"/>
  <c r="A27" i="22"/>
  <c r="A12" i="22" l="1"/>
  <c r="A26" i="22"/>
  <c r="A83" i="15" l="1"/>
  <c r="A84" i="15"/>
  <c r="A85" i="15"/>
  <c r="A82" i="15" l="1"/>
  <c r="A81" i="15"/>
  <c r="A25" i="22"/>
  <c r="A24" i="22"/>
  <c r="A23" i="22"/>
  <c r="A22" i="22"/>
  <c r="A21" i="22"/>
  <c r="A20" i="22"/>
  <c r="A19" i="22"/>
  <c r="A18" i="22"/>
  <c r="A80" i="15" l="1"/>
  <c r="A79" i="15"/>
  <c r="A78" i="15"/>
  <c r="G119" i="3" l="1"/>
  <c r="G112" i="3"/>
  <c r="G105" i="3"/>
  <c r="G133" i="3"/>
  <c r="S113" i="1"/>
  <c r="S111" i="1"/>
  <c r="S114" i="1"/>
  <c r="S112" i="1"/>
  <c r="A114" i="1"/>
  <c r="A113" i="1"/>
  <c r="A112" i="1"/>
  <c r="A111" i="1"/>
  <c r="A77" i="15"/>
  <c r="A76" i="15" l="1"/>
  <c r="A17" i="22"/>
  <c r="A75" i="15" l="1"/>
  <c r="A16" i="22" l="1"/>
  <c r="A74" i="15"/>
  <c r="A73" i="15" l="1"/>
  <c r="A72" i="15"/>
  <c r="A14" i="22" l="1"/>
  <c r="G295" i="3"/>
  <c r="G194" i="3"/>
  <c r="S110" i="1"/>
  <c r="S109" i="1"/>
  <c r="A110" i="1"/>
  <c r="A109" i="1"/>
  <c r="A15" i="22"/>
  <c r="A71" i="15" l="1"/>
  <c r="A70" i="15" l="1"/>
  <c r="A69" i="15"/>
  <c r="A68" i="15"/>
  <c r="A67" i="15"/>
  <c r="A66" i="15" l="1"/>
  <c r="A65" i="15"/>
  <c r="G234" i="3" l="1"/>
  <c r="A64" i="15" l="1"/>
  <c r="A63" i="15" l="1"/>
  <c r="G319" i="3" l="1"/>
  <c r="S108" i="1"/>
  <c r="A108" i="1"/>
  <c r="A62" i="15"/>
  <c r="A61" i="15"/>
  <c r="A60" i="15"/>
  <c r="A59" i="15"/>
  <c r="G385" i="3" l="1"/>
  <c r="S107" i="1"/>
  <c r="A107" i="1"/>
  <c r="A13" i="22" l="1"/>
  <c r="A58" i="15" l="1"/>
  <c r="A57" i="15"/>
  <c r="A56" i="15"/>
  <c r="A55" i="15"/>
  <c r="A54" i="15"/>
  <c r="A53" i="15" l="1"/>
  <c r="A52" i="15"/>
  <c r="A51" i="15"/>
  <c r="S106" i="1" l="1"/>
  <c r="A106" i="1"/>
  <c r="A50" i="15"/>
  <c r="A49" i="15"/>
  <c r="A48" i="15"/>
  <c r="A47" i="15"/>
  <c r="A46" i="15"/>
  <c r="A45" i="15"/>
  <c r="A44" i="15"/>
  <c r="A43" i="15" l="1"/>
  <c r="A42" i="15"/>
  <c r="A41" i="15"/>
  <c r="A40" i="15" l="1"/>
  <c r="G386" i="3" l="1"/>
  <c r="G210" i="3"/>
  <c r="G368" i="3" l="1"/>
  <c r="S105" i="1"/>
  <c r="S104" i="1"/>
  <c r="S103" i="1"/>
  <c r="S102" i="1"/>
  <c r="G77" i="3"/>
  <c r="G76" i="3"/>
  <c r="G236" i="3"/>
  <c r="G122" i="3"/>
  <c r="G121" i="3"/>
  <c r="G114" i="3"/>
  <c r="G107" i="3"/>
  <c r="G136" i="3"/>
  <c r="A105" i="1"/>
  <c r="A104" i="1"/>
  <c r="A103" i="1"/>
  <c r="A102" i="1"/>
  <c r="A39" i="15"/>
  <c r="A38" i="15" l="1"/>
  <c r="G135" i="3" l="1"/>
  <c r="A36" i="15"/>
  <c r="A37" i="15"/>
  <c r="S101" i="1"/>
  <c r="S100" i="1"/>
  <c r="A101" i="1"/>
  <c r="A100" i="1"/>
  <c r="A35" i="15" l="1"/>
  <c r="A34" i="15"/>
  <c r="A33" i="15"/>
  <c r="A32" i="15"/>
  <c r="A31" i="15"/>
  <c r="A30" i="15"/>
  <c r="A29" i="15"/>
  <c r="K5" i="26" l="1"/>
  <c r="K5" i="19"/>
  <c r="Q378" i="3" l="1"/>
  <c r="Q377" i="3"/>
  <c r="Q364" i="3"/>
  <c r="Q363" i="3"/>
  <c r="Q362" i="3"/>
  <c r="G371" i="3"/>
  <c r="G370" i="3"/>
  <c r="G369" i="3"/>
  <c r="Q367" i="3"/>
  <c r="Q336" i="3"/>
  <c r="Q335" i="3"/>
  <c r="G357" i="3"/>
  <c r="G356" i="3"/>
  <c r="Q355" i="3"/>
  <c r="G353" i="3"/>
  <c r="G352" i="3"/>
  <c r="Q351" i="3"/>
  <c r="G349" i="3"/>
  <c r="G348" i="3"/>
  <c r="Q347" i="3"/>
  <c r="G345" i="3"/>
  <c r="G344" i="3"/>
  <c r="Q343" i="3"/>
  <c r="G341" i="3"/>
  <c r="G340" i="3"/>
  <c r="Q339" i="3"/>
  <c r="Q310" i="3"/>
  <c r="Q309" i="3"/>
  <c r="G315" i="3"/>
  <c r="G314" i="3"/>
  <c r="Q313" i="3"/>
  <c r="G331" i="3"/>
  <c r="Q330" i="3"/>
  <c r="G328" i="3"/>
  <c r="Q327" i="3"/>
  <c r="G325" i="3"/>
  <c r="Q324" i="3"/>
  <c r="G322" i="3"/>
  <c r="Q321" i="3"/>
  <c r="G318" i="3"/>
  <c r="Q317" i="3"/>
  <c r="Q286" i="3"/>
  <c r="Q285" i="3"/>
  <c r="Q284" i="3"/>
  <c r="G293" i="3"/>
  <c r="G305" i="3"/>
  <c r="G302" i="3"/>
  <c r="G299" i="3"/>
  <c r="G294" i="3"/>
  <c r="G292" i="3"/>
  <c r="Q291" i="3"/>
  <c r="Q278" i="3"/>
  <c r="Q275" i="3"/>
  <c r="Q274" i="3"/>
  <c r="G280" i="3"/>
  <c r="G279" i="3"/>
  <c r="Q255" i="3"/>
  <c r="Q254" i="3"/>
  <c r="Q253" i="3"/>
  <c r="G270" i="3"/>
  <c r="Q269" i="3"/>
  <c r="G267" i="3"/>
  <c r="Q266" i="3"/>
  <c r="G264" i="3"/>
  <c r="G263" i="3"/>
  <c r="Q262" i="3"/>
  <c r="G260" i="3"/>
  <c r="G259" i="3"/>
  <c r="Q258" i="3"/>
  <c r="Q247" i="3"/>
  <c r="Q244" i="3"/>
  <c r="Q242" i="3" s="1"/>
  <c r="G248" i="3"/>
  <c r="Q238" i="3"/>
  <c r="Q230" i="3"/>
  <c r="Q222" i="3" s="1"/>
  <c r="Q227" i="3"/>
  <c r="Q221" i="3"/>
  <c r="Q220" i="3"/>
  <c r="G240" i="3"/>
  <c r="G239" i="3"/>
  <c r="G233" i="3"/>
  <c r="G232" i="3"/>
  <c r="G231" i="3"/>
  <c r="G228" i="3"/>
  <c r="Q215" i="3"/>
  <c r="Q212" i="3"/>
  <c r="Q208" i="3"/>
  <c r="Q204" i="3"/>
  <c r="Q202" i="3" s="1"/>
  <c r="G216" i="3"/>
  <c r="G213" i="3"/>
  <c r="G209" i="3"/>
  <c r="Q199" i="3"/>
  <c r="Q196" i="3"/>
  <c r="Q190" i="3"/>
  <c r="Q186" i="3"/>
  <c r="Q185" i="3"/>
  <c r="Q184" i="3"/>
  <c r="G200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59" i="3" l="1"/>
  <c r="Q333" i="3"/>
  <c r="Q307" i="3"/>
  <c r="Q282" i="3"/>
  <c r="Q272" i="3"/>
  <c r="Q251" i="3"/>
  <c r="Q218" i="3"/>
  <c r="Q138" i="3"/>
  <c r="Q182" i="3"/>
  <c r="Q65" i="3"/>
  <c r="Q9" i="3"/>
  <c r="A16" i="15" l="1"/>
  <c r="S98" i="1" l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4" i="1"/>
  <c r="S12" i="1"/>
  <c r="S10" i="1"/>
  <c r="S8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Q394" i="3" l="1"/>
  <c r="A98" i="1" l="1"/>
  <c r="A97" i="1"/>
  <c r="A90" i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391" i="3" l="1"/>
  <c r="Q388" i="3"/>
  <c r="Q381" i="3"/>
  <c r="G383" i="3"/>
  <c r="Q373" i="3" l="1"/>
  <c r="X5" i="27" l="1"/>
  <c r="N5" i="28"/>
  <c r="G395" i="3"/>
  <c r="G392" i="3"/>
  <c r="G389" i="3"/>
  <c r="G382" i="3"/>
  <c r="A11" i="22"/>
  <c r="A28" i="15"/>
  <c r="A27" i="15"/>
  <c r="A26" i="15"/>
  <c r="A25" i="15"/>
  <c r="A24" i="15"/>
  <c r="A23" i="15"/>
  <c r="A22" i="15"/>
  <c r="A21" i="15"/>
  <c r="A20" i="15"/>
  <c r="A19" i="15"/>
  <c r="A18" i="15"/>
  <c r="A17" i="15"/>
  <c r="A15" i="15"/>
  <c r="A14" i="15"/>
  <c r="A13" i="15"/>
  <c r="A12" i="15"/>
  <c r="A11" i="15"/>
  <c r="A10" i="15"/>
  <c r="A9" i="15"/>
  <c r="A8" i="15"/>
  <c r="A7" i="15"/>
  <c r="A6" i="15"/>
  <c r="A5" i="15"/>
  <c r="A99" i="1"/>
  <c r="A96" i="1"/>
  <c r="A95" i="1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S6" i="1"/>
  <c r="A6" i="1"/>
  <c r="S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L296" i="3" l="1"/>
  <c r="I296" i="3"/>
  <c r="I288" i="3" s="1"/>
  <c r="H91" i="3"/>
  <c r="H296" i="3"/>
  <c r="N91" i="3"/>
  <c r="N86" i="3" s="1"/>
  <c r="L91" i="3"/>
  <c r="I91" i="3"/>
  <c r="I86" i="3" s="1"/>
  <c r="N296" i="3"/>
  <c r="N288" i="3" s="1"/>
  <c r="S296" i="3"/>
  <c r="S288" i="3" s="1"/>
  <c r="R296" i="3"/>
  <c r="R288" i="3" s="1"/>
  <c r="T296" i="3"/>
  <c r="T288" i="3" s="1"/>
  <c r="T91" i="3"/>
  <c r="T86" i="3" s="1"/>
  <c r="O296" i="3"/>
  <c r="S91" i="3"/>
  <c r="S86" i="3" s="1"/>
  <c r="R91" i="3"/>
  <c r="R86" i="3" s="1"/>
  <c r="O91" i="3"/>
  <c r="N105" i="3"/>
  <c r="S117" i="1"/>
  <c r="R76" i="3"/>
  <c r="T77" i="3"/>
  <c r="S77" i="3"/>
  <c r="R77" i="3"/>
  <c r="T76" i="3"/>
  <c r="S76" i="3"/>
  <c r="O63" i="3"/>
  <c r="O26" i="3"/>
  <c r="O386" i="3"/>
  <c r="O357" i="3"/>
  <c r="O341" i="3"/>
  <c r="O315" i="3"/>
  <c r="O292" i="3"/>
  <c r="O259" i="3"/>
  <c r="O231" i="3"/>
  <c r="O194" i="3"/>
  <c r="O168" i="3"/>
  <c r="O136" i="3"/>
  <c r="O111" i="3"/>
  <c r="O81" i="3"/>
  <c r="O55" i="3"/>
  <c r="O22" i="3"/>
  <c r="O385" i="3"/>
  <c r="O356" i="3"/>
  <c r="O340" i="3"/>
  <c r="O314" i="3"/>
  <c r="O280" i="3"/>
  <c r="O248" i="3"/>
  <c r="O228" i="3"/>
  <c r="O193" i="3"/>
  <c r="O165" i="3"/>
  <c r="O135" i="3"/>
  <c r="O112" i="3"/>
  <c r="O80" i="3"/>
  <c r="O159" i="3"/>
  <c r="O78" i="3"/>
  <c r="O171" i="3"/>
  <c r="O52" i="3"/>
  <c r="O21" i="3"/>
  <c r="O383" i="3"/>
  <c r="O378" i="3" s="1"/>
  <c r="O353" i="3"/>
  <c r="O331" i="3"/>
  <c r="O305" i="3"/>
  <c r="O279" i="3"/>
  <c r="O240" i="3"/>
  <c r="O216" i="3"/>
  <c r="O192" i="3"/>
  <c r="O162" i="3"/>
  <c r="O133" i="3"/>
  <c r="O114" i="3"/>
  <c r="O79" i="3"/>
  <c r="O270" i="3"/>
  <c r="O213" i="3"/>
  <c r="O132" i="3"/>
  <c r="O260" i="3"/>
  <c r="O145" i="3"/>
  <c r="O49" i="3"/>
  <c r="O17" i="3"/>
  <c r="O382" i="3"/>
  <c r="O352" i="3"/>
  <c r="O328" i="3"/>
  <c r="O302" i="3"/>
  <c r="O239" i="3"/>
  <c r="O191" i="3"/>
  <c r="O107" i="3"/>
  <c r="O90" i="3"/>
  <c r="O46" i="3"/>
  <c r="O16" i="3"/>
  <c r="O371" i="3"/>
  <c r="O349" i="3"/>
  <c r="O325" i="3"/>
  <c r="O299" i="3"/>
  <c r="O267" i="3"/>
  <c r="O236" i="3"/>
  <c r="O210" i="3"/>
  <c r="O180" i="3"/>
  <c r="O156" i="3"/>
  <c r="O122" i="3"/>
  <c r="O105" i="3"/>
  <c r="O77" i="3"/>
  <c r="O118" i="3"/>
  <c r="O43" i="3"/>
  <c r="O395" i="3"/>
  <c r="O370" i="3"/>
  <c r="O348" i="3"/>
  <c r="O322" i="3"/>
  <c r="O295" i="3"/>
  <c r="O264" i="3"/>
  <c r="O234" i="3"/>
  <c r="O209" i="3"/>
  <c r="O177" i="3"/>
  <c r="O155" i="3"/>
  <c r="O121" i="3"/>
  <c r="O104" i="3"/>
  <c r="O76" i="3"/>
  <c r="O318" i="3"/>
  <c r="O197" i="3"/>
  <c r="O35" i="3"/>
  <c r="O392" i="3"/>
  <c r="O369" i="3"/>
  <c r="O345" i="3"/>
  <c r="O319" i="3"/>
  <c r="O294" i="3"/>
  <c r="O263" i="3"/>
  <c r="O233" i="3"/>
  <c r="O200" i="3"/>
  <c r="O174" i="3"/>
  <c r="O146" i="3"/>
  <c r="O119" i="3"/>
  <c r="O94" i="3"/>
  <c r="O27" i="3"/>
  <c r="O389" i="3"/>
  <c r="O368" i="3"/>
  <c r="O344" i="3"/>
  <c r="O293" i="3"/>
  <c r="O232" i="3"/>
  <c r="T119" i="3"/>
  <c r="S133" i="3"/>
  <c r="S127" i="3" s="1"/>
  <c r="R119" i="3"/>
  <c r="T105" i="3"/>
  <c r="O127" i="3"/>
  <c r="S105" i="3"/>
  <c r="S119" i="3"/>
  <c r="R105" i="3"/>
  <c r="T112" i="3"/>
  <c r="R133" i="3"/>
  <c r="R127" i="3" s="1"/>
  <c r="S112" i="3"/>
  <c r="R112" i="3"/>
  <c r="T133" i="3"/>
  <c r="T127" i="3" s="1"/>
  <c r="N119" i="3"/>
  <c r="L119" i="3"/>
  <c r="N112" i="3"/>
  <c r="I119" i="3"/>
  <c r="L112" i="3"/>
  <c r="H119" i="3"/>
  <c r="I112" i="3"/>
  <c r="N133" i="3"/>
  <c r="I105" i="3"/>
  <c r="L105" i="3"/>
  <c r="H112" i="3"/>
  <c r="L133" i="3"/>
  <c r="H133" i="3"/>
  <c r="H105" i="3"/>
  <c r="I133" i="3"/>
  <c r="I127" i="3" s="1"/>
  <c r="O223" i="3"/>
  <c r="R295" i="3"/>
  <c r="R287" i="3" s="1"/>
  <c r="T295" i="3"/>
  <c r="T287" i="3" s="1"/>
  <c r="S295" i="3"/>
  <c r="S287" i="3" s="1"/>
  <c r="T194" i="3"/>
  <c r="T187" i="3" s="1"/>
  <c r="S194" i="3"/>
  <c r="S187" i="3" s="1"/>
  <c r="R194" i="3"/>
  <c r="R187" i="3" s="1"/>
  <c r="I295" i="3"/>
  <c r="I287" i="3" s="1"/>
  <c r="H295" i="3"/>
  <c r="N295" i="3"/>
  <c r="N287" i="3" s="1"/>
  <c r="L295" i="3"/>
  <c r="N194" i="3"/>
  <c r="N187" i="3" s="1"/>
  <c r="L194" i="3"/>
  <c r="I194" i="3"/>
  <c r="I187" i="3" s="1"/>
  <c r="H194" i="3"/>
  <c r="T234" i="3"/>
  <c r="T223" i="3" s="1"/>
  <c r="R234" i="3"/>
  <c r="R223" i="3" s="1"/>
  <c r="S234" i="3"/>
  <c r="S223" i="3" s="1"/>
  <c r="N234" i="3"/>
  <c r="L234" i="3"/>
  <c r="L223" i="3" s="1"/>
  <c r="I234" i="3"/>
  <c r="I223" i="3" s="1"/>
  <c r="H234" i="3"/>
  <c r="H223" i="3" s="1"/>
  <c r="L319" i="3"/>
  <c r="N319" i="3"/>
  <c r="I319" i="3"/>
  <c r="H319" i="3"/>
  <c r="T319" i="3"/>
  <c r="S319" i="3"/>
  <c r="R319" i="3"/>
  <c r="H385" i="3"/>
  <c r="I385" i="3"/>
  <c r="I375" i="3" s="1"/>
  <c r="N385" i="3"/>
  <c r="L385" i="3"/>
  <c r="T385" i="3"/>
  <c r="T375" i="3" s="1"/>
  <c r="S385" i="3"/>
  <c r="S375" i="3" s="1"/>
  <c r="R385" i="3"/>
  <c r="R375" i="3" s="1"/>
  <c r="I386" i="3"/>
  <c r="N386" i="3"/>
  <c r="H386" i="3"/>
  <c r="L386" i="3"/>
  <c r="I210" i="3"/>
  <c r="I205" i="3" s="1"/>
  <c r="H210" i="3"/>
  <c r="N210" i="3"/>
  <c r="N205" i="3" s="1"/>
  <c r="L210" i="3"/>
  <c r="N368" i="3"/>
  <c r="N361" i="3" s="1"/>
  <c r="I121" i="3"/>
  <c r="N122" i="3"/>
  <c r="I122" i="3"/>
  <c r="N121" i="3"/>
  <c r="L121" i="3"/>
  <c r="L368" i="3"/>
  <c r="H121" i="3"/>
  <c r="I368" i="3"/>
  <c r="I361" i="3" s="1"/>
  <c r="H122" i="3"/>
  <c r="H368" i="3"/>
  <c r="L122" i="3"/>
  <c r="H77" i="3"/>
  <c r="S68" i="3" s="1"/>
  <c r="I77" i="3"/>
  <c r="I68" i="3" s="1"/>
  <c r="I136" i="3"/>
  <c r="I128" i="3" s="1"/>
  <c r="N136" i="3"/>
  <c r="N128" i="3" s="1"/>
  <c r="I107" i="3"/>
  <c r="L77" i="3"/>
  <c r="H114" i="3"/>
  <c r="H107" i="3"/>
  <c r="L107" i="3"/>
  <c r="N114" i="3"/>
  <c r="N113" i="3" s="1"/>
  <c r="L136" i="3"/>
  <c r="L76" i="3"/>
  <c r="L114" i="3"/>
  <c r="I236" i="3"/>
  <c r="H136" i="3"/>
  <c r="N77" i="3"/>
  <c r="N68" i="3" s="1"/>
  <c r="H236" i="3"/>
  <c r="I114" i="3"/>
  <c r="I113" i="3" s="1"/>
  <c r="N107" i="3"/>
  <c r="N76" i="3"/>
  <c r="H76" i="3"/>
  <c r="I76" i="3"/>
  <c r="I67" i="3" s="1"/>
  <c r="L236" i="3"/>
  <c r="N236" i="3"/>
  <c r="T386" i="3"/>
  <c r="S386" i="3"/>
  <c r="T210" i="3"/>
  <c r="T205" i="3" s="1"/>
  <c r="R386" i="3"/>
  <c r="S210" i="3"/>
  <c r="S205" i="3" s="1"/>
  <c r="R210" i="3"/>
  <c r="R205" i="3" s="1"/>
  <c r="S368" i="3"/>
  <c r="S361" i="3" s="1"/>
  <c r="T121" i="3"/>
  <c r="R368" i="3"/>
  <c r="R361" i="3" s="1"/>
  <c r="T236" i="3"/>
  <c r="S121" i="3"/>
  <c r="R236" i="3"/>
  <c r="S236" i="3"/>
  <c r="R121" i="3"/>
  <c r="T368" i="3"/>
  <c r="T361" i="3" s="1"/>
  <c r="T122" i="3"/>
  <c r="S122" i="3"/>
  <c r="R122" i="3"/>
  <c r="R114" i="3"/>
  <c r="R113" i="3" s="1"/>
  <c r="R136" i="3"/>
  <c r="R128" i="3" s="1"/>
  <c r="T136" i="3"/>
  <c r="T128" i="3" s="1"/>
  <c r="R107" i="3"/>
  <c r="R67" i="3"/>
  <c r="S107" i="3"/>
  <c r="T107" i="3"/>
  <c r="S136" i="3"/>
  <c r="S128" i="3" s="1"/>
  <c r="S114" i="3"/>
  <c r="S113" i="3" s="1"/>
  <c r="R68" i="3"/>
  <c r="T114" i="3"/>
  <c r="T113" i="3" s="1"/>
  <c r="L135" i="3"/>
  <c r="I135" i="3"/>
  <c r="H135" i="3"/>
  <c r="N135" i="3"/>
  <c r="S135" i="3"/>
  <c r="T135" i="3"/>
  <c r="R135" i="3"/>
  <c r="I79" i="3"/>
  <c r="I70" i="3" s="1"/>
  <c r="I80" i="3"/>
  <c r="I71" i="3" s="1"/>
  <c r="I78" i="3"/>
  <c r="I81" i="3"/>
  <c r="R231" i="3"/>
  <c r="R248" i="3"/>
  <c r="S216" i="3"/>
  <c r="S215" i="3" s="1"/>
  <c r="R78" i="3"/>
  <c r="R232" i="3"/>
  <c r="R239" i="3"/>
  <c r="S78" i="3"/>
  <c r="R228" i="3"/>
  <c r="T78" i="3"/>
  <c r="T216" i="3"/>
  <c r="T215" i="3" s="1"/>
  <c r="R216" i="3"/>
  <c r="R215" i="3" s="1"/>
  <c r="L216" i="3"/>
  <c r="H26" i="3"/>
  <c r="L118" i="3"/>
  <c r="N90" i="3"/>
  <c r="N89" i="3" s="1"/>
  <c r="L299" i="3"/>
  <c r="L370" i="3"/>
  <c r="N352" i="3"/>
  <c r="L349" i="3"/>
  <c r="H356" i="3"/>
  <c r="N353" i="3"/>
  <c r="L340" i="3"/>
  <c r="H331" i="3"/>
  <c r="N325" i="3"/>
  <c r="N324" i="3" s="1"/>
  <c r="L314" i="3"/>
  <c r="H318" i="3"/>
  <c r="N305" i="3"/>
  <c r="N304" i="3" s="1"/>
  <c r="N292" i="3"/>
  <c r="L305" i="3"/>
  <c r="N279" i="3"/>
  <c r="L263" i="3"/>
  <c r="H259" i="3"/>
  <c r="I248" i="3"/>
  <c r="N232" i="3"/>
  <c r="N240" i="3"/>
  <c r="I216" i="3"/>
  <c r="I215" i="3" s="1"/>
  <c r="I209" i="3"/>
  <c r="H174" i="3"/>
  <c r="L192" i="3"/>
  <c r="N193" i="3"/>
  <c r="N186" i="3" s="1"/>
  <c r="I162" i="3"/>
  <c r="I161" i="3" s="1"/>
  <c r="I165" i="3"/>
  <c r="I164" i="3" s="1"/>
  <c r="N177" i="3"/>
  <c r="N176" i="3" s="1"/>
  <c r="H180" i="3"/>
  <c r="I146" i="3"/>
  <c r="I141" i="3" s="1"/>
  <c r="I132" i="3"/>
  <c r="I118" i="3"/>
  <c r="I117" i="3" s="1"/>
  <c r="I72" i="3"/>
  <c r="N35" i="3"/>
  <c r="H46" i="3"/>
  <c r="I43" i="3"/>
  <c r="I55" i="3"/>
  <c r="I54" i="3" s="1"/>
  <c r="H21" i="3"/>
  <c r="H27" i="3"/>
  <c r="L200" i="3"/>
  <c r="H348" i="3"/>
  <c r="L341" i="3"/>
  <c r="I328" i="3"/>
  <c r="I327" i="3" s="1"/>
  <c r="L293" i="3"/>
  <c r="L280" i="3"/>
  <c r="L267" i="3"/>
  <c r="I240" i="3"/>
  <c r="N159" i="3"/>
  <c r="N158" i="3" s="1"/>
  <c r="H165" i="3"/>
  <c r="N165" i="3"/>
  <c r="N164" i="3" s="1"/>
  <c r="N104" i="3"/>
  <c r="N81" i="3"/>
  <c r="N72" i="3" s="1"/>
  <c r="I49" i="3"/>
  <c r="I48" i="3" s="1"/>
  <c r="I27" i="3"/>
  <c r="L240" i="3"/>
  <c r="I348" i="3"/>
  <c r="L322" i="3"/>
  <c r="N293" i="3"/>
  <c r="N285" i="3" s="1"/>
  <c r="L270" i="3"/>
  <c r="N197" i="3"/>
  <c r="N196" i="3" s="1"/>
  <c r="H156" i="3"/>
  <c r="I46" i="3"/>
  <c r="I45" i="3" s="1"/>
  <c r="L27" i="3"/>
  <c r="H22" i="3"/>
  <c r="L94" i="3"/>
  <c r="H248" i="3"/>
  <c r="H267" i="3"/>
  <c r="N171" i="3"/>
  <c r="N170" i="3" s="1"/>
  <c r="H369" i="3"/>
  <c r="H345" i="3"/>
  <c r="N349" i="3"/>
  <c r="L357" i="3"/>
  <c r="H341" i="3"/>
  <c r="H349" i="3"/>
  <c r="L331" i="3"/>
  <c r="I331" i="3"/>
  <c r="I330" i="3" s="1"/>
  <c r="L315" i="3"/>
  <c r="L310" i="3" s="1"/>
  <c r="N322" i="3"/>
  <c r="N321" i="3" s="1"/>
  <c r="L294" i="3"/>
  <c r="I294" i="3"/>
  <c r="I286" i="3" s="1"/>
  <c r="I280" i="3"/>
  <c r="I275" i="3" s="1"/>
  <c r="I260" i="3"/>
  <c r="I254" i="3" s="1"/>
  <c r="N263" i="3"/>
  <c r="L248" i="3"/>
  <c r="H231" i="3"/>
  <c r="H240" i="3"/>
  <c r="N216" i="3"/>
  <c r="H213" i="3"/>
  <c r="H191" i="3"/>
  <c r="I191" i="3"/>
  <c r="H193" i="3"/>
  <c r="H162" i="3"/>
  <c r="I155" i="3"/>
  <c r="N156" i="3"/>
  <c r="N151" i="3" s="1"/>
  <c r="N155" i="3"/>
  <c r="H145" i="3"/>
  <c r="H118" i="3"/>
  <c r="I111" i="3"/>
  <c r="I110" i="3" s="1"/>
  <c r="N94" i="3"/>
  <c r="L81" i="3"/>
  <c r="H80" i="3"/>
  <c r="H35" i="3"/>
  <c r="N46" i="3"/>
  <c r="H49" i="3"/>
  <c r="H17" i="3"/>
  <c r="I21" i="3"/>
  <c r="L16" i="3"/>
  <c r="H146" i="3"/>
  <c r="N356" i="3"/>
  <c r="N328" i="3"/>
  <c r="N327" i="3" s="1"/>
  <c r="H294" i="3"/>
  <c r="N267" i="3"/>
  <c r="N266" i="3" s="1"/>
  <c r="L239" i="3"/>
  <c r="N213" i="3"/>
  <c r="N212" i="3" s="1"/>
  <c r="N192" i="3"/>
  <c r="N185" i="3" s="1"/>
  <c r="N180" i="3"/>
  <c r="N179" i="3" s="1"/>
  <c r="I104" i="3"/>
  <c r="H78" i="3"/>
  <c r="I26" i="3"/>
  <c r="L232" i="3"/>
  <c r="I369" i="3"/>
  <c r="I356" i="3"/>
  <c r="I314" i="3"/>
  <c r="H292" i="3"/>
  <c r="H228" i="3"/>
  <c r="L165" i="3"/>
  <c r="L104" i="3"/>
  <c r="L21" i="3"/>
  <c r="L259" i="3"/>
  <c r="H270" i="3"/>
  <c r="H279" i="3"/>
  <c r="H305" i="3"/>
  <c r="H304" i="3" s="1"/>
  <c r="L345" i="3"/>
  <c r="N371" i="3"/>
  <c r="N364" i="3" s="1"/>
  <c r="H352" i="3"/>
  <c r="L356" i="3"/>
  <c r="N344" i="3"/>
  <c r="I341" i="3"/>
  <c r="H353" i="3"/>
  <c r="L318" i="3"/>
  <c r="L317" i="3" s="1"/>
  <c r="H325" i="3"/>
  <c r="N315" i="3"/>
  <c r="I293" i="3"/>
  <c r="I285" i="3" s="1"/>
  <c r="N299" i="3"/>
  <c r="I302" i="3"/>
  <c r="I301" i="3" s="1"/>
  <c r="N260" i="3"/>
  <c r="N254" i="3" s="1"/>
  <c r="L260" i="3"/>
  <c r="I264" i="3"/>
  <c r="I255" i="3" s="1"/>
  <c r="N248" i="3"/>
  <c r="I231" i="3"/>
  <c r="H232" i="3"/>
  <c r="L209" i="3"/>
  <c r="I213" i="3"/>
  <c r="I212" i="3" s="1"/>
  <c r="I200" i="3"/>
  <c r="I199" i="3" s="1"/>
  <c r="N200" i="3"/>
  <c r="N199" i="3" s="1"/>
  <c r="I193" i="3"/>
  <c r="I186" i="3" s="1"/>
  <c r="H159" i="3"/>
  <c r="I174" i="3"/>
  <c r="I173" i="3" s="1"/>
  <c r="I171" i="3"/>
  <c r="I170" i="3" s="1"/>
  <c r="I156" i="3"/>
  <c r="I151" i="3" s="1"/>
  <c r="I145" i="3"/>
  <c r="N118" i="3"/>
  <c r="L111" i="3"/>
  <c r="H94" i="3"/>
  <c r="N63" i="3"/>
  <c r="L49" i="3"/>
  <c r="N55" i="3"/>
  <c r="N54" i="3" s="1"/>
  <c r="N27" i="3"/>
  <c r="L22" i="3"/>
  <c r="N26" i="3"/>
  <c r="N16" i="3"/>
  <c r="H322" i="3"/>
  <c r="H321" i="3" s="1"/>
  <c r="H371" i="3"/>
  <c r="N348" i="3"/>
  <c r="H357" i="3"/>
  <c r="N314" i="3"/>
  <c r="L302" i="3"/>
  <c r="H260" i="3"/>
  <c r="L231" i="3"/>
  <c r="L191" i="3"/>
  <c r="H155" i="3"/>
  <c r="L180" i="3"/>
  <c r="L146" i="3"/>
  <c r="I94" i="3"/>
  <c r="I93" i="3" s="1"/>
  <c r="H63" i="3"/>
  <c r="L17" i="3"/>
  <c r="L132" i="3"/>
  <c r="L371" i="3"/>
  <c r="I371" i="3"/>
  <c r="I364" i="3" s="1"/>
  <c r="I349" i="3"/>
  <c r="I315" i="3"/>
  <c r="N264" i="3"/>
  <c r="N255" i="3" s="1"/>
  <c r="I233" i="3"/>
  <c r="L193" i="3"/>
  <c r="L171" i="3"/>
  <c r="L79" i="3"/>
  <c r="H52" i="3"/>
  <c r="L174" i="3"/>
  <c r="L292" i="3"/>
  <c r="L291" i="3" s="1"/>
  <c r="L145" i="3"/>
  <c r="L177" i="3"/>
  <c r="L369" i="3"/>
  <c r="H370" i="3"/>
  <c r="N345" i="3"/>
  <c r="L352" i="3"/>
  <c r="N357" i="3"/>
  <c r="H340" i="3"/>
  <c r="I353" i="3"/>
  <c r="L325" i="3"/>
  <c r="I318" i="3"/>
  <c r="H315" i="3"/>
  <c r="H293" i="3"/>
  <c r="L279" i="3"/>
  <c r="N294" i="3"/>
  <c r="N286" i="3" s="1"/>
  <c r="I279" i="3"/>
  <c r="N270" i="3"/>
  <c r="N269" i="3" s="1"/>
  <c r="I267" i="3"/>
  <c r="I266" i="3" s="1"/>
  <c r="I263" i="3"/>
  <c r="N228" i="3"/>
  <c r="N231" i="3"/>
  <c r="I232" i="3"/>
  <c r="N209" i="3"/>
  <c r="I197" i="3"/>
  <c r="I196" i="3" s="1"/>
  <c r="I168" i="3"/>
  <c r="I167" i="3" s="1"/>
  <c r="H197" i="3"/>
  <c r="L155" i="3"/>
  <c r="L156" i="3"/>
  <c r="N162" i="3"/>
  <c r="N161" i="3" s="1"/>
  <c r="I180" i="3"/>
  <c r="I179" i="3" s="1"/>
  <c r="H104" i="3"/>
  <c r="I90" i="3"/>
  <c r="I89" i="3" s="1"/>
  <c r="N79" i="3"/>
  <c r="N70" i="3" s="1"/>
  <c r="L63" i="3"/>
  <c r="N49" i="3"/>
  <c r="N48" i="3" s="1"/>
  <c r="L43" i="3"/>
  <c r="N21" i="3"/>
  <c r="I16" i="3"/>
  <c r="I17" i="3"/>
  <c r="N340" i="3"/>
  <c r="I352" i="3"/>
  <c r="I351" i="3" s="1"/>
  <c r="N331" i="3"/>
  <c r="N330" i="3" s="1"/>
  <c r="L328" i="3"/>
  <c r="H302" i="3"/>
  <c r="N302" i="3"/>
  <c r="N301" i="3" s="1"/>
  <c r="H263" i="3"/>
  <c r="N239" i="3"/>
  <c r="I228" i="3"/>
  <c r="I192" i="3"/>
  <c r="I185" i="3" s="1"/>
  <c r="N174" i="3"/>
  <c r="H171" i="3"/>
  <c r="N145" i="3"/>
  <c r="H111" i="3"/>
  <c r="L78" i="3"/>
  <c r="I35" i="3"/>
  <c r="N43" i="3"/>
  <c r="I22" i="3"/>
  <c r="J22" i="3" s="1"/>
  <c r="N341" i="3"/>
  <c r="N259" i="3"/>
  <c r="L213" i="3"/>
  <c r="H177" i="3"/>
  <c r="H90" i="3"/>
  <c r="H89" i="3" s="1"/>
  <c r="I63" i="3"/>
  <c r="L197" i="3"/>
  <c r="L80" i="3"/>
  <c r="L264" i="3"/>
  <c r="H81" i="3"/>
  <c r="N370" i="3"/>
  <c r="N363" i="3" s="1"/>
  <c r="N369" i="3"/>
  <c r="L353" i="3"/>
  <c r="L344" i="3"/>
  <c r="H344" i="3"/>
  <c r="I340" i="3"/>
  <c r="I357" i="3"/>
  <c r="H328" i="3"/>
  <c r="I325" i="3"/>
  <c r="I324" i="3" s="1"/>
  <c r="H314" i="3"/>
  <c r="I305" i="3"/>
  <c r="I299" i="3"/>
  <c r="I298" i="3" s="1"/>
  <c r="H299" i="3"/>
  <c r="N280" i="3"/>
  <c r="N275" i="3" s="1"/>
  <c r="I259" i="3"/>
  <c r="I270" i="3"/>
  <c r="I269" i="3" s="1"/>
  <c r="I239" i="3"/>
  <c r="L228" i="3"/>
  <c r="L233" i="3"/>
  <c r="H216" i="3"/>
  <c r="H200" i="3"/>
  <c r="L159" i="3"/>
  <c r="I159" i="3"/>
  <c r="I158" i="3" s="1"/>
  <c r="L168" i="3"/>
  <c r="N168" i="3"/>
  <c r="N167" i="3" s="1"/>
  <c r="N132" i="3"/>
  <c r="L90" i="3"/>
  <c r="L89" i="3" s="1"/>
  <c r="H79" i="3"/>
  <c r="J79" i="3" s="1"/>
  <c r="L35" i="3"/>
  <c r="L52" i="3"/>
  <c r="L55" i="3"/>
  <c r="I52" i="3"/>
  <c r="I51" i="3" s="1"/>
  <c r="N22" i="3"/>
  <c r="L26" i="3"/>
  <c r="N111" i="3"/>
  <c r="L46" i="3"/>
  <c r="H239" i="3"/>
  <c r="I370" i="3"/>
  <c r="I363" i="3" s="1"/>
  <c r="L348" i="3"/>
  <c r="I345" i="3"/>
  <c r="N318" i="3"/>
  <c r="I322" i="3"/>
  <c r="H280" i="3"/>
  <c r="H264" i="3"/>
  <c r="H233" i="3"/>
  <c r="H209" i="3"/>
  <c r="N191" i="3"/>
  <c r="H192" i="3"/>
  <c r="L162" i="3"/>
  <c r="I177" i="3"/>
  <c r="I176" i="3" s="1"/>
  <c r="H132" i="3"/>
  <c r="N80" i="3"/>
  <c r="N52" i="3"/>
  <c r="N51" i="3" s="1"/>
  <c r="H55" i="3"/>
  <c r="N17" i="3"/>
  <c r="I344" i="3"/>
  <c r="I292" i="3"/>
  <c r="I291" i="3" s="1"/>
  <c r="N233" i="3"/>
  <c r="N222" i="3" s="1"/>
  <c r="H168" i="3"/>
  <c r="N146" i="3"/>
  <c r="N141" i="3" s="1"/>
  <c r="N78" i="3"/>
  <c r="H43" i="3"/>
  <c r="H16" i="3"/>
  <c r="S302" i="3"/>
  <c r="S301" i="3" s="1"/>
  <c r="S349" i="3"/>
  <c r="S369" i="3"/>
  <c r="S348" i="3"/>
  <c r="S352" i="3"/>
  <c r="R344" i="3"/>
  <c r="T345" i="3"/>
  <c r="S322" i="3"/>
  <c r="S321" i="3" s="1"/>
  <c r="S299" i="3"/>
  <c r="S298" i="3" s="1"/>
  <c r="S260" i="3"/>
  <c r="S254" i="3" s="1"/>
  <c r="T263" i="3"/>
  <c r="S248" i="3"/>
  <c r="S228" i="3"/>
  <c r="S239" i="3"/>
  <c r="T209" i="3"/>
  <c r="S159" i="3"/>
  <c r="S158" i="3" s="1"/>
  <c r="S145" i="3"/>
  <c r="T118" i="3"/>
  <c r="S94" i="3"/>
  <c r="S93" i="3" s="1"/>
  <c r="S79" i="3"/>
  <c r="S70" i="3" s="1"/>
  <c r="R63" i="3"/>
  <c r="R46" i="3"/>
  <c r="R45" i="3" s="1"/>
  <c r="R16" i="3"/>
  <c r="R200" i="3"/>
  <c r="R199" i="3" s="1"/>
  <c r="T155" i="3"/>
  <c r="S168" i="3"/>
  <c r="S167" i="3" s="1"/>
  <c r="S171" i="3"/>
  <c r="S170" i="3" s="1"/>
  <c r="T174" i="3"/>
  <c r="T173" i="3" s="1"/>
  <c r="S118" i="3"/>
  <c r="R49" i="3"/>
  <c r="R48" i="3" s="1"/>
  <c r="T168" i="3"/>
  <c r="T167" i="3" s="1"/>
  <c r="S81" i="3"/>
  <c r="S72" i="3" s="1"/>
  <c r="R55" i="3"/>
  <c r="R54" i="3" s="1"/>
  <c r="S263" i="3"/>
  <c r="S353" i="3"/>
  <c r="T192" i="3"/>
  <c r="T185" i="3" s="1"/>
  <c r="S357" i="3"/>
  <c r="R17" i="3"/>
  <c r="T356" i="3"/>
  <c r="S344" i="3"/>
  <c r="R340" i="3"/>
  <c r="R331" i="3"/>
  <c r="R330" i="3" s="1"/>
  <c r="S325" i="3"/>
  <c r="S324" i="3" s="1"/>
  <c r="R315" i="3"/>
  <c r="R322" i="3"/>
  <c r="R321" i="3" s="1"/>
  <c r="T305" i="3"/>
  <c r="T304" i="3" s="1"/>
  <c r="T267" i="3"/>
  <c r="T266" i="3" s="1"/>
  <c r="R240" i="3"/>
  <c r="S232" i="3"/>
  <c r="T165" i="3"/>
  <c r="T164" i="3" s="1"/>
  <c r="R191" i="3"/>
  <c r="T197" i="3"/>
  <c r="T196" i="3" s="1"/>
  <c r="R180" i="3"/>
  <c r="R179" i="3" s="1"/>
  <c r="T145" i="3"/>
  <c r="R132" i="3"/>
  <c r="T111" i="3"/>
  <c r="T52" i="3"/>
  <c r="T51" i="3" s="1"/>
  <c r="S16" i="3"/>
  <c r="R209" i="3"/>
  <c r="S55" i="3"/>
  <c r="S54" i="3" s="1"/>
  <c r="R213" i="3"/>
  <c r="R212" i="3" s="1"/>
  <c r="S209" i="3"/>
  <c r="R371" i="3"/>
  <c r="R364" i="3" s="1"/>
  <c r="T90" i="3"/>
  <c r="T89" i="3" s="1"/>
  <c r="S294" i="3"/>
  <c r="S286" i="3" s="1"/>
  <c r="S370" i="3"/>
  <c r="S363" i="3" s="1"/>
  <c r="T293" i="3"/>
  <c r="T285" i="3" s="1"/>
  <c r="S52" i="3"/>
  <c r="S51" i="3" s="1"/>
  <c r="S371" i="3"/>
  <c r="S364" i="3" s="1"/>
  <c r="T353" i="3"/>
  <c r="R349" i="3"/>
  <c r="T331" i="3"/>
  <c r="T330" i="3" s="1"/>
  <c r="S328" i="3"/>
  <c r="S327" i="3" s="1"/>
  <c r="R294" i="3"/>
  <c r="R286" i="3" s="1"/>
  <c r="R280" i="3"/>
  <c r="R275" i="3" s="1"/>
  <c r="S270" i="3"/>
  <c r="S269" i="3" s="1"/>
  <c r="T259" i="3"/>
  <c r="S264" i="3"/>
  <c r="S255" i="3" s="1"/>
  <c r="R233" i="3"/>
  <c r="T232" i="3"/>
  <c r="T240" i="3"/>
  <c r="R197" i="3"/>
  <c r="R196" i="3" s="1"/>
  <c r="S155" i="3"/>
  <c r="R192" i="3"/>
  <c r="R185" i="3" s="1"/>
  <c r="T191" i="3"/>
  <c r="S197" i="3"/>
  <c r="S196" i="3" s="1"/>
  <c r="S156" i="3"/>
  <c r="S151" i="3" s="1"/>
  <c r="R146" i="3"/>
  <c r="R141" i="3" s="1"/>
  <c r="S132" i="3"/>
  <c r="R111" i="3"/>
  <c r="T94" i="3"/>
  <c r="T93" i="3" s="1"/>
  <c r="T79" i="3"/>
  <c r="T70" i="3" s="1"/>
  <c r="T81" i="3"/>
  <c r="T72" i="3" s="1"/>
  <c r="S35" i="3"/>
  <c r="S63" i="3"/>
  <c r="T21" i="3"/>
  <c r="T46" i="3"/>
  <c r="T45" i="3" s="1"/>
  <c r="R27" i="3"/>
  <c r="T341" i="3"/>
  <c r="S292" i="3"/>
  <c r="T279" i="3"/>
  <c r="T270" i="3"/>
  <c r="T269" i="3" s="1"/>
  <c r="R341" i="3"/>
  <c r="T146" i="3"/>
  <c r="T141" i="3" s="1"/>
  <c r="S21" i="3"/>
  <c r="S318" i="3"/>
  <c r="T27" i="3"/>
  <c r="R21" i="3"/>
  <c r="T315" i="3"/>
  <c r="T35" i="3"/>
  <c r="T370" i="3"/>
  <c r="T363" i="3" s="1"/>
  <c r="T357" i="3"/>
  <c r="S356" i="3"/>
  <c r="T344" i="3"/>
  <c r="S341" i="3"/>
  <c r="S340" i="3"/>
  <c r="T325" i="3"/>
  <c r="T324" i="3" s="1"/>
  <c r="S315" i="3"/>
  <c r="T322" i="3"/>
  <c r="T321" i="3" s="1"/>
  <c r="R292" i="3"/>
  <c r="T299" i="3"/>
  <c r="T298" i="3" s="1"/>
  <c r="S279" i="3"/>
  <c r="R267" i="3"/>
  <c r="R266" i="3" s="1"/>
  <c r="T260" i="3"/>
  <c r="T254" i="3" s="1"/>
  <c r="T228" i="3"/>
  <c r="T231" i="3"/>
  <c r="S233" i="3"/>
  <c r="S213" i="3"/>
  <c r="S212" i="3" s="1"/>
  <c r="S200" i="3"/>
  <c r="S199" i="3" s="1"/>
  <c r="R162" i="3"/>
  <c r="R161" i="3" s="1"/>
  <c r="R171" i="3"/>
  <c r="R170" i="3" s="1"/>
  <c r="T171" i="3"/>
  <c r="T170" i="3" s="1"/>
  <c r="R156" i="3"/>
  <c r="R151" i="3" s="1"/>
  <c r="T132" i="3"/>
  <c r="R104" i="3"/>
  <c r="S111" i="3"/>
  <c r="T43" i="3"/>
  <c r="S49" i="3"/>
  <c r="S48" i="3" s="1"/>
  <c r="T17" i="3"/>
  <c r="R22" i="3"/>
  <c r="R26" i="3"/>
  <c r="T16" i="3"/>
  <c r="R174" i="3"/>
  <c r="R173" i="3" s="1"/>
  <c r="T162" i="3"/>
  <c r="T161" i="3" s="1"/>
  <c r="S174" i="3"/>
  <c r="S173" i="3" s="1"/>
  <c r="T177" i="3"/>
  <c r="T176" i="3" s="1"/>
  <c r="S104" i="3"/>
  <c r="S103" i="3" s="1"/>
  <c r="T180" i="3"/>
  <c r="T179" i="3" s="1"/>
  <c r="R369" i="3"/>
  <c r="S146" i="3"/>
  <c r="S141" i="3" s="1"/>
  <c r="T280" i="3"/>
  <c r="T275" i="3" s="1"/>
  <c r="R370" i="3"/>
  <c r="R363" i="3" s="1"/>
  <c r="R356" i="3"/>
  <c r="R168" i="3"/>
  <c r="R167" i="3" s="1"/>
  <c r="S177" i="3"/>
  <c r="S176" i="3" s="1"/>
  <c r="S331" i="3"/>
  <c r="S330" i="3" s="1"/>
  <c r="T156" i="3"/>
  <c r="T151" i="3" s="1"/>
  <c r="T63" i="3"/>
  <c r="T369" i="3"/>
  <c r="T371" i="3"/>
  <c r="T364" i="3" s="1"/>
  <c r="T348" i="3"/>
  <c r="S345" i="3"/>
  <c r="R353" i="3"/>
  <c r="R328" i="3"/>
  <c r="R327" i="3" s="1"/>
  <c r="T314" i="3"/>
  <c r="T302" i="3"/>
  <c r="T301" i="3" s="1"/>
  <c r="S280" i="3"/>
  <c r="S275" i="3" s="1"/>
  <c r="R263" i="3"/>
  <c r="T248" i="3"/>
  <c r="T159" i="3"/>
  <c r="T158" i="3" s="1"/>
  <c r="S90" i="3"/>
  <c r="S89" i="3" s="1"/>
  <c r="R80" i="3"/>
  <c r="R71" i="3" s="1"/>
  <c r="S46" i="3"/>
  <c r="S45" i="3" s="1"/>
  <c r="R193" i="3"/>
  <c r="R186" i="3" s="1"/>
  <c r="R325" i="3"/>
  <c r="R324" i="3" s="1"/>
  <c r="R299" i="3"/>
  <c r="R298" i="3" s="1"/>
  <c r="R90" i="3"/>
  <c r="R89" i="3" s="1"/>
  <c r="T80" i="3"/>
  <c r="T71" i="3" s="1"/>
  <c r="S27" i="3"/>
  <c r="R305" i="3"/>
  <c r="R304" i="3" s="1"/>
  <c r="R279" i="3"/>
  <c r="S259" i="3"/>
  <c r="T239" i="3"/>
  <c r="T233" i="3"/>
  <c r="S240" i="3"/>
  <c r="R159" i="3"/>
  <c r="R158" i="3" s="1"/>
  <c r="T193" i="3"/>
  <c r="T186" i="3" s="1"/>
  <c r="R35" i="3"/>
  <c r="T49" i="3"/>
  <c r="T48" i="3" s="1"/>
  <c r="R348" i="3"/>
  <c r="R352" i="3"/>
  <c r="T352" i="3"/>
  <c r="T340" i="3"/>
  <c r="R314" i="3"/>
  <c r="R318" i="3"/>
  <c r="R293" i="3"/>
  <c r="R285" i="3" s="1"/>
  <c r="T292" i="3"/>
  <c r="R302" i="3"/>
  <c r="R301" i="3" s="1"/>
  <c r="R259" i="3"/>
  <c r="T264" i="3"/>
  <c r="T255" i="3" s="1"/>
  <c r="R270" i="3"/>
  <c r="R269" i="3" s="1"/>
  <c r="S231" i="3"/>
  <c r="T213" i="3"/>
  <c r="T212" i="3" s="1"/>
  <c r="R155" i="3"/>
  <c r="T200" i="3"/>
  <c r="T199" i="3" s="1"/>
  <c r="S193" i="3"/>
  <c r="S186" i="3" s="1"/>
  <c r="S192" i="3"/>
  <c r="S185" i="3" s="1"/>
  <c r="S165" i="3"/>
  <c r="S164" i="3" s="1"/>
  <c r="S162" i="3"/>
  <c r="S161" i="3" s="1"/>
  <c r="S180" i="3"/>
  <c r="S179" i="3" s="1"/>
  <c r="T104" i="3"/>
  <c r="R118" i="3"/>
  <c r="R79" i="3"/>
  <c r="R70" i="3" s="1"/>
  <c r="R81" i="3"/>
  <c r="R72" i="3" s="1"/>
  <c r="S80" i="3"/>
  <c r="S71" i="3" s="1"/>
  <c r="S26" i="3"/>
  <c r="T55" i="3"/>
  <c r="T54" i="3" s="1"/>
  <c r="R43" i="3"/>
  <c r="R52" i="3"/>
  <c r="R51" i="3" s="1"/>
  <c r="S22" i="3"/>
  <c r="T26" i="3"/>
  <c r="R357" i="3"/>
  <c r="S293" i="3"/>
  <c r="S285" i="3" s="1"/>
  <c r="S305" i="3"/>
  <c r="S304" i="3" s="1"/>
  <c r="R260" i="3"/>
  <c r="R254" i="3" s="1"/>
  <c r="R264" i="3"/>
  <c r="R255" i="3" s="1"/>
  <c r="S191" i="3"/>
  <c r="R165" i="3"/>
  <c r="R164" i="3" s="1"/>
  <c r="R177" i="3"/>
  <c r="R176" i="3" s="1"/>
  <c r="R145" i="3"/>
  <c r="R94" i="3"/>
  <c r="R93" i="3" s="1"/>
  <c r="S17" i="3"/>
  <c r="S314" i="3"/>
  <c r="T349" i="3"/>
  <c r="R345" i="3"/>
  <c r="T328" i="3"/>
  <c r="T327" i="3" s="1"/>
  <c r="T318" i="3"/>
  <c r="T294" i="3"/>
  <c r="T286" i="3" s="1"/>
  <c r="S267" i="3"/>
  <c r="S266" i="3" s="1"/>
  <c r="S43" i="3"/>
  <c r="T22" i="3"/>
  <c r="R383" i="3"/>
  <c r="R378" i="3" s="1"/>
  <c r="T383" i="3"/>
  <c r="T378" i="3" s="1"/>
  <c r="S383" i="3"/>
  <c r="S378" i="3" s="1"/>
  <c r="R392" i="3"/>
  <c r="S395" i="3"/>
  <c r="R382" i="3"/>
  <c r="T389" i="3"/>
  <c r="L383" i="3"/>
  <c r="L378" i="3" s="1"/>
  <c r="N383" i="3"/>
  <c r="N378" i="3" s="1"/>
  <c r="H383" i="3"/>
  <c r="H378" i="3" s="1"/>
  <c r="I383" i="3"/>
  <c r="I378" i="3" s="1"/>
  <c r="R395" i="3"/>
  <c r="T395" i="3"/>
  <c r="R389" i="3"/>
  <c r="T392" i="3"/>
  <c r="T382" i="3"/>
  <c r="S382" i="3"/>
  <c r="S392" i="3"/>
  <c r="P15" i="27"/>
  <c r="P14" i="27"/>
  <c r="P18" i="27"/>
  <c r="S389" i="3"/>
  <c r="N392" i="3"/>
  <c r="L382" i="3"/>
  <c r="N395" i="3"/>
  <c r="L389" i="3"/>
  <c r="L392" i="3"/>
  <c r="L395" i="3"/>
  <c r="H395" i="3"/>
  <c r="H394" i="3" s="1"/>
  <c r="N389" i="3"/>
  <c r="N382" i="3"/>
  <c r="I395" i="3"/>
  <c r="I392" i="3"/>
  <c r="I382" i="3"/>
  <c r="H389" i="3"/>
  <c r="H388" i="3" s="1"/>
  <c r="H392" i="3"/>
  <c r="H391" i="3" s="1"/>
  <c r="H382" i="3"/>
  <c r="I389" i="3"/>
  <c r="L86" i="3" l="1"/>
  <c r="M91" i="3"/>
  <c r="M86" i="3" s="1"/>
  <c r="J296" i="3"/>
  <c r="H288" i="3"/>
  <c r="J91" i="3"/>
  <c r="J86" i="3" s="1"/>
  <c r="H86" i="3"/>
  <c r="L288" i="3"/>
  <c r="M296" i="3"/>
  <c r="M288" i="3" s="1"/>
  <c r="O86" i="3"/>
  <c r="P91" i="3"/>
  <c r="P86" i="3" s="1"/>
  <c r="O288" i="3"/>
  <c r="P296" i="3"/>
  <c r="P288" i="3" s="1"/>
  <c r="O89" i="3"/>
  <c r="T291" i="3"/>
  <c r="O291" i="3"/>
  <c r="S291" i="3"/>
  <c r="N291" i="3"/>
  <c r="H291" i="3"/>
  <c r="R291" i="3"/>
  <c r="L131" i="3"/>
  <c r="T110" i="3"/>
  <c r="T109" i="3" s="1"/>
  <c r="J81" i="3"/>
  <c r="K81" i="3" s="1"/>
  <c r="M386" i="3"/>
  <c r="T131" i="3"/>
  <c r="S110" i="3"/>
  <c r="S109" i="3" s="1"/>
  <c r="S117" i="3"/>
  <c r="T117" i="3"/>
  <c r="O103" i="3"/>
  <c r="R117" i="3"/>
  <c r="T103" i="3"/>
  <c r="N117" i="3"/>
  <c r="G15" i="19" s="1"/>
  <c r="N131" i="3"/>
  <c r="R103" i="3"/>
  <c r="R131" i="3"/>
  <c r="S67" i="3"/>
  <c r="S131" i="3"/>
  <c r="O117" i="3"/>
  <c r="O131" i="3"/>
  <c r="O110" i="3"/>
  <c r="R110" i="3"/>
  <c r="R109" i="3" s="1"/>
  <c r="N375" i="3"/>
  <c r="M385" i="3"/>
  <c r="M375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H99" i="3"/>
  <c r="L127" i="3"/>
  <c r="M133" i="3"/>
  <c r="M127" i="3" s="1"/>
  <c r="M112" i="3"/>
  <c r="J112" i="3"/>
  <c r="K112" i="3" s="1"/>
  <c r="L99" i="3"/>
  <c r="M105" i="3"/>
  <c r="K105" i="3"/>
  <c r="M119" i="3"/>
  <c r="N127" i="3"/>
  <c r="P133" i="3"/>
  <c r="P127" i="3" s="1"/>
  <c r="I208" i="3"/>
  <c r="L222" i="3"/>
  <c r="S310" i="3"/>
  <c r="I222" i="3"/>
  <c r="H208" i="3"/>
  <c r="T317" i="3"/>
  <c r="T310" i="3"/>
  <c r="H187" i="3"/>
  <c r="J194" i="3"/>
  <c r="J187" i="3" s="1"/>
  <c r="L187" i="3"/>
  <c r="M194" i="3"/>
  <c r="M187" i="3" s="1"/>
  <c r="L287" i="3"/>
  <c r="M295" i="3"/>
  <c r="M287" i="3" s="1"/>
  <c r="J295" i="3"/>
  <c r="J287" i="3" s="1"/>
  <c r="H287" i="3"/>
  <c r="O310" i="3"/>
  <c r="O187" i="3"/>
  <c r="P194" i="3"/>
  <c r="P187" i="3" s="1"/>
  <c r="P295" i="3"/>
  <c r="P287" i="3" s="1"/>
  <c r="O287" i="3"/>
  <c r="N190" i="3"/>
  <c r="S190" i="3"/>
  <c r="T190" i="3"/>
  <c r="L190" i="3"/>
  <c r="O190" i="3"/>
  <c r="I190" i="3"/>
  <c r="R190" i="3"/>
  <c r="H190" i="3"/>
  <c r="U51" i="3"/>
  <c r="H222" i="3"/>
  <c r="U54" i="3"/>
  <c r="U48" i="3"/>
  <c r="S222" i="3"/>
  <c r="R222" i="3"/>
  <c r="P234" i="3"/>
  <c r="P223" i="3" s="1"/>
  <c r="N223" i="3"/>
  <c r="S230" i="3"/>
  <c r="O222" i="3"/>
  <c r="T222" i="3"/>
  <c r="J234" i="3"/>
  <c r="J223" i="3" s="1"/>
  <c r="N317" i="3"/>
  <c r="L230" i="3"/>
  <c r="R230" i="3"/>
  <c r="N230" i="3"/>
  <c r="T230" i="3"/>
  <c r="O230" i="3"/>
  <c r="H310" i="3"/>
  <c r="I230" i="3"/>
  <c r="M234" i="3"/>
  <c r="M223" i="3" s="1"/>
  <c r="L384" i="3"/>
  <c r="H230" i="3"/>
  <c r="N310" i="3"/>
  <c r="R310" i="3"/>
  <c r="H317" i="3"/>
  <c r="I310" i="3"/>
  <c r="J319" i="3"/>
  <c r="K319" i="3" s="1"/>
  <c r="I317" i="3"/>
  <c r="H384" i="3"/>
  <c r="S317" i="3"/>
  <c r="P319" i="3"/>
  <c r="S384" i="3"/>
  <c r="O317" i="3"/>
  <c r="R317" i="3"/>
  <c r="M319" i="3"/>
  <c r="T384" i="3"/>
  <c r="N384" i="3"/>
  <c r="I384" i="3"/>
  <c r="R384" i="3"/>
  <c r="L375" i="3"/>
  <c r="H375" i="3"/>
  <c r="J385" i="3"/>
  <c r="J375" i="3" s="1"/>
  <c r="O384" i="3"/>
  <c r="O375" i="3"/>
  <c r="P385" i="3"/>
  <c r="P375" i="3" s="1"/>
  <c r="L126" i="3"/>
  <c r="H11" i="3"/>
  <c r="H134" i="3"/>
  <c r="I134" i="3"/>
  <c r="N208" i="3"/>
  <c r="L134" i="3"/>
  <c r="J386" i="3"/>
  <c r="K386" i="3" s="1"/>
  <c r="O208" i="3"/>
  <c r="P386" i="3"/>
  <c r="T67" i="3"/>
  <c r="J122" i="3"/>
  <c r="K122" i="3" s="1"/>
  <c r="S208" i="3"/>
  <c r="O126" i="3"/>
  <c r="M353" i="3"/>
  <c r="N347" i="3"/>
  <c r="O134" i="3"/>
  <c r="I11" i="3"/>
  <c r="J80" i="3"/>
  <c r="K80" i="3" s="1"/>
  <c r="I238" i="3"/>
  <c r="T134" i="3"/>
  <c r="T68" i="3"/>
  <c r="I109" i="3"/>
  <c r="P122" i="3"/>
  <c r="S134" i="3"/>
  <c r="T208" i="3"/>
  <c r="L367" i="3"/>
  <c r="R120" i="3"/>
  <c r="T120" i="3"/>
  <c r="N100" i="3"/>
  <c r="N106" i="3"/>
  <c r="L128" i="3"/>
  <c r="M136" i="3"/>
  <c r="M128" i="3" s="1"/>
  <c r="L361" i="3"/>
  <c r="M368" i="3"/>
  <c r="M361" i="3" s="1"/>
  <c r="L67" i="3"/>
  <c r="M76" i="3"/>
  <c r="M67" i="3" s="1"/>
  <c r="L120" i="3"/>
  <c r="M121" i="3"/>
  <c r="H376" i="3"/>
  <c r="N134" i="3"/>
  <c r="H224" i="3"/>
  <c r="J236" i="3"/>
  <c r="K236" i="3" s="1"/>
  <c r="H235" i="3"/>
  <c r="M107" i="3"/>
  <c r="L106" i="3"/>
  <c r="L100" i="3"/>
  <c r="H68" i="3"/>
  <c r="J77" i="3"/>
  <c r="J68" i="3" s="1"/>
  <c r="N120" i="3"/>
  <c r="J210" i="3"/>
  <c r="J205" i="3" s="1"/>
  <c r="H205" i="3"/>
  <c r="L208" i="3"/>
  <c r="N224" i="3"/>
  <c r="N235" i="3"/>
  <c r="H100" i="3"/>
  <c r="H106" i="3"/>
  <c r="J107" i="3"/>
  <c r="K107" i="3" s="1"/>
  <c r="M122" i="3"/>
  <c r="N376" i="3"/>
  <c r="L205" i="3"/>
  <c r="M210" i="3"/>
  <c r="M205" i="3" s="1"/>
  <c r="L224" i="3"/>
  <c r="M236" i="3"/>
  <c r="L235" i="3"/>
  <c r="H128" i="3"/>
  <c r="J136" i="3"/>
  <c r="J128" i="3" s="1"/>
  <c r="J114" i="3"/>
  <c r="J113" i="3" s="1"/>
  <c r="H113" i="3"/>
  <c r="H361" i="3"/>
  <c r="J368" i="3"/>
  <c r="J361" i="3" s="1"/>
  <c r="I376" i="3"/>
  <c r="J121" i="3"/>
  <c r="H120" i="3"/>
  <c r="I224" i="3"/>
  <c r="I235" i="3"/>
  <c r="L68" i="3"/>
  <c r="M77" i="3"/>
  <c r="M68" i="3" s="1"/>
  <c r="I120" i="3"/>
  <c r="I116" i="3" s="1"/>
  <c r="L376" i="3"/>
  <c r="J76" i="3"/>
  <c r="J67" i="3" s="1"/>
  <c r="H67" i="3"/>
  <c r="L113" i="3"/>
  <c r="M114" i="3"/>
  <c r="M113" i="3" s="1"/>
  <c r="I106" i="3"/>
  <c r="I100" i="3"/>
  <c r="R208" i="3"/>
  <c r="R106" i="3"/>
  <c r="R100" i="3"/>
  <c r="O361" i="3"/>
  <c r="P368" i="3"/>
  <c r="P361" i="3" s="1"/>
  <c r="O376" i="3"/>
  <c r="O235" i="3"/>
  <c r="O224" i="3"/>
  <c r="P236" i="3"/>
  <c r="O67" i="3"/>
  <c r="O128" i="3"/>
  <c r="P136" i="3"/>
  <c r="P128" i="3" s="1"/>
  <c r="R235" i="3"/>
  <c r="R224" i="3"/>
  <c r="O205" i="3"/>
  <c r="P210" i="3"/>
  <c r="P205" i="3" s="1"/>
  <c r="O120" i="3"/>
  <c r="P121" i="3"/>
  <c r="O113" i="3"/>
  <c r="P114" i="3"/>
  <c r="P113" i="3" s="1"/>
  <c r="S120" i="3"/>
  <c r="N126" i="3"/>
  <c r="R134" i="3"/>
  <c r="T106" i="3"/>
  <c r="T100" i="3"/>
  <c r="T235" i="3"/>
  <c r="T224" i="3"/>
  <c r="R376" i="3"/>
  <c r="S106" i="3"/>
  <c r="S100" i="3"/>
  <c r="S376" i="3"/>
  <c r="O68" i="3"/>
  <c r="P77" i="3"/>
  <c r="P68" i="3" s="1"/>
  <c r="O100" i="3"/>
  <c r="P107" i="3"/>
  <c r="O106" i="3"/>
  <c r="S235" i="3"/>
  <c r="S224" i="3"/>
  <c r="T376" i="3"/>
  <c r="O12" i="3"/>
  <c r="N367" i="3"/>
  <c r="H367" i="3"/>
  <c r="L12" i="3"/>
  <c r="L11" i="3"/>
  <c r="O367" i="3"/>
  <c r="I367" i="3"/>
  <c r="H12" i="3"/>
  <c r="R367" i="3"/>
  <c r="I12" i="3"/>
  <c r="T11" i="3"/>
  <c r="T12" i="3"/>
  <c r="R12" i="3"/>
  <c r="R11" i="3"/>
  <c r="O11" i="3"/>
  <c r="S11" i="3"/>
  <c r="S12" i="3"/>
  <c r="N11" i="3"/>
  <c r="N12" i="3"/>
  <c r="O98" i="3"/>
  <c r="T367" i="3"/>
  <c r="S367" i="3"/>
  <c r="U269" i="3"/>
  <c r="P357" i="3"/>
  <c r="N75" i="3"/>
  <c r="I75" i="3"/>
  <c r="L75" i="3"/>
  <c r="I98" i="3"/>
  <c r="R75" i="3"/>
  <c r="O75" i="3"/>
  <c r="S75" i="3"/>
  <c r="H75" i="3"/>
  <c r="R98" i="3"/>
  <c r="S126" i="3"/>
  <c r="S124" i="3" s="1"/>
  <c r="H98" i="3"/>
  <c r="L98" i="3"/>
  <c r="T98" i="3"/>
  <c r="S98" i="3"/>
  <c r="H126" i="3"/>
  <c r="I343" i="3"/>
  <c r="I126" i="3"/>
  <c r="I124" i="3" s="1"/>
  <c r="T126" i="3"/>
  <c r="T124" i="3" s="1"/>
  <c r="J135" i="3"/>
  <c r="M135" i="3"/>
  <c r="P135" i="3"/>
  <c r="R126" i="3"/>
  <c r="R124" i="3" s="1"/>
  <c r="U164" i="3"/>
  <c r="T351" i="3"/>
  <c r="P345" i="3"/>
  <c r="U176" i="3"/>
  <c r="U304" i="3"/>
  <c r="J240" i="3"/>
  <c r="K240" i="3" s="1"/>
  <c r="U170" i="3"/>
  <c r="I262" i="3"/>
  <c r="U167" i="3"/>
  <c r="U196" i="3"/>
  <c r="U179" i="3"/>
  <c r="U301" i="3"/>
  <c r="U161" i="3"/>
  <c r="P348" i="3"/>
  <c r="N336" i="3"/>
  <c r="U327" i="3"/>
  <c r="U321" i="3"/>
  <c r="U158" i="3"/>
  <c r="U324" i="3"/>
  <c r="U266" i="3"/>
  <c r="T238" i="3"/>
  <c r="U330" i="3"/>
  <c r="U212" i="3"/>
  <c r="U199" i="3"/>
  <c r="I20" i="3"/>
  <c r="J349" i="3"/>
  <c r="K349" i="3" s="1"/>
  <c r="J78" i="3"/>
  <c r="K79" i="3"/>
  <c r="K70" i="3" s="1"/>
  <c r="S355" i="3"/>
  <c r="P78" i="3"/>
  <c r="P239" i="3"/>
  <c r="P231" i="3"/>
  <c r="P248" i="3"/>
  <c r="P228" i="3"/>
  <c r="N351" i="3"/>
  <c r="M232" i="3"/>
  <c r="P232" i="3"/>
  <c r="P27" i="3"/>
  <c r="N215" i="3"/>
  <c r="U215" i="3" s="1"/>
  <c r="P216" i="3"/>
  <c r="P215" i="3" s="1"/>
  <c r="P233" i="3"/>
  <c r="N25" i="3"/>
  <c r="J353" i="3"/>
  <c r="K353" i="3" s="1"/>
  <c r="N262" i="3"/>
  <c r="M349" i="3"/>
  <c r="M168" i="3"/>
  <c r="M167" i="3" s="1"/>
  <c r="L167" i="3"/>
  <c r="H170" i="3"/>
  <c r="J171" i="3"/>
  <c r="J170" i="3" s="1"/>
  <c r="L362" i="3"/>
  <c r="M369" i="3"/>
  <c r="M17" i="3"/>
  <c r="M260" i="3"/>
  <c r="M254" i="3" s="1"/>
  <c r="L254" i="3"/>
  <c r="L15" i="3"/>
  <c r="M16" i="3"/>
  <c r="H204" i="3"/>
  <c r="J209" i="3"/>
  <c r="L255" i="3"/>
  <c r="M264" i="3"/>
  <c r="M255" i="3" s="1"/>
  <c r="H196" i="3"/>
  <c r="J197" i="3"/>
  <c r="J196" i="3" s="1"/>
  <c r="L301" i="3"/>
  <c r="M302" i="3"/>
  <c r="M301" i="3" s="1"/>
  <c r="H269" i="3"/>
  <c r="J270" i="3"/>
  <c r="J269" i="3" s="1"/>
  <c r="I184" i="3"/>
  <c r="I182" i="3" s="1"/>
  <c r="M341" i="3"/>
  <c r="L336" i="3"/>
  <c r="N34" i="3"/>
  <c r="N31" i="3"/>
  <c r="N29" i="3" s="1"/>
  <c r="G16" i="19" s="1"/>
  <c r="J318" i="3"/>
  <c r="P352" i="3"/>
  <c r="P22" i="3"/>
  <c r="N69" i="3"/>
  <c r="J233" i="3"/>
  <c r="H238" i="3"/>
  <c r="J239" i="3"/>
  <c r="L31" i="3"/>
  <c r="L29" i="3" s="1"/>
  <c r="E16" i="19" s="1"/>
  <c r="L34" i="3"/>
  <c r="M35" i="3"/>
  <c r="M159" i="3"/>
  <c r="M158" i="3" s="1"/>
  <c r="L158" i="3"/>
  <c r="I335" i="3"/>
  <c r="I339" i="3"/>
  <c r="L71" i="3"/>
  <c r="L140" i="3"/>
  <c r="M145" i="3"/>
  <c r="L144" i="3"/>
  <c r="N313" i="3"/>
  <c r="N309" i="3"/>
  <c r="I144" i="3"/>
  <c r="I140" i="3"/>
  <c r="I138" i="3" s="1"/>
  <c r="N343" i="3"/>
  <c r="L253" i="3"/>
  <c r="M259" i="3"/>
  <c r="L258" i="3"/>
  <c r="I362" i="3"/>
  <c r="I359" i="3" s="1"/>
  <c r="L238" i="3"/>
  <c r="M239" i="3"/>
  <c r="J17" i="3"/>
  <c r="H117" i="3"/>
  <c r="J118" i="3"/>
  <c r="J117" i="3" s="1"/>
  <c r="H184" i="3"/>
  <c r="J191" i="3"/>
  <c r="H336" i="3"/>
  <c r="J341" i="3"/>
  <c r="K341" i="3" s="1"/>
  <c r="L93" i="3"/>
  <c r="L321" i="3"/>
  <c r="M322" i="3"/>
  <c r="M321" i="3" s="1"/>
  <c r="H164" i="3"/>
  <c r="J165" i="3"/>
  <c r="J164" i="3" s="1"/>
  <c r="H347" i="3"/>
  <c r="J348" i="3"/>
  <c r="I244" i="3"/>
  <c r="I242" i="3" s="1"/>
  <c r="I247" i="3"/>
  <c r="L313" i="3"/>
  <c r="L309" i="3"/>
  <c r="M314" i="3"/>
  <c r="L363" i="3"/>
  <c r="M370" i="3"/>
  <c r="M363" i="3" s="1"/>
  <c r="N184" i="3"/>
  <c r="L54" i="3"/>
  <c r="M55" i="3"/>
  <c r="M54" i="3" s="1"/>
  <c r="M328" i="3"/>
  <c r="M327" i="3" s="1"/>
  <c r="L327" i="3"/>
  <c r="L186" i="3"/>
  <c r="M193" i="3"/>
  <c r="M186" i="3" s="1"/>
  <c r="H266" i="3"/>
  <c r="J267" i="3"/>
  <c r="J266" i="3" s="1"/>
  <c r="M80" i="3"/>
  <c r="M71" i="3" s="1"/>
  <c r="N71" i="3"/>
  <c r="L45" i="3"/>
  <c r="H70" i="3"/>
  <c r="J70" i="3"/>
  <c r="H199" i="3"/>
  <c r="J200" i="3"/>
  <c r="J199" i="3" s="1"/>
  <c r="H298" i="3"/>
  <c r="J299" i="3"/>
  <c r="J298" i="3" s="1"/>
  <c r="J344" i="3"/>
  <c r="H343" i="3"/>
  <c r="L196" i="3"/>
  <c r="M197" i="3"/>
  <c r="M196" i="3" s="1"/>
  <c r="N42" i="3"/>
  <c r="N39" i="3"/>
  <c r="N37" i="3" s="1"/>
  <c r="G11" i="26" s="1"/>
  <c r="I227" i="3"/>
  <c r="I221" i="3"/>
  <c r="N339" i="3"/>
  <c r="N335" i="3"/>
  <c r="I85" i="3"/>
  <c r="I83" i="3" s="1"/>
  <c r="I274" i="3"/>
  <c r="I272" i="3" s="1"/>
  <c r="I278" i="3"/>
  <c r="J340" i="3"/>
  <c r="K340" i="3" s="1"/>
  <c r="H339" i="3"/>
  <c r="H335" i="3"/>
  <c r="M292" i="3"/>
  <c r="L284" i="3"/>
  <c r="L141" i="3"/>
  <c r="M146" i="3"/>
  <c r="M141" i="3" s="1"/>
  <c r="J357" i="3"/>
  <c r="K357" i="3" s="1"/>
  <c r="M209" i="3"/>
  <c r="L204" i="3"/>
  <c r="M299" i="3"/>
  <c r="M298" i="3" s="1"/>
  <c r="N298" i="3"/>
  <c r="U298" i="3" s="1"/>
  <c r="L355" i="3"/>
  <c r="M356" i="3"/>
  <c r="M21" i="3"/>
  <c r="L20" i="3"/>
  <c r="H48" i="3"/>
  <c r="J49" i="3"/>
  <c r="J48" i="3" s="1"/>
  <c r="H144" i="3"/>
  <c r="H140" i="3"/>
  <c r="J145" i="3"/>
  <c r="H212" i="3"/>
  <c r="J213" i="3"/>
  <c r="J212" i="3" s="1"/>
  <c r="M357" i="3"/>
  <c r="I347" i="3"/>
  <c r="L199" i="3"/>
  <c r="M200" i="3"/>
  <c r="M199" i="3" s="1"/>
  <c r="H258" i="3"/>
  <c r="H253" i="3"/>
  <c r="J259" i="3"/>
  <c r="L298" i="3"/>
  <c r="N253" i="3"/>
  <c r="N251" i="3" s="1"/>
  <c r="G19" i="26" s="1"/>
  <c r="N258" i="3"/>
  <c r="L154" i="3"/>
  <c r="L150" i="3"/>
  <c r="M155" i="3"/>
  <c r="H254" i="3"/>
  <c r="J260" i="3"/>
  <c r="J254" i="3" s="1"/>
  <c r="I309" i="3"/>
  <c r="I313" i="3"/>
  <c r="M331" i="3"/>
  <c r="M330" i="3" s="1"/>
  <c r="L330" i="3"/>
  <c r="H45" i="3"/>
  <c r="J46" i="3"/>
  <c r="J45" i="3" s="1"/>
  <c r="M52" i="3"/>
  <c r="M51" i="3" s="1"/>
  <c r="L51" i="3"/>
  <c r="M174" i="3"/>
  <c r="M173" i="3" s="1"/>
  <c r="N173" i="3"/>
  <c r="U173" i="3" s="1"/>
  <c r="H255" i="3"/>
  <c r="J264" i="3"/>
  <c r="J255" i="3" s="1"/>
  <c r="H167" i="3"/>
  <c r="J168" i="3"/>
  <c r="J167" i="3" s="1"/>
  <c r="H131" i="3"/>
  <c r="J132" i="3"/>
  <c r="H275" i="3"/>
  <c r="J280" i="3"/>
  <c r="J275" i="3" s="1"/>
  <c r="I69" i="3"/>
  <c r="I65" i="3" s="1"/>
  <c r="H215" i="3"/>
  <c r="J216" i="3"/>
  <c r="J215" i="3" s="1"/>
  <c r="L343" i="3"/>
  <c r="M344" i="3"/>
  <c r="I59" i="3"/>
  <c r="I57" i="3" s="1"/>
  <c r="I62" i="3"/>
  <c r="I31" i="3"/>
  <c r="I29" i="3" s="1"/>
  <c r="I34" i="3"/>
  <c r="N238" i="3"/>
  <c r="H103" i="3"/>
  <c r="J104" i="3"/>
  <c r="N204" i="3"/>
  <c r="L173" i="3"/>
  <c r="L179" i="3"/>
  <c r="M180" i="3"/>
  <c r="M179" i="3" s="1"/>
  <c r="L48" i="3"/>
  <c r="M49" i="3"/>
  <c r="M48" i="3" s="1"/>
  <c r="J232" i="3"/>
  <c r="K232" i="3" s="1"/>
  <c r="H351" i="3"/>
  <c r="J352" i="3"/>
  <c r="L103" i="3"/>
  <c r="M104" i="3"/>
  <c r="J26" i="3"/>
  <c r="K26" i="3" s="1"/>
  <c r="I25" i="3"/>
  <c r="H286" i="3"/>
  <c r="J294" i="3"/>
  <c r="J286" i="3" s="1"/>
  <c r="M46" i="3"/>
  <c r="M45" i="3" s="1"/>
  <c r="N45" i="3"/>
  <c r="U45" i="3" s="1"/>
  <c r="N154" i="3"/>
  <c r="N150" i="3"/>
  <c r="N148" i="3" s="1"/>
  <c r="G14" i="26" s="1"/>
  <c r="L286" i="3"/>
  <c r="M294" i="3"/>
  <c r="M286" i="3" s="1"/>
  <c r="M27" i="3"/>
  <c r="M240" i="3"/>
  <c r="J27" i="3"/>
  <c r="K27" i="3" s="1"/>
  <c r="L185" i="3"/>
  <c r="M192" i="3"/>
  <c r="M185" i="3" s="1"/>
  <c r="L262" i="3"/>
  <c r="M263" i="3"/>
  <c r="H330" i="3"/>
  <c r="J331" i="3"/>
  <c r="N85" i="3"/>
  <c r="H15" i="3"/>
  <c r="J16" i="3"/>
  <c r="H72" i="3"/>
  <c r="H186" i="3"/>
  <c r="J193" i="3"/>
  <c r="J186" i="3" s="1"/>
  <c r="H42" i="3"/>
  <c r="J43" i="3"/>
  <c r="H39" i="3"/>
  <c r="H37" i="3" s="1"/>
  <c r="L324" i="3"/>
  <c r="M325" i="3"/>
  <c r="M324" i="3" s="1"/>
  <c r="L176" i="3"/>
  <c r="M177" i="3"/>
  <c r="M176" i="3" s="1"/>
  <c r="I336" i="3"/>
  <c r="H247" i="3"/>
  <c r="H244" i="3"/>
  <c r="H242" i="3" s="1"/>
  <c r="J248" i="3"/>
  <c r="K248" i="3" s="1"/>
  <c r="J322" i="3"/>
  <c r="J321" i="3" s="1"/>
  <c r="I321" i="3"/>
  <c r="M26" i="3"/>
  <c r="L25" i="3"/>
  <c r="M90" i="3"/>
  <c r="M89" i="3" s="1"/>
  <c r="L85" i="3"/>
  <c r="M233" i="3"/>
  <c r="J305" i="3"/>
  <c r="J304" i="3" s="1"/>
  <c r="I304" i="3"/>
  <c r="J90" i="3"/>
  <c r="J89" i="3" s="1"/>
  <c r="H85" i="3"/>
  <c r="H83" i="3" s="1"/>
  <c r="L69" i="3"/>
  <c r="M78" i="3"/>
  <c r="H262" i="3"/>
  <c r="J263" i="3"/>
  <c r="I15" i="3"/>
  <c r="L274" i="3"/>
  <c r="M279" i="3"/>
  <c r="L278" i="3"/>
  <c r="M352" i="3"/>
  <c r="L351" i="3"/>
  <c r="H51" i="3"/>
  <c r="J52" i="3"/>
  <c r="H154" i="3"/>
  <c r="J155" i="3"/>
  <c r="H150" i="3"/>
  <c r="H364" i="3"/>
  <c r="J371" i="3"/>
  <c r="J364" i="3" s="1"/>
  <c r="N59" i="3"/>
  <c r="N57" i="3" s="1"/>
  <c r="G18" i="19" s="1"/>
  <c r="N62" i="3"/>
  <c r="I220" i="3"/>
  <c r="L164" i="3"/>
  <c r="M165" i="3"/>
  <c r="M164" i="3" s="1"/>
  <c r="H69" i="3"/>
  <c r="H31" i="3"/>
  <c r="H29" i="3" s="1"/>
  <c r="H34" i="3"/>
  <c r="J35" i="3"/>
  <c r="J345" i="3"/>
  <c r="K345" i="3" s="1"/>
  <c r="L266" i="3"/>
  <c r="M267" i="3"/>
  <c r="M266" i="3" s="1"/>
  <c r="H20" i="3"/>
  <c r="J21" i="3"/>
  <c r="J20" i="3" s="1"/>
  <c r="I131" i="3"/>
  <c r="H173" i="3"/>
  <c r="J174" i="3"/>
  <c r="J173" i="3" s="1"/>
  <c r="N274" i="3"/>
  <c r="N272" i="3" s="1"/>
  <c r="G20" i="26" s="1"/>
  <c r="N278" i="3"/>
  <c r="L335" i="3"/>
  <c r="M340" i="3"/>
  <c r="L339" i="3"/>
  <c r="L117" i="3"/>
  <c r="M118" i="3"/>
  <c r="M117" i="3" s="1"/>
  <c r="M228" i="3"/>
  <c r="L227" i="3"/>
  <c r="L221" i="3"/>
  <c r="J314" i="3"/>
  <c r="K314" i="3" s="1"/>
  <c r="H309" i="3"/>
  <c r="H313" i="3"/>
  <c r="N362" i="3"/>
  <c r="H176" i="3"/>
  <c r="J177" i="3"/>
  <c r="J176" i="3" s="1"/>
  <c r="H110" i="3"/>
  <c r="J111" i="3"/>
  <c r="J110" i="3" s="1"/>
  <c r="N20" i="3"/>
  <c r="N220" i="3"/>
  <c r="H285" i="3"/>
  <c r="J293" i="3"/>
  <c r="J285" i="3" s="1"/>
  <c r="L70" i="3"/>
  <c r="M79" i="3"/>
  <c r="M70" i="3" s="1"/>
  <c r="L364" i="3"/>
  <c r="M371" i="3"/>
  <c r="M364" i="3" s="1"/>
  <c r="M191" i="3"/>
  <c r="L184" i="3"/>
  <c r="H158" i="3"/>
  <c r="J159" i="3"/>
  <c r="J158" i="3" s="1"/>
  <c r="N247" i="3"/>
  <c r="N244" i="3"/>
  <c r="N242" i="3" s="1"/>
  <c r="G18" i="26" s="1"/>
  <c r="J325" i="3"/>
  <c r="H324" i="3"/>
  <c r="M345" i="3"/>
  <c r="H227" i="3"/>
  <c r="H221" i="3"/>
  <c r="J228" i="3"/>
  <c r="K228" i="3" s="1"/>
  <c r="I103" i="3"/>
  <c r="N355" i="3"/>
  <c r="H71" i="3"/>
  <c r="I154" i="3"/>
  <c r="I150" i="3"/>
  <c r="I148" i="3" s="1"/>
  <c r="J231" i="3"/>
  <c r="H220" i="3"/>
  <c r="M315" i="3"/>
  <c r="J369" i="3"/>
  <c r="H362" i="3"/>
  <c r="J156" i="3"/>
  <c r="J151" i="3" s="1"/>
  <c r="H151" i="3"/>
  <c r="L275" i="3"/>
  <c r="M280" i="3"/>
  <c r="M275" i="3" s="1"/>
  <c r="I204" i="3"/>
  <c r="I202" i="3" s="1"/>
  <c r="L304" i="3"/>
  <c r="M305" i="3"/>
  <c r="M304" i="3" s="1"/>
  <c r="H25" i="3"/>
  <c r="M348" i="3"/>
  <c r="L347" i="3"/>
  <c r="H327" i="3"/>
  <c r="J328" i="3"/>
  <c r="J327" i="3" s="1"/>
  <c r="L110" i="3"/>
  <c r="M111" i="3"/>
  <c r="M110" i="3" s="1"/>
  <c r="H274" i="3"/>
  <c r="H278" i="3"/>
  <c r="J279" i="3"/>
  <c r="K279" i="3" s="1"/>
  <c r="M94" i="3"/>
  <c r="M93" i="3" s="1"/>
  <c r="N93" i="3"/>
  <c r="U93" i="3" s="1"/>
  <c r="M270" i="3"/>
  <c r="M269" i="3" s="1"/>
  <c r="L269" i="3"/>
  <c r="H54" i="3"/>
  <c r="J55" i="3"/>
  <c r="J54" i="3" s="1"/>
  <c r="I258" i="3"/>
  <c r="I253" i="3"/>
  <c r="I251" i="3" s="1"/>
  <c r="L62" i="3"/>
  <c r="M63" i="3"/>
  <c r="L59" i="3"/>
  <c r="L57" i="3" s="1"/>
  <c r="E18" i="19" s="1"/>
  <c r="H59" i="3"/>
  <c r="H57" i="3" s="1"/>
  <c r="H62" i="3"/>
  <c r="J63" i="3"/>
  <c r="K22" i="3"/>
  <c r="M22" i="3"/>
  <c r="I355" i="3"/>
  <c r="I284" i="3"/>
  <c r="I282" i="3" s="1"/>
  <c r="L161" i="3"/>
  <c r="M162" i="3"/>
  <c r="M161" i="3" s="1"/>
  <c r="H185" i="3"/>
  <c r="J192" i="3"/>
  <c r="J185" i="3" s="1"/>
  <c r="L212" i="3"/>
  <c r="M213" i="3"/>
  <c r="M212" i="3" s="1"/>
  <c r="N140" i="3"/>
  <c r="N138" i="3" s="1"/>
  <c r="G13" i="26" s="1"/>
  <c r="N144" i="3"/>
  <c r="H301" i="3"/>
  <c r="J302" i="3"/>
  <c r="J301" i="3" s="1"/>
  <c r="L39" i="3"/>
  <c r="L37" i="3" s="1"/>
  <c r="E11" i="26" s="1"/>
  <c r="M43" i="3"/>
  <c r="L42" i="3"/>
  <c r="L151" i="3"/>
  <c r="M156" i="3"/>
  <c r="M151" i="3" s="1"/>
  <c r="N227" i="3"/>
  <c r="N221" i="3"/>
  <c r="J315" i="3"/>
  <c r="H363" i="3"/>
  <c r="J370" i="3"/>
  <c r="J363" i="3" s="1"/>
  <c r="L170" i="3"/>
  <c r="M171" i="3"/>
  <c r="M170" i="3" s="1"/>
  <c r="M132" i="3"/>
  <c r="M231" i="3"/>
  <c r="L220" i="3"/>
  <c r="N15" i="3"/>
  <c r="H93" i="3"/>
  <c r="J94" i="3"/>
  <c r="J93" i="3" s="1"/>
  <c r="M318" i="3"/>
  <c r="J292" i="3"/>
  <c r="J291" i="3" s="1"/>
  <c r="H284" i="3"/>
  <c r="H282" i="3" s="1"/>
  <c r="H141" i="3"/>
  <c r="J146" i="3"/>
  <c r="J141" i="3" s="1"/>
  <c r="L72" i="3"/>
  <c r="M81" i="3"/>
  <c r="M72" i="3" s="1"/>
  <c r="H161" i="3"/>
  <c r="J162" i="3"/>
  <c r="J161" i="3" s="1"/>
  <c r="L244" i="3"/>
  <c r="L242" i="3" s="1"/>
  <c r="E18" i="26" s="1"/>
  <c r="L247" i="3"/>
  <c r="M248" i="3"/>
  <c r="L285" i="3"/>
  <c r="M293" i="3"/>
  <c r="M285" i="3" s="1"/>
  <c r="I42" i="3"/>
  <c r="I39" i="3"/>
  <c r="I37" i="3" s="1"/>
  <c r="H179" i="3"/>
  <c r="J180" i="3"/>
  <c r="J179" i="3" s="1"/>
  <c r="N284" i="3"/>
  <c r="N282" i="3" s="1"/>
  <c r="J356" i="3"/>
  <c r="H355" i="3"/>
  <c r="L215" i="3"/>
  <c r="M216" i="3"/>
  <c r="M215" i="3" s="1"/>
  <c r="S25" i="3"/>
  <c r="R25" i="3"/>
  <c r="R20" i="3"/>
  <c r="R347" i="3"/>
  <c r="R355" i="3"/>
  <c r="T343" i="3"/>
  <c r="S238" i="3"/>
  <c r="R238" i="3"/>
  <c r="S85" i="3"/>
  <c r="S83" i="3" s="1"/>
  <c r="S154" i="3"/>
  <c r="S150" i="3"/>
  <c r="S148" i="3" s="1"/>
  <c r="S204" i="3"/>
  <c r="S202" i="3" s="1"/>
  <c r="S227" i="3"/>
  <c r="S221" i="3"/>
  <c r="P356" i="3"/>
  <c r="O355" i="3"/>
  <c r="O141" i="3"/>
  <c r="P146" i="3"/>
  <c r="P141" i="3" s="1"/>
  <c r="T220" i="3"/>
  <c r="R284" i="3"/>
  <c r="R282" i="3" s="1"/>
  <c r="P17" i="3"/>
  <c r="T253" i="3"/>
  <c r="T251" i="3" s="1"/>
  <c r="T258" i="3"/>
  <c r="T144" i="3"/>
  <c r="T140" i="3"/>
  <c r="T138" i="3" s="1"/>
  <c r="R69" i="3"/>
  <c r="R65" i="3" s="1"/>
  <c r="O54" i="3"/>
  <c r="P55" i="3"/>
  <c r="P54" i="3" s="1"/>
  <c r="S140" i="3"/>
  <c r="S138" i="3" s="1"/>
  <c r="S144" i="3"/>
  <c r="S247" i="3"/>
  <c r="S244" i="3"/>
  <c r="S242" i="3" s="1"/>
  <c r="O220" i="3"/>
  <c r="P315" i="3"/>
  <c r="S274" i="3"/>
  <c r="S272" i="3" s="1"/>
  <c r="S278" i="3"/>
  <c r="T62" i="3"/>
  <c r="T59" i="3"/>
  <c r="T57" i="3" s="1"/>
  <c r="O327" i="3"/>
  <c r="P328" i="3"/>
  <c r="P327" i="3" s="1"/>
  <c r="O286" i="3"/>
  <c r="P294" i="3"/>
  <c r="P286" i="3" s="1"/>
  <c r="P26" i="3"/>
  <c r="O25" i="3"/>
  <c r="T244" i="3"/>
  <c r="T242" i="3" s="1"/>
  <c r="T247" i="3"/>
  <c r="O158" i="3"/>
  <c r="P159" i="3"/>
  <c r="P158" i="3" s="1"/>
  <c r="O186" i="3"/>
  <c r="P193" i="3"/>
  <c r="P186" i="3" s="1"/>
  <c r="T227" i="3"/>
  <c r="T221" i="3"/>
  <c r="S20" i="3"/>
  <c r="R336" i="3"/>
  <c r="O154" i="3"/>
  <c r="O150" i="3"/>
  <c r="P155" i="3"/>
  <c r="O238" i="3"/>
  <c r="O51" i="3"/>
  <c r="P52" i="3"/>
  <c r="P51" i="3" s="1"/>
  <c r="P240" i="3"/>
  <c r="O351" i="3"/>
  <c r="P353" i="3"/>
  <c r="O45" i="3"/>
  <c r="P46" i="3"/>
  <c r="P45" i="3" s="1"/>
  <c r="O151" i="3"/>
  <c r="P156" i="3"/>
  <c r="P151" i="3" s="1"/>
  <c r="O255" i="3"/>
  <c r="P264" i="3"/>
  <c r="P255" i="3" s="1"/>
  <c r="O347" i="3"/>
  <c r="P349" i="3"/>
  <c r="O324" i="3"/>
  <c r="P325" i="3"/>
  <c r="P324" i="3" s="1"/>
  <c r="O185" i="3"/>
  <c r="P192" i="3"/>
  <c r="P185" i="3" s="1"/>
  <c r="P118" i="3"/>
  <c r="P145" i="3"/>
  <c r="O144" i="3"/>
  <c r="O140" i="3"/>
  <c r="O31" i="3"/>
  <c r="O29" i="3" s="1"/>
  <c r="H16" i="19" s="1"/>
  <c r="P35" i="3"/>
  <c r="O34" i="3"/>
  <c r="R227" i="3"/>
  <c r="R221" i="3"/>
  <c r="O71" i="3"/>
  <c r="P80" i="3"/>
  <c r="P71" i="3" s="1"/>
  <c r="O304" i="3"/>
  <c r="P305" i="3"/>
  <c r="P304" i="3" s="1"/>
  <c r="T25" i="3"/>
  <c r="O266" i="3"/>
  <c r="P267" i="3"/>
  <c r="P266" i="3" s="1"/>
  <c r="R309" i="3"/>
  <c r="R313" i="3"/>
  <c r="O164" i="3"/>
  <c r="P165" i="3"/>
  <c r="P164" i="3" s="1"/>
  <c r="R262" i="3"/>
  <c r="P340" i="3"/>
  <c r="O339" i="3"/>
  <c r="O335" i="3"/>
  <c r="R362" i="3"/>
  <c r="R359" i="3" s="1"/>
  <c r="R244" i="3"/>
  <c r="R242" i="3" s="1"/>
  <c r="R247" i="3"/>
  <c r="T31" i="3"/>
  <c r="T29" i="3" s="1"/>
  <c r="T34" i="3"/>
  <c r="O69" i="3"/>
  <c r="O161" i="3"/>
  <c r="P162" i="3"/>
  <c r="P161" i="3" s="1"/>
  <c r="T20" i="3"/>
  <c r="T85" i="3"/>
  <c r="T83" i="3" s="1"/>
  <c r="O199" i="3"/>
  <c r="P200" i="3"/>
  <c r="P199" i="3" s="1"/>
  <c r="O262" i="3"/>
  <c r="P263" i="3"/>
  <c r="R339" i="3"/>
  <c r="R335" i="3"/>
  <c r="S262" i="3"/>
  <c r="T262" i="3"/>
  <c r="R343" i="3"/>
  <c r="P344" i="3"/>
  <c r="O343" i="3"/>
  <c r="O284" i="3"/>
  <c r="P292" i="3"/>
  <c r="T313" i="3"/>
  <c r="T309" i="3"/>
  <c r="S362" i="3"/>
  <c r="S359" i="3" s="1"/>
  <c r="S309" i="3"/>
  <c r="S313" i="3"/>
  <c r="S184" i="3"/>
  <c r="S182" i="3" s="1"/>
  <c r="T284" i="3"/>
  <c r="T282" i="3" s="1"/>
  <c r="T335" i="3"/>
  <c r="T339" i="3"/>
  <c r="O167" i="3"/>
  <c r="P168" i="3"/>
  <c r="P167" i="3" s="1"/>
  <c r="O247" i="3"/>
  <c r="O244" i="3"/>
  <c r="O242" i="3" s="1"/>
  <c r="H18" i="26" s="1"/>
  <c r="R85" i="3"/>
  <c r="R83" i="3" s="1"/>
  <c r="T347" i="3"/>
  <c r="O215" i="3"/>
  <c r="T39" i="3"/>
  <c r="T37" i="3" s="1"/>
  <c r="T42" i="3"/>
  <c r="P111" i="3"/>
  <c r="S59" i="3"/>
  <c r="S57" i="3" s="1"/>
  <c r="S62" i="3"/>
  <c r="P132" i="3"/>
  <c r="P191" i="3"/>
  <c r="O184" i="3"/>
  <c r="O93" i="3"/>
  <c r="P94" i="3"/>
  <c r="P93" i="3" s="1"/>
  <c r="S343" i="3"/>
  <c r="R62" i="3"/>
  <c r="R59" i="3"/>
  <c r="R57" i="3" s="1"/>
  <c r="O196" i="3"/>
  <c r="P197" i="3"/>
  <c r="P196" i="3" s="1"/>
  <c r="S351" i="3"/>
  <c r="O70" i="3"/>
  <c r="P79" i="3"/>
  <c r="P70" i="3" s="1"/>
  <c r="R204" i="3"/>
  <c r="R202" i="3" s="1"/>
  <c r="O362" i="3"/>
  <c r="P369" i="3"/>
  <c r="O170" i="3"/>
  <c r="P171" i="3"/>
  <c r="P170" i="3" s="1"/>
  <c r="R15" i="3"/>
  <c r="S220" i="3"/>
  <c r="P318" i="3"/>
  <c r="O336" i="3"/>
  <c r="P341" i="3"/>
  <c r="S253" i="3"/>
  <c r="S251" i="3" s="1"/>
  <c r="S258" i="3"/>
  <c r="O269" i="3"/>
  <c r="P270" i="3"/>
  <c r="P269" i="3" s="1"/>
  <c r="O59" i="3"/>
  <c r="O57" i="3" s="1"/>
  <c r="H18" i="19" s="1"/>
  <c r="O62" i="3"/>
  <c r="P63" i="3"/>
  <c r="T69" i="3"/>
  <c r="S335" i="3"/>
  <c r="S339" i="3"/>
  <c r="T278" i="3"/>
  <c r="T274" i="3"/>
  <c r="T272" i="3" s="1"/>
  <c r="S31" i="3"/>
  <c r="S29" i="3" s="1"/>
  <c r="S34" i="3"/>
  <c r="R220" i="3"/>
  <c r="O179" i="3"/>
  <c r="P180" i="3"/>
  <c r="P179" i="3" s="1"/>
  <c r="P21" i="3"/>
  <c r="O20" i="3"/>
  <c r="P90" i="3"/>
  <c r="P89" i="3" s="1"/>
  <c r="O85" i="3"/>
  <c r="R184" i="3"/>
  <c r="R182" i="3" s="1"/>
  <c r="T355" i="3"/>
  <c r="O72" i="3"/>
  <c r="P81" i="3"/>
  <c r="P72" i="3" s="1"/>
  <c r="O212" i="3"/>
  <c r="P213" i="3"/>
  <c r="P212" i="3" s="1"/>
  <c r="O301" i="3"/>
  <c r="P302" i="3"/>
  <c r="P301" i="3" s="1"/>
  <c r="S347" i="3"/>
  <c r="O275" i="3"/>
  <c r="P280" i="3"/>
  <c r="P275" i="3" s="1"/>
  <c r="T15" i="3"/>
  <c r="O285" i="3"/>
  <c r="P293" i="3"/>
  <c r="P285" i="3" s="1"/>
  <c r="S42" i="3"/>
  <c r="S39" i="3"/>
  <c r="S37" i="3" s="1"/>
  <c r="O221" i="3"/>
  <c r="O227" i="3"/>
  <c r="P104" i="3"/>
  <c r="O176" i="3"/>
  <c r="P177" i="3"/>
  <c r="P176" i="3" s="1"/>
  <c r="T336" i="3"/>
  <c r="S15" i="3"/>
  <c r="S69" i="3"/>
  <c r="O48" i="3"/>
  <c r="P49" i="3"/>
  <c r="P48" i="3" s="1"/>
  <c r="R144" i="3"/>
  <c r="R140" i="3"/>
  <c r="R138" i="3" s="1"/>
  <c r="O321" i="3"/>
  <c r="P322" i="3"/>
  <c r="P321" i="3" s="1"/>
  <c r="R39" i="3"/>
  <c r="R37" i="3" s="1"/>
  <c r="R42" i="3"/>
  <c r="R150" i="3"/>
  <c r="R148" i="3" s="1"/>
  <c r="R154" i="3"/>
  <c r="R253" i="3"/>
  <c r="R251" i="3" s="1"/>
  <c r="R258" i="3"/>
  <c r="R351" i="3"/>
  <c r="R31" i="3"/>
  <c r="R29" i="3" s="1"/>
  <c r="R34" i="3"/>
  <c r="R278" i="3"/>
  <c r="R274" i="3"/>
  <c r="R272" i="3" s="1"/>
  <c r="P259" i="3"/>
  <c r="O258" i="3"/>
  <c r="O253" i="3"/>
  <c r="O330" i="3"/>
  <c r="P331" i="3"/>
  <c r="P330" i="3" s="1"/>
  <c r="T362" i="3"/>
  <c r="T359" i="3" s="1"/>
  <c r="O15" i="3"/>
  <c r="P16" i="3"/>
  <c r="O278" i="3"/>
  <c r="P279" i="3"/>
  <c r="O274" i="3"/>
  <c r="S336" i="3"/>
  <c r="O173" i="3"/>
  <c r="P174" i="3"/>
  <c r="P173" i="3" s="1"/>
  <c r="S284" i="3"/>
  <c r="S282" i="3" s="1"/>
  <c r="T184" i="3"/>
  <c r="T182" i="3" s="1"/>
  <c r="O309" i="3"/>
  <c r="O313" i="3"/>
  <c r="P314" i="3"/>
  <c r="O254" i="3"/>
  <c r="P260" i="3"/>
  <c r="P254" i="3" s="1"/>
  <c r="P209" i="3"/>
  <c r="O204" i="3"/>
  <c r="P370" i="3"/>
  <c r="P363" i="3" s="1"/>
  <c r="O363" i="3"/>
  <c r="T154" i="3"/>
  <c r="T150" i="3"/>
  <c r="T148" i="3" s="1"/>
  <c r="T204" i="3"/>
  <c r="T202" i="3" s="1"/>
  <c r="O298" i="3"/>
  <c r="P299" i="3"/>
  <c r="P298" i="3" s="1"/>
  <c r="O364" i="3"/>
  <c r="P371" i="3"/>
  <c r="P364" i="3" s="1"/>
  <c r="O42" i="3"/>
  <c r="P43" i="3"/>
  <c r="O39" i="3"/>
  <c r="O37" i="3" s="1"/>
  <c r="H11" i="26" s="1"/>
  <c r="T377" i="3"/>
  <c r="I377" i="3"/>
  <c r="L377" i="3"/>
  <c r="S377" i="3"/>
  <c r="H377" i="3"/>
  <c r="H381" i="3"/>
  <c r="N377" i="3"/>
  <c r="O377" i="3"/>
  <c r="R377" i="3"/>
  <c r="T20" i="28"/>
  <c r="R16" i="28"/>
  <c r="V16" i="28"/>
  <c r="T16" i="28"/>
  <c r="V20" i="28"/>
  <c r="V11" i="27"/>
  <c r="P11" i="27"/>
  <c r="T11" i="27"/>
  <c r="S391" i="3"/>
  <c r="T16" i="27"/>
  <c r="R16" i="27"/>
  <c r="V12" i="28"/>
  <c r="R13" i="28"/>
  <c r="R12" i="28"/>
  <c r="V13" i="28"/>
  <c r="S394" i="3"/>
  <c r="T388" i="3"/>
  <c r="R15" i="27"/>
  <c r="V14" i="27"/>
  <c r="T391" i="3"/>
  <c r="O391" i="3"/>
  <c r="R391" i="3"/>
  <c r="R13" i="27"/>
  <c r="L391" i="3"/>
  <c r="R394" i="3"/>
  <c r="I391" i="3"/>
  <c r="L394" i="3"/>
  <c r="T394" i="3"/>
  <c r="I394" i="3"/>
  <c r="N394" i="3"/>
  <c r="O394" i="3"/>
  <c r="L388" i="3"/>
  <c r="O388" i="3"/>
  <c r="N391" i="3"/>
  <c r="P383" i="3"/>
  <c r="P378" i="3" s="1"/>
  <c r="J383" i="3"/>
  <c r="J378" i="3" s="1"/>
  <c r="M383" i="3"/>
  <c r="M378" i="3" s="1"/>
  <c r="R388" i="3"/>
  <c r="S388" i="3"/>
  <c r="N388" i="3"/>
  <c r="I388" i="3"/>
  <c r="R14" i="27"/>
  <c r="R20" i="28"/>
  <c r="V13" i="27"/>
  <c r="T13" i="28"/>
  <c r="T12" i="28"/>
  <c r="T381" i="3"/>
  <c r="S381" i="3"/>
  <c r="V16" i="27"/>
  <c r="O381" i="3"/>
  <c r="R11" i="27"/>
  <c r="R381" i="3"/>
  <c r="P13" i="27"/>
  <c r="V15" i="27"/>
  <c r="T13" i="27"/>
  <c r="T14" i="27"/>
  <c r="T15" i="27"/>
  <c r="I381" i="3"/>
  <c r="N381" i="3"/>
  <c r="L381" i="3"/>
  <c r="M395" i="3"/>
  <c r="P392" i="3"/>
  <c r="O17" i="28"/>
  <c r="P382" i="3"/>
  <c r="J392" i="3"/>
  <c r="P389" i="3"/>
  <c r="P395" i="3"/>
  <c r="J395" i="3"/>
  <c r="J389" i="3"/>
  <c r="J382" i="3"/>
  <c r="M392" i="3"/>
  <c r="M389" i="3"/>
  <c r="M382" i="3"/>
  <c r="K296" i="3" l="1"/>
  <c r="K288" i="3" s="1"/>
  <c r="J288" i="3"/>
  <c r="K91" i="3"/>
  <c r="K86" i="3" s="1"/>
  <c r="L282" i="3"/>
  <c r="O282" i="3"/>
  <c r="H21" i="26" s="1"/>
  <c r="P291" i="3"/>
  <c r="M291" i="3"/>
  <c r="J72" i="3"/>
  <c r="L83" i="3"/>
  <c r="E12" i="19" s="1"/>
  <c r="O83" i="3"/>
  <c r="H12" i="19" s="1"/>
  <c r="N83" i="3"/>
  <c r="G12" i="19" s="1"/>
  <c r="T116" i="3"/>
  <c r="J131" i="3"/>
  <c r="S116" i="3"/>
  <c r="M131" i="3"/>
  <c r="P131" i="3"/>
  <c r="N116" i="3"/>
  <c r="P117" i="3"/>
  <c r="S65" i="3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H218" i="3"/>
  <c r="S130" i="3"/>
  <c r="L130" i="3"/>
  <c r="T307" i="3"/>
  <c r="T130" i="3"/>
  <c r="S307" i="3"/>
  <c r="K295" i="3"/>
  <c r="K287" i="3" s="1"/>
  <c r="K194" i="3"/>
  <c r="K187" i="3" s="1"/>
  <c r="E21" i="26"/>
  <c r="L182" i="3"/>
  <c r="E15" i="26" s="1"/>
  <c r="M190" i="3"/>
  <c r="P190" i="3"/>
  <c r="G21" i="26"/>
  <c r="H182" i="3"/>
  <c r="O182" i="3"/>
  <c r="H15" i="26" s="1"/>
  <c r="N182" i="3"/>
  <c r="G15" i="26" s="1"/>
  <c r="U230" i="3"/>
  <c r="J190" i="3"/>
  <c r="J230" i="3"/>
  <c r="U25" i="3"/>
  <c r="U20" i="3"/>
  <c r="J222" i="3"/>
  <c r="U42" i="3"/>
  <c r="U15" i="3"/>
  <c r="U62" i="3"/>
  <c r="U144" i="3"/>
  <c r="U34" i="3"/>
  <c r="U75" i="3"/>
  <c r="O130" i="3"/>
  <c r="K234" i="3"/>
  <c r="K223" i="3" s="1"/>
  <c r="N130" i="3"/>
  <c r="R130" i="3"/>
  <c r="M222" i="3"/>
  <c r="P222" i="3"/>
  <c r="U317" i="3"/>
  <c r="R307" i="3"/>
  <c r="I307" i="3"/>
  <c r="N307" i="3"/>
  <c r="G22" i="26" s="1"/>
  <c r="J317" i="3"/>
  <c r="M317" i="3"/>
  <c r="P230" i="3"/>
  <c r="M230" i="3"/>
  <c r="H229" i="3"/>
  <c r="J310" i="3"/>
  <c r="M310" i="3"/>
  <c r="H9" i="3"/>
  <c r="P317" i="3"/>
  <c r="P310" i="3"/>
  <c r="U384" i="3"/>
  <c r="M384" i="3"/>
  <c r="K385" i="3"/>
  <c r="K375" i="3" s="1"/>
  <c r="J384" i="3"/>
  <c r="L373" i="3"/>
  <c r="E25" i="26" s="1"/>
  <c r="I373" i="3"/>
  <c r="H373" i="3"/>
  <c r="P384" i="3"/>
  <c r="O373" i="3"/>
  <c r="H25" i="26" s="1"/>
  <c r="R373" i="3"/>
  <c r="T373" i="3"/>
  <c r="S373" i="3"/>
  <c r="N373" i="3"/>
  <c r="G25" i="26" s="1"/>
  <c r="H202" i="3"/>
  <c r="U235" i="3"/>
  <c r="U109" i="3"/>
  <c r="R102" i="3"/>
  <c r="R116" i="3"/>
  <c r="I102" i="3"/>
  <c r="J120" i="3"/>
  <c r="J116" i="3" s="1"/>
  <c r="I9" i="3"/>
  <c r="U347" i="3"/>
  <c r="J71" i="3"/>
  <c r="H109" i="3"/>
  <c r="I229" i="3"/>
  <c r="M351" i="3"/>
  <c r="T65" i="3"/>
  <c r="T75" i="3"/>
  <c r="S102" i="3"/>
  <c r="H102" i="3"/>
  <c r="K77" i="3"/>
  <c r="K68" i="3" s="1"/>
  <c r="P120" i="3"/>
  <c r="M208" i="3"/>
  <c r="J134" i="3"/>
  <c r="H116" i="3"/>
  <c r="L9" i="3"/>
  <c r="E17" i="19" s="1"/>
  <c r="K210" i="3"/>
  <c r="K205" i="3" s="1"/>
  <c r="P208" i="3"/>
  <c r="T102" i="3"/>
  <c r="K114" i="3"/>
  <c r="K113" i="3" s="1"/>
  <c r="K106" i="3"/>
  <c r="K224" i="3"/>
  <c r="K235" i="3"/>
  <c r="K76" i="3"/>
  <c r="K67" i="3" s="1"/>
  <c r="M235" i="3"/>
  <c r="M224" i="3"/>
  <c r="J106" i="3"/>
  <c r="J100" i="3"/>
  <c r="M106" i="3"/>
  <c r="M100" i="3"/>
  <c r="J376" i="3"/>
  <c r="M134" i="3"/>
  <c r="M376" i="3"/>
  <c r="M120" i="3"/>
  <c r="M116" i="3" s="1"/>
  <c r="K368" i="3"/>
  <c r="K361" i="3" s="1"/>
  <c r="J224" i="3"/>
  <c r="J235" i="3"/>
  <c r="S9" i="3"/>
  <c r="K121" i="3"/>
  <c r="K120" i="3" s="1"/>
  <c r="K136" i="3"/>
  <c r="K128" i="3" s="1"/>
  <c r="P376" i="3"/>
  <c r="P134" i="3"/>
  <c r="P235" i="3"/>
  <c r="P224" i="3"/>
  <c r="P100" i="3"/>
  <c r="P106" i="3"/>
  <c r="K209" i="3"/>
  <c r="J208" i="3"/>
  <c r="L202" i="3"/>
  <c r="E16" i="26" s="1"/>
  <c r="R9" i="3"/>
  <c r="O202" i="3"/>
  <c r="H16" i="26" s="1"/>
  <c r="N202" i="3"/>
  <c r="G16" i="26" s="1"/>
  <c r="N9" i="3"/>
  <c r="G17" i="19" s="1"/>
  <c r="J12" i="3"/>
  <c r="L359" i="3"/>
  <c r="E24" i="26" s="1"/>
  <c r="H359" i="3"/>
  <c r="K16" i="3"/>
  <c r="J11" i="3"/>
  <c r="J367" i="3"/>
  <c r="T9" i="3"/>
  <c r="H65" i="3"/>
  <c r="P11" i="3"/>
  <c r="M12" i="3"/>
  <c r="M11" i="3"/>
  <c r="P355" i="3"/>
  <c r="O9" i="3"/>
  <c r="H17" i="19" s="1"/>
  <c r="O359" i="3"/>
  <c r="H24" i="26" s="1"/>
  <c r="P367" i="3"/>
  <c r="N359" i="3"/>
  <c r="G24" i="26" s="1"/>
  <c r="M367" i="3"/>
  <c r="L65" i="3"/>
  <c r="E12" i="26" s="1"/>
  <c r="N65" i="3"/>
  <c r="G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02" i="3"/>
  <c r="H13" i="19"/>
  <c r="O102" i="3"/>
  <c r="K318" i="3"/>
  <c r="K317" i="3" s="1"/>
  <c r="M126" i="3"/>
  <c r="M124" i="3" s="1"/>
  <c r="P126" i="3"/>
  <c r="P124" i="3" s="1"/>
  <c r="K135" i="3"/>
  <c r="K104" i="3"/>
  <c r="K132" i="3"/>
  <c r="J126" i="3"/>
  <c r="J124" i="3" s="1"/>
  <c r="P343" i="3"/>
  <c r="K270" i="3"/>
  <c r="K269" i="3" s="1"/>
  <c r="J11" i="26"/>
  <c r="K371" i="3"/>
  <c r="K364" i="3" s="1"/>
  <c r="N333" i="3"/>
  <c r="G23" i="26" s="1"/>
  <c r="P347" i="3"/>
  <c r="U262" i="3"/>
  <c r="U313" i="3"/>
  <c r="J18" i="26"/>
  <c r="U242" i="3"/>
  <c r="U247" i="3"/>
  <c r="U351" i="3"/>
  <c r="U154" i="3"/>
  <c r="U138" i="3"/>
  <c r="U148" i="3"/>
  <c r="U343" i="3"/>
  <c r="U381" i="3"/>
  <c r="U190" i="3"/>
  <c r="U29" i="3"/>
  <c r="U37" i="3"/>
  <c r="J16" i="19"/>
  <c r="U57" i="3"/>
  <c r="K111" i="3"/>
  <c r="K110" i="3" s="1"/>
  <c r="U391" i="3"/>
  <c r="J18" i="19"/>
  <c r="K216" i="3"/>
  <c r="K215" i="3" s="1"/>
  <c r="J262" i="3"/>
  <c r="K25" i="3"/>
  <c r="U208" i="3"/>
  <c r="U291" i="3"/>
  <c r="U258" i="3"/>
  <c r="U388" i="3"/>
  <c r="U227" i="3"/>
  <c r="U355" i="3"/>
  <c r="U251" i="3"/>
  <c r="U89" i="3"/>
  <c r="U339" i="3"/>
  <c r="K171" i="3"/>
  <c r="K170" i="3" s="1"/>
  <c r="U272" i="3"/>
  <c r="U238" i="3"/>
  <c r="K233" i="3"/>
  <c r="K222" i="3" s="1"/>
  <c r="U367" i="3"/>
  <c r="K49" i="3"/>
  <c r="K48" i="3" s="1"/>
  <c r="U278" i="3"/>
  <c r="U394" i="3"/>
  <c r="P25" i="3"/>
  <c r="P336" i="3"/>
  <c r="K72" i="3"/>
  <c r="P351" i="3"/>
  <c r="L333" i="3"/>
  <c r="E23" i="26" s="1"/>
  <c r="M262" i="3"/>
  <c r="P20" i="3"/>
  <c r="K197" i="3"/>
  <c r="K196" i="3" s="1"/>
  <c r="K118" i="3"/>
  <c r="K117" i="3" s="1"/>
  <c r="M25" i="3"/>
  <c r="M347" i="3"/>
  <c r="K299" i="3"/>
  <c r="K298" i="3" s="1"/>
  <c r="K293" i="3"/>
  <c r="K285" i="3" s="1"/>
  <c r="L218" i="3"/>
  <c r="E17" i="26" s="1"/>
  <c r="I218" i="3"/>
  <c r="L138" i="3"/>
  <c r="E13" i="26" s="1"/>
  <c r="K71" i="3"/>
  <c r="K315" i="3"/>
  <c r="K310" i="3" s="1"/>
  <c r="K21" i="3"/>
  <c r="K20" i="3" s="1"/>
  <c r="K177" i="3"/>
  <c r="K176" i="3" s="1"/>
  <c r="H272" i="3"/>
  <c r="K55" i="3"/>
  <c r="K54" i="3" s="1"/>
  <c r="K336" i="3"/>
  <c r="J25" i="3"/>
  <c r="K302" i="3"/>
  <c r="K301" i="3" s="1"/>
  <c r="K227" i="3"/>
  <c r="K356" i="3"/>
  <c r="K355" i="3" s="1"/>
  <c r="J355" i="3"/>
  <c r="K156" i="3"/>
  <c r="K151" i="3" s="1"/>
  <c r="H307" i="3"/>
  <c r="M103" i="3"/>
  <c r="J103" i="3"/>
  <c r="M343" i="3"/>
  <c r="M154" i="3"/>
  <c r="M150" i="3"/>
  <c r="M148" i="3" s="1"/>
  <c r="F14" i="26" s="1"/>
  <c r="H251" i="3"/>
  <c r="M284" i="3"/>
  <c r="M282" i="3" s="1"/>
  <c r="K193" i="3"/>
  <c r="K186" i="3" s="1"/>
  <c r="L307" i="3"/>
  <c r="E22" i="26" s="1"/>
  <c r="K260" i="3"/>
  <c r="K254" i="3" s="1"/>
  <c r="J284" i="3"/>
  <c r="J282" i="3" s="1"/>
  <c r="N218" i="3"/>
  <c r="G17" i="26" s="1"/>
  <c r="M31" i="3"/>
  <c r="M29" i="3" s="1"/>
  <c r="F16" i="19" s="1"/>
  <c r="M34" i="3"/>
  <c r="M362" i="3"/>
  <c r="J69" i="3"/>
  <c r="J258" i="3"/>
  <c r="J253" i="3"/>
  <c r="J251" i="3" s="1"/>
  <c r="C19" i="26" s="1"/>
  <c r="M309" i="3"/>
  <c r="M313" i="3"/>
  <c r="J184" i="3"/>
  <c r="K162" i="3"/>
  <c r="K161" i="3" s="1"/>
  <c r="J362" i="3"/>
  <c r="J309" i="3"/>
  <c r="J313" i="3"/>
  <c r="K165" i="3"/>
  <c r="K164" i="3" s="1"/>
  <c r="K274" i="3"/>
  <c r="M69" i="3"/>
  <c r="K331" i="3"/>
  <c r="K330" i="3" s="1"/>
  <c r="J330" i="3"/>
  <c r="K180" i="3"/>
  <c r="K179" i="3" s="1"/>
  <c r="L148" i="3"/>
  <c r="E14" i="26" s="1"/>
  <c r="J144" i="3"/>
  <c r="J140" i="3"/>
  <c r="J138" i="3" s="1"/>
  <c r="C13" i="26" s="1"/>
  <c r="M20" i="3"/>
  <c r="M204" i="3"/>
  <c r="K322" i="3"/>
  <c r="K321" i="3" s="1"/>
  <c r="K259" i="3"/>
  <c r="I333" i="3"/>
  <c r="K239" i="3"/>
  <c r="K238" i="3" s="1"/>
  <c r="J238" i="3"/>
  <c r="M336" i="3"/>
  <c r="J220" i="3"/>
  <c r="K244" i="3"/>
  <c r="K242" i="3" s="1"/>
  <c r="D18" i="26" s="1"/>
  <c r="K247" i="3"/>
  <c r="M220" i="3"/>
  <c r="K63" i="3"/>
  <c r="J59" i="3"/>
  <c r="J57" i="3" s="1"/>
  <c r="C18" i="19" s="1"/>
  <c r="J62" i="3"/>
  <c r="J274" i="3"/>
  <c r="J272" i="3" s="1"/>
  <c r="C20" i="26" s="1"/>
  <c r="J278" i="3"/>
  <c r="K280" i="3"/>
  <c r="K275" i="3" s="1"/>
  <c r="K191" i="3"/>
  <c r="H148" i="3"/>
  <c r="K200" i="3"/>
  <c r="K199" i="3" s="1"/>
  <c r="H138" i="3"/>
  <c r="M355" i="3"/>
  <c r="H333" i="3"/>
  <c r="K46" i="3"/>
  <c r="K45" i="3" s="1"/>
  <c r="K145" i="3"/>
  <c r="K159" i="3"/>
  <c r="K158" i="3" s="1"/>
  <c r="J204" i="3"/>
  <c r="K267" i="3"/>
  <c r="K266" i="3" s="1"/>
  <c r="J39" i="3"/>
  <c r="J37" i="3" s="1"/>
  <c r="C11" i="26" s="1"/>
  <c r="J42" i="3"/>
  <c r="M247" i="3"/>
  <c r="M244" i="3"/>
  <c r="M242" i="3" s="1"/>
  <c r="F18" i="26" s="1"/>
  <c r="K43" i="3"/>
  <c r="K213" i="3"/>
  <c r="K212" i="3" s="1"/>
  <c r="K339" i="3"/>
  <c r="J31" i="3"/>
  <c r="J29" i="3" s="1"/>
  <c r="C16" i="19" s="1"/>
  <c r="J34" i="3"/>
  <c r="K155" i="3"/>
  <c r="J154" i="3"/>
  <c r="J150" i="3"/>
  <c r="J148" i="3" s="1"/>
  <c r="C14" i="26" s="1"/>
  <c r="M274" i="3"/>
  <c r="M272" i="3" s="1"/>
  <c r="F20" i="26" s="1"/>
  <c r="M278" i="3"/>
  <c r="K263" i="3"/>
  <c r="K352" i="3"/>
  <c r="K351" i="3" s="1"/>
  <c r="J351" i="3"/>
  <c r="K146" i="3"/>
  <c r="K141" i="3" s="1"/>
  <c r="K344" i="3"/>
  <c r="K343" i="3" s="1"/>
  <c r="J343" i="3"/>
  <c r="K328" i="3"/>
  <c r="K327" i="3" s="1"/>
  <c r="K370" i="3"/>
  <c r="K363" i="3" s="1"/>
  <c r="K94" i="3"/>
  <c r="M258" i="3"/>
  <c r="M253" i="3"/>
  <c r="M251" i="3" s="1"/>
  <c r="F19" i="26" s="1"/>
  <c r="K264" i="3"/>
  <c r="K255" i="3" s="1"/>
  <c r="K168" i="3"/>
  <c r="K167" i="3" s="1"/>
  <c r="L272" i="3"/>
  <c r="E20" i="26" s="1"/>
  <c r="K90" i="3"/>
  <c r="J85" i="3"/>
  <c r="K294" i="3"/>
  <c r="K286" i="3" s="1"/>
  <c r="K174" i="3"/>
  <c r="K173" i="3" s="1"/>
  <c r="J339" i="3"/>
  <c r="J335" i="3"/>
  <c r="K348" i="3"/>
  <c r="K347" i="3" s="1"/>
  <c r="J347" i="3"/>
  <c r="K17" i="3"/>
  <c r="K12" i="3" s="1"/>
  <c r="L251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292" i="3"/>
  <c r="K291" i="3" s="1"/>
  <c r="K231" i="3"/>
  <c r="J227" i="3"/>
  <c r="J221" i="3"/>
  <c r="M42" i="3"/>
  <c r="M39" i="3"/>
  <c r="M37" i="3" s="1"/>
  <c r="F11" i="26" s="1"/>
  <c r="K305" i="3"/>
  <c r="K304" i="3" s="1"/>
  <c r="K325" i="3"/>
  <c r="K324" i="3" s="1"/>
  <c r="J324" i="3"/>
  <c r="M184" i="3"/>
  <c r="M227" i="3"/>
  <c r="M221" i="3"/>
  <c r="M335" i="3"/>
  <c r="M339" i="3"/>
  <c r="K52" i="3"/>
  <c r="K51" i="3" s="1"/>
  <c r="J51" i="3"/>
  <c r="M85" i="3"/>
  <c r="J247" i="3"/>
  <c r="J244" i="3"/>
  <c r="J242" i="3" s="1"/>
  <c r="C18" i="26" s="1"/>
  <c r="J15" i="3"/>
  <c r="J336" i="3"/>
  <c r="M238" i="3"/>
  <c r="K35" i="3"/>
  <c r="M15" i="3"/>
  <c r="K369" i="3"/>
  <c r="R333" i="3"/>
  <c r="P262" i="3"/>
  <c r="P238" i="3"/>
  <c r="O307" i="3"/>
  <c r="H22" i="26" s="1"/>
  <c r="O218" i="3"/>
  <c r="H17" i="26" s="1"/>
  <c r="O138" i="3"/>
  <c r="H13" i="26" s="1"/>
  <c r="J13" i="26" s="1"/>
  <c r="R218" i="3"/>
  <c r="S218" i="3"/>
  <c r="O251" i="3"/>
  <c r="H19" i="26" s="1"/>
  <c r="J19" i="26" s="1"/>
  <c r="O148" i="3"/>
  <c r="H14" i="26" s="1"/>
  <c r="J14" i="26" s="1"/>
  <c r="T333" i="3"/>
  <c r="P15" i="3"/>
  <c r="P258" i="3"/>
  <c r="P253" i="3"/>
  <c r="P251" i="3" s="1"/>
  <c r="P85" i="3"/>
  <c r="P83" i="3" s="1"/>
  <c r="P69" i="3"/>
  <c r="P65" i="3" s="1"/>
  <c r="P154" i="3"/>
  <c r="P150" i="3"/>
  <c r="P148" i="3" s="1"/>
  <c r="T218" i="3"/>
  <c r="P42" i="3"/>
  <c r="P39" i="3"/>
  <c r="P37" i="3" s="1"/>
  <c r="P62" i="3"/>
  <c r="P59" i="3"/>
  <c r="P57" i="3" s="1"/>
  <c r="O333" i="3"/>
  <c r="H23" i="26" s="1"/>
  <c r="P140" i="3"/>
  <c r="P138" i="3" s="1"/>
  <c r="P144" i="3"/>
  <c r="P309" i="3"/>
  <c r="P313" i="3"/>
  <c r="P362" i="3"/>
  <c r="P359" i="3" s="1"/>
  <c r="P204" i="3"/>
  <c r="P202" i="3" s="1"/>
  <c r="P184" i="3"/>
  <c r="P182" i="3" s="1"/>
  <c r="P339" i="3"/>
  <c r="P335" i="3"/>
  <c r="P31" i="3"/>
  <c r="P29" i="3" s="1"/>
  <c r="P34" i="3"/>
  <c r="P227" i="3"/>
  <c r="P221" i="3"/>
  <c r="P284" i="3"/>
  <c r="P282" i="3" s="1"/>
  <c r="O272" i="3"/>
  <c r="H20" i="26" s="1"/>
  <c r="J20" i="26" s="1"/>
  <c r="S333" i="3"/>
  <c r="P247" i="3"/>
  <c r="P244" i="3"/>
  <c r="P242" i="3" s="1"/>
  <c r="P220" i="3"/>
  <c r="P278" i="3"/>
  <c r="P274" i="3"/>
  <c r="P272" i="3" s="1"/>
  <c r="J377" i="3"/>
  <c r="P377" i="3"/>
  <c r="M377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391" i="3"/>
  <c r="R19" i="28"/>
  <c r="T19" i="28"/>
  <c r="J394" i="3"/>
  <c r="P394" i="3"/>
  <c r="M394" i="3"/>
  <c r="M391" i="3"/>
  <c r="K14" i="27"/>
  <c r="J391" i="3"/>
  <c r="J388" i="3"/>
  <c r="K383" i="3"/>
  <c r="K378" i="3" s="1"/>
  <c r="M388" i="3"/>
  <c r="P388" i="3"/>
  <c r="V17" i="27"/>
  <c r="T17" i="27"/>
  <c r="R22" i="28"/>
  <c r="V12" i="27"/>
  <c r="V22" i="28"/>
  <c r="R17" i="27"/>
  <c r="P12" i="28"/>
  <c r="T21" i="28"/>
  <c r="P16" i="28"/>
  <c r="P22" i="28"/>
  <c r="T12" i="27"/>
  <c r="J381" i="3"/>
  <c r="R21" i="28"/>
  <c r="T22" i="28"/>
  <c r="V21" i="28"/>
  <c r="P12" i="27"/>
  <c r="P13" i="28"/>
  <c r="M381" i="3"/>
  <c r="P381" i="3"/>
  <c r="K392" i="3"/>
  <c r="K391" i="3" s="1"/>
  <c r="K389" i="3"/>
  <c r="K388" i="3" s="1"/>
  <c r="L18" i="27"/>
  <c r="K15" i="27"/>
  <c r="O13" i="28"/>
  <c r="L14" i="27"/>
  <c r="O16" i="28"/>
  <c r="N14" i="27"/>
  <c r="M20" i="28"/>
  <c r="K18" i="27"/>
  <c r="K395" i="3"/>
  <c r="K394" i="3" s="1"/>
  <c r="M12" i="28"/>
  <c r="M18" i="27"/>
  <c r="M16" i="28"/>
  <c r="K13" i="27"/>
  <c r="N18" i="27"/>
  <c r="N13" i="27"/>
  <c r="M13" i="28"/>
  <c r="O12" i="28"/>
  <c r="O18" i="27"/>
  <c r="N12" i="28"/>
  <c r="K382" i="3"/>
  <c r="N15" i="27"/>
  <c r="K89" i="3" l="1"/>
  <c r="U83" i="3"/>
  <c r="J12" i="19"/>
  <c r="J83" i="3"/>
  <c r="C12" i="19" s="1"/>
  <c r="M83" i="3"/>
  <c r="F12" i="19" s="1"/>
  <c r="K131" i="3"/>
  <c r="P116" i="3"/>
  <c r="U116" i="3"/>
  <c r="J14" i="19"/>
  <c r="R397" i="3"/>
  <c r="P96" i="3"/>
  <c r="U124" i="3"/>
  <c r="J96" i="3"/>
  <c r="M96" i="3"/>
  <c r="J11" i="19"/>
  <c r="J130" i="3"/>
  <c r="C21" i="26"/>
  <c r="U282" i="3"/>
  <c r="U182" i="3"/>
  <c r="J21" i="26"/>
  <c r="F21" i="26"/>
  <c r="M130" i="3"/>
  <c r="J182" i="3"/>
  <c r="C15" i="26" s="1"/>
  <c r="M182" i="3"/>
  <c r="F15" i="26" s="1"/>
  <c r="J15" i="26"/>
  <c r="K190" i="3"/>
  <c r="P130" i="3"/>
  <c r="J22" i="26"/>
  <c r="M307" i="3"/>
  <c r="F22" i="26" s="1"/>
  <c r="U307" i="3"/>
  <c r="K230" i="3"/>
  <c r="P307" i="3"/>
  <c r="J307" i="3"/>
  <c r="C22" i="26" s="1"/>
  <c r="K384" i="3"/>
  <c r="J373" i="3"/>
  <c r="M373" i="3"/>
  <c r="F25" i="26" s="1"/>
  <c r="P373" i="3"/>
  <c r="K376" i="3"/>
  <c r="U102" i="3"/>
  <c r="U96" i="3"/>
  <c r="P102" i="3"/>
  <c r="K134" i="3"/>
  <c r="I397" i="3"/>
  <c r="K75" i="3"/>
  <c r="M9" i="3"/>
  <c r="F17" i="19" s="1"/>
  <c r="K208" i="3"/>
  <c r="K100" i="3"/>
  <c r="K367" i="3"/>
  <c r="J202" i="3"/>
  <c r="C16" i="26" s="1"/>
  <c r="J16" i="26"/>
  <c r="U202" i="3"/>
  <c r="P9" i="3"/>
  <c r="M202" i="3"/>
  <c r="F16" i="26" s="1"/>
  <c r="J9" i="3"/>
  <c r="C17" i="19" s="1"/>
  <c r="H397" i="3"/>
  <c r="J359" i="3"/>
  <c r="C24" i="26" s="1"/>
  <c r="K11" i="3"/>
  <c r="K9" i="3" s="1"/>
  <c r="D17" i="19" s="1"/>
  <c r="U359" i="3"/>
  <c r="J24" i="26"/>
  <c r="M359" i="3"/>
  <c r="F24" i="26" s="1"/>
  <c r="J65" i="3"/>
  <c r="C12" i="26" s="1"/>
  <c r="M65" i="3"/>
  <c r="F12" i="26" s="1"/>
  <c r="P218" i="3"/>
  <c r="E19" i="19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33" i="3"/>
  <c r="J23" i="26"/>
  <c r="U218" i="3"/>
  <c r="J17" i="26"/>
  <c r="J25" i="26"/>
  <c r="U373" i="3"/>
  <c r="J12" i="26"/>
  <c r="K313" i="3"/>
  <c r="U65" i="3"/>
  <c r="U9" i="3"/>
  <c r="K278" i="3"/>
  <c r="J17" i="19"/>
  <c r="P333" i="3"/>
  <c r="K272" i="3"/>
  <c r="D20" i="26" s="1"/>
  <c r="M218" i="3"/>
  <c r="F17" i="26" s="1"/>
  <c r="L397" i="3"/>
  <c r="K31" i="3"/>
  <c r="K29" i="3" s="1"/>
  <c r="D16" i="19" s="1"/>
  <c r="K34" i="3"/>
  <c r="K184" i="3"/>
  <c r="K220" i="3"/>
  <c r="J333" i="3"/>
  <c r="C23" i="26" s="1"/>
  <c r="K154" i="3"/>
  <c r="K150" i="3"/>
  <c r="K148" i="3" s="1"/>
  <c r="D14" i="26" s="1"/>
  <c r="K258" i="3"/>
  <c r="K253" i="3"/>
  <c r="K251" i="3" s="1"/>
  <c r="D19" i="26" s="1"/>
  <c r="K42" i="3"/>
  <c r="K39" i="3"/>
  <c r="K37" i="3" s="1"/>
  <c r="D11" i="26" s="1"/>
  <c r="M333" i="3"/>
  <c r="F23" i="26" s="1"/>
  <c r="K15" i="3"/>
  <c r="K362" i="3"/>
  <c r="K309" i="3"/>
  <c r="K307" i="3" s="1"/>
  <c r="D22" i="26" s="1"/>
  <c r="K85" i="3"/>
  <c r="K93" i="3"/>
  <c r="K262" i="3"/>
  <c r="K204" i="3"/>
  <c r="K69" i="3"/>
  <c r="K140" i="3"/>
  <c r="K138" i="3" s="1"/>
  <c r="D13" i="26" s="1"/>
  <c r="K144" i="3"/>
  <c r="K284" i="3"/>
  <c r="K282" i="3" s="1"/>
  <c r="K335" i="3"/>
  <c r="K333" i="3" s="1"/>
  <c r="D23" i="26" s="1"/>
  <c r="J218" i="3"/>
  <c r="C17" i="26" s="1"/>
  <c r="K59" i="3"/>
  <c r="K57" i="3" s="1"/>
  <c r="D18" i="19" s="1"/>
  <c r="K62" i="3"/>
  <c r="K221" i="3"/>
  <c r="T17" i="28"/>
  <c r="U17" i="28" s="1"/>
  <c r="S397" i="3"/>
  <c r="P17" i="28"/>
  <c r="Q17" i="28" s="1"/>
  <c r="O397" i="3"/>
  <c r="R17" i="28"/>
  <c r="V17" i="28"/>
  <c r="W17" i="28" s="1"/>
  <c r="T397" i="3"/>
  <c r="N397" i="3"/>
  <c r="K377" i="3"/>
  <c r="K11" i="28"/>
  <c r="N11" i="28"/>
  <c r="K14" i="28"/>
  <c r="N24" i="28"/>
  <c r="K18" i="28"/>
  <c r="N18" i="28"/>
  <c r="R19" i="27"/>
  <c r="K19" i="28"/>
  <c r="M14" i="27"/>
  <c r="O14" i="27" s="1"/>
  <c r="U14" i="27" s="1"/>
  <c r="K381" i="3"/>
  <c r="P21" i="28"/>
  <c r="P15" i="28"/>
  <c r="V19" i="27"/>
  <c r="P19" i="28"/>
  <c r="P17" i="27"/>
  <c r="P19" i="27" s="1"/>
  <c r="P18" i="28"/>
  <c r="T19" i="27"/>
  <c r="H19" i="19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K83" i="3" l="1"/>
  <c r="D12" i="19" s="1"/>
  <c r="J99" i="15"/>
  <c r="L99" i="15"/>
  <c r="H99" i="15"/>
  <c r="K130" i="3"/>
  <c r="P397" i="3"/>
  <c r="N119" i="1" s="1"/>
  <c r="K96" i="3"/>
  <c r="D21" i="26"/>
  <c r="K182" i="3"/>
  <c r="D15" i="26" s="1"/>
  <c r="U397" i="3"/>
  <c r="K373" i="3"/>
  <c r="D25" i="26" s="1"/>
  <c r="K202" i="3"/>
  <c r="D16" i="26" s="1"/>
  <c r="K359" i="3"/>
  <c r="D24" i="26" s="1"/>
  <c r="K65" i="3"/>
  <c r="D12" i="26" s="1"/>
  <c r="K102" i="3"/>
  <c r="D11" i="19"/>
  <c r="C19" i="19"/>
  <c r="J397" i="3"/>
  <c r="C25" i="26"/>
  <c r="S17" i="28"/>
  <c r="K218" i="3"/>
  <c r="M397" i="3"/>
  <c r="L15" i="28"/>
  <c r="L14" i="28"/>
  <c r="L20" i="28"/>
  <c r="L16" i="27"/>
  <c r="M16" i="27" s="1"/>
  <c r="O16" i="27" s="1"/>
  <c r="S16" i="27" s="1"/>
  <c r="S21" i="28"/>
  <c r="I17" i="26"/>
  <c r="Q21" i="28"/>
  <c r="U21" i="28"/>
  <c r="H26" i="26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397" i="3"/>
  <c r="D17" i="26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F26" i="26"/>
  <c r="N26" i="28"/>
  <c r="O23" i="28"/>
  <c r="Q23" i="28" s="1"/>
  <c r="C26" i="26"/>
  <c r="K26" i="28"/>
  <c r="I25" i="26"/>
  <c r="L19" i="28"/>
  <c r="I11" i="19"/>
  <c r="G19" i="19"/>
  <c r="J19" i="19" s="1"/>
  <c r="F19" i="19"/>
  <c r="I17" i="19"/>
  <c r="I12" i="19"/>
  <c r="M17" i="27"/>
  <c r="O17" i="27" s="1"/>
  <c r="O11" i="27"/>
  <c r="K19" i="27"/>
  <c r="L26" i="28" l="1"/>
  <c r="M26" i="28" s="1"/>
  <c r="O26" i="28" s="1"/>
  <c r="V25" i="28"/>
  <c r="V26" i="28" s="1"/>
  <c r="D26" i="26"/>
  <c r="E26" i="26" s="1"/>
  <c r="G26" i="26" s="1"/>
  <c r="L19" i="27"/>
  <c r="S25" i="28"/>
  <c r="Q25" i="28"/>
  <c r="W23" i="28"/>
  <c r="U23" i="28"/>
  <c r="S23" i="28"/>
  <c r="M19" i="27"/>
  <c r="O12" i="27"/>
  <c r="O19" i="27" s="1"/>
  <c r="I19" i="19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I26" i="26"/>
  <c r="J26" i="26"/>
  <c r="W19" i="27"/>
  <c r="U19" i="27"/>
  <c r="S19" i="27"/>
</calcChain>
</file>

<file path=xl/sharedStrings.xml><?xml version="1.0" encoding="utf-8"?>
<sst xmlns="http://schemas.openxmlformats.org/spreadsheetml/2006/main" count="1160" uniqueCount="349">
  <si>
    <t>PTRES</t>
  </si>
  <si>
    <t>Grupo Despesa</t>
  </si>
  <si>
    <t>DOTAÇÃO ATUALIZADA</t>
  </si>
  <si>
    <t>VALOR DO CONTINGENCIAMENTO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</si>
  <si>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</si>
  <si>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</si>
  <si>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</si>
  <si>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</si>
  <si>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</si>
  <si>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</si>
  <si>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</si>
  <si>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</si>
  <si>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</si>
  <si>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</si>
  <si>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</si>
  <si>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</si>
  <si>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</si>
  <si>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</si>
  <si>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</si>
  <si>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</si>
  <si>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</si>
  <si>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</si>
  <si>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</si>
  <si>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</si>
  <si>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</si>
  <si>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</si>
  <si>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</si>
  <si>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</si>
  <si>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</si>
  <si>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</si>
  <si>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</si>
  <si>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</si>
  <si>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</si>
  <si>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</si>
  <si>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</si>
  <si>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</si>
  <si>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</si>
  <si>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</si>
  <si>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</si>
  <si>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</si>
  <si>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</si>
  <si>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</si>
  <si>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</si>
  <si>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</si>
  <si>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</si>
  <si>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</si>
  <si>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</si>
  <si>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</si>
  <si>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</si>
  <si>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</si>
  <si>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</si>
  <si>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</si>
  <si>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</si>
  <si>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</si>
  <si>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</si>
  <si>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</si>
  <si>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% DESPESAS EMPENHADAS</t>
  </si>
  <si>
    <t>% DESPESAS LIQUIDADAS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</si>
  <si>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</si>
  <si>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</si>
  <si>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</si>
  <si>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</si>
  <si>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</si>
  <si>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</si>
  <si>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</si>
  <si>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</si>
  <si>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</si>
  <si>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</si>
  <si>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Pedido de Expansão</t>
  </si>
  <si>
    <t>Corte  OGU</t>
  </si>
  <si>
    <t>Item Informação</t>
  </si>
  <si>
    <t>PROVISÃO LÍQUIDA</t>
  </si>
  <si>
    <t>Saldo Atual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</si>
  <si>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</si>
  <si>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</si>
  <si>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</si>
  <si>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</si>
  <si>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</si>
  <si>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</si>
  <si>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</si>
  <si>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</si>
  <si>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</si>
  <si>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</si>
  <si>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</si>
  <si>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</si>
  <si>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</si>
  <si>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</si>
  <si>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</si>
  <si>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</si>
  <si>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</si>
  <si>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</si>
  <si>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</si>
  <si>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</si>
  <si>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SUPLEMENTAÇÃO e/ou CANCELAMENTO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</si>
  <si>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</si>
  <si>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</si>
  <si>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</si>
  <si>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</si>
  <si>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</si>
  <si>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</si>
  <si>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</si>
  <si>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</si>
  <si>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</si>
  <si>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</si>
  <si>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</si>
  <si>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</si>
  <si>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</si>
  <si>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</si>
  <si>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</si>
  <si>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</si>
  <si>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</si>
  <si>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</si>
  <si>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</si>
  <si>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</si>
  <si>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</si>
  <si>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</si>
  <si>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</si>
  <si>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</si>
  <si>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</si>
  <si>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</si>
  <si>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</si>
  <si>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</si>
  <si>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</si>
  <si>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% DESPESAS PAGAS</t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</si>
  <si>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</si>
  <si>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</si>
  <si>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</si>
  <si>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</si>
  <si>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</si>
  <si>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</si>
  <si>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</si>
  <si>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Fonte SOF Código</t>
  </si>
  <si>
    <t>({UO - Órgão} = 29208:COMPANHIA DE PESQUISA DE RECURSOS MINERAIS) E ({Unidade Orçamentária} = 32202:COMPANHIA DE PESQUISA DE RECURSOS MINERAIS) E ({UG Executora} = 495001:COMPANHIA DE PESQUISA DE RECURSOS MINERAIS) E ({Mês Lançamento} = DEZ/2018) E ({Ano Lançamento} = 2018) E ({Saldo (Moeda Origem Conta Contábil)} &gt;= 0) E ({Conta Contábil} = 622220100:= DESTAQUE CONCEDIDO)</t>
  </si>
  <si>
    <t>Conta Contábil Nome</t>
  </si>
  <si>
    <t xml:space="preserve">Suplementação / Cancelamento Portaria </t>
  </si>
  <si>
    <t>Gripo Despesas</t>
  </si>
  <si>
    <t>Destaque Liberado pela CPRM - 2019</t>
  </si>
  <si>
    <t xml:space="preserve">Suplementação  Cancelamento Portaria </t>
  </si>
  <si>
    <t>DESPESAS PRE-EMPENHADAS A EMPENHAR</t>
  </si>
  <si>
    <t>CORTE OGU 2020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</si>
  <si>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</si>
  <si>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</si>
  <si>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</si>
  <si>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</si>
  <si>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</si>
  <si>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</si>
  <si>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</si>
  <si>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</si>
  <si>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</si>
  <si>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</si>
  <si>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</si>
  <si>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</si>
  <si>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</si>
  <si>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</si>
  <si>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</si>
  <si>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</si>
  <si>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</si>
  <si>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</si>
  <si>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</si>
  <si>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</si>
  <si>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</si>
  <si>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</si>
  <si>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</si>
  <si>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</si>
  <si>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</si>
  <si>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</si>
  <si>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</si>
  <si>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</si>
  <si>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</si>
  <si>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</si>
  <si>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</si>
  <si>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</si>
  <si>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</si>
  <si>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</si>
  <si>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</si>
  <si>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</si>
  <si>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</si>
  <si>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</si>
  <si>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</si>
  <si>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</si>
  <si>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</si>
  <si>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</si>
  <si>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</si>
  <si>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</si>
  <si>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</si>
  <si>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</si>
  <si>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</si>
  <si>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</si>
  <si>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</si>
  <si>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</si>
  <si>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</si>
  <si>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</si>
  <si>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</si>
  <si>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</si>
  <si>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</si>
  <si>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</si>
  <si>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</si>
  <si>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</si>
  <si>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</si>
  <si>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</si>
  <si>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</si>
  <si>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</si>
  <si>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</si>
  <si>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</si>
  <si>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</si>
  <si>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</si>
  <si>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</si>
  <si>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LOA 2020 - Orçamentária </t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</si>
  <si>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</si>
  <si>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</si>
  <si>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</si>
  <si>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</si>
  <si>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</si>
  <si>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</si>
  <si>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</si>
  <si>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</si>
  <si>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</si>
  <si>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</si>
  <si>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</si>
  <si>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</si>
  <si>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</si>
  <si>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</si>
  <si>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</si>
  <si>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</si>
  <si>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</si>
  <si>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</si>
  <si>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</si>
  <si>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</si>
  <si>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</si>
  <si>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</si>
  <si>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</si>
  <si>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</si>
  <si>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</si>
  <si>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</si>
  <si>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</si>
  <si>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</si>
  <si>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</si>
  <si>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</si>
  <si>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</si>
  <si>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</si>
  <si>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</si>
  <si>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</si>
  <si>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</si>
  <si>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</si>
  <si>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ORÇAMENTO - Exercício 2021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</si>
  <si>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</si>
  <si>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</si>
  <si>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</si>
  <si>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</si>
  <si>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</si>
  <si>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</si>
  <si>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</si>
  <si>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</si>
  <si>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</si>
  <si>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</si>
  <si>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</si>
  <si>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</si>
  <si>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</si>
  <si>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</si>
  <si>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</si>
  <si>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</si>
  <si>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</si>
  <si>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</si>
  <si>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</si>
  <si>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</si>
  <si>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</si>
  <si>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</si>
  <si>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</si>
  <si>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</si>
  <si>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</si>
  <si>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</si>
  <si>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</si>
  <si>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</si>
  <si>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</si>
  <si>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</si>
  <si>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</si>
  <si>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</si>
  <si>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</si>
  <si>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</si>
  <si>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</si>
  <si>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</si>
  <si>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</si>
  <si>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</si>
  <si>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</si>
  <si>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</si>
  <si>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</si>
  <si>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</si>
  <si>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</si>
  <si>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</si>
  <si>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</si>
  <si>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</si>
  <si>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</si>
  <si>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</si>
  <si>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</si>
  <si>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</si>
  <si>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</si>
  <si>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</si>
  <si>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</si>
  <si>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</si>
  <si>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</si>
  <si>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</si>
  <si>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</si>
  <si>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</si>
  <si>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</si>
  <si>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</si>
  <si>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</si>
  <si>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</si>
  <si>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</si>
  <si>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</si>
  <si>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</si>
  <si>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</si>
  <si>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</si>
  <si>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</si>
  <si>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JUROS E ENCARGOS DA DIVIDA</t>
  </si>
  <si>
    <t>% do Limite Utilizado</t>
  </si>
  <si>
    <t>DESPESAS OBRIGATÓRIAS</t>
  </si>
  <si>
    <t xml:space="preserve"> LOA  2021</t>
  </si>
  <si>
    <t xml:space="preserve"> LOA  2021 Atualizada                                                                                     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</si>
  <si>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</si>
  <si>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</si>
  <si>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</si>
  <si>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</si>
  <si>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</si>
  <si>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</si>
  <si>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PLOA 2021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</si>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</sst>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1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3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7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9" fillId="4" borderId="54" xfId="0" applyNumberFormat="1" applyFont="1" applyFill="1" applyBorder="1" applyAlignment="1">
      <alignment horizontal="left" vertical="top" wrapText="1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4" fontId="0" fillId="0" borderId="0" xfId="0" applyNumberFormat="1"/>
    <xf numFmtId="0" fontId="33" fillId="0" borderId="0" xfId="0" applyFont="1" applyAlignment="1">
      <alignment vertical="top"/>
    </xf>
    <xf numFmtId="0" fontId="34" fillId="0" borderId="0" xfId="0" applyFont="1"/>
    <xf numFmtId="174" fontId="0" fillId="0" borderId="0" xfId="0" applyNumberFormat="1"/>
    <xf numFmtId="166" fontId="2" fillId="0" borderId="0" xfId="18" applyNumberFormat="1" applyFont="1" applyAlignment="1">
      <alignment vertical="center"/>
    </xf>
    <xf numFmtId="43" fontId="23" fillId="0" borderId="0" xfId="17" applyFont="1"/>
    <xf numFmtId="43" fontId="0" fillId="0" borderId="0" xfId="0" applyNumberFormat="1"/>
    <xf numFmtId="0" fontId="28" fillId="2" borderId="53" xfId="0" applyFont="1" applyFill="1" applyBorder="1" applyAlignment="1">
      <alignment horizontal="center" vertical="center" wrapText="1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35" fillId="0" borderId="0" xfId="0" applyFont="1" applyAlignment="1">
      <alignment vertical="top"/>
    </xf>
    <xf numFmtId="0" fontId="36" fillId="5" borderId="53" xfId="0" applyFont="1" applyFill="1" applyBorder="1" applyAlignment="1">
      <alignment horizontal="left" vertical="top" wrapText="1"/>
    </xf>
    <xf numFmtId="0" fontId="28" fillId="5" borderId="53" xfId="0" applyFont="1" applyFill="1" applyBorder="1" applyAlignment="1">
      <alignment horizontal="center" vertical="center" wrapText="1"/>
    </xf>
    <xf numFmtId="0" fontId="28" fillId="6" borderId="53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top" wrapText="1"/>
    </xf>
    <xf numFmtId="0" fontId="37" fillId="5" borderId="53" xfId="0" applyFont="1" applyFill="1" applyBorder="1" applyAlignment="1">
      <alignment horizontal="right" wrapText="1"/>
    </xf>
    <xf numFmtId="0" fontId="37" fillId="6" borderId="53" xfId="0" applyFont="1" applyFill="1" applyBorder="1" applyAlignment="1">
      <alignment horizontal="right" wrapText="1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7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4" fontId="29" fillId="3" borderId="54" xfId="0" applyNumberFormat="1" applyFont="1" applyFill="1" applyBorder="1" applyAlignment="1">
      <alignment horizontal="right"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28" fillId="5" borderId="53" xfId="0" applyFont="1" applyFill="1" applyBorder="1" applyAlignment="1">
      <alignment horizontal="center" vertical="center" wrapText="1"/>
    </xf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7" fillId="5" borderId="53" xfId="0" applyFont="1" applyFill="1" applyBorder="1" applyAlignment="1">
      <alignment horizontal="left" vertical="top" wrapText="1"/>
    </xf>
    <xf numFmtId="0" fontId="37" fillId="5" borderId="53" xfId="0" applyFont="1" applyFill="1" applyBorder="1" applyAlignment="1">
      <alignment horizontal="center" wrapText="1"/>
    </xf>
    <xf numFmtId="0" fontId="37" fillId="5" borderId="53" xfId="0" applyFont="1" applyFill="1" applyBorder="1" applyAlignment="1">
      <alignment horizontal="right" wrapText="1"/>
    </xf>
    <xf numFmtId="3" fontId="2" fillId="0" borderId="2" xfId="4" quotePrefix="1" applyNumberFormat="1" applyFont="1" applyBorder="1" applyAlignment="1" applyProtection="1">
      <alignment vertical="center"/>
    </xf>
    <xf numFmtId="175" fontId="23" fillId="0" borderId="0" xfId="17" applyNumberFormat="1" applyFont="1"/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43" fontId="29" fillId="0" borderId="0" xfId="17" applyFont="1"/>
    <xf numFmtId="177" fontId="23" fillId="0" borderId="0" xfId="17" applyNumberFormat="1" applyFont="1"/>
    <xf numFmtId="37" fontId="32" fillId="10" borderId="15" xfId="12" applyFont="1" applyFill="1" applyBorder="1" applyAlignment="1" applyProtection="1">
      <alignment horizontal="center" vertical="center" wrapText="1"/>
    </xf>
    <xf numFmtId="165" fontId="32" fillId="10" borderId="15" xfId="12" applyNumberFormat="1" applyFont="1" applyFill="1" applyBorder="1" applyAlignment="1" applyProtection="1">
      <alignment horizontal="center" vertical="center" wrapText="1"/>
    </xf>
    <xf numFmtId="173" fontId="32" fillId="10" borderId="15" xfId="12" applyNumberFormat="1" applyFont="1" applyFill="1" applyBorder="1" applyAlignment="1" applyProtection="1">
      <alignment horizontal="center" vertical="center" wrapText="1"/>
    </xf>
    <xf numFmtId="167" fontId="32" fillId="10" borderId="15" xfId="18" applyNumberFormat="1" applyFont="1" applyFill="1" applyBorder="1" applyAlignment="1">
      <alignment horizontal="center" vertical="center" wrapText="1"/>
    </xf>
    <xf numFmtId="37" fontId="32" fillId="10" borderId="29" xfId="12" applyFont="1" applyFill="1" applyBorder="1" applyAlignment="1" applyProtection="1">
      <alignment horizontal="center" vertical="center" wrapText="1"/>
    </xf>
    <xf numFmtId="165" fontId="32" fillId="10" borderId="29" xfId="12" applyNumberFormat="1" applyFont="1" applyFill="1" applyBorder="1" applyAlignment="1" applyProtection="1">
      <alignment horizontal="center" vertical="center" wrapText="1"/>
    </xf>
    <xf numFmtId="173" fontId="32" fillId="10" borderId="29" xfId="12" applyNumberFormat="1" applyFont="1" applyFill="1" applyBorder="1" applyAlignment="1" applyProtection="1">
      <alignment horizontal="center" vertical="center" wrapText="1"/>
    </xf>
    <xf numFmtId="167" fontId="32" fillId="10" borderId="29" xfId="18" applyNumberFormat="1" applyFont="1" applyFill="1" applyBorder="1" applyAlignment="1">
      <alignment horizontal="center" vertical="center" wrapText="1"/>
    </xf>
    <xf numFmtId="167" fontId="46" fillId="10" borderId="30" xfId="18" applyNumberFormat="1" applyFont="1" applyFill="1" applyBorder="1" applyAlignment="1">
      <alignment horizontal="center" vertical="center" wrapText="1"/>
    </xf>
    <xf numFmtId="167" fontId="46" fillId="10" borderId="7" xfId="18" applyNumberFormat="1" applyFont="1" applyFill="1" applyBorder="1" applyAlignment="1">
      <alignment horizontal="center" vertical="center" wrapText="1"/>
    </xf>
    <xf numFmtId="167" fontId="46" fillId="10" borderId="31" xfId="18" applyNumberFormat="1" applyFont="1" applyFill="1" applyBorder="1" applyAlignment="1">
      <alignment horizontal="center" vertical="center" wrapText="1"/>
    </xf>
    <xf numFmtId="167" fontId="8" fillId="10" borderId="31" xfId="18" applyNumberFormat="1" applyFont="1" applyFill="1" applyBorder="1" applyAlignment="1">
      <alignment horizontal="center" vertical="center" wrapText="1"/>
    </xf>
    <xf numFmtId="167" fontId="8" fillId="10" borderId="32" xfId="18" applyNumberFormat="1" applyFont="1" applyFill="1" applyBorder="1" applyAlignment="1">
      <alignment horizontal="center" vertical="center" wrapText="1"/>
    </xf>
    <xf numFmtId="3" fontId="3" fillId="10" borderId="16" xfId="4" applyNumberFormat="1" applyFont="1" applyFill="1" applyBorder="1" applyAlignment="1" applyProtection="1">
      <alignment vertical="center"/>
    </xf>
    <xf numFmtId="37" fontId="47" fillId="10" borderId="15" xfId="12" applyFont="1" applyFill="1" applyBorder="1" applyAlignment="1" applyProtection="1">
      <alignment horizontal="center" vertical="center" wrapText="1"/>
    </xf>
    <xf numFmtId="165" fontId="47" fillId="10" borderId="15" xfId="12" applyNumberFormat="1" applyFont="1" applyFill="1" applyBorder="1" applyAlignment="1" applyProtection="1">
      <alignment horizontal="center" vertical="center" wrapText="1"/>
    </xf>
    <xf numFmtId="173" fontId="47" fillId="10" borderId="15" xfId="12" applyNumberFormat="1" applyFont="1" applyFill="1" applyBorder="1" applyAlignment="1" applyProtection="1">
      <alignment horizontal="center" vertical="center" wrapText="1"/>
    </xf>
    <xf numFmtId="167" fontId="47" fillId="10" borderId="15" xfId="18" applyNumberFormat="1" applyFont="1" applyFill="1" applyBorder="1" applyAlignment="1">
      <alignment horizontal="center" vertical="center" wrapText="1"/>
    </xf>
    <xf numFmtId="167" fontId="47" fillId="10" borderId="22" xfId="18" applyNumberFormat="1" applyFont="1" applyFill="1" applyBorder="1" applyAlignment="1">
      <alignment horizontal="center" vertical="center" wrapText="1"/>
    </xf>
    <xf numFmtId="37" fontId="47" fillId="10" borderId="29" xfId="12" applyFont="1" applyFill="1" applyBorder="1" applyAlignment="1" applyProtection="1">
      <alignment horizontal="center" vertical="center" wrapText="1"/>
    </xf>
    <xf numFmtId="165" fontId="47" fillId="10" borderId="29" xfId="12" applyNumberFormat="1" applyFont="1" applyFill="1" applyBorder="1" applyAlignment="1" applyProtection="1">
      <alignment horizontal="center" vertical="center" wrapText="1"/>
    </xf>
    <xf numFmtId="173" fontId="47" fillId="10" borderId="29" xfId="12" applyNumberFormat="1" applyFont="1" applyFill="1" applyBorder="1" applyAlignment="1" applyProtection="1">
      <alignment horizontal="center" vertical="center" wrapText="1"/>
    </xf>
    <xf numFmtId="167" fontId="47" fillId="10" borderId="29" xfId="18" applyNumberFormat="1" applyFont="1" applyFill="1" applyBorder="1" applyAlignment="1">
      <alignment horizontal="center" vertical="center" wrapText="1"/>
    </xf>
    <xf numFmtId="167" fontId="47" fillId="10" borderId="4" xfId="18" applyNumberFormat="1" applyFont="1" applyFill="1" applyBorder="1" applyAlignment="1">
      <alignment horizontal="center" vertical="center" wrapText="1"/>
    </xf>
    <xf numFmtId="37" fontId="47" fillId="10" borderId="33" xfId="12" applyFont="1" applyFill="1" applyBorder="1" applyAlignment="1" applyProtection="1">
      <alignment horizontal="center" vertical="center" wrapText="1"/>
    </xf>
    <xf numFmtId="165" fontId="47" fillId="10" borderId="33" xfId="12" applyNumberFormat="1" applyFont="1" applyFill="1" applyBorder="1" applyAlignment="1" applyProtection="1">
      <alignment horizontal="center" vertical="center" wrapText="1"/>
    </xf>
    <xf numFmtId="173" fontId="47" fillId="10" borderId="33" xfId="12" applyNumberFormat="1" applyFont="1" applyFill="1" applyBorder="1" applyAlignment="1" applyProtection="1">
      <alignment horizontal="center" vertical="center" wrapText="1"/>
    </xf>
    <xf numFmtId="167" fontId="47" fillId="10" borderId="33" xfId="18" applyNumberFormat="1" applyFont="1" applyFill="1" applyBorder="1" applyAlignment="1">
      <alignment horizontal="center" vertical="center" wrapText="1"/>
    </xf>
    <xf numFmtId="167" fontId="47" fillId="10" borderId="34" xfId="18" applyNumberFormat="1" applyFont="1" applyFill="1" applyBorder="1" applyAlignment="1">
      <alignment horizontal="center" vertical="center" wrapText="1"/>
    </xf>
    <xf numFmtId="3" fontId="15" fillId="10" borderId="16" xfId="4" applyNumberFormat="1" applyFont="1" applyFill="1" applyBorder="1" applyAlignment="1" applyProtection="1">
      <alignment vertical="center"/>
    </xf>
    <xf numFmtId="0" fontId="28" fillId="5" borderId="53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right" wrapText="1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8" borderId="54" xfId="0" applyNumberFormat="1" applyFont="1" applyFill="1" applyBorder="1" applyAlignment="1">
      <alignment horizontal="right" wrapText="1"/>
    </xf>
    <xf numFmtId="174" fontId="49" fillId="7" borderId="53" xfId="0" applyNumberFormat="1" applyFont="1" applyFill="1" applyBorder="1" applyAlignment="1">
      <alignment horizontal="right" vertical="top"/>
    </xf>
    <xf numFmtId="167" fontId="8" fillId="9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7" borderId="53" xfId="0" applyFont="1" applyFill="1" applyBorder="1" applyAlignment="1">
      <alignment horizontal="left" vertical="top"/>
    </xf>
    <xf numFmtId="167" fontId="46" fillId="10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10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10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43" fontId="2" fillId="0" borderId="0" xfId="17" applyFont="1" applyAlignment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9" xfId="4" applyFont="1" applyFill="1" applyBorder="1" applyAlignment="1" applyProtection="1">
      <alignment vertical="center" wrapText="1"/>
    </xf>
    <xf numFmtId="0" fontId="15" fillId="0" borderId="60" xfId="4" applyFont="1" applyFill="1" applyBorder="1" applyAlignment="1" applyProtection="1">
      <alignment vertical="center" wrapText="1"/>
    </xf>
    <xf numFmtId="174" fontId="53" fillId="4" borderId="54" xfId="0" applyNumberFormat="1" applyFont="1" applyFill="1" applyBorder="1" applyAlignment="1">
      <alignment horizontal="right" wrapText="1"/>
    </xf>
    <xf numFmtId="174" fontId="53" fillId="8" borderId="54" xfId="0" applyNumberFormat="1" applyFont="1" applyFill="1" applyBorder="1" applyAlignment="1">
      <alignment horizontal="right" wrapText="1"/>
    </xf>
    <xf numFmtId="174" fontId="49" fillId="0" borderId="53" xfId="0" applyNumberFormat="1" applyFont="1" applyFill="1" applyBorder="1" applyAlignment="1">
      <alignment horizontal="right" vertical="top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8" borderId="54" xfId="0" applyNumberFormat="1" applyFont="1" applyFill="1" applyBorder="1" applyAlignment="1">
      <alignment horizontal="center" vertical="center"/>
    </xf>
    <xf numFmtId="0" fontId="53" fillId="8" borderId="54" xfId="0" applyNumberFormat="1" applyFont="1" applyFill="1" applyBorder="1" applyAlignment="1">
      <alignment horizontal="left" vertical="top"/>
    </xf>
    <xf numFmtId="0" fontId="53" fillId="8" borderId="54" xfId="0" applyFont="1" applyFill="1" applyBorder="1" applyAlignment="1">
      <alignment horizontal="left" vertical="top"/>
    </xf>
    <xf numFmtId="0" fontId="54" fillId="7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8" borderId="54" xfId="0" applyNumberFormat="1" applyFont="1" applyFill="1" applyBorder="1" applyAlignment="1">
      <alignment horizontal="right" vertical="center"/>
    </xf>
    <xf numFmtId="179" fontId="54" fillId="7" borderId="53" xfId="0" applyNumberFormat="1" applyFont="1" applyFill="1" applyBorder="1" applyAlignment="1">
      <alignment horizontal="right" vertical="top"/>
    </xf>
    <xf numFmtId="0" fontId="53" fillId="11" borderId="54" xfId="0" applyNumberFormat="1" applyFont="1" applyFill="1" applyBorder="1" applyAlignment="1">
      <alignment horizontal="center" vertical="center"/>
    </xf>
    <xf numFmtId="0" fontId="53" fillId="11" borderId="54" xfId="0" applyNumberFormat="1" applyFont="1" applyFill="1" applyBorder="1" applyAlignment="1">
      <alignment horizontal="left" vertical="top"/>
    </xf>
    <xf numFmtId="0" fontId="53" fillId="11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174" fontId="29" fillId="3" borderId="0" xfId="0" applyNumberFormat="1" applyFont="1" applyFill="1" applyBorder="1" applyAlignment="1">
      <alignment horizontal="right" vertical="center"/>
    </xf>
    <xf numFmtId="0" fontId="53" fillId="11" borderId="0" xfId="0" applyNumberFormat="1" applyFont="1" applyFill="1" applyBorder="1" applyAlignment="1">
      <alignment horizontal="left" vertical="top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61" xfId="0" applyNumberFormat="1" applyFont="1" applyFill="1" applyBorder="1" applyAlignment="1">
      <alignment horizontal="left" vertical="top" wrapText="1"/>
    </xf>
    <xf numFmtId="174" fontId="53" fillId="4" borderId="61" xfId="0" applyNumberFormat="1" applyFont="1" applyFill="1" applyBorder="1" applyAlignment="1">
      <alignment horizontal="right" wrapText="1"/>
    </xf>
    <xf numFmtId="0" fontId="0" fillId="0" borderId="61" xfId="0" applyBorder="1"/>
    <xf numFmtId="174" fontId="53" fillId="8" borderId="55" xfId="0" applyNumberFormat="1" applyFont="1" applyFill="1" applyBorder="1" applyAlignment="1">
      <alignment horizontal="right" wrapText="1"/>
    </xf>
    <xf numFmtId="0" fontId="0" fillId="0" borderId="55" xfId="0" applyBorder="1"/>
    <xf numFmtId="174" fontId="53" fillId="4" borderId="55" xfId="0" applyNumberFormat="1" applyFont="1" applyFill="1" applyBorder="1" applyAlignment="1">
      <alignment horizontal="right" wrapText="1"/>
    </xf>
    <xf numFmtId="174" fontId="29" fillId="3" borderId="55" xfId="0" applyNumberFormat="1" applyFont="1" applyFill="1" applyBorder="1" applyAlignment="1">
      <alignment horizontal="right" vertical="center"/>
    </xf>
    <xf numFmtId="0" fontId="53" fillId="11" borderId="55" xfId="0" applyNumberFormat="1" applyFont="1" applyFill="1" applyBorder="1" applyAlignment="1">
      <alignment horizontal="center" vertical="center"/>
    </xf>
    <xf numFmtId="0" fontId="53" fillId="11" borderId="55" xfId="0" applyNumberFormat="1" applyFont="1" applyFill="1" applyBorder="1" applyAlignment="1">
      <alignment horizontal="left" vertical="top"/>
    </xf>
    <xf numFmtId="0" fontId="53" fillId="11" borderId="55" xfId="0" applyFont="1" applyFill="1" applyBorder="1" applyAlignment="1">
      <alignment horizontal="left" vertical="top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180" fontId="29" fillId="4" borderId="54" xfId="0" applyNumberFormat="1" applyFont="1" applyFill="1" applyBorder="1" applyAlignment="1">
      <alignment horizontal="right" wrapText="1"/>
    </xf>
    <xf numFmtId="180" fontId="29" fillId="8" borderId="54" xfId="0" applyNumberFormat="1" applyFont="1" applyFill="1" applyBorder="1" applyAlignment="1">
      <alignment horizontal="right" wrapText="1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167" fontId="46" fillId="9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9" borderId="68" xfId="0" applyFont="1" applyFill="1" applyBorder="1" applyAlignment="1">
      <alignment vertical="center" wrapText="1"/>
    </xf>
    <xf numFmtId="3" fontId="15" fillId="9" borderId="69" xfId="4" applyNumberFormat="1" applyFont="1" applyFill="1" applyBorder="1" applyAlignment="1" applyProtection="1">
      <alignment vertical="center"/>
    </xf>
    <xf numFmtId="3" fontId="15" fillId="9" borderId="70" xfId="4" applyNumberFormat="1" applyFont="1" applyFill="1" applyBorder="1" applyAlignment="1" applyProtection="1">
      <alignment vertical="center"/>
    </xf>
    <xf numFmtId="10" fontId="15" fillId="9" borderId="70" xfId="4" applyNumberFormat="1" applyFont="1" applyFill="1" applyBorder="1" applyAlignment="1" applyProtection="1">
      <alignment vertical="center"/>
    </xf>
    <xf numFmtId="10" fontId="15" fillId="9" borderId="69" xfId="4" applyNumberFormat="1" applyFont="1" applyFill="1" applyBorder="1" applyAlignment="1" applyProtection="1">
      <alignment vertical="center"/>
    </xf>
    <xf numFmtId="0" fontId="15" fillId="0" borderId="71" xfId="4" applyFont="1" applyFill="1" applyBorder="1" applyAlignment="1" applyProtection="1">
      <alignment vertical="center" wrapText="1"/>
    </xf>
    <xf numFmtId="3" fontId="15" fillId="0" borderId="72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9" borderId="70" xfId="12" applyFont="1" applyFill="1" applyBorder="1" applyAlignment="1" applyProtection="1">
      <alignment horizontal="center" vertical="center"/>
    </xf>
    <xf numFmtId="167" fontId="3" fillId="9" borderId="70" xfId="18" applyNumberFormat="1" applyFont="1" applyFill="1" applyBorder="1" applyAlignment="1" applyProtection="1">
      <alignment horizontal="center" vertical="center"/>
    </xf>
    <xf numFmtId="37" fontId="3" fillId="9" borderId="69" xfId="12" quotePrefix="1" applyFont="1" applyFill="1" applyBorder="1" applyAlignment="1" applyProtection="1">
      <alignment horizontal="center" vertical="center"/>
    </xf>
    <xf numFmtId="165" fontId="3" fillId="9" borderId="68" xfId="12" quotePrefix="1" applyNumberFormat="1" applyFont="1" applyFill="1" applyBorder="1" applyAlignment="1" applyProtection="1">
      <alignment horizontal="center" vertical="center"/>
    </xf>
    <xf numFmtId="37" fontId="3" fillId="9" borderId="63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9" borderId="68" xfId="12" applyNumberFormat="1" applyFont="1" applyFill="1" applyBorder="1" applyAlignment="1" applyProtection="1">
      <alignment horizontal="center" vertical="center"/>
    </xf>
    <xf numFmtId="10" fontId="8" fillId="9" borderId="69" xfId="18" applyNumberFormat="1" applyFont="1" applyFill="1" applyBorder="1" applyAlignment="1" applyProtection="1">
      <alignment vertical="center"/>
    </xf>
    <xf numFmtId="37" fontId="3" fillId="9" borderId="73" xfId="12" applyFont="1" applyFill="1" applyBorder="1" applyAlignment="1">
      <alignment horizontal="center" vertical="center"/>
    </xf>
    <xf numFmtId="37" fontId="3" fillId="9" borderId="1" xfId="12" quotePrefix="1" applyFont="1" applyFill="1" applyBorder="1" applyAlignment="1" applyProtection="1">
      <alignment horizontal="center" vertical="center"/>
    </xf>
    <xf numFmtId="166" fontId="3" fillId="9" borderId="74" xfId="18" applyFont="1" applyFill="1" applyBorder="1" applyAlignment="1" applyProtection="1">
      <alignment horizontal="center" vertical="center"/>
    </xf>
    <xf numFmtId="167" fontId="8" fillId="9" borderId="67" xfId="18" applyNumberFormat="1" applyFont="1" applyFill="1" applyBorder="1" applyAlignment="1">
      <alignment horizontal="center" vertical="center" wrapText="1"/>
    </xf>
    <xf numFmtId="180" fontId="56" fillId="7" borderId="53" xfId="0" applyNumberFormat="1" applyFont="1" applyFill="1" applyBorder="1" applyAlignment="1">
      <alignment horizontal="right" vertical="top"/>
    </xf>
    <xf numFmtId="0" fontId="53" fillId="11" borderId="0" xfId="0" applyNumberFormat="1" applyFont="1" applyFill="1" applyBorder="1" applyAlignment="1">
      <alignment horizontal="center" vertical="center"/>
    </xf>
    <xf numFmtId="0" fontId="53" fillId="11" borderId="0" xfId="0" applyFont="1" applyFill="1" applyBorder="1" applyAlignment="1">
      <alignment horizontal="left" vertical="top"/>
    </xf>
    <xf numFmtId="180" fontId="57" fillId="7" borderId="53" xfId="0" applyNumberFormat="1" applyFont="1" applyFill="1" applyBorder="1" applyAlignment="1">
      <alignment horizontal="right" vertical="top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59" fillId="4" borderId="54" xfId="0" applyNumberFormat="1" applyFont="1" applyFill="1" applyBorder="1" applyAlignment="1">
      <alignment horizontal="center" vertical="center"/>
    </xf>
    <xf numFmtId="0" fontId="59" fillId="4" borderId="54" xfId="0" applyNumberFormat="1" applyFont="1" applyFill="1" applyBorder="1" applyAlignment="1">
      <alignment horizontal="left" vertical="top"/>
    </xf>
    <xf numFmtId="0" fontId="59" fillId="4" borderId="54" xfId="0" applyFont="1" applyFill="1" applyBorder="1" applyAlignment="1">
      <alignment horizontal="left" vertical="top"/>
    </xf>
    <xf numFmtId="180" fontId="59" fillId="4" borderId="54" xfId="0" applyNumberFormat="1" applyFont="1" applyFill="1" applyBorder="1" applyAlignment="1">
      <alignment horizontal="right" wrapText="1"/>
    </xf>
    <xf numFmtId="0" fontId="59" fillId="8" borderId="54" xfId="0" applyNumberFormat="1" applyFont="1" applyFill="1" applyBorder="1" applyAlignment="1">
      <alignment horizontal="center" vertical="center"/>
    </xf>
    <xf numFmtId="0" fontId="59" fillId="8" borderId="54" xfId="0" applyNumberFormat="1" applyFont="1" applyFill="1" applyBorder="1" applyAlignment="1">
      <alignment horizontal="left" vertical="top"/>
    </xf>
    <xf numFmtId="0" fontId="59" fillId="8" borderId="54" xfId="0" applyFont="1" applyFill="1" applyBorder="1" applyAlignment="1">
      <alignment horizontal="left" vertical="top"/>
    </xf>
    <xf numFmtId="180" fontId="59" fillId="8" borderId="54" xfId="0" applyNumberFormat="1" applyFont="1" applyFill="1" applyBorder="1" applyAlignment="1">
      <alignment horizontal="right" wrapText="1"/>
    </xf>
    <xf numFmtId="180" fontId="60" fillId="7" borderId="53" xfId="0" applyNumberFormat="1" applyFont="1" applyFill="1" applyBorder="1" applyAlignment="1">
      <alignment horizontal="right" vertical="top"/>
    </xf>
    <xf numFmtId="174" fontId="37" fillId="12" borderId="53" xfId="0" applyNumberFormat="1" applyFont="1" applyFill="1" applyBorder="1" applyAlignment="1">
      <alignment horizontal="right" vertical="top"/>
    </xf>
    <xf numFmtId="0" fontId="60" fillId="7" borderId="53" xfId="0" applyFont="1" applyFill="1" applyBorder="1" applyAlignment="1">
      <alignment horizontal="left" vertical="top"/>
    </xf>
    <xf numFmtId="0" fontId="60" fillId="7" borderId="53" xfId="0" applyFont="1" applyFill="1" applyBorder="1" applyAlignment="1">
      <alignment horizontal="left" vertical="top"/>
    </xf>
    <xf numFmtId="0" fontId="54" fillId="7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60" fillId="7" borderId="53" xfId="0" applyFont="1" applyFill="1" applyBorder="1" applyAlignment="1">
      <alignment horizontal="left" vertical="top"/>
    </xf>
    <xf numFmtId="0" fontId="37" fillId="5" borderId="55" xfId="0" applyFont="1" applyFill="1" applyBorder="1" applyAlignment="1">
      <alignment horizontal="left" vertical="top" wrapText="1"/>
    </xf>
    <xf numFmtId="0" fontId="37" fillId="5" borderId="56" xfId="0" applyFont="1" applyFill="1" applyBorder="1" applyAlignment="1">
      <alignment horizontal="left" vertical="top" wrapText="1"/>
    </xf>
    <xf numFmtId="0" fontId="37" fillId="5" borderId="54" xfId="0" applyFont="1" applyFill="1" applyBorder="1" applyAlignment="1">
      <alignment horizontal="left" vertical="top" wrapText="1"/>
    </xf>
    <xf numFmtId="0" fontId="37" fillId="5" borderId="57" xfId="0" applyFont="1" applyFill="1" applyBorder="1" applyAlignment="1">
      <alignment horizontal="left" vertical="top" wrapText="1"/>
    </xf>
    <xf numFmtId="0" fontId="37" fillId="5" borderId="53" xfId="0" applyFont="1" applyFill="1" applyBorder="1" applyAlignment="1">
      <alignment horizontal="left" vertical="top" wrapText="1"/>
    </xf>
    <xf numFmtId="0" fontId="37" fillId="5" borderId="58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6" xfId="0" applyFont="1" applyFill="1" applyBorder="1" applyAlignment="1">
      <alignment horizontal="center" vertical="center" wrapText="1"/>
    </xf>
    <xf numFmtId="167" fontId="8" fillId="9" borderId="65" xfId="18" applyNumberFormat="1" applyFont="1" applyFill="1" applyBorder="1" applyAlignment="1">
      <alignment horizontal="center" vertical="center" wrapText="1"/>
    </xf>
    <xf numFmtId="167" fontId="8" fillId="9" borderId="14" xfId="18" applyNumberFormat="1" applyFont="1" applyFill="1" applyBorder="1" applyAlignment="1">
      <alignment horizontal="center" vertical="center" wrapText="1"/>
    </xf>
    <xf numFmtId="167" fontId="8" fillId="9" borderId="62" xfId="18" applyNumberFormat="1" applyFont="1" applyFill="1" applyBorder="1" applyAlignment="1">
      <alignment horizontal="center" vertical="center" wrapText="1"/>
    </xf>
    <xf numFmtId="167" fontId="8" fillId="9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9" borderId="62" xfId="12" applyFont="1" applyFill="1" applyBorder="1" applyAlignment="1" applyProtection="1">
      <alignment horizontal="center" vertical="center" wrapText="1"/>
    </xf>
    <xf numFmtId="37" fontId="3" fillId="9" borderId="11" xfId="12" applyFont="1" applyFill="1" applyBorder="1" applyAlignment="1" applyProtection="1">
      <alignment horizontal="center" vertical="center" wrapText="1"/>
    </xf>
    <xf numFmtId="37" fontId="3" fillId="9" borderId="35" xfId="12" applyFont="1" applyFill="1" applyBorder="1" applyAlignment="1" applyProtection="1">
      <alignment horizontal="center" vertical="center" wrapText="1"/>
    </xf>
    <xf numFmtId="165" fontId="3" fillId="9" borderId="62" xfId="12" applyNumberFormat="1" applyFont="1" applyFill="1" applyBorder="1" applyAlignment="1" applyProtection="1">
      <alignment horizontal="center" vertical="center" wrapText="1"/>
    </xf>
    <xf numFmtId="165" fontId="3" fillId="9" borderId="11" xfId="12" applyNumberFormat="1" applyFont="1" applyFill="1" applyBorder="1" applyAlignment="1" applyProtection="1">
      <alignment horizontal="center" vertical="center" wrapText="1"/>
    </xf>
    <xf numFmtId="165" fontId="3" fillId="9" borderId="35" xfId="12" applyNumberFormat="1" applyFont="1" applyFill="1" applyBorder="1" applyAlignment="1" applyProtection="1">
      <alignment horizontal="center" vertical="center" wrapText="1"/>
    </xf>
    <xf numFmtId="173" fontId="3" fillId="9" borderId="62" xfId="12" applyNumberFormat="1" applyFont="1" applyFill="1" applyBorder="1" applyAlignment="1" applyProtection="1">
      <alignment horizontal="center" vertical="center" wrapText="1"/>
    </xf>
    <xf numFmtId="173" fontId="3" fillId="9" borderId="11" xfId="12" applyNumberFormat="1" applyFont="1" applyFill="1" applyBorder="1" applyAlignment="1" applyProtection="1">
      <alignment horizontal="center" vertical="center" wrapText="1"/>
    </xf>
    <xf numFmtId="173" fontId="3" fillId="9" borderId="35" xfId="12" applyNumberFormat="1" applyFont="1" applyFill="1" applyBorder="1" applyAlignment="1" applyProtection="1">
      <alignment horizontal="center" vertical="center" wrapText="1"/>
    </xf>
    <xf numFmtId="37" fontId="46" fillId="9" borderId="64" xfId="12" quotePrefix="1" applyFont="1" applyFill="1" applyBorder="1" applyAlignment="1" applyProtection="1">
      <alignment horizontal="center" vertical="center"/>
    </xf>
    <xf numFmtId="37" fontId="46" fillId="9" borderId="13" xfId="12" quotePrefix="1" applyFont="1" applyFill="1" applyBorder="1" applyAlignment="1" applyProtection="1">
      <alignment horizontal="center" vertical="center"/>
    </xf>
    <xf numFmtId="37" fontId="46" fillId="9" borderId="66" xfId="12" quotePrefix="1" applyFont="1" applyFill="1" applyBorder="1" applyAlignment="1" applyProtection="1">
      <alignment horizontal="center" vertical="center"/>
    </xf>
    <xf numFmtId="167" fontId="46" fillId="9" borderId="62" xfId="18" applyNumberFormat="1" applyFont="1" applyFill="1" applyBorder="1" applyAlignment="1">
      <alignment horizontal="center" vertical="center" wrapText="1"/>
    </xf>
    <xf numFmtId="167" fontId="46" fillId="9" borderId="11" xfId="18" applyNumberFormat="1" applyFont="1" applyFill="1" applyBorder="1" applyAlignment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9" borderId="65" xfId="18" applyNumberFormat="1" applyFont="1" applyFill="1" applyBorder="1" applyAlignment="1">
      <alignment horizontal="center" vertical="center" wrapText="1"/>
    </xf>
    <xf numFmtId="167" fontId="46" fillId="9" borderId="14" xfId="18" applyNumberFormat="1" applyFont="1" applyFill="1" applyBorder="1" applyAlignment="1">
      <alignment horizontal="center" vertical="center" wrapText="1"/>
    </xf>
    <xf numFmtId="167" fontId="46" fillId="9" borderId="67" xfId="18" applyNumberFormat="1" applyFont="1" applyFill="1" applyBorder="1" applyAlignment="1">
      <alignment horizontal="center" vertical="center" wrapText="1"/>
    </xf>
    <xf numFmtId="37" fontId="32" fillId="10" borderId="41" xfId="12" quotePrefix="1" applyFont="1" applyFill="1" applyBorder="1" applyAlignment="1" applyProtection="1">
      <alignment horizontal="center" vertical="center"/>
    </xf>
    <xf numFmtId="37" fontId="32" fillId="10" borderId="1" xfId="12" quotePrefix="1" applyFont="1" applyFill="1" applyBorder="1" applyAlignment="1" applyProtection="1">
      <alignment horizontal="center" vertical="center"/>
    </xf>
    <xf numFmtId="37" fontId="32" fillId="10" borderId="24" xfId="12" quotePrefix="1" applyFont="1" applyFill="1" applyBorder="1" applyAlignment="1" applyProtection="1">
      <alignment horizontal="center" vertical="center" wrapText="1"/>
    </xf>
    <xf numFmtId="37" fontId="32" fillId="10" borderId="29" xfId="12" quotePrefix="1" applyFont="1" applyFill="1" applyBorder="1" applyAlignment="1" applyProtection="1">
      <alignment horizontal="center" vertical="center" wrapText="1"/>
    </xf>
    <xf numFmtId="167" fontId="46" fillId="10" borderId="43" xfId="18" applyNumberFormat="1" applyFont="1" applyFill="1" applyBorder="1" applyAlignment="1">
      <alignment horizontal="center" vertical="center" wrapText="1"/>
    </xf>
    <xf numFmtId="167" fontId="46" fillId="10" borderId="39" xfId="18" applyNumberFormat="1" applyFont="1" applyFill="1" applyBorder="1" applyAlignment="1">
      <alignment horizontal="center" vertical="center" wrapText="1"/>
    </xf>
    <xf numFmtId="167" fontId="46" fillId="10" borderId="44" xfId="18" applyNumberFormat="1" applyFont="1" applyFill="1" applyBorder="1" applyAlignment="1">
      <alignment horizontal="center" vertical="center" wrapText="1"/>
    </xf>
    <xf numFmtId="167" fontId="46" fillId="10" borderId="45" xfId="18" applyNumberFormat="1" applyFont="1" applyFill="1" applyBorder="1" applyAlignment="1">
      <alignment horizontal="center" vertical="center" wrapText="1"/>
    </xf>
    <xf numFmtId="167" fontId="46" fillId="10" borderId="24" xfId="18" applyNumberFormat="1" applyFont="1" applyFill="1" applyBorder="1" applyAlignment="1">
      <alignment horizontal="center" vertical="center" wrapText="1"/>
    </xf>
    <xf numFmtId="167" fontId="46" fillId="10" borderId="29" xfId="18" applyNumberFormat="1" applyFont="1" applyFill="1" applyBorder="1" applyAlignment="1">
      <alignment horizontal="center" vertical="center" wrapText="1"/>
    </xf>
    <xf numFmtId="167" fontId="46" fillId="10" borderId="38" xfId="18" applyNumberFormat="1" applyFont="1" applyFill="1" applyBorder="1" applyAlignment="1">
      <alignment horizontal="center" vertical="center" wrapText="1"/>
    </xf>
    <xf numFmtId="167" fontId="46" fillId="10" borderId="48" xfId="18" applyNumberFormat="1" applyFont="1" applyFill="1" applyBorder="1" applyAlignment="1">
      <alignment horizontal="center" vertical="center" wrapText="1"/>
    </xf>
    <xf numFmtId="167" fontId="46" fillId="10" borderId="49" xfId="18" applyNumberFormat="1" applyFont="1" applyFill="1" applyBorder="1" applyAlignment="1">
      <alignment horizontal="center" vertical="center" wrapText="1"/>
    </xf>
    <xf numFmtId="167" fontId="46" fillId="10" borderId="20" xfId="18" applyNumberFormat="1" applyFont="1" applyFill="1" applyBorder="1" applyAlignment="1">
      <alignment horizontal="center" vertical="center" wrapText="1"/>
    </xf>
    <xf numFmtId="167" fontId="46" fillId="10" borderId="4" xfId="18" applyNumberFormat="1" applyFont="1" applyFill="1" applyBorder="1" applyAlignment="1">
      <alignment horizontal="center" vertical="center" wrapText="1"/>
    </xf>
    <xf numFmtId="167" fontId="46" fillId="10" borderId="8" xfId="18" applyNumberFormat="1" applyFont="1" applyFill="1" applyBorder="1" applyAlignment="1">
      <alignment horizontal="center" vertical="center" wrapText="1"/>
    </xf>
    <xf numFmtId="37" fontId="47" fillId="10" borderId="41" xfId="12" quotePrefix="1" applyFont="1" applyFill="1" applyBorder="1" applyAlignment="1" applyProtection="1">
      <alignment horizontal="center" vertical="center"/>
    </xf>
    <xf numFmtId="37" fontId="47" fillId="10" borderId="1" xfId="12" quotePrefix="1" applyFont="1" applyFill="1" applyBorder="1" applyAlignment="1" applyProtection="1">
      <alignment horizontal="center" vertical="center"/>
    </xf>
    <xf numFmtId="37" fontId="47" fillId="10" borderId="42" xfId="12" quotePrefix="1" applyFont="1" applyFill="1" applyBorder="1" applyAlignment="1" applyProtection="1">
      <alignment horizontal="center" vertical="center"/>
    </xf>
    <xf numFmtId="167" fontId="8" fillId="10" borderId="43" xfId="18" applyNumberFormat="1" applyFont="1" applyFill="1" applyBorder="1" applyAlignment="1">
      <alignment horizontal="center" vertical="center" wrapText="1"/>
    </xf>
    <xf numFmtId="167" fontId="8" fillId="10" borderId="39" xfId="18" applyNumberFormat="1" applyFont="1" applyFill="1" applyBorder="1" applyAlignment="1">
      <alignment horizontal="center" vertical="center" wrapText="1"/>
    </xf>
    <xf numFmtId="167" fontId="8" fillId="10" borderId="44" xfId="18" applyNumberFormat="1" applyFont="1" applyFill="1" applyBorder="1" applyAlignment="1">
      <alignment horizontal="center" vertical="center" wrapText="1"/>
    </xf>
    <xf numFmtId="167" fontId="8" fillId="10" borderId="45" xfId="18" applyNumberFormat="1" applyFont="1" applyFill="1" applyBorder="1" applyAlignment="1">
      <alignment horizontal="center" vertical="center" wrapText="1"/>
    </xf>
    <xf numFmtId="167" fontId="8" fillId="10" borderId="24" xfId="18" applyNumberFormat="1" applyFont="1" applyFill="1" applyBorder="1" applyAlignment="1">
      <alignment horizontal="center" vertical="center" wrapText="1"/>
    </xf>
    <xf numFmtId="167" fontId="8" fillId="10" borderId="29" xfId="18" applyNumberFormat="1" applyFont="1" applyFill="1" applyBorder="1" applyAlignment="1">
      <alignment horizontal="center" vertical="center" wrapText="1"/>
    </xf>
    <xf numFmtId="167" fontId="8" fillId="10" borderId="38" xfId="18" applyNumberFormat="1" applyFont="1" applyFill="1" applyBorder="1" applyAlignment="1">
      <alignment horizontal="center" vertical="center" wrapText="1"/>
    </xf>
    <xf numFmtId="167" fontId="8" fillId="10" borderId="48" xfId="18" applyNumberFormat="1" applyFont="1" applyFill="1" applyBorder="1" applyAlignment="1">
      <alignment horizontal="center" vertical="center" wrapText="1"/>
    </xf>
    <xf numFmtId="167" fontId="8" fillId="10" borderId="49" xfId="18" applyNumberFormat="1" applyFont="1" applyFill="1" applyBorder="1" applyAlignment="1">
      <alignment horizontal="center" vertical="center" wrapText="1"/>
    </xf>
    <xf numFmtId="167" fontId="46" fillId="10" borderId="17" xfId="18" applyNumberFormat="1" applyFont="1" applyFill="1" applyBorder="1" applyAlignment="1">
      <alignment horizontal="center" vertical="center" wrapText="1"/>
    </xf>
    <xf numFmtId="167" fontId="46" fillId="10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90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796875" defaultRowHeight="12.5" x14ac:dyDescent="0.25"/>
  <cols>
    <col min="1" max="1" width="11.54296875" style="64" bestFit="1" customWidth="1"/>
    <col min="2" max="2" width="10.453125" style="64" customWidth="1"/>
    <col min="3" max="3" width="4.81640625" style="64" customWidth="1"/>
    <col min="4" max="4" width="26.81640625" style="64" customWidth="1"/>
    <col min="5" max="5" width="14.453125" style="64" customWidth="1"/>
    <col min="6" max="11" width="16.1796875" style="64" customWidth="1"/>
    <col min="12" max="12" width="12.81640625" style="64" bestFit="1" customWidth="1"/>
    <col min="13" max="13" width="13.54296875" style="64" customWidth="1"/>
    <col min="14" max="15" width="9.1796875" style="64"/>
    <col min="16" max="16" width="12.54296875" style="64" customWidth="1"/>
    <col min="17" max="17" width="12.453125" style="64" bestFit="1" customWidth="1"/>
    <col min="18" max="18" width="11.81640625" style="64" customWidth="1"/>
    <col min="19" max="16384" width="9.1796875" style="64"/>
  </cols>
  <sheetData>
    <row r="1" spans="1:15" x14ac:dyDescent="0.25">
      <c r="B1" s="488" t="s">
        <v>73</v>
      </c>
      <c r="C1" s="488"/>
      <c r="D1" s="488"/>
      <c r="E1" s="488"/>
      <c r="F1" s="488"/>
      <c r="G1" s="488"/>
      <c r="H1" s="488"/>
      <c r="I1" s="488"/>
      <c r="J1" s="488"/>
      <c r="K1" s="488"/>
    </row>
    <row r="3" spans="1:15" ht="22" x14ac:dyDescent="0.25">
      <c r="B3" s="65" t="s">
        <v>74</v>
      </c>
    </row>
    <row r="5" spans="1:15" x14ac:dyDescent="0.25">
      <c r="B5" s="66" t="s">
        <v>75</v>
      </c>
    </row>
    <row r="6" spans="1:15" x14ac:dyDescent="0.25">
      <c r="B6" s="66"/>
    </row>
    <row r="7" spans="1:15" x14ac:dyDescent="0.25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</row>
    <row r="8" spans="1:15" ht="20" x14ac:dyDescent="0.25">
      <c r="B8" s="489" t="s">
        <v>0</v>
      </c>
      <c r="C8" s="489" t="s">
        <v>1</v>
      </c>
      <c r="D8" s="489"/>
      <c r="E8" s="67" t="s">
        <v>70</v>
      </c>
      <c r="F8" s="490" t="s">
        <v>76</v>
      </c>
      <c r="G8" s="490"/>
      <c r="H8" s="490"/>
      <c r="I8" s="490"/>
      <c r="J8" s="490"/>
      <c r="K8" s="68" t="s">
        <v>10</v>
      </c>
    </row>
    <row r="9" spans="1:15" x14ac:dyDescent="0.25">
      <c r="B9" s="489"/>
      <c r="C9" s="489"/>
      <c r="D9" s="489"/>
      <c r="E9" s="491" t="s">
        <v>77</v>
      </c>
      <c r="F9" s="69" t="s">
        <v>78</v>
      </c>
      <c r="G9" s="69" t="s">
        <v>79</v>
      </c>
      <c r="H9" s="69" t="s">
        <v>80</v>
      </c>
      <c r="I9" s="69" t="s">
        <v>81</v>
      </c>
      <c r="J9" s="69" t="s">
        <v>82</v>
      </c>
      <c r="K9" s="70" t="s">
        <v>11</v>
      </c>
    </row>
    <row r="10" spans="1:15" ht="36.5" x14ac:dyDescent="0.25">
      <c r="B10" s="489"/>
      <c r="C10" s="489"/>
      <c r="D10" s="489"/>
      <c r="E10" s="491"/>
      <c r="F10" s="69" t="s">
        <v>83</v>
      </c>
      <c r="G10" s="69" t="s">
        <v>84</v>
      </c>
      <c r="H10" s="69" t="s">
        <v>85</v>
      </c>
      <c r="I10" s="69" t="s">
        <v>86</v>
      </c>
      <c r="J10" s="69" t="s">
        <v>87</v>
      </c>
      <c r="K10" s="70" t="s">
        <v>11</v>
      </c>
    </row>
    <row r="11" spans="1:15" ht="18.5" x14ac:dyDescent="0.25">
      <c r="B11" s="489"/>
      <c r="C11" s="489"/>
      <c r="D11" s="489"/>
      <c r="E11" s="71" t="s">
        <v>7</v>
      </c>
      <c r="F11" s="72" t="s">
        <v>88</v>
      </c>
      <c r="G11" s="72" t="s">
        <v>88</v>
      </c>
      <c r="H11" s="72" t="s">
        <v>88</v>
      </c>
      <c r="I11" s="72" t="s">
        <v>88</v>
      </c>
      <c r="J11" s="72" t="s">
        <v>88</v>
      </c>
      <c r="K11" s="69" t="s">
        <v>88</v>
      </c>
    </row>
    <row r="12" spans="1:15" ht="13.5" x14ac:dyDescent="0.3">
      <c r="A12" s="73" t="str">
        <f>CONCATENATE(B12,"-",C12,"-",E12)</f>
        <v>93045-1-100</v>
      </c>
      <c r="B12" s="374">
        <v>93045</v>
      </c>
      <c r="C12" s="375">
        <v>1</v>
      </c>
      <c r="D12" s="376" t="s">
        <v>12</v>
      </c>
      <c r="E12" s="375">
        <v>100</v>
      </c>
      <c r="F12" s="381">
        <v>0</v>
      </c>
      <c r="G12" s="246"/>
      <c r="H12" s="381"/>
      <c r="I12" s="381"/>
      <c r="J12" s="246"/>
      <c r="K12" s="74">
        <f>+J12+I12+H12+F12</f>
        <v>0</v>
      </c>
      <c r="L12" s="75"/>
    </row>
    <row r="13" spans="1:15" ht="13.5" x14ac:dyDescent="0.3">
      <c r="A13" s="73" t="str">
        <f>CONCATENATE(B13,"-",C13,"-",E13)</f>
        <v>107292-1-100</v>
      </c>
      <c r="B13" s="377">
        <v>107292</v>
      </c>
      <c r="C13" s="378">
        <v>1</v>
      </c>
      <c r="D13" s="379" t="s">
        <v>12</v>
      </c>
      <c r="E13" s="378">
        <v>100</v>
      </c>
      <c r="F13" s="382"/>
      <c r="G13" s="247"/>
      <c r="H13" s="382">
        <v>39645</v>
      </c>
      <c r="I13" s="382">
        <v>0</v>
      </c>
      <c r="J13" s="247"/>
      <c r="K13" s="74">
        <f>+J13+I13+H13+F13</f>
        <v>39645</v>
      </c>
      <c r="L13" s="75"/>
    </row>
    <row r="14" spans="1:15" ht="13.5" x14ac:dyDescent="0.3">
      <c r="A14" s="73" t="str">
        <f>CONCATENATE(B14,"-",C14,"-",E14)</f>
        <v>107292-3-100</v>
      </c>
      <c r="B14" s="374">
        <v>107292</v>
      </c>
      <c r="C14" s="375">
        <v>3</v>
      </c>
      <c r="D14" s="376" t="s">
        <v>9</v>
      </c>
      <c r="E14" s="375">
        <v>100</v>
      </c>
      <c r="F14" s="381"/>
      <c r="G14" s="246"/>
      <c r="H14" s="381">
        <v>1269053</v>
      </c>
      <c r="I14" s="381">
        <v>0</v>
      </c>
      <c r="J14" s="246"/>
      <c r="K14" s="74">
        <f>+J14+I14+H14+F14</f>
        <v>1269053</v>
      </c>
      <c r="L14" s="75"/>
    </row>
    <row r="15" spans="1:15" ht="13.5" x14ac:dyDescent="0.3">
      <c r="A15" s="73" t="str">
        <f>CONCATENATE(B15,"-",C15,"-",E15)</f>
        <v>128803-3-142</v>
      </c>
      <c r="B15" s="377">
        <v>128803</v>
      </c>
      <c r="C15" s="378">
        <v>3</v>
      </c>
      <c r="D15" s="379" t="s">
        <v>9</v>
      </c>
      <c r="E15" s="378">
        <v>142</v>
      </c>
      <c r="F15" s="382"/>
      <c r="G15" s="247"/>
      <c r="H15" s="382">
        <v>0</v>
      </c>
      <c r="I15" s="382">
        <v>0</v>
      </c>
      <c r="J15" s="247"/>
      <c r="K15" s="74">
        <f t="shared" ref="K15:K27" si="0">+J15+I15+H15+F15</f>
        <v>0</v>
      </c>
      <c r="L15" s="75"/>
    </row>
    <row r="16" spans="1:15" ht="13.5" x14ac:dyDescent="0.3">
      <c r="A16" s="73" t="str">
        <f t="shared" ref="A16:A25" si="1">CONCATENATE(B16,"-",C16,"-",E16)</f>
        <v>128805-3-142</v>
      </c>
      <c r="B16" s="374">
        <v>128805</v>
      </c>
      <c r="C16" s="375">
        <v>3</v>
      </c>
      <c r="D16" s="376" t="s">
        <v>9</v>
      </c>
      <c r="E16" s="375">
        <v>142</v>
      </c>
      <c r="F16" s="381"/>
      <c r="G16" s="246"/>
      <c r="H16" s="381">
        <v>0</v>
      </c>
      <c r="I16" s="381">
        <v>0</v>
      </c>
      <c r="J16" s="246"/>
      <c r="K16" s="74">
        <f t="shared" si="0"/>
        <v>0</v>
      </c>
      <c r="L16" s="75"/>
      <c r="O16" s="75"/>
    </row>
    <row r="17" spans="1:19" ht="13.5" x14ac:dyDescent="0.3">
      <c r="A17" s="73" t="str">
        <f>CONCATENATE(B17,"-",C17,"-",E17)</f>
        <v>128807-3-142</v>
      </c>
      <c r="B17" s="377">
        <v>128807</v>
      </c>
      <c r="C17" s="378">
        <v>3</v>
      </c>
      <c r="D17" s="379" t="s">
        <v>9</v>
      </c>
      <c r="E17" s="378">
        <v>142</v>
      </c>
      <c r="F17" s="382"/>
      <c r="G17" s="247"/>
      <c r="H17" s="382">
        <v>0</v>
      </c>
      <c r="I17" s="382">
        <v>0</v>
      </c>
      <c r="J17" s="247"/>
      <c r="K17" s="74">
        <f t="shared" si="0"/>
        <v>0</v>
      </c>
      <c r="L17" s="75"/>
    </row>
    <row r="18" spans="1:19" ht="13.5" x14ac:dyDescent="0.3">
      <c r="A18" s="73" t="str">
        <f t="shared" si="1"/>
        <v>128809-3-142</v>
      </c>
      <c r="B18" s="374">
        <v>128809</v>
      </c>
      <c r="C18" s="375">
        <v>3</v>
      </c>
      <c r="D18" s="376" t="s">
        <v>9</v>
      </c>
      <c r="E18" s="375">
        <v>142</v>
      </c>
      <c r="F18" s="381"/>
      <c r="G18" s="246"/>
      <c r="H18" s="381">
        <v>0</v>
      </c>
      <c r="I18" s="381">
        <v>0</v>
      </c>
      <c r="J18" s="246"/>
      <c r="K18" s="74">
        <f t="shared" si="0"/>
        <v>0</v>
      </c>
      <c r="L18" s="75"/>
      <c r="M18" s="75"/>
    </row>
    <row r="19" spans="1:19" ht="13.5" x14ac:dyDescent="0.3">
      <c r="A19" s="73" t="str">
        <f t="shared" si="1"/>
        <v>165135-3-944</v>
      </c>
      <c r="B19" s="377">
        <v>165135</v>
      </c>
      <c r="C19" s="378">
        <v>3</v>
      </c>
      <c r="D19" s="379" t="s">
        <v>9</v>
      </c>
      <c r="E19" s="378">
        <v>944</v>
      </c>
      <c r="F19" s="382"/>
      <c r="G19" s="247"/>
      <c r="H19" s="382">
        <v>0</v>
      </c>
      <c r="I19" s="382">
        <v>0</v>
      </c>
      <c r="J19" s="247"/>
      <c r="K19" s="74">
        <f t="shared" si="0"/>
        <v>0</v>
      </c>
      <c r="L19" s="75"/>
      <c r="M19" s="75"/>
    </row>
    <row r="20" spans="1:19" ht="13.5" x14ac:dyDescent="0.3">
      <c r="A20" s="73" t="str">
        <f t="shared" si="1"/>
        <v>165136-3-944</v>
      </c>
      <c r="B20" s="374">
        <v>165136</v>
      </c>
      <c r="C20" s="375">
        <v>3</v>
      </c>
      <c r="D20" s="376" t="s">
        <v>9</v>
      </c>
      <c r="E20" s="375">
        <v>944</v>
      </c>
      <c r="F20" s="381"/>
      <c r="G20" s="246"/>
      <c r="H20" s="381">
        <v>0</v>
      </c>
      <c r="I20" s="381">
        <v>0</v>
      </c>
      <c r="J20" s="246"/>
      <c r="K20" s="74">
        <f t="shared" si="0"/>
        <v>0</v>
      </c>
      <c r="L20" s="75"/>
      <c r="M20" s="75"/>
    </row>
    <row r="21" spans="1:19" ht="13.5" x14ac:dyDescent="0.3">
      <c r="A21" s="73" t="str">
        <f t="shared" si="1"/>
        <v>165137-3-944</v>
      </c>
      <c r="B21" s="377">
        <v>165137</v>
      </c>
      <c r="C21" s="378">
        <v>3</v>
      </c>
      <c r="D21" s="379" t="s">
        <v>9</v>
      </c>
      <c r="E21" s="378">
        <v>944</v>
      </c>
      <c r="F21" s="382"/>
      <c r="G21" s="247"/>
      <c r="H21" s="382">
        <v>0</v>
      </c>
      <c r="I21" s="382">
        <v>0</v>
      </c>
      <c r="J21" s="247"/>
      <c r="K21" s="74">
        <f t="shared" si="0"/>
        <v>0</v>
      </c>
      <c r="L21" s="75"/>
      <c r="M21" s="164"/>
    </row>
    <row r="22" spans="1:19" ht="13.5" x14ac:dyDescent="0.3">
      <c r="A22" s="73" t="str">
        <f t="shared" si="1"/>
        <v>165138-3-944</v>
      </c>
      <c r="B22" s="374">
        <v>165138</v>
      </c>
      <c r="C22" s="375">
        <v>3</v>
      </c>
      <c r="D22" s="376" t="s">
        <v>9</v>
      </c>
      <c r="E22" s="375">
        <v>944</v>
      </c>
      <c r="F22" s="381"/>
      <c r="G22" s="246"/>
      <c r="H22" s="381">
        <v>0</v>
      </c>
      <c r="I22" s="381">
        <v>0</v>
      </c>
      <c r="J22" s="246"/>
      <c r="K22" s="74">
        <f t="shared" si="0"/>
        <v>0</v>
      </c>
      <c r="L22" s="75"/>
      <c r="M22" s="75"/>
    </row>
    <row r="23" spans="1:19" ht="13.5" x14ac:dyDescent="0.3">
      <c r="A23" s="73" t="str">
        <f t="shared" si="1"/>
        <v>166785-3-944</v>
      </c>
      <c r="B23" s="377">
        <v>166785</v>
      </c>
      <c r="C23" s="378">
        <v>3</v>
      </c>
      <c r="D23" s="379" t="s">
        <v>9</v>
      </c>
      <c r="E23" s="378">
        <v>944</v>
      </c>
      <c r="F23" s="382"/>
      <c r="G23" s="247"/>
      <c r="H23" s="382">
        <v>0</v>
      </c>
      <c r="I23" s="382">
        <v>0</v>
      </c>
      <c r="J23" s="247"/>
      <c r="K23" s="74">
        <f t="shared" si="0"/>
        <v>0</v>
      </c>
      <c r="L23" s="75"/>
      <c r="M23" s="165"/>
    </row>
    <row r="24" spans="1:19" ht="13.5" x14ac:dyDescent="0.3">
      <c r="A24" s="73" t="str">
        <f t="shared" si="1"/>
        <v>166786-3-944</v>
      </c>
      <c r="B24" s="374">
        <v>166786</v>
      </c>
      <c r="C24" s="375">
        <v>3</v>
      </c>
      <c r="D24" s="376" t="s">
        <v>9</v>
      </c>
      <c r="E24" s="375">
        <v>944</v>
      </c>
      <c r="F24" s="381"/>
      <c r="G24" s="246"/>
      <c r="H24" s="381">
        <v>0</v>
      </c>
      <c r="I24" s="381">
        <v>0</v>
      </c>
      <c r="J24" s="246"/>
      <c r="K24" s="74">
        <f t="shared" si="0"/>
        <v>0</v>
      </c>
      <c r="L24" s="75"/>
      <c r="M24" s="172"/>
      <c r="N24" s="173"/>
      <c r="O24" s="173"/>
      <c r="P24" s="173"/>
      <c r="Q24" s="173"/>
      <c r="R24" s="173"/>
      <c r="S24" s="173"/>
    </row>
    <row r="25" spans="1:19" ht="13.5" x14ac:dyDescent="0.3">
      <c r="A25" s="73" t="str">
        <f t="shared" si="1"/>
        <v>174223-3-144</v>
      </c>
      <c r="B25" s="377">
        <v>174223</v>
      </c>
      <c r="C25" s="378">
        <v>3</v>
      </c>
      <c r="D25" s="379" t="s">
        <v>9</v>
      </c>
      <c r="E25" s="378">
        <v>144</v>
      </c>
      <c r="F25" s="382"/>
      <c r="G25" s="247"/>
      <c r="H25" s="382">
        <v>0</v>
      </c>
      <c r="I25" s="382">
        <v>0</v>
      </c>
      <c r="J25" s="247"/>
      <c r="K25" s="74">
        <f t="shared" si="0"/>
        <v>0</v>
      </c>
      <c r="L25" s="75"/>
      <c r="M25" s="166"/>
    </row>
    <row r="26" spans="1:19" ht="13.5" x14ac:dyDescent="0.3">
      <c r="A26" s="73" t="str">
        <f>CONCATENATE(B26,"-",C26,"-",E26)</f>
        <v>174224-3-144</v>
      </c>
      <c r="B26" s="374">
        <v>174224</v>
      </c>
      <c r="C26" s="375">
        <v>3</v>
      </c>
      <c r="D26" s="376" t="s">
        <v>9</v>
      </c>
      <c r="E26" s="375">
        <v>144</v>
      </c>
      <c r="F26" s="381"/>
      <c r="G26" s="246"/>
      <c r="H26" s="381">
        <v>0</v>
      </c>
      <c r="I26" s="381">
        <v>0</v>
      </c>
      <c r="J26" s="246"/>
      <c r="K26" s="74">
        <f t="shared" si="0"/>
        <v>0</v>
      </c>
      <c r="L26" s="75"/>
      <c r="M26" s="172"/>
      <c r="N26" s="173"/>
      <c r="O26" s="173"/>
      <c r="P26" s="173"/>
      <c r="Q26" s="173"/>
      <c r="R26" s="173"/>
      <c r="S26" s="173"/>
    </row>
    <row r="27" spans="1:19" ht="13.5" x14ac:dyDescent="0.3">
      <c r="A27" s="73" t="str">
        <f>CONCATENATE(B27,"-",C27,"-",E27)</f>
        <v>174225-3-144</v>
      </c>
      <c r="B27" s="377">
        <v>174225</v>
      </c>
      <c r="C27" s="378">
        <v>3</v>
      </c>
      <c r="D27" s="379" t="s">
        <v>9</v>
      </c>
      <c r="E27" s="378">
        <v>144</v>
      </c>
      <c r="F27" s="382"/>
      <c r="G27" s="247"/>
      <c r="H27" s="382">
        <v>0</v>
      </c>
      <c r="I27" s="382">
        <v>0</v>
      </c>
      <c r="J27" s="247"/>
      <c r="K27" s="74">
        <f t="shared" si="0"/>
        <v>0</v>
      </c>
      <c r="L27" s="75"/>
      <c r="M27" s="166"/>
    </row>
    <row r="28" spans="1:19" ht="13.5" x14ac:dyDescent="0.3">
      <c r="A28" s="73" t="str">
        <f>CONCATENATE(B28,"-",C28,"-",E28)</f>
        <v>174226-3-144</v>
      </c>
      <c r="B28" s="374">
        <v>174226</v>
      </c>
      <c r="C28" s="375">
        <v>3</v>
      </c>
      <c r="D28" s="376" t="s">
        <v>9</v>
      </c>
      <c r="E28" s="375">
        <v>144</v>
      </c>
      <c r="F28" s="381"/>
      <c r="G28" s="246"/>
      <c r="H28" s="381">
        <v>0</v>
      </c>
      <c r="I28" s="381">
        <v>0</v>
      </c>
      <c r="J28" s="246"/>
      <c r="K28" s="74">
        <f t="shared" ref="K28:K41" si="2">+J28+I28+H28+F28</f>
        <v>0</v>
      </c>
      <c r="L28" s="75"/>
      <c r="M28" s="172"/>
      <c r="N28" s="173"/>
      <c r="O28" s="173"/>
      <c r="P28" s="173"/>
      <c r="Q28" s="173"/>
      <c r="R28" s="173"/>
      <c r="S28" s="173"/>
    </row>
    <row r="29" spans="1:19" ht="13.5" x14ac:dyDescent="0.3">
      <c r="A29" s="73" t="str">
        <f t="shared" ref="A29:A95" si="3">CONCATENATE(B29,"-",C29,"-",E29)</f>
        <v>174227-3-144</v>
      </c>
      <c r="B29" s="377">
        <v>174227</v>
      </c>
      <c r="C29" s="378">
        <v>3</v>
      </c>
      <c r="D29" s="379" t="s">
        <v>9</v>
      </c>
      <c r="E29" s="378">
        <v>144</v>
      </c>
      <c r="F29" s="382"/>
      <c r="G29" s="247"/>
      <c r="H29" s="382">
        <v>0</v>
      </c>
      <c r="I29" s="382">
        <v>0</v>
      </c>
      <c r="J29" s="247"/>
      <c r="K29" s="74">
        <f t="shared" si="2"/>
        <v>0</v>
      </c>
      <c r="L29" s="75"/>
      <c r="M29" s="172"/>
      <c r="N29" s="173"/>
      <c r="O29" s="173"/>
      <c r="P29" s="173"/>
      <c r="Q29" s="173"/>
      <c r="R29" s="173"/>
      <c r="S29" s="173"/>
    </row>
    <row r="30" spans="1:19" ht="13.5" x14ac:dyDescent="0.3">
      <c r="A30" s="73" t="str">
        <f t="shared" si="3"/>
        <v>174228-3-142</v>
      </c>
      <c r="B30" s="374">
        <v>174228</v>
      </c>
      <c r="C30" s="375">
        <v>3</v>
      </c>
      <c r="D30" s="376" t="s">
        <v>9</v>
      </c>
      <c r="E30" s="375">
        <v>142</v>
      </c>
      <c r="F30" s="381">
        <v>0</v>
      </c>
      <c r="G30" s="246"/>
      <c r="H30" s="381">
        <v>0</v>
      </c>
      <c r="I30" s="381">
        <v>0</v>
      </c>
      <c r="J30" s="246"/>
      <c r="K30" s="74">
        <f t="shared" si="2"/>
        <v>0</v>
      </c>
    </row>
    <row r="31" spans="1:19" ht="13.5" x14ac:dyDescent="0.3">
      <c r="A31" s="73" t="str">
        <f t="shared" si="3"/>
        <v>174229-3-142</v>
      </c>
      <c r="B31" s="377">
        <v>174229</v>
      </c>
      <c r="C31" s="378">
        <v>3</v>
      </c>
      <c r="D31" s="379" t="s">
        <v>9</v>
      </c>
      <c r="E31" s="378">
        <v>142</v>
      </c>
      <c r="F31" s="382"/>
      <c r="G31" s="247"/>
      <c r="H31" s="382">
        <v>0</v>
      </c>
      <c r="I31" s="382">
        <v>0</v>
      </c>
      <c r="J31" s="247"/>
      <c r="K31" s="74">
        <f t="shared" si="2"/>
        <v>0</v>
      </c>
    </row>
    <row r="32" spans="1:19" ht="13.5" x14ac:dyDescent="0.3">
      <c r="A32" s="73" t="str">
        <f t="shared" si="3"/>
        <v>174230-3-142</v>
      </c>
      <c r="B32" s="374">
        <v>174230</v>
      </c>
      <c r="C32" s="375">
        <v>3</v>
      </c>
      <c r="D32" s="376" t="s">
        <v>9</v>
      </c>
      <c r="E32" s="375">
        <v>142</v>
      </c>
      <c r="F32" s="381"/>
      <c r="G32" s="246"/>
      <c r="H32" s="381">
        <v>0</v>
      </c>
      <c r="I32" s="381">
        <v>0</v>
      </c>
      <c r="J32" s="246"/>
      <c r="K32" s="74">
        <f t="shared" si="2"/>
        <v>0</v>
      </c>
    </row>
    <row r="33" spans="1:12" ht="13.5" x14ac:dyDescent="0.3">
      <c r="A33" s="73" t="str">
        <f t="shared" si="3"/>
        <v>174230-4-142</v>
      </c>
      <c r="B33" s="377">
        <v>174230</v>
      </c>
      <c r="C33" s="378">
        <v>4</v>
      </c>
      <c r="D33" s="379" t="s">
        <v>8</v>
      </c>
      <c r="E33" s="378">
        <v>142</v>
      </c>
      <c r="F33" s="382"/>
      <c r="G33" s="247"/>
      <c r="H33" s="382">
        <v>0</v>
      </c>
      <c r="I33" s="382">
        <v>0</v>
      </c>
      <c r="J33" s="247"/>
      <c r="K33" s="74">
        <f t="shared" si="2"/>
        <v>0</v>
      </c>
    </row>
    <row r="34" spans="1:12" ht="13.5" x14ac:dyDescent="0.3">
      <c r="A34" s="73" t="str">
        <f t="shared" si="3"/>
        <v>174231-3-142</v>
      </c>
      <c r="B34" s="374">
        <v>174231</v>
      </c>
      <c r="C34" s="375">
        <v>3</v>
      </c>
      <c r="D34" s="376" t="s">
        <v>9</v>
      </c>
      <c r="E34" s="375">
        <v>142</v>
      </c>
      <c r="F34" s="381"/>
      <c r="G34" s="246"/>
      <c r="H34" s="381">
        <v>0</v>
      </c>
      <c r="I34" s="381">
        <v>0</v>
      </c>
      <c r="J34" s="246"/>
      <c r="K34" s="74">
        <f t="shared" si="2"/>
        <v>0</v>
      </c>
    </row>
    <row r="35" spans="1:12" ht="13.5" x14ac:dyDescent="0.3">
      <c r="A35" s="73" t="str">
        <f t="shared" si="3"/>
        <v>174231-4-142</v>
      </c>
      <c r="B35" s="377">
        <v>174231</v>
      </c>
      <c r="C35" s="378">
        <v>4</v>
      </c>
      <c r="D35" s="379" t="s">
        <v>8</v>
      </c>
      <c r="E35" s="378">
        <v>142</v>
      </c>
      <c r="F35" s="382"/>
      <c r="G35" s="247"/>
      <c r="H35" s="382">
        <v>0</v>
      </c>
      <c r="I35" s="382">
        <v>0</v>
      </c>
      <c r="J35" s="247"/>
      <c r="K35" s="74">
        <f t="shared" si="2"/>
        <v>0</v>
      </c>
    </row>
    <row r="36" spans="1:12" ht="13.5" x14ac:dyDescent="0.3">
      <c r="A36" s="73" t="str">
        <f t="shared" si="3"/>
        <v>174232-3-100</v>
      </c>
      <c r="B36" s="374">
        <v>174232</v>
      </c>
      <c r="C36" s="375">
        <v>3</v>
      </c>
      <c r="D36" s="376" t="s">
        <v>9</v>
      </c>
      <c r="E36" s="375">
        <v>100</v>
      </c>
      <c r="F36" s="381"/>
      <c r="G36" s="246"/>
      <c r="H36" s="381">
        <v>0</v>
      </c>
      <c r="I36" s="381">
        <v>0</v>
      </c>
      <c r="J36" s="246"/>
      <c r="K36" s="74">
        <f t="shared" si="2"/>
        <v>0</v>
      </c>
    </row>
    <row r="37" spans="1:12" ht="13.5" x14ac:dyDescent="0.3">
      <c r="A37" s="73" t="str">
        <f t="shared" si="3"/>
        <v>174232-3-142</v>
      </c>
      <c r="B37" s="377">
        <v>174232</v>
      </c>
      <c r="C37" s="378">
        <v>3</v>
      </c>
      <c r="D37" s="379" t="s">
        <v>9</v>
      </c>
      <c r="E37" s="378">
        <v>142</v>
      </c>
      <c r="F37" s="382"/>
      <c r="G37" s="247"/>
      <c r="H37" s="382">
        <v>0</v>
      </c>
      <c r="I37" s="382">
        <v>0</v>
      </c>
      <c r="J37" s="247"/>
      <c r="K37" s="74">
        <f t="shared" si="2"/>
        <v>0</v>
      </c>
    </row>
    <row r="38" spans="1:12" ht="13.5" x14ac:dyDescent="0.3">
      <c r="A38" s="73" t="str">
        <f t="shared" si="3"/>
        <v>174232-4-142</v>
      </c>
      <c r="B38" s="374">
        <v>174232</v>
      </c>
      <c r="C38" s="375">
        <v>4</v>
      </c>
      <c r="D38" s="376" t="s">
        <v>8</v>
      </c>
      <c r="E38" s="375">
        <v>142</v>
      </c>
      <c r="F38" s="381"/>
      <c r="G38" s="246"/>
      <c r="H38" s="381">
        <v>0</v>
      </c>
      <c r="I38" s="381">
        <v>0</v>
      </c>
      <c r="J38" s="246"/>
      <c r="K38" s="74">
        <f t="shared" si="2"/>
        <v>0</v>
      </c>
    </row>
    <row r="39" spans="1:12" ht="13.5" x14ac:dyDescent="0.3">
      <c r="A39" s="73" t="str">
        <f t="shared" si="3"/>
        <v>174232-3-144</v>
      </c>
      <c r="B39" s="377">
        <v>174232</v>
      </c>
      <c r="C39" s="378">
        <v>3</v>
      </c>
      <c r="D39" s="379" t="s">
        <v>9</v>
      </c>
      <c r="E39" s="378">
        <v>144</v>
      </c>
      <c r="F39" s="382"/>
      <c r="G39" s="247"/>
      <c r="H39" s="382">
        <v>0</v>
      </c>
      <c r="I39" s="382">
        <v>0</v>
      </c>
      <c r="J39" s="247"/>
      <c r="K39" s="74">
        <f t="shared" si="2"/>
        <v>0</v>
      </c>
    </row>
    <row r="40" spans="1:12" ht="13.5" x14ac:dyDescent="0.3">
      <c r="A40" s="73" t="str">
        <f t="shared" si="3"/>
        <v>174232-4-263</v>
      </c>
      <c r="B40" s="374">
        <v>174232</v>
      </c>
      <c r="C40" s="375">
        <v>4</v>
      </c>
      <c r="D40" s="376" t="s">
        <v>8</v>
      </c>
      <c r="E40" s="375">
        <v>263</v>
      </c>
      <c r="F40" s="381"/>
      <c r="G40" s="246"/>
      <c r="H40" s="381">
        <v>0</v>
      </c>
      <c r="I40" s="381">
        <v>0</v>
      </c>
      <c r="J40" s="246"/>
      <c r="K40" s="74">
        <f t="shared" si="2"/>
        <v>0</v>
      </c>
    </row>
    <row r="41" spans="1:12" ht="13.5" x14ac:dyDescent="0.3">
      <c r="A41" s="73" t="str">
        <f t="shared" si="3"/>
        <v>174233-3-142</v>
      </c>
      <c r="B41" s="377">
        <v>174233</v>
      </c>
      <c r="C41" s="378">
        <v>3</v>
      </c>
      <c r="D41" s="379" t="s">
        <v>9</v>
      </c>
      <c r="E41" s="378">
        <v>142</v>
      </c>
      <c r="F41" s="382"/>
      <c r="G41" s="247"/>
      <c r="H41" s="382">
        <v>0</v>
      </c>
      <c r="I41" s="382">
        <v>0</v>
      </c>
      <c r="J41" s="247"/>
      <c r="K41" s="74">
        <f t="shared" si="2"/>
        <v>0</v>
      </c>
    </row>
    <row r="42" spans="1:12" ht="13.5" x14ac:dyDescent="0.3">
      <c r="A42" s="73" t="str">
        <f t="shared" si="3"/>
        <v>174234-3-142</v>
      </c>
      <c r="B42" s="374">
        <v>174234</v>
      </c>
      <c r="C42" s="375">
        <v>3</v>
      </c>
      <c r="D42" s="376" t="s">
        <v>9</v>
      </c>
      <c r="E42" s="375">
        <v>142</v>
      </c>
      <c r="F42" s="381"/>
      <c r="G42" s="246"/>
      <c r="H42" s="381">
        <v>0</v>
      </c>
      <c r="I42" s="381">
        <v>0</v>
      </c>
      <c r="J42" s="246"/>
      <c r="K42" s="74">
        <f>+J42+I42+H42+F42</f>
        <v>0</v>
      </c>
    </row>
    <row r="43" spans="1:12" ht="13.5" x14ac:dyDescent="0.3">
      <c r="A43" s="73" t="str">
        <f t="shared" si="3"/>
        <v>174234-4-142</v>
      </c>
      <c r="B43" s="377">
        <v>174234</v>
      </c>
      <c r="C43" s="378">
        <v>4</v>
      </c>
      <c r="D43" s="379" t="s">
        <v>8</v>
      </c>
      <c r="E43" s="378">
        <v>142</v>
      </c>
      <c r="F43" s="382"/>
      <c r="G43" s="247"/>
      <c r="H43" s="382">
        <v>0</v>
      </c>
      <c r="I43" s="382">
        <v>0</v>
      </c>
      <c r="J43" s="247"/>
      <c r="K43" s="74">
        <f>+J43+I43+H43+F43</f>
        <v>0</v>
      </c>
      <c r="L43" s="75"/>
    </row>
    <row r="44" spans="1:12" ht="13.5" x14ac:dyDescent="0.3">
      <c r="A44" s="73" t="str">
        <f t="shared" si="3"/>
        <v>174235-3-142</v>
      </c>
      <c r="B44" s="374">
        <v>174235</v>
      </c>
      <c r="C44" s="375">
        <v>3</v>
      </c>
      <c r="D44" s="376" t="s">
        <v>9</v>
      </c>
      <c r="E44" s="375">
        <v>142</v>
      </c>
      <c r="F44" s="381"/>
      <c r="G44" s="246"/>
      <c r="H44" s="381">
        <v>0</v>
      </c>
      <c r="I44" s="381">
        <v>0</v>
      </c>
      <c r="J44" s="246"/>
      <c r="K44" s="74">
        <f>+J44+I44+H44+F44</f>
        <v>0</v>
      </c>
    </row>
    <row r="45" spans="1:12" ht="13.5" x14ac:dyDescent="0.3">
      <c r="A45" s="73" t="str">
        <f t="shared" si="3"/>
        <v>174235-4-142</v>
      </c>
      <c r="B45" s="377">
        <v>174235</v>
      </c>
      <c r="C45" s="378">
        <v>4</v>
      </c>
      <c r="D45" s="379" t="s">
        <v>8</v>
      </c>
      <c r="E45" s="378">
        <v>142</v>
      </c>
      <c r="F45" s="382"/>
      <c r="G45" s="247"/>
      <c r="H45" s="382">
        <v>0</v>
      </c>
      <c r="I45" s="382">
        <v>0</v>
      </c>
      <c r="J45" s="247"/>
      <c r="K45" s="74">
        <f t="shared" ref="K45:K93" si="4">+J45+I45+H45+F45</f>
        <v>0</v>
      </c>
    </row>
    <row r="46" spans="1:12" ht="13.5" x14ac:dyDescent="0.3">
      <c r="A46" s="73" t="str">
        <f t="shared" si="3"/>
        <v>174235-3-280</v>
      </c>
      <c r="B46" s="374">
        <v>174235</v>
      </c>
      <c r="C46" s="375">
        <v>3</v>
      </c>
      <c r="D46" s="376" t="s">
        <v>9</v>
      </c>
      <c r="E46" s="375">
        <v>280</v>
      </c>
      <c r="F46" s="381"/>
      <c r="G46" s="246"/>
      <c r="H46" s="381">
        <v>0</v>
      </c>
      <c r="I46" s="381">
        <v>0</v>
      </c>
      <c r="J46" s="246"/>
      <c r="K46" s="74">
        <f>+J46+I46+H46+F46</f>
        <v>0</v>
      </c>
    </row>
    <row r="47" spans="1:12" ht="13.5" x14ac:dyDescent="0.3">
      <c r="A47" s="73" t="str">
        <f t="shared" si="3"/>
        <v>174235-3-281</v>
      </c>
      <c r="B47" s="377">
        <v>174235</v>
      </c>
      <c r="C47" s="378">
        <v>3</v>
      </c>
      <c r="D47" s="379" t="s">
        <v>9</v>
      </c>
      <c r="E47" s="378">
        <v>281</v>
      </c>
      <c r="F47" s="382">
        <v>550000</v>
      </c>
      <c r="G47" s="247"/>
      <c r="H47" s="382">
        <v>0</v>
      </c>
      <c r="I47" s="382">
        <v>0</v>
      </c>
      <c r="J47" s="247"/>
      <c r="K47" s="74">
        <f t="shared" si="4"/>
        <v>550000</v>
      </c>
    </row>
    <row r="48" spans="1:12" ht="13.5" x14ac:dyDescent="0.3">
      <c r="A48" s="73" t="str">
        <f t="shared" si="3"/>
        <v>174236-3-142</v>
      </c>
      <c r="B48" s="374">
        <v>174236</v>
      </c>
      <c r="C48" s="375">
        <v>3</v>
      </c>
      <c r="D48" s="376" t="s">
        <v>9</v>
      </c>
      <c r="E48" s="375">
        <v>142</v>
      </c>
      <c r="F48" s="381">
        <v>0</v>
      </c>
      <c r="G48" s="246"/>
      <c r="H48" s="381">
        <v>0</v>
      </c>
      <c r="I48" s="381">
        <v>0</v>
      </c>
      <c r="J48" s="246"/>
      <c r="K48" s="74">
        <f t="shared" si="4"/>
        <v>0</v>
      </c>
    </row>
    <row r="49" spans="1:11" ht="13.5" x14ac:dyDescent="0.3">
      <c r="A49" s="73" t="str">
        <f t="shared" si="3"/>
        <v>174236-4-142</v>
      </c>
      <c r="B49" s="377">
        <v>174236</v>
      </c>
      <c r="C49" s="378">
        <v>4</v>
      </c>
      <c r="D49" s="379" t="s">
        <v>8</v>
      </c>
      <c r="E49" s="378">
        <v>142</v>
      </c>
      <c r="F49" s="382"/>
      <c r="G49" s="247"/>
      <c r="H49" s="382">
        <v>0</v>
      </c>
      <c r="I49" s="382">
        <v>0</v>
      </c>
      <c r="J49" s="247"/>
      <c r="K49" s="74">
        <f t="shared" si="4"/>
        <v>0</v>
      </c>
    </row>
    <row r="50" spans="1:11" ht="13.5" x14ac:dyDescent="0.3">
      <c r="A50" s="73" t="str">
        <f t="shared" si="3"/>
        <v>174237-3-142</v>
      </c>
      <c r="B50" s="374">
        <v>174237</v>
      </c>
      <c r="C50" s="375">
        <v>3</v>
      </c>
      <c r="D50" s="376" t="s">
        <v>9</v>
      </c>
      <c r="E50" s="375">
        <v>142</v>
      </c>
      <c r="F50" s="381"/>
      <c r="G50" s="246"/>
      <c r="H50" s="381">
        <v>0</v>
      </c>
      <c r="I50" s="381">
        <v>0</v>
      </c>
      <c r="J50" s="246"/>
      <c r="K50" s="74">
        <f t="shared" si="4"/>
        <v>0</v>
      </c>
    </row>
    <row r="51" spans="1:11" ht="13.5" x14ac:dyDescent="0.3">
      <c r="A51" s="73" t="str">
        <f t="shared" si="3"/>
        <v>174238-4-142</v>
      </c>
      <c r="B51" s="377">
        <v>174238</v>
      </c>
      <c r="C51" s="378">
        <v>4</v>
      </c>
      <c r="D51" s="379" t="s">
        <v>8</v>
      </c>
      <c r="E51" s="378">
        <v>142</v>
      </c>
      <c r="F51" s="382"/>
      <c r="G51" s="247"/>
      <c r="H51" s="382">
        <v>0</v>
      </c>
      <c r="I51" s="382">
        <v>0</v>
      </c>
      <c r="J51" s="247"/>
      <c r="K51" s="74">
        <f t="shared" si="4"/>
        <v>0</v>
      </c>
    </row>
    <row r="52" spans="1:11" ht="13.5" x14ac:dyDescent="0.3">
      <c r="A52" s="73" t="str">
        <f t="shared" si="3"/>
        <v>174238-3-250</v>
      </c>
      <c r="B52" s="374">
        <v>174238</v>
      </c>
      <c r="C52" s="375">
        <v>3</v>
      </c>
      <c r="D52" s="376" t="s">
        <v>9</v>
      </c>
      <c r="E52" s="375">
        <v>250</v>
      </c>
      <c r="F52" s="381"/>
      <c r="G52" s="246"/>
      <c r="H52" s="381">
        <v>0</v>
      </c>
      <c r="I52" s="381">
        <v>0</v>
      </c>
      <c r="J52" s="246"/>
      <c r="K52" s="74">
        <f t="shared" si="4"/>
        <v>0</v>
      </c>
    </row>
    <row r="53" spans="1:11" ht="13.5" x14ac:dyDescent="0.3">
      <c r="A53" s="73" t="str">
        <f t="shared" si="3"/>
        <v>174238-3-281</v>
      </c>
      <c r="B53" s="377">
        <v>174238</v>
      </c>
      <c r="C53" s="378">
        <v>3</v>
      </c>
      <c r="D53" s="379" t="s">
        <v>9</v>
      </c>
      <c r="E53" s="378">
        <v>281</v>
      </c>
      <c r="F53" s="382">
        <v>300000</v>
      </c>
      <c r="G53" s="247"/>
      <c r="H53" s="382">
        <v>0</v>
      </c>
      <c r="I53" s="382">
        <v>0</v>
      </c>
      <c r="J53" s="247"/>
      <c r="K53" s="74">
        <f t="shared" si="4"/>
        <v>300000</v>
      </c>
    </row>
    <row r="54" spans="1:11" ht="13.5" x14ac:dyDescent="0.3">
      <c r="A54" s="73" t="str">
        <f t="shared" si="3"/>
        <v>174239-3-142</v>
      </c>
      <c r="B54" s="374">
        <v>174239</v>
      </c>
      <c r="C54" s="375">
        <v>3</v>
      </c>
      <c r="D54" s="376" t="s">
        <v>9</v>
      </c>
      <c r="E54" s="375">
        <v>142</v>
      </c>
      <c r="F54" s="381"/>
      <c r="G54" s="246"/>
      <c r="H54" s="381">
        <v>0</v>
      </c>
      <c r="I54" s="381">
        <v>0</v>
      </c>
      <c r="J54" s="246"/>
      <c r="K54" s="74">
        <f t="shared" si="4"/>
        <v>0</v>
      </c>
    </row>
    <row r="55" spans="1:11" ht="13.5" x14ac:dyDescent="0.3">
      <c r="A55" s="73" t="str">
        <f t="shared" si="3"/>
        <v>174239-4-142</v>
      </c>
      <c r="B55" s="377">
        <v>174239</v>
      </c>
      <c r="C55" s="378">
        <v>4</v>
      </c>
      <c r="D55" s="379" t="s">
        <v>8</v>
      </c>
      <c r="E55" s="378">
        <v>142</v>
      </c>
      <c r="F55" s="382"/>
      <c r="G55" s="247"/>
      <c r="H55" s="382">
        <v>0</v>
      </c>
      <c r="I55" s="382">
        <v>0</v>
      </c>
      <c r="J55" s="247"/>
      <c r="K55" s="74">
        <f t="shared" si="4"/>
        <v>0</v>
      </c>
    </row>
    <row r="56" spans="1:11" ht="13.5" x14ac:dyDescent="0.3">
      <c r="A56" s="73" t="str">
        <f t="shared" si="3"/>
        <v>174239-3-250</v>
      </c>
      <c r="B56" s="374">
        <v>174239</v>
      </c>
      <c r="C56" s="375">
        <v>3</v>
      </c>
      <c r="D56" s="376" t="s">
        <v>9</v>
      </c>
      <c r="E56" s="375">
        <v>250</v>
      </c>
      <c r="F56" s="381"/>
      <c r="G56" s="246"/>
      <c r="H56" s="381">
        <v>0</v>
      </c>
      <c r="I56" s="381">
        <v>0</v>
      </c>
      <c r="J56" s="246"/>
      <c r="K56" s="74">
        <f t="shared" si="4"/>
        <v>0</v>
      </c>
    </row>
    <row r="57" spans="1:11" ht="13.5" x14ac:dyDescent="0.3">
      <c r="A57" s="73" t="str">
        <f t="shared" si="3"/>
        <v>174240-3-142</v>
      </c>
      <c r="B57" s="377">
        <v>174240</v>
      </c>
      <c r="C57" s="378">
        <v>3</v>
      </c>
      <c r="D57" s="379" t="s">
        <v>9</v>
      </c>
      <c r="E57" s="378">
        <v>142</v>
      </c>
      <c r="F57" s="382"/>
      <c r="G57" s="247"/>
      <c r="H57" s="382">
        <v>0</v>
      </c>
      <c r="I57" s="382">
        <v>0</v>
      </c>
      <c r="J57" s="247"/>
      <c r="K57" s="74">
        <f t="shared" si="4"/>
        <v>0</v>
      </c>
    </row>
    <row r="58" spans="1:11" ht="13.5" x14ac:dyDescent="0.3">
      <c r="A58" s="73" t="str">
        <f t="shared" si="3"/>
        <v>174241-3-142</v>
      </c>
      <c r="B58" s="374">
        <v>174241</v>
      </c>
      <c r="C58" s="375">
        <v>3</v>
      </c>
      <c r="D58" s="376" t="s">
        <v>9</v>
      </c>
      <c r="E58" s="375">
        <v>142</v>
      </c>
      <c r="F58" s="381"/>
      <c r="G58" s="246"/>
      <c r="H58" s="381">
        <v>0</v>
      </c>
      <c r="I58" s="381">
        <v>0</v>
      </c>
      <c r="J58" s="246"/>
      <c r="K58" s="74">
        <f t="shared" si="4"/>
        <v>0</v>
      </c>
    </row>
    <row r="59" spans="1:11" ht="13.5" x14ac:dyDescent="0.3">
      <c r="A59" s="73" t="str">
        <f t="shared" si="3"/>
        <v>174241-4-142</v>
      </c>
      <c r="B59" s="377">
        <v>174241</v>
      </c>
      <c r="C59" s="378">
        <v>4</v>
      </c>
      <c r="D59" s="379" t="s">
        <v>8</v>
      </c>
      <c r="E59" s="378">
        <v>142</v>
      </c>
      <c r="F59" s="382">
        <v>0</v>
      </c>
      <c r="G59" s="247"/>
      <c r="H59" s="382">
        <v>0</v>
      </c>
      <c r="I59" s="382">
        <v>0</v>
      </c>
      <c r="J59" s="247"/>
      <c r="K59" s="74">
        <f t="shared" si="4"/>
        <v>0</v>
      </c>
    </row>
    <row r="60" spans="1:11" ht="13.5" x14ac:dyDescent="0.3">
      <c r="A60" s="73" t="str">
        <f t="shared" si="3"/>
        <v>174242-3-142</v>
      </c>
      <c r="B60" s="374">
        <v>174242</v>
      </c>
      <c r="C60" s="375">
        <v>3</v>
      </c>
      <c r="D60" s="376" t="s">
        <v>9</v>
      </c>
      <c r="E60" s="375">
        <v>142</v>
      </c>
      <c r="F60" s="381"/>
      <c r="G60" s="246"/>
      <c r="H60" s="381">
        <v>0</v>
      </c>
      <c r="I60" s="381">
        <v>0</v>
      </c>
      <c r="J60" s="246"/>
      <c r="K60" s="74">
        <f t="shared" si="4"/>
        <v>0</v>
      </c>
    </row>
    <row r="61" spans="1:11" ht="13.5" x14ac:dyDescent="0.3">
      <c r="A61" s="73" t="str">
        <f t="shared" si="3"/>
        <v>174242-4-142</v>
      </c>
      <c r="B61" s="377">
        <v>174242</v>
      </c>
      <c r="C61" s="378">
        <v>4</v>
      </c>
      <c r="D61" s="379" t="s">
        <v>8</v>
      </c>
      <c r="E61" s="378">
        <v>142</v>
      </c>
      <c r="F61" s="382">
        <v>0</v>
      </c>
      <c r="G61" s="247"/>
      <c r="H61" s="382">
        <v>0</v>
      </c>
      <c r="I61" s="382">
        <v>0</v>
      </c>
      <c r="J61" s="247"/>
      <c r="K61" s="74">
        <f t="shared" si="4"/>
        <v>0</v>
      </c>
    </row>
    <row r="62" spans="1:11" ht="13.5" x14ac:dyDescent="0.3">
      <c r="A62" s="73" t="str">
        <f t="shared" si="3"/>
        <v>174243-3-142</v>
      </c>
      <c r="B62" s="374">
        <v>174243</v>
      </c>
      <c r="C62" s="375">
        <v>3</v>
      </c>
      <c r="D62" s="376" t="s">
        <v>9</v>
      </c>
      <c r="E62" s="375">
        <v>142</v>
      </c>
      <c r="F62" s="381"/>
      <c r="G62" s="246"/>
      <c r="H62" s="381">
        <v>0</v>
      </c>
      <c r="I62" s="381">
        <v>0</v>
      </c>
      <c r="J62" s="246"/>
      <c r="K62" s="74">
        <f t="shared" si="4"/>
        <v>0</v>
      </c>
    </row>
    <row r="63" spans="1:11" ht="13.5" x14ac:dyDescent="0.3">
      <c r="A63" s="73" t="str">
        <f t="shared" si="3"/>
        <v>174244-3-142</v>
      </c>
      <c r="B63" s="377">
        <v>174244</v>
      </c>
      <c r="C63" s="378">
        <v>3</v>
      </c>
      <c r="D63" s="379" t="s">
        <v>9</v>
      </c>
      <c r="E63" s="378">
        <v>142</v>
      </c>
      <c r="F63" s="382"/>
      <c r="G63" s="247"/>
      <c r="H63" s="382">
        <v>0</v>
      </c>
      <c r="I63" s="382">
        <v>0</v>
      </c>
      <c r="J63" s="247"/>
      <c r="K63" s="74">
        <f t="shared" si="4"/>
        <v>0</v>
      </c>
    </row>
    <row r="64" spans="1:11" ht="13.5" x14ac:dyDescent="0.3">
      <c r="A64" s="73" t="str">
        <f t="shared" si="3"/>
        <v>174245-3-142</v>
      </c>
      <c r="B64" s="374">
        <v>174245</v>
      </c>
      <c r="C64" s="375">
        <v>3</v>
      </c>
      <c r="D64" s="376" t="s">
        <v>9</v>
      </c>
      <c r="E64" s="375">
        <v>142</v>
      </c>
      <c r="F64" s="381"/>
      <c r="G64" s="246"/>
      <c r="H64" s="381">
        <v>0</v>
      </c>
      <c r="I64" s="381">
        <v>0</v>
      </c>
      <c r="J64" s="246"/>
      <c r="K64" s="74">
        <f t="shared" si="4"/>
        <v>0</v>
      </c>
    </row>
    <row r="65" spans="1:11" ht="13.5" x14ac:dyDescent="0.3">
      <c r="A65" s="73" t="str">
        <f t="shared" si="3"/>
        <v>174245-4-142</v>
      </c>
      <c r="B65" s="377">
        <v>174245</v>
      </c>
      <c r="C65" s="378">
        <v>4</v>
      </c>
      <c r="D65" s="379" t="s">
        <v>8</v>
      </c>
      <c r="E65" s="378">
        <v>142</v>
      </c>
      <c r="F65" s="382">
        <v>0</v>
      </c>
      <c r="G65" s="247"/>
      <c r="H65" s="382">
        <v>0</v>
      </c>
      <c r="I65" s="382">
        <v>0</v>
      </c>
      <c r="J65" s="247"/>
      <c r="K65" s="74">
        <f t="shared" si="4"/>
        <v>0</v>
      </c>
    </row>
    <row r="66" spans="1:11" ht="13.5" x14ac:dyDescent="0.3">
      <c r="A66" s="73" t="str">
        <f t="shared" si="3"/>
        <v>174246-3-142</v>
      </c>
      <c r="B66" s="374">
        <v>174246</v>
      </c>
      <c r="C66" s="375">
        <v>3</v>
      </c>
      <c r="D66" s="376" t="s">
        <v>9</v>
      </c>
      <c r="E66" s="375">
        <v>142</v>
      </c>
      <c r="F66" s="381"/>
      <c r="G66" s="246"/>
      <c r="H66" s="381">
        <v>0</v>
      </c>
      <c r="I66" s="381">
        <v>0</v>
      </c>
      <c r="J66" s="246"/>
      <c r="K66" s="74">
        <f t="shared" si="4"/>
        <v>0</v>
      </c>
    </row>
    <row r="67" spans="1:11" ht="13.5" x14ac:dyDescent="0.3">
      <c r="A67" s="73" t="str">
        <f t="shared" si="3"/>
        <v>174247-3-142</v>
      </c>
      <c r="B67" s="377">
        <v>174247</v>
      </c>
      <c r="C67" s="378">
        <v>3</v>
      </c>
      <c r="D67" s="379" t="s">
        <v>9</v>
      </c>
      <c r="E67" s="378">
        <v>142</v>
      </c>
      <c r="F67" s="382">
        <v>0</v>
      </c>
      <c r="G67" s="247"/>
      <c r="H67" s="382">
        <v>0</v>
      </c>
      <c r="I67" s="382">
        <v>0</v>
      </c>
      <c r="J67" s="247"/>
      <c r="K67" s="74">
        <f t="shared" si="4"/>
        <v>0</v>
      </c>
    </row>
    <row r="68" spans="1:11" ht="13.5" x14ac:dyDescent="0.3">
      <c r="A68" s="73" t="str">
        <f t="shared" si="3"/>
        <v>174248-3-142</v>
      </c>
      <c r="B68" s="374">
        <v>174248</v>
      </c>
      <c r="C68" s="375">
        <v>3</v>
      </c>
      <c r="D68" s="376" t="s">
        <v>9</v>
      </c>
      <c r="E68" s="375">
        <v>142</v>
      </c>
      <c r="F68" s="381"/>
      <c r="G68" s="246"/>
      <c r="H68" s="381">
        <v>0</v>
      </c>
      <c r="I68" s="381">
        <v>0</v>
      </c>
      <c r="J68" s="246"/>
      <c r="K68" s="74">
        <f t="shared" si="4"/>
        <v>0</v>
      </c>
    </row>
    <row r="69" spans="1:11" ht="13.5" x14ac:dyDescent="0.3">
      <c r="A69" s="73" t="str">
        <f t="shared" si="3"/>
        <v>174249-3-142</v>
      </c>
      <c r="B69" s="377">
        <v>174249</v>
      </c>
      <c r="C69" s="378">
        <v>3</v>
      </c>
      <c r="D69" s="379" t="s">
        <v>9</v>
      </c>
      <c r="E69" s="378">
        <v>142</v>
      </c>
      <c r="F69" s="382"/>
      <c r="G69" s="247"/>
      <c r="H69" s="382">
        <v>0</v>
      </c>
      <c r="I69" s="382">
        <v>0</v>
      </c>
      <c r="J69" s="247"/>
      <c r="K69" s="74">
        <f t="shared" si="4"/>
        <v>0</v>
      </c>
    </row>
    <row r="70" spans="1:11" ht="13.5" x14ac:dyDescent="0.3">
      <c r="A70" s="73" t="str">
        <f t="shared" si="3"/>
        <v>174249-4-142</v>
      </c>
      <c r="B70" s="374">
        <v>174249</v>
      </c>
      <c r="C70" s="375">
        <v>4</v>
      </c>
      <c r="D70" s="376" t="s">
        <v>8</v>
      </c>
      <c r="E70" s="375">
        <v>142</v>
      </c>
      <c r="F70" s="381"/>
      <c r="G70" s="246"/>
      <c r="H70" s="381">
        <v>0</v>
      </c>
      <c r="I70" s="381">
        <v>0</v>
      </c>
      <c r="J70" s="246"/>
      <c r="K70" s="74">
        <f t="shared" si="4"/>
        <v>0</v>
      </c>
    </row>
    <row r="71" spans="1:11" ht="13.5" x14ac:dyDescent="0.3">
      <c r="A71" s="73" t="str">
        <f t="shared" si="3"/>
        <v>174250-3-142</v>
      </c>
      <c r="B71" s="377">
        <v>174250</v>
      </c>
      <c r="C71" s="378">
        <v>3</v>
      </c>
      <c r="D71" s="379" t="s">
        <v>9</v>
      </c>
      <c r="E71" s="378">
        <v>142</v>
      </c>
      <c r="F71" s="382"/>
      <c r="G71" s="247"/>
      <c r="H71" s="382">
        <v>0</v>
      </c>
      <c r="I71" s="382">
        <v>0</v>
      </c>
      <c r="J71" s="247"/>
      <c r="K71" s="74">
        <f t="shared" si="4"/>
        <v>0</v>
      </c>
    </row>
    <row r="72" spans="1:11" ht="13.5" x14ac:dyDescent="0.3">
      <c r="A72" s="73" t="str">
        <f t="shared" si="3"/>
        <v>174250-4-142</v>
      </c>
      <c r="B72" s="374">
        <v>174250</v>
      </c>
      <c r="C72" s="375">
        <v>4</v>
      </c>
      <c r="D72" s="376" t="s">
        <v>8</v>
      </c>
      <c r="E72" s="375">
        <v>142</v>
      </c>
      <c r="F72" s="381"/>
      <c r="G72" s="246"/>
      <c r="H72" s="381">
        <v>0</v>
      </c>
      <c r="I72" s="381">
        <v>0</v>
      </c>
      <c r="J72" s="246"/>
      <c r="K72" s="74">
        <f t="shared" si="4"/>
        <v>0</v>
      </c>
    </row>
    <row r="73" spans="1:11" ht="13.5" x14ac:dyDescent="0.3">
      <c r="A73" s="73" t="str">
        <f t="shared" si="3"/>
        <v>174251-3-142</v>
      </c>
      <c r="B73" s="377">
        <v>174251</v>
      </c>
      <c r="C73" s="378">
        <v>3</v>
      </c>
      <c r="D73" s="379" t="s">
        <v>9</v>
      </c>
      <c r="E73" s="378">
        <v>142</v>
      </c>
      <c r="F73" s="382"/>
      <c r="G73" s="247"/>
      <c r="H73" s="382">
        <v>0</v>
      </c>
      <c r="I73" s="382">
        <v>0</v>
      </c>
      <c r="J73" s="247"/>
      <c r="K73" s="74">
        <f t="shared" si="4"/>
        <v>0</v>
      </c>
    </row>
    <row r="74" spans="1:11" ht="13.5" x14ac:dyDescent="0.3">
      <c r="A74" s="73" t="str">
        <f t="shared" si="3"/>
        <v>174252-3-142</v>
      </c>
      <c r="B74" s="374">
        <v>174252</v>
      </c>
      <c r="C74" s="375">
        <v>3</v>
      </c>
      <c r="D74" s="376" t="s">
        <v>9</v>
      </c>
      <c r="E74" s="375">
        <v>142</v>
      </c>
      <c r="F74" s="381">
        <v>150000</v>
      </c>
      <c r="G74" s="246"/>
      <c r="H74" s="381">
        <v>0</v>
      </c>
      <c r="I74" s="381">
        <v>0</v>
      </c>
      <c r="J74" s="246"/>
      <c r="K74" s="74">
        <f t="shared" si="4"/>
        <v>150000</v>
      </c>
    </row>
    <row r="75" spans="1:11" ht="13.5" x14ac:dyDescent="0.3">
      <c r="A75" s="73" t="str">
        <f t="shared" si="3"/>
        <v>174253-3-142</v>
      </c>
      <c r="B75" s="377">
        <v>174253</v>
      </c>
      <c r="C75" s="378">
        <v>3</v>
      </c>
      <c r="D75" s="379" t="s">
        <v>9</v>
      </c>
      <c r="E75" s="378">
        <v>142</v>
      </c>
      <c r="F75" s="382">
        <v>0</v>
      </c>
      <c r="G75" s="247"/>
      <c r="H75" s="382">
        <v>0</v>
      </c>
      <c r="I75" s="382">
        <v>0</v>
      </c>
      <c r="J75" s="247"/>
      <c r="K75" s="74">
        <f t="shared" si="4"/>
        <v>0</v>
      </c>
    </row>
    <row r="76" spans="1:11" ht="13.5" x14ac:dyDescent="0.3">
      <c r="A76" s="73" t="str">
        <f t="shared" si="3"/>
        <v>174254-3-142</v>
      </c>
      <c r="B76" s="374">
        <v>174254</v>
      </c>
      <c r="C76" s="375">
        <v>3</v>
      </c>
      <c r="D76" s="376" t="s">
        <v>9</v>
      </c>
      <c r="E76" s="375">
        <v>142</v>
      </c>
      <c r="F76" s="381"/>
      <c r="G76" s="246"/>
      <c r="H76" s="381">
        <v>0</v>
      </c>
      <c r="I76" s="381">
        <v>0</v>
      </c>
      <c r="J76" s="246"/>
      <c r="K76" s="74">
        <f t="shared" si="4"/>
        <v>0</v>
      </c>
    </row>
    <row r="77" spans="1:11" ht="13.5" x14ac:dyDescent="0.3">
      <c r="A77" s="73" t="str">
        <f t="shared" si="3"/>
        <v>174255-3-142</v>
      </c>
      <c r="B77" s="377">
        <v>174255</v>
      </c>
      <c r="C77" s="378">
        <v>3</v>
      </c>
      <c r="D77" s="379" t="s">
        <v>9</v>
      </c>
      <c r="E77" s="378">
        <v>142</v>
      </c>
      <c r="F77" s="382"/>
      <c r="G77" s="247"/>
      <c r="H77" s="382">
        <v>0</v>
      </c>
      <c r="I77" s="382">
        <v>0</v>
      </c>
      <c r="J77" s="247"/>
      <c r="K77" s="74">
        <f t="shared" si="4"/>
        <v>0</v>
      </c>
    </row>
    <row r="78" spans="1:11" ht="13.5" x14ac:dyDescent="0.3">
      <c r="A78" s="73" t="str">
        <f t="shared" si="3"/>
        <v>174255-4-142</v>
      </c>
      <c r="B78" s="374">
        <v>174255</v>
      </c>
      <c r="C78" s="375">
        <v>4</v>
      </c>
      <c r="D78" s="376" t="s">
        <v>8</v>
      </c>
      <c r="E78" s="375">
        <v>142</v>
      </c>
      <c r="F78" s="381"/>
      <c r="G78" s="246"/>
      <c r="H78" s="381">
        <v>0</v>
      </c>
      <c r="I78" s="381">
        <v>0</v>
      </c>
      <c r="J78" s="246"/>
      <c r="K78" s="74">
        <f t="shared" si="4"/>
        <v>0</v>
      </c>
    </row>
    <row r="79" spans="1:11" ht="13.5" x14ac:dyDescent="0.3">
      <c r="A79" s="73" t="str">
        <f t="shared" si="3"/>
        <v>174256-3-142</v>
      </c>
      <c r="B79" s="377">
        <v>174256</v>
      </c>
      <c r="C79" s="378">
        <v>3</v>
      </c>
      <c r="D79" s="379" t="s">
        <v>9</v>
      </c>
      <c r="E79" s="378">
        <v>142</v>
      </c>
      <c r="F79" s="382"/>
      <c r="G79" s="247"/>
      <c r="H79" s="382">
        <v>0</v>
      </c>
      <c r="I79" s="382">
        <v>0</v>
      </c>
      <c r="J79" s="247"/>
      <c r="K79" s="74">
        <f t="shared" si="4"/>
        <v>0</v>
      </c>
    </row>
    <row r="80" spans="1:11" ht="13.5" x14ac:dyDescent="0.3">
      <c r="A80" s="73" t="str">
        <f t="shared" si="3"/>
        <v>174257-3-142</v>
      </c>
      <c r="B80" s="374">
        <v>174257</v>
      </c>
      <c r="C80" s="375">
        <v>3</v>
      </c>
      <c r="D80" s="376" t="s">
        <v>9</v>
      </c>
      <c r="E80" s="375">
        <v>142</v>
      </c>
      <c r="F80" s="381"/>
      <c r="G80" s="246"/>
      <c r="H80" s="381">
        <v>0</v>
      </c>
      <c r="I80" s="381">
        <v>0</v>
      </c>
      <c r="J80" s="246"/>
      <c r="K80" s="74">
        <f t="shared" si="4"/>
        <v>0</v>
      </c>
    </row>
    <row r="81" spans="1:11" ht="13.5" x14ac:dyDescent="0.3">
      <c r="A81" s="73" t="str">
        <f t="shared" si="3"/>
        <v>174258-3-142</v>
      </c>
      <c r="B81" s="377">
        <v>174258</v>
      </c>
      <c r="C81" s="378">
        <v>3</v>
      </c>
      <c r="D81" s="379" t="s">
        <v>9</v>
      </c>
      <c r="E81" s="378">
        <v>142</v>
      </c>
      <c r="F81" s="382">
        <v>0</v>
      </c>
      <c r="G81" s="247"/>
      <c r="H81" s="382">
        <v>0</v>
      </c>
      <c r="I81" s="382">
        <v>0</v>
      </c>
      <c r="J81" s="247"/>
      <c r="K81" s="74">
        <f t="shared" si="4"/>
        <v>0</v>
      </c>
    </row>
    <row r="82" spans="1:11" ht="13.5" x14ac:dyDescent="0.3">
      <c r="A82" s="73" t="str">
        <f t="shared" si="3"/>
        <v>174259-3-142</v>
      </c>
      <c r="B82" s="374">
        <v>174259</v>
      </c>
      <c r="C82" s="375">
        <v>3</v>
      </c>
      <c r="D82" s="376" t="s">
        <v>9</v>
      </c>
      <c r="E82" s="375">
        <v>142</v>
      </c>
      <c r="F82" s="381">
        <v>0</v>
      </c>
      <c r="G82" s="246"/>
      <c r="H82" s="381">
        <v>0</v>
      </c>
      <c r="I82" s="381">
        <v>0</v>
      </c>
      <c r="J82" s="246"/>
      <c r="K82" s="74">
        <f t="shared" si="4"/>
        <v>0</v>
      </c>
    </row>
    <row r="83" spans="1:11" ht="13.5" x14ac:dyDescent="0.3">
      <c r="A83" s="73" t="str">
        <f t="shared" si="3"/>
        <v>174260-3-142</v>
      </c>
      <c r="B83" s="377">
        <v>174260</v>
      </c>
      <c r="C83" s="378">
        <v>3</v>
      </c>
      <c r="D83" s="379" t="s">
        <v>9</v>
      </c>
      <c r="E83" s="378">
        <v>142</v>
      </c>
      <c r="F83" s="382"/>
      <c r="G83" s="247"/>
      <c r="H83" s="382">
        <v>0</v>
      </c>
      <c r="I83" s="382">
        <v>0</v>
      </c>
      <c r="J83" s="247"/>
      <c r="K83" s="74">
        <f t="shared" si="4"/>
        <v>0</v>
      </c>
    </row>
    <row r="84" spans="1:11" ht="13.5" x14ac:dyDescent="0.3">
      <c r="A84" s="73" t="str">
        <f t="shared" si="3"/>
        <v>174261-3-142</v>
      </c>
      <c r="B84" s="374">
        <v>174261</v>
      </c>
      <c r="C84" s="375">
        <v>3</v>
      </c>
      <c r="D84" s="376" t="s">
        <v>9</v>
      </c>
      <c r="E84" s="375">
        <v>142</v>
      </c>
      <c r="F84" s="381"/>
      <c r="G84" s="246"/>
      <c r="H84" s="381">
        <v>0</v>
      </c>
      <c r="I84" s="381">
        <v>0</v>
      </c>
      <c r="J84" s="246"/>
      <c r="K84" s="74">
        <f t="shared" si="4"/>
        <v>0</v>
      </c>
    </row>
    <row r="85" spans="1:11" ht="13.5" x14ac:dyDescent="0.3">
      <c r="A85" s="73" t="str">
        <f t="shared" si="3"/>
        <v>174262-3-142</v>
      </c>
      <c r="B85" s="377">
        <v>174262</v>
      </c>
      <c r="C85" s="378">
        <v>3</v>
      </c>
      <c r="D85" s="379" t="s">
        <v>9</v>
      </c>
      <c r="E85" s="378">
        <v>142</v>
      </c>
      <c r="F85" s="382"/>
      <c r="G85" s="247"/>
      <c r="H85" s="382">
        <v>0</v>
      </c>
      <c r="I85" s="382">
        <v>0</v>
      </c>
      <c r="J85" s="247"/>
      <c r="K85" s="74">
        <f t="shared" si="4"/>
        <v>0</v>
      </c>
    </row>
    <row r="86" spans="1:11" ht="13.5" x14ac:dyDescent="0.3">
      <c r="A86" s="73" t="str">
        <f t="shared" si="3"/>
        <v>174263-3-142</v>
      </c>
      <c r="B86" s="374">
        <v>174263</v>
      </c>
      <c r="C86" s="375">
        <v>3</v>
      </c>
      <c r="D86" s="376" t="s">
        <v>9</v>
      </c>
      <c r="E86" s="375">
        <v>142</v>
      </c>
      <c r="F86" s="381">
        <v>0</v>
      </c>
      <c r="G86" s="246"/>
      <c r="H86" s="381">
        <v>0</v>
      </c>
      <c r="I86" s="381">
        <v>0</v>
      </c>
      <c r="J86" s="246"/>
      <c r="K86" s="74">
        <f t="shared" si="4"/>
        <v>0</v>
      </c>
    </row>
    <row r="87" spans="1:11" ht="13.5" x14ac:dyDescent="0.3">
      <c r="A87" s="73" t="str">
        <f t="shared" si="3"/>
        <v>174264-3-142</v>
      </c>
      <c r="B87" s="377">
        <v>174264</v>
      </c>
      <c r="C87" s="378">
        <v>3</v>
      </c>
      <c r="D87" s="379" t="s">
        <v>9</v>
      </c>
      <c r="E87" s="378">
        <v>142</v>
      </c>
      <c r="F87" s="382"/>
      <c r="G87" s="247"/>
      <c r="H87" s="382">
        <v>0</v>
      </c>
      <c r="I87" s="382">
        <v>0</v>
      </c>
      <c r="J87" s="247"/>
      <c r="K87" s="74">
        <f t="shared" si="4"/>
        <v>0</v>
      </c>
    </row>
    <row r="88" spans="1:11" ht="13.5" x14ac:dyDescent="0.3">
      <c r="A88" s="73" t="str">
        <f t="shared" si="3"/>
        <v>174265-3-142</v>
      </c>
      <c r="B88" s="374">
        <v>174265</v>
      </c>
      <c r="C88" s="375">
        <v>3</v>
      </c>
      <c r="D88" s="376" t="s">
        <v>9</v>
      </c>
      <c r="E88" s="375">
        <v>142</v>
      </c>
      <c r="F88" s="381"/>
      <c r="G88" s="246"/>
      <c r="H88" s="381">
        <v>0</v>
      </c>
      <c r="I88" s="381">
        <v>0</v>
      </c>
      <c r="J88" s="246"/>
      <c r="K88" s="74">
        <f t="shared" si="4"/>
        <v>0</v>
      </c>
    </row>
    <row r="89" spans="1:11" ht="13.5" x14ac:dyDescent="0.3">
      <c r="A89" s="73" t="str">
        <f t="shared" si="3"/>
        <v>174266-3-142</v>
      </c>
      <c r="B89" s="377">
        <v>174266</v>
      </c>
      <c r="C89" s="378">
        <v>3</v>
      </c>
      <c r="D89" s="379" t="s">
        <v>9</v>
      </c>
      <c r="E89" s="378">
        <v>142</v>
      </c>
      <c r="F89" s="382">
        <v>0</v>
      </c>
      <c r="G89" s="247"/>
      <c r="H89" s="382">
        <v>0</v>
      </c>
      <c r="I89" s="382">
        <v>0</v>
      </c>
      <c r="J89" s="247"/>
      <c r="K89" s="74">
        <f t="shared" si="4"/>
        <v>0</v>
      </c>
    </row>
    <row r="90" spans="1:11" ht="13.5" x14ac:dyDescent="0.3">
      <c r="A90" s="73" t="str">
        <f t="shared" si="3"/>
        <v>174267-3-142</v>
      </c>
      <c r="B90" s="374">
        <v>174267</v>
      </c>
      <c r="C90" s="375">
        <v>3</v>
      </c>
      <c r="D90" s="376" t="s">
        <v>9</v>
      </c>
      <c r="E90" s="375">
        <v>142</v>
      </c>
      <c r="F90" s="381"/>
      <c r="G90" s="246"/>
      <c r="H90" s="381">
        <v>0</v>
      </c>
      <c r="I90" s="381">
        <v>0</v>
      </c>
      <c r="J90" s="246"/>
      <c r="K90" s="74">
        <f t="shared" si="4"/>
        <v>0</v>
      </c>
    </row>
    <row r="91" spans="1:11" ht="13.5" x14ac:dyDescent="0.3">
      <c r="A91" s="73" t="str">
        <f t="shared" si="3"/>
        <v>174267-4-142</v>
      </c>
      <c r="B91" s="377">
        <v>174267</v>
      </c>
      <c r="C91" s="378">
        <v>4</v>
      </c>
      <c r="D91" s="379" t="s">
        <v>8</v>
      </c>
      <c r="E91" s="378">
        <v>142</v>
      </c>
      <c r="F91" s="382"/>
      <c r="G91" s="247"/>
      <c r="H91" s="382">
        <v>0</v>
      </c>
      <c r="I91" s="382">
        <v>0</v>
      </c>
      <c r="J91" s="247"/>
      <c r="K91" s="74">
        <f t="shared" si="4"/>
        <v>0</v>
      </c>
    </row>
    <row r="92" spans="1:11" ht="13.5" x14ac:dyDescent="0.3">
      <c r="A92" s="73" t="str">
        <f t="shared" si="3"/>
        <v>174267-4-263</v>
      </c>
      <c r="B92" s="374">
        <v>174267</v>
      </c>
      <c r="C92" s="375">
        <v>4</v>
      </c>
      <c r="D92" s="376" t="s">
        <v>8</v>
      </c>
      <c r="E92" s="375">
        <v>263</v>
      </c>
      <c r="F92" s="381"/>
      <c r="G92" s="246"/>
      <c r="H92" s="381">
        <v>0</v>
      </c>
      <c r="I92" s="381">
        <v>0</v>
      </c>
      <c r="J92" s="246"/>
      <c r="K92" s="74">
        <f t="shared" si="4"/>
        <v>0</v>
      </c>
    </row>
    <row r="93" spans="1:11" ht="13.5" x14ac:dyDescent="0.3">
      <c r="A93" s="73" t="str">
        <f t="shared" si="3"/>
        <v>174268-3-142</v>
      </c>
      <c r="B93" s="377">
        <v>174268</v>
      </c>
      <c r="C93" s="378">
        <v>3</v>
      </c>
      <c r="D93" s="379" t="s">
        <v>9</v>
      </c>
      <c r="E93" s="378">
        <v>142</v>
      </c>
      <c r="F93" s="382"/>
      <c r="G93" s="247"/>
      <c r="H93" s="382">
        <v>0</v>
      </c>
      <c r="I93" s="382">
        <v>0</v>
      </c>
      <c r="J93" s="247"/>
      <c r="K93" s="74">
        <f t="shared" si="4"/>
        <v>0</v>
      </c>
    </row>
    <row r="94" spans="1:11" ht="13.5" x14ac:dyDescent="0.3">
      <c r="A94" s="73" t="str">
        <f t="shared" si="3"/>
        <v>174269-3-142</v>
      </c>
      <c r="B94" s="374">
        <v>174269</v>
      </c>
      <c r="C94" s="375">
        <v>3</v>
      </c>
      <c r="D94" s="376" t="s">
        <v>9</v>
      </c>
      <c r="E94" s="375">
        <v>142</v>
      </c>
      <c r="F94" s="381">
        <v>0</v>
      </c>
      <c r="G94" s="246"/>
      <c r="H94" s="381">
        <v>0</v>
      </c>
      <c r="I94" s="381">
        <v>0</v>
      </c>
      <c r="J94" s="246"/>
      <c r="K94" s="74">
        <f>+J94+I94+H94+F94</f>
        <v>0</v>
      </c>
    </row>
    <row r="95" spans="1:11" ht="13.5" x14ac:dyDescent="0.3">
      <c r="A95" s="73" t="str">
        <f t="shared" si="3"/>
        <v>174269-3-250</v>
      </c>
      <c r="B95" s="377">
        <v>174269</v>
      </c>
      <c r="C95" s="378">
        <v>3</v>
      </c>
      <c r="D95" s="379" t="s">
        <v>9</v>
      </c>
      <c r="E95" s="378">
        <v>250</v>
      </c>
      <c r="F95" s="382"/>
      <c r="G95" s="247"/>
      <c r="H95" s="382">
        <v>0</v>
      </c>
      <c r="I95" s="382">
        <v>0</v>
      </c>
      <c r="J95" s="247"/>
      <c r="K95" s="74">
        <f t="shared" ref="K95:K101" si="5">+J95+I95+H95+F95</f>
        <v>0</v>
      </c>
    </row>
    <row r="96" spans="1:11" ht="13.5" x14ac:dyDescent="0.3">
      <c r="A96" s="73" t="str">
        <f>CONCATENATE(B96,"-",C96,"-",E96)</f>
        <v>174269-4-250</v>
      </c>
      <c r="B96" s="374">
        <v>174269</v>
      </c>
      <c r="C96" s="375">
        <v>4</v>
      </c>
      <c r="D96" s="376" t="s">
        <v>8</v>
      </c>
      <c r="E96" s="375">
        <v>250</v>
      </c>
      <c r="F96" s="381"/>
      <c r="G96" s="246"/>
      <c r="H96" s="381">
        <v>0</v>
      </c>
      <c r="I96" s="381">
        <v>0</v>
      </c>
      <c r="J96" s="246"/>
      <c r="K96" s="74">
        <f t="shared" si="5"/>
        <v>0</v>
      </c>
    </row>
    <row r="97" spans="1:11" ht="13.5" x14ac:dyDescent="0.3">
      <c r="A97" s="73" t="str">
        <f>CONCATENATE(B97,"-",C97,"-",E97)</f>
        <v>174270-3-142</v>
      </c>
      <c r="B97" s="377">
        <v>174270</v>
      </c>
      <c r="C97" s="378">
        <v>3</v>
      </c>
      <c r="D97" s="379" t="s">
        <v>9</v>
      </c>
      <c r="E97" s="378">
        <v>142</v>
      </c>
      <c r="F97" s="382"/>
      <c r="G97" s="247"/>
      <c r="H97" s="382">
        <v>0</v>
      </c>
      <c r="I97" s="382">
        <v>0</v>
      </c>
      <c r="J97" s="247"/>
      <c r="K97" s="74">
        <f t="shared" si="5"/>
        <v>0</v>
      </c>
    </row>
    <row r="98" spans="1:11" ht="13.5" x14ac:dyDescent="0.3">
      <c r="A98" s="73" t="str">
        <f>CONCATENATE(B98,"-",C98,"-",E98)</f>
        <v>174271-3-142</v>
      </c>
      <c r="B98" s="374">
        <v>174271</v>
      </c>
      <c r="C98" s="375">
        <v>3</v>
      </c>
      <c r="D98" s="376" t="s">
        <v>9</v>
      </c>
      <c r="E98" s="375">
        <v>142</v>
      </c>
      <c r="F98" s="381"/>
      <c r="G98" s="246"/>
      <c r="H98" s="381">
        <v>0</v>
      </c>
      <c r="I98" s="381">
        <v>0</v>
      </c>
      <c r="J98" s="246"/>
      <c r="K98" s="74">
        <f t="shared" si="5"/>
        <v>0</v>
      </c>
    </row>
    <row r="99" spans="1:11" ht="13.5" x14ac:dyDescent="0.3">
      <c r="A99" s="73" t="str">
        <f>CONCATENATE(B99,"-",C99,"-",E99)</f>
        <v>174272-3-142</v>
      </c>
      <c r="B99" s="377">
        <v>174272</v>
      </c>
      <c r="C99" s="378">
        <v>3</v>
      </c>
      <c r="D99" s="379" t="s">
        <v>9</v>
      </c>
      <c r="E99" s="378">
        <v>142</v>
      </c>
      <c r="F99" s="382"/>
      <c r="G99" s="247"/>
      <c r="H99" s="382">
        <v>0</v>
      </c>
      <c r="I99" s="382">
        <v>0</v>
      </c>
      <c r="J99" s="247"/>
      <c r="K99" s="74">
        <f t="shared" si="5"/>
        <v>0</v>
      </c>
    </row>
    <row r="100" spans="1:11" ht="13.5" x14ac:dyDescent="0.3">
      <c r="A100" s="73" t="str">
        <f>CONCATENATE(B100,"-",C100,"-",E100)</f>
        <v>174273-3-142</v>
      </c>
      <c r="B100" s="374">
        <v>174273</v>
      </c>
      <c r="C100" s="375">
        <v>3</v>
      </c>
      <c r="D100" s="376" t="s">
        <v>9</v>
      </c>
      <c r="E100" s="375">
        <v>142</v>
      </c>
      <c r="F100" s="381"/>
      <c r="G100" s="246"/>
      <c r="H100" s="381">
        <v>0</v>
      </c>
      <c r="I100" s="381">
        <v>0</v>
      </c>
      <c r="J100" s="246"/>
      <c r="K100" s="74">
        <f t="shared" si="5"/>
        <v>0</v>
      </c>
    </row>
    <row r="101" spans="1:11" ht="13.5" x14ac:dyDescent="0.3">
      <c r="A101" s="73"/>
      <c r="B101" s="380" t="s">
        <v>10</v>
      </c>
      <c r="C101" s="487" t="s">
        <v>11</v>
      </c>
      <c r="D101" s="487"/>
      <c r="E101" s="380" t="s">
        <v>11</v>
      </c>
      <c r="F101" s="383">
        <v>1000000</v>
      </c>
      <c r="G101" s="274"/>
      <c r="H101" s="383">
        <v>1308698</v>
      </c>
      <c r="I101" s="383">
        <v>0</v>
      </c>
      <c r="J101" s="248"/>
      <c r="K101" s="74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119"/>
  <sheetViews>
    <sheetView showGridLines="0" zoomScale="80" zoomScaleNormal="80" workbookViewId="0">
      <pane xSplit="5" ySplit="4" topLeftCell="F107" activePane="bottomRight" state="frozen"/>
      <selection activeCell="B3" sqref="B3:B4"/>
      <selection pane="topRight" activeCell="B3" sqref="B3:B4"/>
      <selection pane="bottomLeft" activeCell="B3" sqref="B3:B4"/>
      <selection pane="bottomRight" activeCell="G122" sqref="G122"/>
    </sheetView>
  </sheetViews>
  <sheetFormatPr defaultRowHeight="12.5" x14ac:dyDescent="0.25"/>
  <cols>
    <col min="1" max="1" width="10.54296875" bestFit="1" customWidth="1"/>
    <col min="2" max="2" width="7.1796875" customWidth="1"/>
    <col min="3" max="3" width="3.453125" customWidth="1"/>
    <col min="4" max="4" width="24.81640625" customWidth="1"/>
    <col min="5" max="5" width="8" customWidth="1"/>
    <col min="6" max="6" width="16.7265625" bestFit="1" customWidth="1"/>
    <col min="7" max="7" width="18.54296875" customWidth="1"/>
    <col min="8" max="8" width="18.81640625" bestFit="1" customWidth="1"/>
    <col min="9" max="9" width="16.453125" customWidth="1"/>
    <col min="10" max="10" width="16.7265625" bestFit="1" customWidth="1"/>
    <col min="11" max="11" width="7.54296875" customWidth="1"/>
    <col min="12" max="12" width="17.26953125" bestFit="1" customWidth="1"/>
    <col min="13" max="14" width="16.7265625" bestFit="1" customWidth="1"/>
    <col min="15" max="15" width="15.54296875" customWidth="1"/>
    <col min="16" max="18" width="9.1796875" hidden="1" customWidth="1"/>
    <col min="19" max="19" width="16.81640625" customWidth="1"/>
    <col min="20" max="20" width="14.453125" customWidth="1"/>
  </cols>
  <sheetData>
    <row r="1" spans="1:21" ht="15.5" x14ac:dyDescent="0.35">
      <c r="B1" s="47" t="s">
        <v>207</v>
      </c>
      <c r="C1" s="48"/>
      <c r="D1" s="48"/>
      <c r="E1" s="48"/>
      <c r="F1" s="48"/>
      <c r="G1" s="48"/>
      <c r="H1" s="48"/>
      <c r="I1" s="48"/>
      <c r="K1" s="211"/>
      <c r="L1" s="210"/>
      <c r="M1" s="210"/>
      <c r="N1" s="51"/>
      <c r="O1" s="51"/>
      <c r="P1" s="51"/>
      <c r="Q1" s="51"/>
      <c r="R1" s="51"/>
      <c r="S1" s="51"/>
      <c r="T1" s="51"/>
    </row>
    <row r="2" spans="1:21" ht="22" x14ac:dyDescent="0.25">
      <c r="A2" s="295"/>
      <c r="B2" s="296"/>
      <c r="I2" s="46"/>
      <c r="J2" s="52"/>
      <c r="N2" s="51"/>
      <c r="O2" s="51"/>
      <c r="S2" s="51"/>
      <c r="T2" s="49"/>
    </row>
    <row r="3" spans="1:21" x14ac:dyDescent="0.25">
      <c r="A3" s="295">
        <v>1</v>
      </c>
      <c r="B3" s="295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</row>
    <row r="4" spans="1:21" ht="45" customHeight="1" x14ac:dyDescent="0.25">
      <c r="A4" s="392" t="s">
        <v>50</v>
      </c>
      <c r="B4" s="393" t="s">
        <v>65</v>
      </c>
      <c r="C4" s="394"/>
      <c r="D4" s="393" t="s">
        <v>66</v>
      </c>
      <c r="E4" s="393" t="s">
        <v>67</v>
      </c>
      <c r="F4" s="395" t="s">
        <v>91</v>
      </c>
      <c r="G4" s="395" t="s">
        <v>139</v>
      </c>
      <c r="H4" s="395" t="s">
        <v>92</v>
      </c>
      <c r="I4" s="395" t="s">
        <v>93</v>
      </c>
      <c r="J4" s="395" t="s">
        <v>2</v>
      </c>
      <c r="K4" s="395" t="s">
        <v>3</v>
      </c>
      <c r="L4" s="395" t="s">
        <v>94</v>
      </c>
      <c r="M4" s="395" t="s">
        <v>5</v>
      </c>
      <c r="N4" s="395" t="s">
        <v>6</v>
      </c>
      <c r="O4" s="395" t="s">
        <v>13</v>
      </c>
      <c r="S4" s="395" t="s">
        <v>4</v>
      </c>
      <c r="T4" s="53" t="s">
        <v>68</v>
      </c>
    </row>
    <row r="5" spans="1:21" ht="12.75" customHeight="1" x14ac:dyDescent="0.25">
      <c r="A5" s="396" t="str">
        <f t="shared" ref="A5:A41" si="0">CONCATENATE(B5,"-",C5,"-",E5)</f>
        <v>93039-2-100</v>
      </c>
      <c r="B5" s="475">
        <v>93039</v>
      </c>
      <c r="C5" s="476">
        <v>2</v>
      </c>
      <c r="D5" s="477" t="s">
        <v>313</v>
      </c>
      <c r="E5" s="476">
        <v>100</v>
      </c>
      <c r="F5" s="478">
        <v>22939</v>
      </c>
      <c r="G5" s="478">
        <v>0</v>
      </c>
      <c r="H5" s="478">
        <v>22939</v>
      </c>
      <c r="I5" s="478">
        <v>0</v>
      </c>
      <c r="J5" s="478">
        <v>22939</v>
      </c>
      <c r="K5" s="478">
        <v>0</v>
      </c>
      <c r="L5" s="478">
        <v>22939</v>
      </c>
      <c r="M5" s="478">
        <v>22939</v>
      </c>
      <c r="N5" s="478">
        <v>22939</v>
      </c>
      <c r="O5" s="478"/>
      <c r="P5" s="398">
        <v>1</v>
      </c>
      <c r="Q5" s="398">
        <v>1</v>
      </c>
      <c r="R5" s="398"/>
      <c r="S5" s="397">
        <f>+L5-O5</f>
        <v>22939</v>
      </c>
      <c r="T5" s="390"/>
    </row>
    <row r="6" spans="1:21" ht="12.75" customHeight="1" x14ac:dyDescent="0.25">
      <c r="A6" s="396" t="str">
        <f t="shared" si="0"/>
        <v>93045-1-100</v>
      </c>
      <c r="B6" s="479">
        <v>93045</v>
      </c>
      <c r="C6" s="480">
        <v>1</v>
      </c>
      <c r="D6" s="481" t="s">
        <v>12</v>
      </c>
      <c r="E6" s="480">
        <v>100</v>
      </c>
      <c r="F6" s="482">
        <v>2000000</v>
      </c>
      <c r="G6" s="482">
        <v>0</v>
      </c>
      <c r="H6" s="482">
        <v>2000000</v>
      </c>
      <c r="I6" s="482">
        <v>2879613</v>
      </c>
      <c r="J6" s="482">
        <v>4879613</v>
      </c>
      <c r="K6" s="482">
        <v>0</v>
      </c>
      <c r="L6" s="482">
        <v>4879613</v>
      </c>
      <c r="M6" s="482">
        <v>15848.5099999998</v>
      </c>
      <c r="N6" s="482">
        <v>15848.51</v>
      </c>
      <c r="O6" s="482"/>
      <c r="P6" s="400">
        <v>1</v>
      </c>
      <c r="Q6" s="400">
        <v>1</v>
      </c>
      <c r="R6" s="400"/>
      <c r="S6" s="399">
        <f t="shared" ref="S6:S100" si="1">+L6-O6</f>
        <v>4879613</v>
      </c>
      <c r="T6" s="390"/>
    </row>
    <row r="7" spans="1:21" ht="12.75" customHeight="1" x14ac:dyDescent="0.25">
      <c r="A7" s="396" t="str">
        <f t="shared" si="0"/>
        <v>93045-3-100</v>
      </c>
      <c r="B7" s="475">
        <v>93045</v>
      </c>
      <c r="C7" s="476">
        <v>3</v>
      </c>
      <c r="D7" s="477" t="s">
        <v>9</v>
      </c>
      <c r="E7" s="476">
        <v>100</v>
      </c>
      <c r="F7" s="478">
        <v>50000</v>
      </c>
      <c r="G7" s="478">
        <v>0</v>
      </c>
      <c r="H7" s="478">
        <v>50000</v>
      </c>
      <c r="I7" s="478">
        <v>0</v>
      </c>
      <c r="J7" s="478">
        <v>50000</v>
      </c>
      <c r="K7" s="478">
        <v>0</v>
      </c>
      <c r="L7" s="478">
        <v>50000</v>
      </c>
      <c r="M7" s="478">
        <v>12796.87</v>
      </c>
      <c r="N7" s="478">
        <v>12796.87</v>
      </c>
      <c r="O7" s="478"/>
      <c r="P7" s="401">
        <v>1</v>
      </c>
      <c r="Q7" s="402">
        <v>1</v>
      </c>
      <c r="R7" s="400"/>
      <c r="S7" s="401">
        <f>+L7-O7</f>
        <v>50000</v>
      </c>
      <c r="T7" s="391"/>
      <c r="U7" s="386"/>
    </row>
    <row r="8" spans="1:21" ht="12.75" customHeight="1" x14ac:dyDescent="0.25">
      <c r="A8" s="396" t="str">
        <f t="shared" si="0"/>
        <v>93048-1-100</v>
      </c>
      <c r="B8" s="479">
        <v>93048</v>
      </c>
      <c r="C8" s="480">
        <v>1</v>
      </c>
      <c r="D8" s="481" t="s">
        <v>12</v>
      </c>
      <c r="E8" s="480">
        <v>100</v>
      </c>
      <c r="F8" s="482">
        <v>300000</v>
      </c>
      <c r="G8" s="482">
        <v>0</v>
      </c>
      <c r="H8" s="482">
        <v>300000</v>
      </c>
      <c r="I8" s="482">
        <v>0</v>
      </c>
      <c r="J8" s="482">
        <v>300000</v>
      </c>
      <c r="K8" s="482">
        <v>0</v>
      </c>
      <c r="L8" s="482">
        <v>300000</v>
      </c>
      <c r="M8" s="482">
        <v>26851.24</v>
      </c>
      <c r="N8" s="482">
        <v>26851.24</v>
      </c>
      <c r="O8" s="482"/>
      <c r="P8" s="400">
        <v>1</v>
      </c>
      <c r="Q8" s="400">
        <v>1</v>
      </c>
      <c r="R8" s="400"/>
      <c r="S8" s="399">
        <f t="shared" si="1"/>
        <v>300000</v>
      </c>
      <c r="T8" s="390"/>
    </row>
    <row r="9" spans="1:21" ht="12.75" customHeight="1" x14ac:dyDescent="0.25">
      <c r="A9" s="396" t="str">
        <f t="shared" si="0"/>
        <v>93048-3-100</v>
      </c>
      <c r="B9" s="475">
        <v>93048</v>
      </c>
      <c r="C9" s="476">
        <v>3</v>
      </c>
      <c r="D9" s="477" t="s">
        <v>9</v>
      </c>
      <c r="E9" s="476">
        <v>100</v>
      </c>
      <c r="F9" s="478">
        <v>50000</v>
      </c>
      <c r="G9" s="478">
        <v>0</v>
      </c>
      <c r="H9" s="478">
        <v>50000</v>
      </c>
      <c r="I9" s="478">
        <v>0</v>
      </c>
      <c r="J9" s="478">
        <v>50000</v>
      </c>
      <c r="K9" s="478">
        <v>0</v>
      </c>
      <c r="L9" s="478">
        <v>50000</v>
      </c>
      <c r="M9" s="478">
        <v>50000</v>
      </c>
      <c r="N9" s="478">
        <v>50000</v>
      </c>
      <c r="O9" s="478"/>
      <c r="P9" s="400">
        <v>1</v>
      </c>
      <c r="Q9" s="400">
        <v>1</v>
      </c>
      <c r="R9" s="400"/>
      <c r="S9" s="401">
        <f>+L9-O9</f>
        <v>50000</v>
      </c>
      <c r="T9" s="390"/>
    </row>
    <row r="10" spans="1:21" ht="12.75" customHeight="1" x14ac:dyDescent="0.25">
      <c r="A10" s="396" t="str">
        <f t="shared" si="0"/>
        <v>107292-1-100</v>
      </c>
      <c r="B10" s="479">
        <v>107292</v>
      </c>
      <c r="C10" s="480">
        <v>1</v>
      </c>
      <c r="D10" s="481" t="s">
        <v>12</v>
      </c>
      <c r="E10" s="480">
        <v>100</v>
      </c>
      <c r="F10" s="482">
        <v>2000000</v>
      </c>
      <c r="G10" s="482">
        <v>0</v>
      </c>
      <c r="H10" s="482">
        <v>2000000</v>
      </c>
      <c r="I10" s="482">
        <v>-1329613</v>
      </c>
      <c r="J10" s="482">
        <v>670387</v>
      </c>
      <c r="K10" s="482">
        <v>0</v>
      </c>
      <c r="L10" s="482">
        <v>670387</v>
      </c>
      <c r="M10" s="482">
        <v>392672.12</v>
      </c>
      <c r="N10" s="482">
        <v>22285.119999999999</v>
      </c>
      <c r="O10" s="482">
        <v>370387</v>
      </c>
      <c r="P10" s="400">
        <v>1</v>
      </c>
      <c r="Q10" s="400">
        <v>1</v>
      </c>
      <c r="R10" s="400"/>
      <c r="S10" s="399">
        <f t="shared" si="1"/>
        <v>300000</v>
      </c>
      <c r="T10" s="390"/>
    </row>
    <row r="11" spans="1:21" ht="12.75" customHeight="1" x14ac:dyDescent="0.25">
      <c r="A11" s="396" t="str">
        <f t="shared" si="0"/>
        <v>107292-3-100</v>
      </c>
      <c r="B11" s="475">
        <v>107292</v>
      </c>
      <c r="C11" s="476">
        <v>3</v>
      </c>
      <c r="D11" s="477" t="s">
        <v>9</v>
      </c>
      <c r="E11" s="476">
        <v>100</v>
      </c>
      <c r="F11" s="478">
        <v>100000</v>
      </c>
      <c r="G11" s="478">
        <v>0</v>
      </c>
      <c r="H11" s="478">
        <v>100000</v>
      </c>
      <c r="I11" s="478">
        <v>0</v>
      </c>
      <c r="J11" s="478">
        <v>100000</v>
      </c>
      <c r="K11" s="478">
        <v>0</v>
      </c>
      <c r="L11" s="478">
        <v>100000</v>
      </c>
      <c r="M11" s="478">
        <v>100000</v>
      </c>
      <c r="N11" s="478">
        <v>0</v>
      </c>
      <c r="O11" s="478">
        <v>100000</v>
      </c>
      <c r="P11" s="400">
        <v>1</v>
      </c>
      <c r="Q11" s="400">
        <v>1</v>
      </c>
      <c r="R11" s="400"/>
      <c r="S11" s="401">
        <f>+L11-O11</f>
        <v>0</v>
      </c>
      <c r="T11" s="390"/>
    </row>
    <row r="12" spans="1:21" ht="12.75" customHeight="1" x14ac:dyDescent="0.25">
      <c r="A12" s="396" t="str">
        <f t="shared" si="0"/>
        <v>128803-3-142</v>
      </c>
      <c r="B12" s="479">
        <v>128803</v>
      </c>
      <c r="C12" s="480">
        <v>3</v>
      </c>
      <c r="D12" s="481" t="s">
        <v>9</v>
      </c>
      <c r="E12" s="480">
        <v>142</v>
      </c>
      <c r="F12" s="482">
        <v>30000</v>
      </c>
      <c r="G12" s="482">
        <v>0</v>
      </c>
      <c r="H12" s="482">
        <v>30000</v>
      </c>
      <c r="I12" s="482">
        <v>0</v>
      </c>
      <c r="J12" s="482">
        <v>30000</v>
      </c>
      <c r="K12" s="482">
        <v>0</v>
      </c>
      <c r="L12" s="482">
        <v>30000</v>
      </c>
      <c r="M12" s="482">
        <v>0</v>
      </c>
      <c r="N12" s="482">
        <v>0</v>
      </c>
      <c r="O12" s="482"/>
      <c r="P12" s="400">
        <v>1</v>
      </c>
      <c r="Q12" s="400">
        <v>1</v>
      </c>
      <c r="R12" s="400"/>
      <c r="S12" s="399">
        <f t="shared" si="1"/>
        <v>30000</v>
      </c>
      <c r="T12" s="390"/>
    </row>
    <row r="13" spans="1:21" ht="12.75" customHeight="1" x14ac:dyDescent="0.25">
      <c r="A13" s="396" t="str">
        <f t="shared" si="0"/>
        <v>128805-3-142</v>
      </c>
      <c r="B13" s="475">
        <v>128805</v>
      </c>
      <c r="C13" s="476">
        <v>3</v>
      </c>
      <c r="D13" s="477" t="s">
        <v>9</v>
      </c>
      <c r="E13" s="476">
        <v>142</v>
      </c>
      <c r="F13" s="478">
        <v>25000</v>
      </c>
      <c r="G13" s="478">
        <v>0</v>
      </c>
      <c r="H13" s="478">
        <v>25000</v>
      </c>
      <c r="I13" s="478">
        <v>0</v>
      </c>
      <c r="J13" s="478">
        <v>25000</v>
      </c>
      <c r="K13" s="478">
        <v>0</v>
      </c>
      <c r="L13" s="478">
        <v>25000</v>
      </c>
      <c r="M13" s="478">
        <v>0</v>
      </c>
      <c r="N13" s="478">
        <v>0</v>
      </c>
      <c r="O13" s="478"/>
      <c r="P13" s="400">
        <v>1</v>
      </c>
      <c r="Q13" s="400">
        <v>1</v>
      </c>
      <c r="R13" s="400"/>
      <c r="S13" s="401">
        <f>+L13-O13</f>
        <v>25000</v>
      </c>
      <c r="T13" s="390"/>
    </row>
    <row r="14" spans="1:21" ht="12.75" customHeight="1" x14ac:dyDescent="0.25">
      <c r="A14" s="396" t="str">
        <f t="shared" si="0"/>
        <v>128807-3-142</v>
      </c>
      <c r="B14" s="479">
        <v>128807</v>
      </c>
      <c r="C14" s="480">
        <v>3</v>
      </c>
      <c r="D14" s="481" t="s">
        <v>9</v>
      </c>
      <c r="E14" s="480">
        <v>142</v>
      </c>
      <c r="F14" s="482">
        <v>15000</v>
      </c>
      <c r="G14" s="482">
        <v>0</v>
      </c>
      <c r="H14" s="482">
        <v>15000</v>
      </c>
      <c r="I14" s="482">
        <v>-15000</v>
      </c>
      <c r="J14" s="482">
        <v>0</v>
      </c>
      <c r="K14" s="482">
        <v>0</v>
      </c>
      <c r="L14" s="482">
        <v>0</v>
      </c>
      <c r="M14" s="482">
        <v>0</v>
      </c>
      <c r="N14" s="482">
        <v>0</v>
      </c>
      <c r="O14" s="482">
        <v>0</v>
      </c>
      <c r="P14" s="400">
        <v>1</v>
      </c>
      <c r="Q14" s="400">
        <v>1</v>
      </c>
      <c r="R14" s="400"/>
      <c r="S14" s="399">
        <f t="shared" si="1"/>
        <v>0</v>
      </c>
      <c r="T14" s="390"/>
    </row>
    <row r="15" spans="1:21" ht="12.75" customHeight="1" x14ac:dyDescent="0.25">
      <c r="A15" s="396" t="str">
        <f t="shared" si="0"/>
        <v>128809-3-142</v>
      </c>
      <c r="B15" s="475">
        <v>128809</v>
      </c>
      <c r="C15" s="476">
        <v>3</v>
      </c>
      <c r="D15" s="477" t="s">
        <v>9</v>
      </c>
      <c r="E15" s="476">
        <v>142</v>
      </c>
      <c r="F15" s="478">
        <v>20000</v>
      </c>
      <c r="G15" s="478">
        <v>0</v>
      </c>
      <c r="H15" s="478">
        <v>20000</v>
      </c>
      <c r="I15" s="478">
        <v>0</v>
      </c>
      <c r="J15" s="478">
        <v>20000</v>
      </c>
      <c r="K15" s="478">
        <v>0</v>
      </c>
      <c r="L15" s="478">
        <v>20000</v>
      </c>
      <c r="M15" s="478">
        <v>0</v>
      </c>
      <c r="N15" s="478">
        <v>0</v>
      </c>
      <c r="O15" s="478"/>
      <c r="P15" s="400">
        <v>1</v>
      </c>
      <c r="Q15" s="400">
        <v>1</v>
      </c>
      <c r="R15" s="400"/>
      <c r="S15" s="401">
        <f>+L15-O15</f>
        <v>20000</v>
      </c>
      <c r="T15" s="390"/>
    </row>
    <row r="16" spans="1:21" ht="12.75" customHeight="1" x14ac:dyDescent="0.25">
      <c r="A16" s="396" t="str">
        <f t="shared" si="0"/>
        <v>128811-3-142</v>
      </c>
      <c r="B16" s="479">
        <v>128811</v>
      </c>
      <c r="C16" s="480">
        <v>3</v>
      </c>
      <c r="D16" s="481" t="s">
        <v>9</v>
      </c>
      <c r="E16" s="480">
        <v>142</v>
      </c>
      <c r="F16" s="482">
        <v>90000</v>
      </c>
      <c r="G16" s="482">
        <v>0</v>
      </c>
      <c r="H16" s="482">
        <v>90000</v>
      </c>
      <c r="I16" s="482">
        <v>-3223</v>
      </c>
      <c r="J16" s="482">
        <v>86777</v>
      </c>
      <c r="K16" s="482">
        <v>0</v>
      </c>
      <c r="L16" s="482">
        <v>86777</v>
      </c>
      <c r="M16" s="482">
        <v>0.27000000000407498</v>
      </c>
      <c r="N16" s="482">
        <v>0.27</v>
      </c>
      <c r="O16" s="482">
        <v>0</v>
      </c>
      <c r="P16" s="400">
        <v>1</v>
      </c>
      <c r="Q16" s="400">
        <v>1</v>
      </c>
      <c r="R16" s="400"/>
      <c r="S16" s="399">
        <f t="shared" si="1"/>
        <v>86777</v>
      </c>
      <c r="T16" s="390"/>
    </row>
    <row r="17" spans="1:20" ht="12.75" customHeight="1" x14ac:dyDescent="0.25">
      <c r="A17" s="396" t="str">
        <f t="shared" si="0"/>
        <v>139605-3-151</v>
      </c>
      <c r="B17" s="475">
        <v>139605</v>
      </c>
      <c r="C17" s="476">
        <v>3</v>
      </c>
      <c r="D17" s="477" t="s">
        <v>9</v>
      </c>
      <c r="E17" s="476">
        <v>151</v>
      </c>
      <c r="F17" s="478">
        <v>302887</v>
      </c>
      <c r="G17" s="478">
        <v>0</v>
      </c>
      <c r="H17" s="478">
        <v>302887</v>
      </c>
      <c r="I17" s="478">
        <v>7772</v>
      </c>
      <c r="J17" s="478">
        <v>310659</v>
      </c>
      <c r="K17" s="478">
        <v>0</v>
      </c>
      <c r="L17" s="478">
        <v>310659</v>
      </c>
      <c r="M17" s="478">
        <v>3636.4500000000098</v>
      </c>
      <c r="N17" s="478">
        <v>3636.45</v>
      </c>
      <c r="O17" s="478"/>
      <c r="P17" s="400">
        <v>1</v>
      </c>
      <c r="Q17" s="400">
        <v>1</v>
      </c>
      <c r="R17" s="400"/>
      <c r="S17" s="401">
        <f>+L17-O17</f>
        <v>310659</v>
      </c>
      <c r="T17" s="390"/>
    </row>
    <row r="18" spans="1:20" ht="12.75" customHeight="1" x14ac:dyDescent="0.25">
      <c r="A18" s="396" t="str">
        <f t="shared" si="0"/>
        <v>174222-1-100</v>
      </c>
      <c r="B18" s="479">
        <v>174222</v>
      </c>
      <c r="C18" s="480">
        <v>1</v>
      </c>
      <c r="D18" s="481" t="s">
        <v>12</v>
      </c>
      <c r="E18" s="480">
        <v>100</v>
      </c>
      <c r="F18" s="482">
        <v>86863705</v>
      </c>
      <c r="G18" s="482">
        <v>0</v>
      </c>
      <c r="H18" s="482">
        <v>86863705</v>
      </c>
      <c r="I18" s="482">
        <v>200749883</v>
      </c>
      <c r="J18" s="482">
        <v>287613588</v>
      </c>
      <c r="K18" s="482">
        <v>0</v>
      </c>
      <c r="L18" s="482">
        <v>287613588</v>
      </c>
      <c r="M18" s="482">
        <v>1451960</v>
      </c>
      <c r="N18" s="482">
        <v>1471960</v>
      </c>
      <c r="O18" s="482">
        <v>0</v>
      </c>
      <c r="P18" s="400">
        <v>1</v>
      </c>
      <c r="Q18" s="400">
        <v>1</v>
      </c>
      <c r="R18" s="400"/>
      <c r="S18" s="399">
        <f t="shared" si="1"/>
        <v>287613588</v>
      </c>
      <c r="T18" s="390"/>
    </row>
    <row r="19" spans="1:20" ht="12.75" customHeight="1" x14ac:dyDescent="0.25">
      <c r="A19" s="396" t="str">
        <f t="shared" si="0"/>
        <v>174222-1-188</v>
      </c>
      <c r="B19" s="475">
        <v>174222</v>
      </c>
      <c r="C19" s="476">
        <v>1</v>
      </c>
      <c r="D19" s="477" t="s">
        <v>12</v>
      </c>
      <c r="E19" s="476">
        <v>188</v>
      </c>
      <c r="F19" s="478"/>
      <c r="G19" s="478">
        <v>0</v>
      </c>
      <c r="H19" s="478">
        <v>0</v>
      </c>
      <c r="I19" s="478">
        <v>63197103</v>
      </c>
      <c r="J19" s="478">
        <v>63197103</v>
      </c>
      <c r="K19" s="478">
        <v>0</v>
      </c>
      <c r="L19" s="478">
        <v>63197103</v>
      </c>
      <c r="M19" s="478">
        <v>1424.92000000179</v>
      </c>
      <c r="N19" s="478">
        <v>1424.92</v>
      </c>
      <c r="O19" s="478">
        <v>0</v>
      </c>
      <c r="P19" s="400">
        <v>1</v>
      </c>
      <c r="Q19" s="400">
        <v>1</v>
      </c>
      <c r="R19" s="400"/>
      <c r="S19" s="401">
        <f>+L19-O19</f>
        <v>63197103</v>
      </c>
      <c r="T19" s="390"/>
    </row>
    <row r="20" spans="1:20" ht="12.75" customHeight="1" x14ac:dyDescent="0.25">
      <c r="A20" s="396" t="str">
        <f t="shared" si="0"/>
        <v>174224-3-151</v>
      </c>
      <c r="B20" s="479">
        <v>174224</v>
      </c>
      <c r="C20" s="480">
        <v>3</v>
      </c>
      <c r="D20" s="481" t="s">
        <v>9</v>
      </c>
      <c r="E20" s="480">
        <v>151</v>
      </c>
      <c r="F20" s="482">
        <v>25175008</v>
      </c>
      <c r="G20" s="482">
        <v>0</v>
      </c>
      <c r="H20" s="482">
        <v>25175008</v>
      </c>
      <c r="I20" s="482">
        <v>0</v>
      </c>
      <c r="J20" s="482">
        <v>25175008</v>
      </c>
      <c r="K20" s="482">
        <v>0</v>
      </c>
      <c r="L20" s="482">
        <v>25175008</v>
      </c>
      <c r="M20" s="482">
        <v>1.5700000002980199</v>
      </c>
      <c r="N20" s="482">
        <v>1.57</v>
      </c>
      <c r="O20" s="482"/>
      <c r="P20" s="400">
        <v>1</v>
      </c>
      <c r="Q20" s="400">
        <v>1</v>
      </c>
      <c r="R20" s="400"/>
      <c r="S20" s="399">
        <f t="shared" si="1"/>
        <v>25175008</v>
      </c>
      <c r="T20" s="390"/>
    </row>
    <row r="21" spans="1:20" ht="12.75" customHeight="1" x14ac:dyDescent="0.25">
      <c r="A21" s="396" t="str">
        <f t="shared" si="0"/>
        <v>174224-3-188</v>
      </c>
      <c r="B21" s="475">
        <v>174224</v>
      </c>
      <c r="C21" s="476">
        <v>3</v>
      </c>
      <c r="D21" s="477" t="s">
        <v>9</v>
      </c>
      <c r="E21" s="476">
        <v>188</v>
      </c>
      <c r="F21" s="478"/>
      <c r="G21" s="478">
        <v>0</v>
      </c>
      <c r="H21" s="478">
        <v>0</v>
      </c>
      <c r="I21" s="478">
        <v>2300000</v>
      </c>
      <c r="J21" s="478">
        <v>2300000</v>
      </c>
      <c r="K21" s="478">
        <v>0</v>
      </c>
      <c r="L21" s="478">
        <v>2300000</v>
      </c>
      <c r="M21" s="478">
        <v>1300000</v>
      </c>
      <c r="N21" s="478">
        <v>1300000</v>
      </c>
      <c r="O21" s="478"/>
      <c r="P21" s="400">
        <v>1</v>
      </c>
      <c r="Q21" s="400">
        <v>1</v>
      </c>
      <c r="R21" s="400"/>
      <c r="S21" s="401">
        <f>+L21-O21</f>
        <v>2300000</v>
      </c>
      <c r="T21" s="390"/>
    </row>
    <row r="22" spans="1:20" ht="12.75" customHeight="1" x14ac:dyDescent="0.25">
      <c r="A22" s="396" t="str">
        <f t="shared" si="0"/>
        <v>174225-3-151</v>
      </c>
      <c r="B22" s="479">
        <v>174225</v>
      </c>
      <c r="C22" s="480">
        <v>3</v>
      </c>
      <c r="D22" s="481" t="s">
        <v>9</v>
      </c>
      <c r="E22" s="480">
        <v>151</v>
      </c>
      <c r="F22" s="482">
        <v>997967</v>
      </c>
      <c r="G22" s="482">
        <v>0</v>
      </c>
      <c r="H22" s="482">
        <v>997967</v>
      </c>
      <c r="I22" s="482">
        <v>0</v>
      </c>
      <c r="J22" s="482">
        <v>997967</v>
      </c>
      <c r="K22" s="482">
        <v>0</v>
      </c>
      <c r="L22" s="482">
        <v>997967</v>
      </c>
      <c r="M22" s="482">
        <v>1297.68999999994</v>
      </c>
      <c r="N22" s="482">
        <v>1397.69</v>
      </c>
      <c r="O22" s="482"/>
      <c r="P22" s="400">
        <v>0</v>
      </c>
      <c r="Q22" s="400">
        <v>1</v>
      </c>
      <c r="R22" s="400"/>
      <c r="S22" s="399">
        <f t="shared" si="1"/>
        <v>997967</v>
      </c>
      <c r="T22" s="390"/>
    </row>
    <row r="23" spans="1:20" ht="12.75" customHeight="1" x14ac:dyDescent="0.25">
      <c r="A23" s="396" t="str">
        <f t="shared" si="0"/>
        <v>174228-3-142</v>
      </c>
      <c r="B23" s="475">
        <v>174228</v>
      </c>
      <c r="C23" s="476">
        <v>3</v>
      </c>
      <c r="D23" s="477" t="s">
        <v>9</v>
      </c>
      <c r="E23" s="476">
        <v>142</v>
      </c>
      <c r="F23" s="478">
        <v>300000</v>
      </c>
      <c r="G23" s="478">
        <v>0</v>
      </c>
      <c r="H23" s="478">
        <v>300000</v>
      </c>
      <c r="I23" s="478">
        <v>-298350</v>
      </c>
      <c r="J23" s="478">
        <v>1650</v>
      </c>
      <c r="K23" s="478">
        <v>0</v>
      </c>
      <c r="L23" s="478">
        <v>1650</v>
      </c>
      <c r="M23" s="478">
        <v>0</v>
      </c>
      <c r="N23" s="478">
        <v>0</v>
      </c>
      <c r="O23" s="478">
        <v>0</v>
      </c>
      <c r="P23" s="400">
        <v>1</v>
      </c>
      <c r="Q23" s="400">
        <v>1</v>
      </c>
      <c r="R23" s="400"/>
      <c r="S23" s="401">
        <f>+L23-O23</f>
        <v>1650</v>
      </c>
      <c r="T23" s="390"/>
    </row>
    <row r="24" spans="1:20" ht="13.5" customHeight="1" x14ac:dyDescent="0.25">
      <c r="A24" s="396" t="str">
        <f t="shared" si="0"/>
        <v>174229-3-142</v>
      </c>
      <c r="B24" s="479">
        <v>174229</v>
      </c>
      <c r="C24" s="480">
        <v>3</v>
      </c>
      <c r="D24" s="481" t="s">
        <v>9</v>
      </c>
      <c r="E24" s="480">
        <v>142</v>
      </c>
      <c r="F24" s="482">
        <v>300000</v>
      </c>
      <c r="G24" s="482">
        <v>0</v>
      </c>
      <c r="H24" s="482">
        <v>300000</v>
      </c>
      <c r="I24" s="482">
        <v>-300000</v>
      </c>
      <c r="J24" s="482">
        <v>0</v>
      </c>
      <c r="K24" s="482">
        <v>0</v>
      </c>
      <c r="L24" s="482">
        <v>0</v>
      </c>
      <c r="M24" s="482">
        <v>0</v>
      </c>
      <c r="N24" s="482">
        <v>0</v>
      </c>
      <c r="O24" s="482">
        <v>0</v>
      </c>
      <c r="P24" s="400">
        <v>0</v>
      </c>
      <c r="Q24" s="400">
        <v>1</v>
      </c>
      <c r="R24" s="400"/>
      <c r="S24" s="399">
        <f t="shared" si="1"/>
        <v>0</v>
      </c>
      <c r="T24" s="390"/>
    </row>
    <row r="25" spans="1:20" ht="12.75" customHeight="1" x14ac:dyDescent="0.25">
      <c r="A25" s="396" t="str">
        <f t="shared" si="0"/>
        <v>174230-3-142</v>
      </c>
      <c r="B25" s="475">
        <v>174230</v>
      </c>
      <c r="C25" s="476">
        <v>3</v>
      </c>
      <c r="D25" s="477" t="s">
        <v>9</v>
      </c>
      <c r="E25" s="476">
        <v>142</v>
      </c>
      <c r="F25" s="478">
        <v>100000</v>
      </c>
      <c r="G25" s="478">
        <v>0</v>
      </c>
      <c r="H25" s="478">
        <v>100000</v>
      </c>
      <c r="I25" s="478">
        <v>-10634</v>
      </c>
      <c r="J25" s="478">
        <v>89366</v>
      </c>
      <c r="K25" s="478">
        <v>0</v>
      </c>
      <c r="L25" s="478">
        <v>89366</v>
      </c>
      <c r="M25" s="478">
        <v>-722.28999999999405</v>
      </c>
      <c r="N25" s="478">
        <v>0</v>
      </c>
      <c r="O25" s="478">
        <v>0</v>
      </c>
      <c r="P25" s="400">
        <v>1</v>
      </c>
      <c r="Q25" s="400">
        <v>1</v>
      </c>
      <c r="R25" s="400"/>
      <c r="S25" s="401">
        <f>+L25-O25</f>
        <v>89366</v>
      </c>
      <c r="T25" s="390"/>
    </row>
    <row r="26" spans="1:20" ht="12.75" customHeight="1" x14ac:dyDescent="0.25">
      <c r="A26" s="396" t="str">
        <f t="shared" si="0"/>
        <v>174231-3-142</v>
      </c>
      <c r="B26" s="479">
        <v>174231</v>
      </c>
      <c r="C26" s="480">
        <v>3</v>
      </c>
      <c r="D26" s="481" t="s">
        <v>9</v>
      </c>
      <c r="E26" s="480">
        <v>142</v>
      </c>
      <c r="F26" s="482">
        <v>400000</v>
      </c>
      <c r="G26" s="482">
        <v>0</v>
      </c>
      <c r="H26" s="482">
        <v>400000</v>
      </c>
      <c r="I26" s="482">
        <v>798350</v>
      </c>
      <c r="J26" s="482">
        <v>1198350</v>
      </c>
      <c r="K26" s="482">
        <v>0</v>
      </c>
      <c r="L26" s="482">
        <v>1198350</v>
      </c>
      <c r="M26" s="482">
        <v>735139.11</v>
      </c>
      <c r="N26" s="482">
        <v>0</v>
      </c>
      <c r="O26" s="482"/>
      <c r="P26" s="400">
        <v>0</v>
      </c>
      <c r="Q26" s="400">
        <v>0</v>
      </c>
      <c r="R26" s="400"/>
      <c r="S26" s="399">
        <f t="shared" si="1"/>
        <v>1198350</v>
      </c>
      <c r="T26" s="390"/>
    </row>
    <row r="27" spans="1:20" ht="15" customHeight="1" x14ac:dyDescent="0.25">
      <c r="A27" s="396" t="str">
        <f t="shared" si="0"/>
        <v>174231-4-142</v>
      </c>
      <c r="B27" s="475">
        <v>174231</v>
      </c>
      <c r="C27" s="476">
        <v>4</v>
      </c>
      <c r="D27" s="477" t="s">
        <v>8</v>
      </c>
      <c r="E27" s="476">
        <v>142</v>
      </c>
      <c r="F27" s="478">
        <v>300000</v>
      </c>
      <c r="G27" s="478">
        <v>-300000</v>
      </c>
      <c r="H27" s="478"/>
      <c r="I27" s="478"/>
      <c r="J27" s="478"/>
      <c r="K27" s="478"/>
      <c r="L27" s="478"/>
      <c r="M27" s="478"/>
      <c r="N27" s="478"/>
      <c r="O27" s="478"/>
      <c r="P27" s="400">
        <v>0</v>
      </c>
      <c r="Q27" s="400">
        <v>0</v>
      </c>
      <c r="R27" s="400"/>
      <c r="S27" s="401">
        <f>+L27-O27</f>
        <v>0</v>
      </c>
      <c r="T27" s="390"/>
    </row>
    <row r="28" spans="1:20" ht="12.75" customHeight="1" x14ac:dyDescent="0.25">
      <c r="A28" s="396" t="str">
        <f t="shared" si="0"/>
        <v>174232-3-100</v>
      </c>
      <c r="B28" s="479">
        <v>174232</v>
      </c>
      <c r="C28" s="480">
        <v>3</v>
      </c>
      <c r="D28" s="481" t="s">
        <v>9</v>
      </c>
      <c r="E28" s="480">
        <v>100</v>
      </c>
      <c r="F28" s="482"/>
      <c r="G28" s="482">
        <v>1426542</v>
      </c>
      <c r="H28" s="482">
        <v>1426542</v>
      </c>
      <c r="I28" s="482">
        <v>0</v>
      </c>
      <c r="J28" s="482">
        <v>1426542</v>
      </c>
      <c r="K28" s="482">
        <v>0</v>
      </c>
      <c r="L28" s="482">
        <v>1426542</v>
      </c>
      <c r="M28" s="482">
        <v>102798.37</v>
      </c>
      <c r="N28" s="482">
        <v>0</v>
      </c>
      <c r="O28" s="482"/>
      <c r="P28" s="400">
        <v>0</v>
      </c>
      <c r="Q28" s="400">
        <v>0</v>
      </c>
      <c r="R28" s="400"/>
      <c r="S28" s="399">
        <f t="shared" si="1"/>
        <v>1426542</v>
      </c>
      <c r="T28" s="390"/>
    </row>
    <row r="29" spans="1:20" ht="12.75" customHeight="1" x14ac:dyDescent="0.25">
      <c r="A29" s="396" t="str">
        <f t="shared" si="0"/>
        <v>174232-4-100</v>
      </c>
      <c r="B29" s="475">
        <v>174232</v>
      </c>
      <c r="C29" s="476">
        <v>4</v>
      </c>
      <c r="D29" s="477" t="s">
        <v>8</v>
      </c>
      <c r="E29" s="476">
        <v>100</v>
      </c>
      <c r="F29" s="478"/>
      <c r="G29" s="478">
        <v>5561</v>
      </c>
      <c r="H29" s="478">
        <v>5561</v>
      </c>
      <c r="I29" s="478">
        <v>0</v>
      </c>
      <c r="J29" s="478">
        <v>5561</v>
      </c>
      <c r="K29" s="478">
        <v>0</v>
      </c>
      <c r="L29" s="478">
        <v>5561</v>
      </c>
      <c r="M29" s="478">
        <v>0</v>
      </c>
      <c r="N29" s="478">
        <v>0</v>
      </c>
      <c r="O29" s="478"/>
      <c r="P29" s="400">
        <v>0</v>
      </c>
      <c r="Q29" s="400">
        <v>0</v>
      </c>
      <c r="R29" s="400"/>
      <c r="S29" s="401">
        <f>+L29-O29</f>
        <v>5561</v>
      </c>
      <c r="T29" s="390"/>
    </row>
    <row r="30" spans="1:20" ht="14.25" customHeight="1" x14ac:dyDescent="0.25">
      <c r="A30" s="396" t="str">
        <f t="shared" si="0"/>
        <v>174232-3-142</v>
      </c>
      <c r="B30" s="479">
        <v>174232</v>
      </c>
      <c r="C30" s="480">
        <v>3</v>
      </c>
      <c r="D30" s="481" t="s">
        <v>9</v>
      </c>
      <c r="E30" s="480">
        <v>142</v>
      </c>
      <c r="F30" s="482">
        <v>33461000</v>
      </c>
      <c r="G30" s="482">
        <v>-1426542</v>
      </c>
      <c r="H30" s="482">
        <v>32034458</v>
      </c>
      <c r="I30" s="482">
        <v>0</v>
      </c>
      <c r="J30" s="482">
        <v>32034458</v>
      </c>
      <c r="K30" s="482">
        <v>0</v>
      </c>
      <c r="L30" s="482">
        <v>32034458</v>
      </c>
      <c r="M30" s="482">
        <v>1000997.63</v>
      </c>
      <c r="N30" s="482">
        <v>0</v>
      </c>
      <c r="O30" s="482">
        <v>0</v>
      </c>
      <c r="P30" s="400">
        <v>0</v>
      </c>
      <c r="Q30" s="400">
        <v>1</v>
      </c>
      <c r="R30" s="400"/>
      <c r="S30" s="399">
        <f t="shared" si="1"/>
        <v>32034458</v>
      </c>
      <c r="T30" s="390"/>
    </row>
    <row r="31" spans="1:20" ht="12.75" customHeight="1" x14ac:dyDescent="0.25">
      <c r="A31" s="396" t="str">
        <f t="shared" si="0"/>
        <v>174232-4-142</v>
      </c>
      <c r="B31" s="475">
        <v>174232</v>
      </c>
      <c r="C31" s="476">
        <v>4</v>
      </c>
      <c r="D31" s="477" t="s">
        <v>8</v>
      </c>
      <c r="E31" s="476">
        <v>142</v>
      </c>
      <c r="F31" s="478">
        <v>1494439</v>
      </c>
      <c r="G31" s="478">
        <v>0</v>
      </c>
      <c r="H31" s="478">
        <v>1494439</v>
      </c>
      <c r="I31" s="478">
        <v>0</v>
      </c>
      <c r="J31" s="478">
        <v>1494439</v>
      </c>
      <c r="K31" s="478">
        <v>0</v>
      </c>
      <c r="L31" s="478">
        <v>1494439</v>
      </c>
      <c r="M31" s="478">
        <v>-2.97999999998137</v>
      </c>
      <c r="N31" s="478">
        <v>0.02</v>
      </c>
      <c r="O31" s="478"/>
      <c r="P31" s="400">
        <v>0</v>
      </c>
      <c r="Q31" s="400">
        <v>1</v>
      </c>
      <c r="R31" s="400"/>
      <c r="S31" s="401">
        <f>+L31-O31</f>
        <v>1494439</v>
      </c>
      <c r="T31" s="390"/>
    </row>
    <row r="32" spans="1:20" ht="12.75" customHeight="1" x14ac:dyDescent="0.25">
      <c r="A32" s="396" t="str">
        <f t="shared" si="0"/>
        <v>174232-4-163</v>
      </c>
      <c r="B32" s="479">
        <v>174232</v>
      </c>
      <c r="C32" s="480">
        <v>4</v>
      </c>
      <c r="D32" s="481" t="s">
        <v>8</v>
      </c>
      <c r="E32" s="480">
        <v>163</v>
      </c>
      <c r="F32" s="482">
        <v>5561</v>
      </c>
      <c r="G32" s="482">
        <v>-5561</v>
      </c>
      <c r="H32" s="482">
        <v>0</v>
      </c>
      <c r="I32" s="482">
        <v>0</v>
      </c>
      <c r="J32" s="482">
        <v>0</v>
      </c>
      <c r="K32" s="482">
        <v>0</v>
      </c>
      <c r="L32" s="482">
        <v>0</v>
      </c>
      <c r="M32" s="482">
        <v>0</v>
      </c>
      <c r="N32" s="482">
        <v>0</v>
      </c>
      <c r="O32" s="482"/>
      <c r="P32" s="400">
        <v>0</v>
      </c>
      <c r="Q32" s="400"/>
      <c r="R32" s="400"/>
      <c r="S32" s="399">
        <f t="shared" si="1"/>
        <v>0</v>
      </c>
      <c r="T32" s="390"/>
    </row>
    <row r="33" spans="1:20" ht="12.75" customHeight="1" x14ac:dyDescent="0.25">
      <c r="A33" s="396" t="str">
        <f t="shared" si="0"/>
        <v>174232-3-180</v>
      </c>
      <c r="B33" s="475">
        <v>174232</v>
      </c>
      <c r="C33" s="476">
        <v>3</v>
      </c>
      <c r="D33" s="477" t="s">
        <v>9</v>
      </c>
      <c r="E33" s="476">
        <v>180</v>
      </c>
      <c r="F33" s="478">
        <v>39000</v>
      </c>
      <c r="G33" s="478">
        <v>0</v>
      </c>
      <c r="H33" s="478">
        <v>39000</v>
      </c>
      <c r="I33" s="478">
        <v>-39000</v>
      </c>
      <c r="J33" s="478">
        <v>0</v>
      </c>
      <c r="K33" s="478">
        <v>0</v>
      </c>
      <c r="L33" s="478">
        <v>0</v>
      </c>
      <c r="M33" s="478">
        <v>0</v>
      </c>
      <c r="N33" s="478">
        <v>0</v>
      </c>
      <c r="O33" s="478">
        <v>0</v>
      </c>
      <c r="P33" s="400">
        <v>0</v>
      </c>
      <c r="Q33" s="400">
        <v>0</v>
      </c>
      <c r="R33" s="400"/>
      <c r="S33" s="401">
        <f>+L33-O33</f>
        <v>0</v>
      </c>
      <c r="T33" s="390"/>
    </row>
    <row r="34" spans="1:20" ht="14.25" customHeight="1" x14ac:dyDescent="0.25">
      <c r="A34" s="396" t="str">
        <f t="shared" si="0"/>
        <v>174233-3-142</v>
      </c>
      <c r="B34" s="479">
        <v>174233</v>
      </c>
      <c r="C34" s="480">
        <v>3</v>
      </c>
      <c r="D34" s="481" t="s">
        <v>9</v>
      </c>
      <c r="E34" s="480">
        <v>142</v>
      </c>
      <c r="F34" s="482">
        <v>283500</v>
      </c>
      <c r="G34" s="482">
        <v>0</v>
      </c>
      <c r="H34" s="482">
        <v>283500</v>
      </c>
      <c r="I34" s="482">
        <v>0</v>
      </c>
      <c r="J34" s="482">
        <v>283500</v>
      </c>
      <c r="K34" s="482">
        <v>0</v>
      </c>
      <c r="L34" s="482">
        <v>283500</v>
      </c>
      <c r="M34" s="482">
        <v>-286.57000000000698</v>
      </c>
      <c r="N34" s="482">
        <v>0</v>
      </c>
      <c r="O34" s="482"/>
      <c r="P34" s="400">
        <v>0</v>
      </c>
      <c r="Q34" s="400">
        <v>0</v>
      </c>
      <c r="R34" s="400"/>
      <c r="S34" s="399">
        <f t="shared" si="1"/>
        <v>283500</v>
      </c>
      <c r="T34" s="390"/>
    </row>
    <row r="35" spans="1:20" ht="15" customHeight="1" x14ac:dyDescent="0.25">
      <c r="A35" s="396" t="str">
        <f t="shared" si="0"/>
        <v>174233-4-142</v>
      </c>
      <c r="B35" s="475">
        <v>174233</v>
      </c>
      <c r="C35" s="476">
        <v>4</v>
      </c>
      <c r="D35" s="477" t="s">
        <v>8</v>
      </c>
      <c r="E35" s="476">
        <v>142</v>
      </c>
      <c r="F35" s="478">
        <v>31500</v>
      </c>
      <c r="G35" s="478">
        <v>0</v>
      </c>
      <c r="H35" s="478">
        <v>31500</v>
      </c>
      <c r="I35" s="478">
        <v>0</v>
      </c>
      <c r="J35" s="478">
        <v>31500</v>
      </c>
      <c r="K35" s="478">
        <v>0</v>
      </c>
      <c r="L35" s="478">
        <v>31500</v>
      </c>
      <c r="M35" s="478">
        <v>0</v>
      </c>
      <c r="N35" s="478">
        <v>0</v>
      </c>
      <c r="O35" s="478"/>
      <c r="P35" s="400">
        <v>0</v>
      </c>
      <c r="Q35" s="400">
        <v>1</v>
      </c>
      <c r="R35" s="400"/>
      <c r="S35" s="401">
        <f>+L35-O35</f>
        <v>31500</v>
      </c>
      <c r="T35" s="390"/>
    </row>
    <row r="36" spans="1:20" ht="14.25" customHeight="1" x14ac:dyDescent="0.25">
      <c r="A36" s="396" t="str">
        <f t="shared" si="0"/>
        <v>174234-3-142</v>
      </c>
      <c r="B36" s="479">
        <v>174234</v>
      </c>
      <c r="C36" s="480">
        <v>3</v>
      </c>
      <c r="D36" s="481" t="s">
        <v>9</v>
      </c>
      <c r="E36" s="480">
        <v>142</v>
      </c>
      <c r="F36" s="482">
        <v>1200000</v>
      </c>
      <c r="G36" s="482">
        <v>0</v>
      </c>
      <c r="H36" s="482">
        <v>1200000</v>
      </c>
      <c r="I36" s="482">
        <v>-400000</v>
      </c>
      <c r="J36" s="482">
        <v>800000</v>
      </c>
      <c r="K36" s="482">
        <v>0</v>
      </c>
      <c r="L36" s="482">
        <v>800000</v>
      </c>
      <c r="M36" s="482">
        <v>-4219.45999999996</v>
      </c>
      <c r="N36" s="482">
        <v>0</v>
      </c>
      <c r="O36" s="482">
        <v>0</v>
      </c>
      <c r="P36" s="400">
        <v>1</v>
      </c>
      <c r="Q36" s="400">
        <v>1</v>
      </c>
      <c r="R36" s="400"/>
      <c r="S36" s="399">
        <f t="shared" si="1"/>
        <v>800000</v>
      </c>
      <c r="T36" s="390"/>
    </row>
    <row r="37" spans="1:20" ht="15" customHeight="1" x14ac:dyDescent="0.25">
      <c r="A37" s="396" t="str">
        <f t="shared" si="0"/>
        <v>174234-4-142</v>
      </c>
      <c r="B37" s="475">
        <v>174234</v>
      </c>
      <c r="C37" s="476">
        <v>4</v>
      </c>
      <c r="D37" s="477" t="s">
        <v>8</v>
      </c>
      <c r="E37" s="476">
        <v>142</v>
      </c>
      <c r="F37" s="478">
        <v>600000</v>
      </c>
      <c r="G37" s="478">
        <v>-600000</v>
      </c>
      <c r="H37" s="478">
        <v>0</v>
      </c>
      <c r="I37" s="478">
        <v>2300000</v>
      </c>
      <c r="J37" s="478">
        <v>2300000</v>
      </c>
      <c r="K37" s="478">
        <v>0</v>
      </c>
      <c r="L37" s="478">
        <v>2300000</v>
      </c>
      <c r="M37" s="478">
        <v>-130.490000000224</v>
      </c>
      <c r="N37" s="478">
        <v>0</v>
      </c>
      <c r="O37" s="478"/>
      <c r="P37" s="400">
        <v>0</v>
      </c>
      <c r="Q37" s="400">
        <v>0</v>
      </c>
      <c r="R37" s="400"/>
      <c r="S37" s="401">
        <f>+L37-O37</f>
        <v>2300000</v>
      </c>
      <c r="T37" s="390"/>
    </row>
    <row r="38" spans="1:20" ht="15" customHeight="1" x14ac:dyDescent="0.25">
      <c r="A38" s="396" t="str">
        <f t="shared" si="0"/>
        <v>174235-3-142</v>
      </c>
      <c r="B38" s="479">
        <v>174235</v>
      </c>
      <c r="C38" s="480">
        <v>3</v>
      </c>
      <c r="D38" s="481" t="s">
        <v>9</v>
      </c>
      <c r="E38" s="480">
        <v>142</v>
      </c>
      <c r="F38" s="482">
        <v>300000</v>
      </c>
      <c r="G38" s="482">
        <v>0</v>
      </c>
      <c r="H38" s="482">
        <v>300000</v>
      </c>
      <c r="I38" s="482">
        <v>550000</v>
      </c>
      <c r="J38" s="482">
        <v>850000</v>
      </c>
      <c r="K38" s="482">
        <v>0</v>
      </c>
      <c r="L38" s="482">
        <v>850000</v>
      </c>
      <c r="M38" s="482">
        <v>275584.23</v>
      </c>
      <c r="N38" s="482">
        <v>0</v>
      </c>
      <c r="O38" s="482">
        <v>0</v>
      </c>
      <c r="P38" s="400">
        <v>0</v>
      </c>
      <c r="Q38" s="400">
        <v>0</v>
      </c>
      <c r="R38" s="400"/>
      <c r="S38" s="399">
        <f t="shared" si="1"/>
        <v>850000</v>
      </c>
      <c r="T38" s="390"/>
    </row>
    <row r="39" spans="1:20" ht="12.75" customHeight="1" x14ac:dyDescent="0.25">
      <c r="A39" s="396" t="str">
        <f t="shared" si="0"/>
        <v>174235-4-142</v>
      </c>
      <c r="B39" s="475">
        <v>174235</v>
      </c>
      <c r="C39" s="476">
        <v>4</v>
      </c>
      <c r="D39" s="477" t="s">
        <v>8</v>
      </c>
      <c r="E39" s="476">
        <v>142</v>
      </c>
      <c r="F39" s="478">
        <v>900000</v>
      </c>
      <c r="G39" s="478">
        <v>-900000</v>
      </c>
      <c r="H39" s="478">
        <v>0</v>
      </c>
      <c r="I39" s="478">
        <v>330000</v>
      </c>
      <c r="J39" s="478">
        <v>330000</v>
      </c>
      <c r="K39" s="478">
        <v>0</v>
      </c>
      <c r="L39" s="478">
        <v>330000</v>
      </c>
      <c r="M39" s="478">
        <v>0</v>
      </c>
      <c r="N39" s="478">
        <v>0</v>
      </c>
      <c r="O39" s="478"/>
      <c r="P39" s="400">
        <v>1</v>
      </c>
      <c r="Q39" s="400">
        <v>1</v>
      </c>
      <c r="R39" s="400"/>
      <c r="S39" s="401">
        <f>+L39-O39</f>
        <v>330000</v>
      </c>
      <c r="T39" s="390"/>
    </row>
    <row r="40" spans="1:20" ht="12.75" customHeight="1" x14ac:dyDescent="0.25">
      <c r="A40" s="396" t="str">
        <f t="shared" si="0"/>
        <v>174235-3-181</v>
      </c>
      <c r="B40" s="479">
        <v>174235</v>
      </c>
      <c r="C40" s="480">
        <v>3</v>
      </c>
      <c r="D40" s="481" t="s">
        <v>9</v>
      </c>
      <c r="E40" s="480">
        <v>181</v>
      </c>
      <c r="F40" s="482">
        <v>700000</v>
      </c>
      <c r="G40" s="482">
        <v>0</v>
      </c>
      <c r="H40" s="482">
        <v>700000</v>
      </c>
      <c r="I40" s="482">
        <v>-223337</v>
      </c>
      <c r="J40" s="482">
        <v>476663</v>
      </c>
      <c r="K40" s="482">
        <v>0</v>
      </c>
      <c r="L40" s="482">
        <v>476663</v>
      </c>
      <c r="M40" s="482">
        <v>0.119999999995343</v>
      </c>
      <c r="N40" s="482">
        <v>1714.44</v>
      </c>
      <c r="O40" s="482">
        <v>0</v>
      </c>
      <c r="P40" s="400">
        <v>1</v>
      </c>
      <c r="Q40" s="400">
        <v>1</v>
      </c>
      <c r="R40" s="400"/>
      <c r="S40" s="399">
        <f t="shared" si="1"/>
        <v>476663</v>
      </c>
      <c r="T40" s="390"/>
    </row>
    <row r="41" spans="1:20" ht="12.75" customHeight="1" x14ac:dyDescent="0.25">
      <c r="A41" s="396" t="str">
        <f t="shared" si="0"/>
        <v>174235-3-350</v>
      </c>
      <c r="B41" s="475">
        <v>174235</v>
      </c>
      <c r="C41" s="476">
        <v>3</v>
      </c>
      <c r="D41" s="477" t="s">
        <v>9</v>
      </c>
      <c r="E41" s="476">
        <v>350</v>
      </c>
      <c r="F41" s="478"/>
      <c r="G41" s="478">
        <v>0</v>
      </c>
      <c r="H41" s="478">
        <v>0</v>
      </c>
      <c r="I41" s="478">
        <v>220000</v>
      </c>
      <c r="J41" s="478">
        <v>220000</v>
      </c>
      <c r="K41" s="478">
        <v>0</v>
      </c>
      <c r="L41" s="478">
        <v>220000</v>
      </c>
      <c r="M41" s="478">
        <v>220000</v>
      </c>
      <c r="N41" s="478">
        <v>0</v>
      </c>
      <c r="O41" s="478"/>
      <c r="P41" s="400">
        <v>1</v>
      </c>
      <c r="Q41" s="400">
        <v>1</v>
      </c>
      <c r="R41" s="400"/>
      <c r="S41" s="401">
        <f>+L41-O41</f>
        <v>220000</v>
      </c>
      <c r="T41" s="390"/>
    </row>
    <row r="42" spans="1:20" ht="12.75" customHeight="1" x14ac:dyDescent="0.25">
      <c r="A42" s="396" t="str">
        <f t="shared" ref="A42:A61" si="2">CONCATENATE(B42,"-",C42,"-",E42)</f>
        <v>174236-3-142</v>
      </c>
      <c r="B42" s="479">
        <v>174236</v>
      </c>
      <c r="C42" s="480">
        <v>3</v>
      </c>
      <c r="D42" s="481" t="s">
        <v>9</v>
      </c>
      <c r="E42" s="480">
        <v>142</v>
      </c>
      <c r="F42" s="482">
        <v>200000</v>
      </c>
      <c r="G42" s="482">
        <v>0</v>
      </c>
      <c r="H42" s="482">
        <v>200000</v>
      </c>
      <c r="I42" s="482">
        <v>-10000</v>
      </c>
      <c r="J42" s="482">
        <v>190000</v>
      </c>
      <c r="K42" s="482">
        <v>0</v>
      </c>
      <c r="L42" s="482">
        <v>190000</v>
      </c>
      <c r="M42" s="482">
        <v>-208.670000000013</v>
      </c>
      <c r="N42" s="482">
        <v>0</v>
      </c>
      <c r="O42" s="482">
        <v>0</v>
      </c>
      <c r="P42" s="400">
        <v>1</v>
      </c>
      <c r="Q42" s="400">
        <v>1</v>
      </c>
      <c r="R42" s="400"/>
      <c r="S42" s="399">
        <f t="shared" si="1"/>
        <v>190000</v>
      </c>
      <c r="T42" s="390"/>
    </row>
    <row r="43" spans="1:20" ht="12.75" customHeight="1" x14ac:dyDescent="0.25">
      <c r="A43" s="396" t="str">
        <f t="shared" si="2"/>
        <v>174236-4-142</v>
      </c>
      <c r="B43" s="475">
        <v>174236</v>
      </c>
      <c r="C43" s="476">
        <v>4</v>
      </c>
      <c r="D43" s="477" t="s">
        <v>8</v>
      </c>
      <c r="E43" s="476">
        <v>142</v>
      </c>
      <c r="F43" s="478">
        <v>50000</v>
      </c>
      <c r="G43" s="478">
        <v>-50000</v>
      </c>
      <c r="H43" s="478">
        <v>0</v>
      </c>
      <c r="I43" s="478">
        <v>30000</v>
      </c>
      <c r="J43" s="478">
        <v>30000</v>
      </c>
      <c r="K43" s="478">
        <v>0</v>
      </c>
      <c r="L43" s="478">
        <v>30000</v>
      </c>
      <c r="M43" s="478">
        <v>0</v>
      </c>
      <c r="N43" s="478">
        <v>0</v>
      </c>
      <c r="O43" s="478"/>
      <c r="P43" s="400">
        <v>0</v>
      </c>
      <c r="Q43" s="400">
        <v>0</v>
      </c>
      <c r="R43" s="400"/>
      <c r="S43" s="401">
        <f>+L43-O43</f>
        <v>30000</v>
      </c>
      <c r="T43" s="390"/>
    </row>
    <row r="44" spans="1:20" ht="12.75" customHeight="1" x14ac:dyDescent="0.25">
      <c r="A44" s="396" t="str">
        <f t="shared" si="2"/>
        <v>174237-3-142</v>
      </c>
      <c r="B44" s="479">
        <v>174237</v>
      </c>
      <c r="C44" s="480">
        <v>3</v>
      </c>
      <c r="D44" s="481" t="s">
        <v>9</v>
      </c>
      <c r="E44" s="480">
        <v>142</v>
      </c>
      <c r="F44" s="482">
        <v>720000</v>
      </c>
      <c r="G44" s="482">
        <v>0</v>
      </c>
      <c r="H44" s="482">
        <v>720000</v>
      </c>
      <c r="I44" s="482">
        <v>-200000</v>
      </c>
      <c r="J44" s="482">
        <v>520000</v>
      </c>
      <c r="K44" s="482">
        <v>0</v>
      </c>
      <c r="L44" s="482">
        <v>520000</v>
      </c>
      <c r="M44" s="482">
        <v>16982.95</v>
      </c>
      <c r="N44" s="482">
        <v>0</v>
      </c>
      <c r="O44" s="482">
        <v>0</v>
      </c>
      <c r="P44" s="400">
        <v>1</v>
      </c>
      <c r="Q44" s="400">
        <v>1</v>
      </c>
      <c r="R44" s="400"/>
      <c r="S44" s="399">
        <f t="shared" si="1"/>
        <v>520000</v>
      </c>
      <c r="T44" s="390"/>
    </row>
    <row r="45" spans="1:20" ht="12" customHeight="1" x14ac:dyDescent="0.25">
      <c r="A45" s="396" t="str">
        <f t="shared" si="2"/>
        <v>174237-4-142</v>
      </c>
      <c r="B45" s="475">
        <v>174237</v>
      </c>
      <c r="C45" s="476">
        <v>4</v>
      </c>
      <c r="D45" s="477" t="s">
        <v>8</v>
      </c>
      <c r="E45" s="476">
        <v>142</v>
      </c>
      <c r="F45" s="478">
        <v>80000</v>
      </c>
      <c r="G45" s="478">
        <v>-80000</v>
      </c>
      <c r="H45" s="478"/>
      <c r="I45" s="478"/>
      <c r="J45" s="478"/>
      <c r="K45" s="478"/>
      <c r="L45" s="478"/>
      <c r="M45" s="478"/>
      <c r="N45" s="478"/>
      <c r="O45" s="478"/>
      <c r="P45" s="400">
        <v>1</v>
      </c>
      <c r="Q45" s="400">
        <v>1</v>
      </c>
      <c r="R45" s="400"/>
      <c r="S45" s="401">
        <f>+L45-O45</f>
        <v>0</v>
      </c>
      <c r="T45" s="390"/>
    </row>
    <row r="46" spans="1:20" ht="12.75" customHeight="1" x14ac:dyDescent="0.25">
      <c r="A46" s="396" t="str">
        <f t="shared" si="2"/>
        <v>174238-3-142</v>
      </c>
      <c r="B46" s="479">
        <v>174238</v>
      </c>
      <c r="C46" s="480">
        <v>3</v>
      </c>
      <c r="D46" s="481" t="s">
        <v>9</v>
      </c>
      <c r="E46" s="480">
        <v>142</v>
      </c>
      <c r="F46" s="482">
        <v>200000</v>
      </c>
      <c r="G46" s="482">
        <v>0</v>
      </c>
      <c r="H46" s="482">
        <v>200000</v>
      </c>
      <c r="I46" s="482">
        <v>-25000</v>
      </c>
      <c r="J46" s="482">
        <v>175000</v>
      </c>
      <c r="K46" s="482">
        <v>0</v>
      </c>
      <c r="L46" s="482">
        <v>175000</v>
      </c>
      <c r="M46" s="482">
        <v>-4374.0199999999904</v>
      </c>
      <c r="N46" s="482">
        <v>0</v>
      </c>
      <c r="O46" s="482">
        <v>0</v>
      </c>
      <c r="P46" s="400">
        <v>0</v>
      </c>
      <c r="Q46" s="400">
        <v>1</v>
      </c>
      <c r="R46" s="400"/>
      <c r="S46" s="399">
        <f t="shared" si="1"/>
        <v>175000</v>
      </c>
      <c r="T46" s="390"/>
    </row>
    <row r="47" spans="1:20" ht="12" customHeight="1" x14ac:dyDescent="0.25">
      <c r="A47" s="396" t="str">
        <f t="shared" si="2"/>
        <v>174238-4-142</v>
      </c>
      <c r="B47" s="475">
        <v>174238</v>
      </c>
      <c r="C47" s="476">
        <v>4</v>
      </c>
      <c r="D47" s="477" t="s">
        <v>8</v>
      </c>
      <c r="E47" s="476">
        <v>142</v>
      </c>
      <c r="F47" s="478">
        <v>1000000</v>
      </c>
      <c r="G47" s="478">
        <v>-1000000</v>
      </c>
      <c r="H47" s="478">
        <v>0</v>
      </c>
      <c r="I47" s="478">
        <v>1005000</v>
      </c>
      <c r="J47" s="478">
        <v>1005000</v>
      </c>
      <c r="K47" s="478">
        <v>0</v>
      </c>
      <c r="L47" s="478">
        <v>1005000</v>
      </c>
      <c r="M47" s="478">
        <v>-446</v>
      </c>
      <c r="N47" s="478">
        <v>0</v>
      </c>
      <c r="O47" s="478"/>
      <c r="P47" s="400">
        <v>1</v>
      </c>
      <c r="Q47" s="400">
        <v>1</v>
      </c>
      <c r="R47" s="400"/>
      <c r="S47" s="401">
        <f>+L47-O47</f>
        <v>1005000</v>
      </c>
      <c r="T47" s="390"/>
    </row>
    <row r="48" spans="1:20" ht="12.75" customHeight="1" x14ac:dyDescent="0.25">
      <c r="A48" s="396" t="str">
        <f t="shared" si="2"/>
        <v>174238-3-181</v>
      </c>
      <c r="B48" s="479">
        <v>174238</v>
      </c>
      <c r="C48" s="480">
        <v>3</v>
      </c>
      <c r="D48" s="481" t="s">
        <v>9</v>
      </c>
      <c r="E48" s="480">
        <v>181</v>
      </c>
      <c r="F48" s="482">
        <v>600000</v>
      </c>
      <c r="G48" s="482">
        <v>0</v>
      </c>
      <c r="H48" s="482">
        <v>600000</v>
      </c>
      <c r="I48" s="482">
        <v>-284210</v>
      </c>
      <c r="J48" s="482">
        <v>315790</v>
      </c>
      <c r="K48" s="482">
        <v>0</v>
      </c>
      <c r="L48" s="482">
        <v>315790</v>
      </c>
      <c r="M48" s="482">
        <v>0.260000000009313</v>
      </c>
      <c r="N48" s="482">
        <v>0.26</v>
      </c>
      <c r="O48" s="482">
        <v>0</v>
      </c>
      <c r="P48" s="400">
        <v>0</v>
      </c>
      <c r="Q48" s="400">
        <v>0</v>
      </c>
      <c r="R48" s="400"/>
      <c r="S48" s="399">
        <f t="shared" si="1"/>
        <v>315790</v>
      </c>
      <c r="T48" s="390"/>
    </row>
    <row r="49" spans="1:21" ht="12" customHeight="1" x14ac:dyDescent="0.25">
      <c r="A49" s="396" t="str">
        <f t="shared" si="2"/>
        <v>174238-3-350</v>
      </c>
      <c r="B49" s="475">
        <v>174238</v>
      </c>
      <c r="C49" s="476">
        <v>3</v>
      </c>
      <c r="D49" s="477" t="s">
        <v>9</v>
      </c>
      <c r="E49" s="476">
        <v>350</v>
      </c>
      <c r="F49" s="478"/>
      <c r="G49" s="478">
        <v>0</v>
      </c>
      <c r="H49" s="478">
        <v>0</v>
      </c>
      <c r="I49" s="478">
        <v>195000</v>
      </c>
      <c r="J49" s="478">
        <v>195000</v>
      </c>
      <c r="K49" s="478">
        <v>0</v>
      </c>
      <c r="L49" s="478">
        <v>195000</v>
      </c>
      <c r="M49" s="478">
        <v>-7282.9200000000101</v>
      </c>
      <c r="N49" s="478">
        <v>0</v>
      </c>
      <c r="O49" s="478">
        <v>0</v>
      </c>
      <c r="P49" s="400">
        <v>0</v>
      </c>
      <c r="Q49" s="400">
        <v>0</v>
      </c>
      <c r="R49" s="400"/>
      <c r="S49" s="401">
        <f>+L49-O49</f>
        <v>195000</v>
      </c>
      <c r="T49" s="390"/>
    </row>
    <row r="50" spans="1:21" ht="12.75" customHeight="1" x14ac:dyDescent="0.25">
      <c r="A50" s="396" t="str">
        <f t="shared" si="2"/>
        <v>174238-4-350</v>
      </c>
      <c r="B50" s="479">
        <v>174238</v>
      </c>
      <c r="C50" s="480">
        <v>4</v>
      </c>
      <c r="D50" s="481" t="s">
        <v>8</v>
      </c>
      <c r="E50" s="480">
        <v>350</v>
      </c>
      <c r="F50" s="482"/>
      <c r="G50" s="482">
        <v>0</v>
      </c>
      <c r="H50" s="482">
        <v>0</v>
      </c>
      <c r="I50" s="482">
        <v>80000</v>
      </c>
      <c r="J50" s="482">
        <v>80000</v>
      </c>
      <c r="K50" s="482">
        <v>0</v>
      </c>
      <c r="L50" s="482">
        <v>80000</v>
      </c>
      <c r="M50" s="482">
        <v>0</v>
      </c>
      <c r="N50" s="482">
        <v>0</v>
      </c>
      <c r="O50" s="482"/>
      <c r="P50" s="400"/>
      <c r="Q50" s="400"/>
      <c r="R50" s="400"/>
      <c r="S50" s="399">
        <f t="shared" si="1"/>
        <v>80000</v>
      </c>
      <c r="T50" s="390"/>
    </row>
    <row r="51" spans="1:21" ht="12" customHeight="1" x14ac:dyDescent="0.25">
      <c r="A51" s="396" t="str">
        <f t="shared" si="2"/>
        <v>174239-3-100</v>
      </c>
      <c r="B51" s="475">
        <v>174239</v>
      </c>
      <c r="C51" s="476">
        <v>3</v>
      </c>
      <c r="D51" s="477" t="s">
        <v>9</v>
      </c>
      <c r="E51" s="476">
        <v>100</v>
      </c>
      <c r="F51" s="478"/>
      <c r="G51" s="478">
        <v>238086</v>
      </c>
      <c r="H51" s="478">
        <v>238086</v>
      </c>
      <c r="I51" s="478">
        <v>0</v>
      </c>
      <c r="J51" s="478">
        <v>238086</v>
      </c>
      <c r="K51" s="478">
        <v>0</v>
      </c>
      <c r="L51" s="478">
        <v>238086</v>
      </c>
      <c r="M51" s="478">
        <v>0</v>
      </c>
      <c r="N51" s="478">
        <v>0</v>
      </c>
      <c r="O51" s="478"/>
      <c r="P51" s="401">
        <v>0</v>
      </c>
      <c r="Q51" s="402">
        <v>0</v>
      </c>
      <c r="R51" s="400"/>
      <c r="S51" s="401">
        <f>+L51-O51</f>
        <v>238086</v>
      </c>
      <c r="T51" s="391"/>
      <c r="U51" s="386"/>
    </row>
    <row r="52" spans="1:21" ht="12.75" customHeight="1" x14ac:dyDescent="0.25">
      <c r="A52" s="396" t="str">
        <f t="shared" si="2"/>
        <v>174239-3-142</v>
      </c>
      <c r="B52" s="479">
        <v>174239</v>
      </c>
      <c r="C52" s="480">
        <v>3</v>
      </c>
      <c r="D52" s="481" t="s">
        <v>9</v>
      </c>
      <c r="E52" s="480">
        <v>142</v>
      </c>
      <c r="F52" s="482">
        <v>3290106</v>
      </c>
      <c r="G52" s="482">
        <v>0</v>
      </c>
      <c r="H52" s="482">
        <v>3290106</v>
      </c>
      <c r="I52" s="482">
        <v>-200000</v>
      </c>
      <c r="J52" s="482">
        <v>3090106</v>
      </c>
      <c r="K52" s="482">
        <v>0</v>
      </c>
      <c r="L52" s="482">
        <v>3090106</v>
      </c>
      <c r="M52" s="482">
        <v>-1191.6499999999101</v>
      </c>
      <c r="N52" s="482">
        <v>0</v>
      </c>
      <c r="O52" s="482">
        <v>0</v>
      </c>
      <c r="P52" s="400">
        <v>1</v>
      </c>
      <c r="Q52" s="400">
        <v>1</v>
      </c>
      <c r="R52" s="400"/>
      <c r="S52" s="399">
        <f t="shared" si="1"/>
        <v>3090106</v>
      </c>
      <c r="T52" s="390"/>
    </row>
    <row r="53" spans="1:21" ht="12" customHeight="1" x14ac:dyDescent="0.25">
      <c r="A53" s="396" t="str">
        <f t="shared" si="2"/>
        <v>174239-4-142</v>
      </c>
      <c r="B53" s="475">
        <v>174239</v>
      </c>
      <c r="C53" s="476">
        <v>4</v>
      </c>
      <c r="D53" s="477" t="s">
        <v>8</v>
      </c>
      <c r="E53" s="476">
        <v>142</v>
      </c>
      <c r="F53" s="478">
        <v>350000</v>
      </c>
      <c r="G53" s="478">
        <v>-350000</v>
      </c>
      <c r="H53" s="478">
        <v>0</v>
      </c>
      <c r="I53" s="478">
        <v>200000</v>
      </c>
      <c r="J53" s="478">
        <v>200000</v>
      </c>
      <c r="K53" s="478">
        <v>0</v>
      </c>
      <c r="L53" s="478">
        <v>200000</v>
      </c>
      <c r="M53" s="478">
        <v>0</v>
      </c>
      <c r="N53" s="478">
        <v>28.19</v>
      </c>
      <c r="O53" s="478"/>
      <c r="P53" s="403"/>
      <c r="Q53" s="404"/>
      <c r="R53" s="405"/>
      <c r="S53" s="401">
        <f>+L53-O53</f>
        <v>200000</v>
      </c>
    </row>
    <row r="54" spans="1:21" ht="12.75" customHeight="1" x14ac:dyDescent="0.25">
      <c r="A54" s="396" t="str">
        <f t="shared" si="2"/>
        <v>174239-3-150</v>
      </c>
      <c r="B54" s="479">
        <v>174239</v>
      </c>
      <c r="C54" s="480">
        <v>3</v>
      </c>
      <c r="D54" s="481" t="s">
        <v>9</v>
      </c>
      <c r="E54" s="480">
        <v>150</v>
      </c>
      <c r="F54" s="482">
        <v>3359894</v>
      </c>
      <c r="G54" s="482">
        <v>-238086</v>
      </c>
      <c r="H54" s="482">
        <v>3121808</v>
      </c>
      <c r="I54" s="482">
        <v>-200000</v>
      </c>
      <c r="J54" s="482">
        <v>2921808</v>
      </c>
      <c r="K54" s="482">
        <v>0</v>
      </c>
      <c r="L54" s="482">
        <v>2921808</v>
      </c>
      <c r="M54" s="482">
        <v>-10809.46</v>
      </c>
      <c r="N54" s="482">
        <v>0.51</v>
      </c>
      <c r="O54" s="482">
        <v>0</v>
      </c>
      <c r="P54" s="400">
        <v>0</v>
      </c>
      <c r="Q54" s="400">
        <v>0</v>
      </c>
      <c r="R54" s="400"/>
      <c r="S54" s="399">
        <f t="shared" si="1"/>
        <v>2921808</v>
      </c>
      <c r="T54" s="390"/>
    </row>
    <row r="55" spans="1:21" ht="12" customHeight="1" x14ac:dyDescent="0.25">
      <c r="A55" s="396" t="str">
        <f t="shared" si="2"/>
        <v>174240-3-142</v>
      </c>
      <c r="B55" s="475">
        <v>174240</v>
      </c>
      <c r="C55" s="476">
        <v>3</v>
      </c>
      <c r="D55" s="477" t="s">
        <v>9</v>
      </c>
      <c r="E55" s="476">
        <v>142</v>
      </c>
      <c r="F55" s="478">
        <v>1900000</v>
      </c>
      <c r="G55" s="478">
        <v>0</v>
      </c>
      <c r="H55" s="478">
        <v>1900000</v>
      </c>
      <c r="I55" s="478">
        <v>-930000</v>
      </c>
      <c r="J55" s="478">
        <v>970000</v>
      </c>
      <c r="K55" s="478">
        <v>0</v>
      </c>
      <c r="L55" s="478">
        <v>970000</v>
      </c>
      <c r="M55" s="478">
        <v>-158662.14000000001</v>
      </c>
      <c r="N55" s="478">
        <v>0</v>
      </c>
      <c r="O55" s="478">
        <v>0</v>
      </c>
      <c r="P55" s="400">
        <v>0</v>
      </c>
      <c r="Q55" s="400">
        <v>0</v>
      </c>
      <c r="R55" s="400"/>
      <c r="S55" s="401">
        <f>+L55-O55</f>
        <v>970000</v>
      </c>
      <c r="T55" s="390"/>
    </row>
    <row r="56" spans="1:21" ht="12.75" customHeight="1" x14ac:dyDescent="0.25">
      <c r="A56" s="396" t="str">
        <f t="shared" si="2"/>
        <v>174240-4-142</v>
      </c>
      <c r="B56" s="479">
        <v>174240</v>
      </c>
      <c r="C56" s="480">
        <v>4</v>
      </c>
      <c r="D56" s="481" t="s">
        <v>8</v>
      </c>
      <c r="E56" s="480">
        <v>142</v>
      </c>
      <c r="F56" s="482">
        <v>100000</v>
      </c>
      <c r="G56" s="482">
        <v>-100000</v>
      </c>
      <c r="H56" s="482">
        <v>0</v>
      </c>
      <c r="I56" s="482">
        <v>730000</v>
      </c>
      <c r="J56" s="482">
        <v>730000</v>
      </c>
      <c r="K56" s="482">
        <v>0</v>
      </c>
      <c r="L56" s="482">
        <v>730000</v>
      </c>
      <c r="M56" s="482">
        <v>-478.569999999949</v>
      </c>
      <c r="N56" s="482">
        <v>120.91</v>
      </c>
      <c r="O56" s="482"/>
      <c r="P56" s="400"/>
      <c r="Q56" s="400"/>
      <c r="R56" s="400"/>
      <c r="S56" s="399">
        <f t="shared" si="1"/>
        <v>730000</v>
      </c>
      <c r="T56" s="390"/>
    </row>
    <row r="57" spans="1:21" ht="12" customHeight="1" x14ac:dyDescent="0.25">
      <c r="A57" s="396" t="str">
        <f t="shared" si="2"/>
        <v>174241-3-142</v>
      </c>
      <c r="B57" s="475">
        <v>174241</v>
      </c>
      <c r="C57" s="476">
        <v>3</v>
      </c>
      <c r="D57" s="477" t="s">
        <v>9</v>
      </c>
      <c r="E57" s="476">
        <v>142</v>
      </c>
      <c r="F57" s="478">
        <v>1800000</v>
      </c>
      <c r="G57" s="478">
        <v>0</v>
      </c>
      <c r="H57" s="478">
        <v>1800000</v>
      </c>
      <c r="I57" s="478">
        <v>-100000</v>
      </c>
      <c r="J57" s="478">
        <v>1700000</v>
      </c>
      <c r="K57" s="478">
        <v>0</v>
      </c>
      <c r="L57" s="478">
        <v>1700000</v>
      </c>
      <c r="M57" s="478">
        <v>-6530.8500000000904</v>
      </c>
      <c r="N57" s="478">
        <v>0</v>
      </c>
      <c r="O57" s="478">
        <v>0</v>
      </c>
      <c r="P57" s="403"/>
      <c r="Q57" s="404"/>
      <c r="R57" s="405"/>
      <c r="S57" s="401">
        <f>+L57-O57</f>
        <v>1700000</v>
      </c>
    </row>
    <row r="58" spans="1:21" ht="12.75" customHeight="1" x14ac:dyDescent="0.25">
      <c r="A58" s="396" t="str">
        <f t="shared" si="2"/>
        <v>174241-4-142</v>
      </c>
      <c r="B58" s="479">
        <v>174241</v>
      </c>
      <c r="C58" s="480">
        <v>4</v>
      </c>
      <c r="D58" s="481" t="s">
        <v>8</v>
      </c>
      <c r="E58" s="480">
        <v>142</v>
      </c>
      <c r="F58" s="482">
        <v>1000000</v>
      </c>
      <c r="G58" s="482">
        <v>-1000000</v>
      </c>
      <c r="H58" s="482">
        <v>0</v>
      </c>
      <c r="I58" s="482">
        <v>350000</v>
      </c>
      <c r="J58" s="482">
        <v>350000</v>
      </c>
      <c r="K58" s="482">
        <v>0</v>
      </c>
      <c r="L58" s="482">
        <v>350000</v>
      </c>
      <c r="M58" s="482">
        <v>-4048.63</v>
      </c>
      <c r="N58" s="482">
        <v>54</v>
      </c>
      <c r="O58" s="482"/>
      <c r="P58" s="400">
        <v>0</v>
      </c>
      <c r="Q58" s="400">
        <v>0</v>
      </c>
      <c r="R58" s="400"/>
      <c r="S58" s="399">
        <f t="shared" si="1"/>
        <v>350000</v>
      </c>
      <c r="T58" s="390"/>
    </row>
    <row r="59" spans="1:21" ht="12" customHeight="1" x14ac:dyDescent="0.25">
      <c r="A59" s="396" t="str">
        <f t="shared" si="2"/>
        <v>174242-3-142</v>
      </c>
      <c r="B59" s="475">
        <v>174242</v>
      </c>
      <c r="C59" s="476">
        <v>3</v>
      </c>
      <c r="D59" s="477" t="s">
        <v>9</v>
      </c>
      <c r="E59" s="476">
        <v>142</v>
      </c>
      <c r="F59" s="478">
        <v>1301990</v>
      </c>
      <c r="G59" s="478">
        <v>0</v>
      </c>
      <c r="H59" s="478">
        <v>1301990</v>
      </c>
      <c r="I59" s="478">
        <v>0</v>
      </c>
      <c r="J59" s="478">
        <v>1301990</v>
      </c>
      <c r="K59" s="478">
        <v>0</v>
      </c>
      <c r="L59" s="478">
        <v>1301990</v>
      </c>
      <c r="M59" s="478">
        <v>339967.31</v>
      </c>
      <c r="N59" s="478">
        <v>0</v>
      </c>
      <c r="O59" s="478"/>
      <c r="P59" s="403">
        <v>1</v>
      </c>
      <c r="Q59" s="404">
        <v>1</v>
      </c>
      <c r="R59" s="405"/>
      <c r="S59" s="401">
        <f>+L59-O59</f>
        <v>1301990</v>
      </c>
    </row>
    <row r="60" spans="1:21" ht="12.75" customHeight="1" x14ac:dyDescent="0.25">
      <c r="A60" s="396" t="str">
        <f t="shared" si="2"/>
        <v>174242-4-142</v>
      </c>
      <c r="B60" s="479">
        <v>174242</v>
      </c>
      <c r="C60" s="480">
        <v>4</v>
      </c>
      <c r="D60" s="481" t="s">
        <v>8</v>
      </c>
      <c r="E60" s="480">
        <v>142</v>
      </c>
      <c r="F60" s="482">
        <v>1000000</v>
      </c>
      <c r="G60" s="482">
        <v>-1000000</v>
      </c>
      <c r="H60" s="482"/>
      <c r="I60" s="482"/>
      <c r="J60" s="482"/>
      <c r="K60" s="482"/>
      <c r="L60" s="482"/>
      <c r="M60" s="482"/>
      <c r="N60" s="482"/>
      <c r="O60" s="482"/>
      <c r="P60" s="400">
        <v>1</v>
      </c>
      <c r="Q60" s="400">
        <v>1</v>
      </c>
      <c r="R60" s="400"/>
      <c r="S60" s="399">
        <f t="shared" si="1"/>
        <v>0</v>
      </c>
      <c r="T60" s="390"/>
    </row>
    <row r="61" spans="1:21" ht="12" customHeight="1" x14ac:dyDescent="0.25">
      <c r="A61" s="396" t="str">
        <f t="shared" si="2"/>
        <v>174243-3-142</v>
      </c>
      <c r="B61" s="475">
        <v>174243</v>
      </c>
      <c r="C61" s="476">
        <v>3</v>
      </c>
      <c r="D61" s="477" t="s">
        <v>9</v>
      </c>
      <c r="E61" s="476">
        <v>142</v>
      </c>
      <c r="F61" s="478">
        <v>500000</v>
      </c>
      <c r="G61" s="478">
        <v>0</v>
      </c>
      <c r="H61" s="478">
        <v>500000</v>
      </c>
      <c r="I61" s="478">
        <v>0</v>
      </c>
      <c r="J61" s="478">
        <v>500000</v>
      </c>
      <c r="K61" s="478">
        <v>0</v>
      </c>
      <c r="L61" s="478">
        <v>500000</v>
      </c>
      <c r="M61" s="478">
        <v>-3056.02000000002</v>
      </c>
      <c r="N61" s="478">
        <v>0</v>
      </c>
      <c r="O61" s="478"/>
      <c r="P61" s="403"/>
      <c r="Q61" s="404"/>
      <c r="R61" s="405"/>
      <c r="S61" s="401">
        <f>+L61-O61</f>
        <v>500000</v>
      </c>
    </row>
    <row r="62" spans="1:21" ht="12.75" customHeight="1" x14ac:dyDescent="0.25">
      <c r="A62" s="396" t="str">
        <f t="shared" ref="A62:A93" si="3">CONCATENATE(B62,"-",C62,"-",E62)</f>
        <v>174244-3-142</v>
      </c>
      <c r="B62" s="479">
        <v>174244</v>
      </c>
      <c r="C62" s="480">
        <v>3</v>
      </c>
      <c r="D62" s="481" t="s">
        <v>9</v>
      </c>
      <c r="E62" s="480">
        <v>142</v>
      </c>
      <c r="F62" s="482">
        <v>100000</v>
      </c>
      <c r="G62" s="482">
        <v>0</v>
      </c>
      <c r="H62" s="482">
        <v>100000</v>
      </c>
      <c r="I62" s="482">
        <v>-92722</v>
      </c>
      <c r="J62" s="482">
        <v>7278</v>
      </c>
      <c r="K62" s="482">
        <v>0</v>
      </c>
      <c r="L62" s="482">
        <v>7278</v>
      </c>
      <c r="M62" s="482">
        <v>0</v>
      </c>
      <c r="N62" s="482">
        <v>0</v>
      </c>
      <c r="O62" s="482">
        <v>0</v>
      </c>
      <c r="P62" s="400">
        <v>1</v>
      </c>
      <c r="Q62" s="400">
        <v>1</v>
      </c>
      <c r="R62" s="400"/>
      <c r="S62" s="399">
        <f t="shared" si="1"/>
        <v>7278</v>
      </c>
      <c r="T62" s="390"/>
    </row>
    <row r="63" spans="1:21" ht="12" customHeight="1" x14ac:dyDescent="0.25">
      <c r="A63" s="396" t="str">
        <f t="shared" si="3"/>
        <v>174245-3-142</v>
      </c>
      <c r="B63" s="475">
        <v>174245</v>
      </c>
      <c r="C63" s="476">
        <v>3</v>
      </c>
      <c r="D63" s="477" t="s">
        <v>9</v>
      </c>
      <c r="E63" s="476">
        <v>142</v>
      </c>
      <c r="F63" s="478">
        <v>2683000</v>
      </c>
      <c r="G63" s="478">
        <v>0</v>
      </c>
      <c r="H63" s="478">
        <v>2683000</v>
      </c>
      <c r="I63" s="478">
        <v>0</v>
      </c>
      <c r="J63" s="478">
        <v>2683000</v>
      </c>
      <c r="K63" s="478">
        <v>0</v>
      </c>
      <c r="L63" s="478">
        <v>2683000</v>
      </c>
      <c r="M63" s="478">
        <v>-5940.2200000002003</v>
      </c>
      <c r="N63" s="478">
        <v>0</v>
      </c>
      <c r="O63" s="478"/>
      <c r="P63" s="403">
        <v>1</v>
      </c>
      <c r="Q63" s="404">
        <v>1</v>
      </c>
      <c r="R63" s="405"/>
      <c r="S63" s="401">
        <f>+L63-O63</f>
        <v>2683000</v>
      </c>
    </row>
    <row r="64" spans="1:21" ht="12.75" customHeight="1" x14ac:dyDescent="0.25">
      <c r="A64" s="396" t="str">
        <f t="shared" si="3"/>
        <v>174245-4-142</v>
      </c>
      <c r="B64" s="479">
        <v>174245</v>
      </c>
      <c r="C64" s="480">
        <v>4</v>
      </c>
      <c r="D64" s="481" t="s">
        <v>8</v>
      </c>
      <c r="E64" s="480">
        <v>142</v>
      </c>
      <c r="F64" s="482">
        <v>1865000</v>
      </c>
      <c r="G64" s="482">
        <v>0</v>
      </c>
      <c r="H64" s="482">
        <v>1865000</v>
      </c>
      <c r="I64" s="482">
        <v>0</v>
      </c>
      <c r="J64" s="482">
        <v>1865000</v>
      </c>
      <c r="K64" s="482">
        <v>0</v>
      </c>
      <c r="L64" s="482">
        <v>1865000</v>
      </c>
      <c r="M64" s="482">
        <v>0</v>
      </c>
      <c r="N64" s="482">
        <v>0</v>
      </c>
      <c r="O64" s="482"/>
      <c r="P64" s="400"/>
      <c r="Q64" s="400"/>
      <c r="R64" s="400"/>
      <c r="S64" s="399">
        <f t="shared" si="1"/>
        <v>1865000</v>
      </c>
      <c r="T64" s="390"/>
    </row>
    <row r="65" spans="1:20" ht="12" customHeight="1" x14ac:dyDescent="0.25">
      <c r="A65" s="396" t="str">
        <f t="shared" si="3"/>
        <v>174246-3-142</v>
      </c>
      <c r="B65" s="475">
        <v>174246</v>
      </c>
      <c r="C65" s="476">
        <v>3</v>
      </c>
      <c r="D65" s="477" t="s">
        <v>9</v>
      </c>
      <c r="E65" s="476">
        <v>142</v>
      </c>
      <c r="F65" s="478">
        <v>100000</v>
      </c>
      <c r="G65" s="478">
        <v>0</v>
      </c>
      <c r="H65" s="478">
        <v>100000</v>
      </c>
      <c r="I65" s="478">
        <v>-100000</v>
      </c>
      <c r="J65" s="478">
        <v>0</v>
      </c>
      <c r="K65" s="478">
        <v>0</v>
      </c>
      <c r="L65" s="478">
        <v>0</v>
      </c>
      <c r="M65" s="478">
        <v>0</v>
      </c>
      <c r="N65" s="478">
        <v>0</v>
      </c>
      <c r="O65" s="478">
        <v>0</v>
      </c>
      <c r="P65" s="403">
        <v>1</v>
      </c>
      <c r="Q65" s="404">
        <v>1</v>
      </c>
      <c r="R65" s="405"/>
      <c r="S65" s="401">
        <f>+L65-O65</f>
        <v>0</v>
      </c>
    </row>
    <row r="66" spans="1:20" ht="12.75" customHeight="1" x14ac:dyDescent="0.25">
      <c r="A66" s="396" t="str">
        <f t="shared" si="3"/>
        <v>174247-3-142</v>
      </c>
      <c r="B66" s="479">
        <v>174247</v>
      </c>
      <c r="C66" s="480">
        <v>3</v>
      </c>
      <c r="D66" s="481" t="s">
        <v>9</v>
      </c>
      <c r="E66" s="480">
        <v>142</v>
      </c>
      <c r="F66" s="482">
        <v>50000</v>
      </c>
      <c r="G66" s="482">
        <v>0</v>
      </c>
      <c r="H66" s="482">
        <v>50000</v>
      </c>
      <c r="I66" s="482">
        <v>250000</v>
      </c>
      <c r="J66" s="482">
        <v>300000</v>
      </c>
      <c r="K66" s="482">
        <v>0</v>
      </c>
      <c r="L66" s="482">
        <v>300000</v>
      </c>
      <c r="M66" s="482">
        <v>-1981.0900000000299</v>
      </c>
      <c r="N66" s="482">
        <v>0</v>
      </c>
      <c r="O66" s="482"/>
      <c r="P66" s="400">
        <v>0</v>
      </c>
      <c r="Q66" s="400">
        <v>1</v>
      </c>
      <c r="R66" s="400"/>
      <c r="S66" s="399">
        <f t="shared" si="1"/>
        <v>300000</v>
      </c>
      <c r="T66" s="390"/>
    </row>
    <row r="67" spans="1:20" ht="12" customHeight="1" x14ac:dyDescent="0.25">
      <c r="A67" s="396" t="str">
        <f t="shared" si="3"/>
        <v>174248-3-142</v>
      </c>
      <c r="B67" s="475">
        <v>174248</v>
      </c>
      <c r="C67" s="476">
        <v>3</v>
      </c>
      <c r="D67" s="477" t="s">
        <v>9</v>
      </c>
      <c r="E67" s="476">
        <v>142</v>
      </c>
      <c r="F67" s="478">
        <v>2327000</v>
      </c>
      <c r="G67" s="478">
        <v>0</v>
      </c>
      <c r="H67" s="478">
        <v>2327000</v>
      </c>
      <c r="I67" s="478">
        <v>-90000</v>
      </c>
      <c r="J67" s="478">
        <v>2237000</v>
      </c>
      <c r="K67" s="478">
        <v>0</v>
      </c>
      <c r="L67" s="478">
        <v>2237000</v>
      </c>
      <c r="M67" s="478">
        <v>2237000</v>
      </c>
      <c r="N67" s="478">
        <v>0</v>
      </c>
      <c r="O67" s="478">
        <v>0</v>
      </c>
      <c r="P67" s="403"/>
      <c r="Q67" s="404"/>
      <c r="R67" s="405"/>
      <c r="S67" s="401">
        <f>+L67-O67</f>
        <v>2237000</v>
      </c>
    </row>
    <row r="68" spans="1:20" ht="12.75" customHeight="1" x14ac:dyDescent="0.25">
      <c r="A68" s="396" t="str">
        <f t="shared" si="3"/>
        <v>174249-3-142</v>
      </c>
      <c r="B68" s="479">
        <v>174249</v>
      </c>
      <c r="C68" s="480">
        <v>3</v>
      </c>
      <c r="D68" s="481" t="s">
        <v>9</v>
      </c>
      <c r="E68" s="480">
        <v>142</v>
      </c>
      <c r="F68" s="482">
        <v>1548000</v>
      </c>
      <c r="G68" s="482">
        <v>0</v>
      </c>
      <c r="H68" s="482">
        <v>1548000</v>
      </c>
      <c r="I68" s="482">
        <v>0</v>
      </c>
      <c r="J68" s="482">
        <v>1548000</v>
      </c>
      <c r="K68" s="482">
        <v>0</v>
      </c>
      <c r="L68" s="482">
        <v>1548000</v>
      </c>
      <c r="M68" s="482">
        <v>586094.34</v>
      </c>
      <c r="N68" s="482">
        <v>7.0000000000000007E-2</v>
      </c>
      <c r="O68" s="482">
        <v>0</v>
      </c>
      <c r="P68" s="400"/>
      <c r="Q68" s="400"/>
      <c r="R68" s="400"/>
      <c r="S68" s="399">
        <f t="shared" si="1"/>
        <v>1548000</v>
      </c>
      <c r="T68" s="390"/>
    </row>
    <row r="69" spans="1:20" ht="12" customHeight="1" x14ac:dyDescent="0.25">
      <c r="A69" s="396" t="str">
        <f t="shared" si="3"/>
        <v>174249-4-142</v>
      </c>
      <c r="B69" s="475">
        <v>174249</v>
      </c>
      <c r="C69" s="476">
        <v>4</v>
      </c>
      <c r="D69" s="477" t="s">
        <v>8</v>
      </c>
      <c r="E69" s="476">
        <v>142</v>
      </c>
      <c r="F69" s="478"/>
      <c r="G69" s="478">
        <v>0</v>
      </c>
      <c r="H69" s="478">
        <v>0</v>
      </c>
      <c r="I69" s="478">
        <v>300000</v>
      </c>
      <c r="J69" s="478">
        <v>300000</v>
      </c>
      <c r="K69" s="478">
        <v>0</v>
      </c>
      <c r="L69" s="478">
        <v>300000</v>
      </c>
      <c r="M69" s="478">
        <v>-332.54999999998802</v>
      </c>
      <c r="N69" s="478">
        <v>0</v>
      </c>
      <c r="O69" s="478"/>
      <c r="P69" s="403">
        <v>1</v>
      </c>
      <c r="Q69" s="404">
        <v>1</v>
      </c>
      <c r="R69" s="405"/>
      <c r="S69" s="401">
        <f>+L69-O69</f>
        <v>300000</v>
      </c>
    </row>
    <row r="70" spans="1:20" ht="12.75" customHeight="1" x14ac:dyDescent="0.25">
      <c r="A70" s="396" t="str">
        <f t="shared" si="3"/>
        <v>174250-3-100</v>
      </c>
      <c r="B70" s="479">
        <v>174250</v>
      </c>
      <c r="C70" s="480">
        <v>3</v>
      </c>
      <c r="D70" s="481" t="s">
        <v>9</v>
      </c>
      <c r="E70" s="480">
        <v>100</v>
      </c>
      <c r="F70" s="482">
        <v>172030</v>
      </c>
      <c r="G70" s="482">
        <v>-10321</v>
      </c>
      <c r="H70" s="482">
        <v>161709</v>
      </c>
      <c r="I70" s="482">
        <v>0</v>
      </c>
      <c r="J70" s="482">
        <v>161709</v>
      </c>
      <c r="K70" s="482">
        <v>0</v>
      </c>
      <c r="L70" s="482">
        <v>161709</v>
      </c>
      <c r="M70" s="482">
        <v>0</v>
      </c>
      <c r="N70" s="482">
        <v>0</v>
      </c>
      <c r="O70" s="482"/>
      <c r="P70" s="400"/>
      <c r="Q70" s="400"/>
      <c r="R70" s="400"/>
      <c r="S70" s="399">
        <f t="shared" si="1"/>
        <v>161709</v>
      </c>
      <c r="T70" s="390"/>
    </row>
    <row r="71" spans="1:20" ht="12" customHeight="1" x14ac:dyDescent="0.25">
      <c r="A71" s="396" t="str">
        <f t="shared" si="3"/>
        <v>174250-3-142</v>
      </c>
      <c r="B71" s="475">
        <v>174250</v>
      </c>
      <c r="C71" s="476">
        <v>3</v>
      </c>
      <c r="D71" s="477" t="s">
        <v>9</v>
      </c>
      <c r="E71" s="476">
        <v>142</v>
      </c>
      <c r="F71" s="478">
        <v>7132841</v>
      </c>
      <c r="G71" s="478">
        <v>0</v>
      </c>
      <c r="H71" s="478">
        <v>7132841</v>
      </c>
      <c r="I71" s="478">
        <v>-700000</v>
      </c>
      <c r="J71" s="478">
        <v>6432841</v>
      </c>
      <c r="K71" s="478">
        <v>0</v>
      </c>
      <c r="L71" s="478">
        <v>6432841</v>
      </c>
      <c r="M71" s="478">
        <v>5748735.0199999996</v>
      </c>
      <c r="N71" s="478">
        <v>0</v>
      </c>
      <c r="O71" s="478">
        <v>0</v>
      </c>
      <c r="P71" s="403">
        <v>1</v>
      </c>
      <c r="Q71" s="404">
        <v>1</v>
      </c>
      <c r="R71" s="405"/>
      <c r="S71" s="401">
        <f>+L71-O71</f>
        <v>6432841</v>
      </c>
    </row>
    <row r="72" spans="1:20" ht="12.75" customHeight="1" x14ac:dyDescent="0.25">
      <c r="A72" s="396" t="str">
        <f t="shared" si="3"/>
        <v>174250-4-142</v>
      </c>
      <c r="B72" s="479">
        <v>174250</v>
      </c>
      <c r="C72" s="480">
        <v>4</v>
      </c>
      <c r="D72" s="481" t="s">
        <v>8</v>
      </c>
      <c r="E72" s="480">
        <v>142</v>
      </c>
      <c r="F72" s="482">
        <v>1830000</v>
      </c>
      <c r="G72" s="482">
        <v>0</v>
      </c>
      <c r="H72" s="482">
        <v>1830000</v>
      </c>
      <c r="I72" s="482">
        <v>700000</v>
      </c>
      <c r="J72" s="482">
        <v>2530000</v>
      </c>
      <c r="K72" s="482">
        <v>0</v>
      </c>
      <c r="L72" s="482">
        <v>2530000</v>
      </c>
      <c r="M72" s="482">
        <v>29286.6499999999</v>
      </c>
      <c r="N72" s="482">
        <v>0.2</v>
      </c>
      <c r="O72" s="482">
        <v>0</v>
      </c>
      <c r="P72" s="400"/>
      <c r="Q72" s="400"/>
      <c r="R72" s="400"/>
      <c r="S72" s="399">
        <f t="shared" si="1"/>
        <v>2530000</v>
      </c>
      <c r="T72" s="390"/>
    </row>
    <row r="73" spans="1:20" ht="12" customHeight="1" x14ac:dyDescent="0.25">
      <c r="A73" s="396" t="str">
        <f t="shared" si="3"/>
        <v>174250-3-350</v>
      </c>
      <c r="B73" s="475">
        <v>174250</v>
      </c>
      <c r="C73" s="476">
        <v>3</v>
      </c>
      <c r="D73" s="477" t="s">
        <v>9</v>
      </c>
      <c r="E73" s="476">
        <v>350</v>
      </c>
      <c r="F73" s="478"/>
      <c r="G73" s="478">
        <v>0</v>
      </c>
      <c r="H73" s="478">
        <v>0</v>
      </c>
      <c r="I73" s="478">
        <v>2695129</v>
      </c>
      <c r="J73" s="478">
        <v>2695129</v>
      </c>
      <c r="K73" s="478">
        <v>0</v>
      </c>
      <c r="L73" s="478">
        <v>2695129</v>
      </c>
      <c r="M73" s="478">
        <v>2695128.99</v>
      </c>
      <c r="N73" s="478">
        <v>0</v>
      </c>
      <c r="O73" s="478">
        <v>0</v>
      </c>
      <c r="P73" s="403">
        <v>1</v>
      </c>
      <c r="Q73" s="404">
        <v>1</v>
      </c>
      <c r="R73" s="405"/>
      <c r="S73" s="401">
        <f>+L73-O73</f>
        <v>2695129</v>
      </c>
    </row>
    <row r="74" spans="1:20" ht="12.75" customHeight="1" x14ac:dyDescent="0.25">
      <c r="A74" s="396" t="str">
        <f t="shared" si="3"/>
        <v>174251-3-142</v>
      </c>
      <c r="B74" s="479">
        <v>174251</v>
      </c>
      <c r="C74" s="480">
        <v>3</v>
      </c>
      <c r="D74" s="481" t="s">
        <v>9</v>
      </c>
      <c r="E74" s="480">
        <v>142</v>
      </c>
      <c r="F74" s="482">
        <v>100000</v>
      </c>
      <c r="G74" s="482">
        <v>0</v>
      </c>
      <c r="H74" s="482">
        <v>100000</v>
      </c>
      <c r="I74" s="482">
        <v>-85153</v>
      </c>
      <c r="J74" s="482">
        <v>14847</v>
      </c>
      <c r="K74" s="482">
        <v>0</v>
      </c>
      <c r="L74" s="482">
        <v>14847</v>
      </c>
      <c r="M74" s="482">
        <v>0.290000000000873</v>
      </c>
      <c r="N74" s="482">
        <v>0.28999999999999998</v>
      </c>
      <c r="O74" s="482">
        <v>0</v>
      </c>
      <c r="P74" s="400">
        <v>1</v>
      </c>
      <c r="Q74" s="400">
        <v>0</v>
      </c>
      <c r="R74" s="400"/>
      <c r="S74" s="399">
        <f t="shared" si="1"/>
        <v>14847</v>
      </c>
      <c r="T74" s="390"/>
    </row>
    <row r="75" spans="1:20" ht="12" customHeight="1" x14ac:dyDescent="0.25">
      <c r="A75" s="396" t="str">
        <f t="shared" si="3"/>
        <v>174252-3-142</v>
      </c>
      <c r="B75" s="475">
        <v>174252</v>
      </c>
      <c r="C75" s="476">
        <v>3</v>
      </c>
      <c r="D75" s="477" t="s">
        <v>9</v>
      </c>
      <c r="E75" s="476">
        <v>142</v>
      </c>
      <c r="F75" s="478">
        <v>4100000</v>
      </c>
      <c r="G75" s="478">
        <v>0</v>
      </c>
      <c r="H75" s="478">
        <v>4100000</v>
      </c>
      <c r="I75" s="478">
        <v>-1900000</v>
      </c>
      <c r="J75" s="478">
        <v>2200000</v>
      </c>
      <c r="K75" s="478">
        <v>0</v>
      </c>
      <c r="L75" s="478">
        <v>2200000</v>
      </c>
      <c r="M75" s="478">
        <v>301105.96000000002</v>
      </c>
      <c r="N75" s="478">
        <v>0</v>
      </c>
      <c r="O75" s="478">
        <v>0</v>
      </c>
      <c r="P75" s="403">
        <v>1</v>
      </c>
      <c r="Q75" s="404">
        <v>1</v>
      </c>
      <c r="R75" s="405"/>
      <c r="S75" s="401">
        <f>+L75-O75</f>
        <v>2200000</v>
      </c>
    </row>
    <row r="76" spans="1:20" ht="12.75" customHeight="1" x14ac:dyDescent="0.25">
      <c r="A76" s="396" t="str">
        <f t="shared" si="3"/>
        <v>174253-3-142</v>
      </c>
      <c r="B76" s="479">
        <v>174253</v>
      </c>
      <c r="C76" s="480">
        <v>3</v>
      </c>
      <c r="D76" s="481" t="s">
        <v>9</v>
      </c>
      <c r="E76" s="480">
        <v>142</v>
      </c>
      <c r="F76" s="482">
        <v>500000</v>
      </c>
      <c r="G76" s="482">
        <v>0</v>
      </c>
      <c r="H76" s="482">
        <v>500000</v>
      </c>
      <c r="I76" s="482">
        <v>-170000</v>
      </c>
      <c r="J76" s="482">
        <v>330000</v>
      </c>
      <c r="K76" s="482">
        <v>0</v>
      </c>
      <c r="L76" s="482">
        <v>330000</v>
      </c>
      <c r="M76" s="482">
        <v>-28144.71</v>
      </c>
      <c r="N76" s="482">
        <v>0</v>
      </c>
      <c r="O76" s="482">
        <v>0</v>
      </c>
      <c r="P76" s="400"/>
      <c r="Q76" s="400"/>
      <c r="R76" s="400"/>
      <c r="S76" s="399">
        <f t="shared" si="1"/>
        <v>330000</v>
      </c>
      <c r="T76" s="390"/>
    </row>
    <row r="77" spans="1:20" ht="12" customHeight="1" x14ac:dyDescent="0.25">
      <c r="A77" s="396" t="str">
        <f t="shared" si="3"/>
        <v>174254-3-142</v>
      </c>
      <c r="B77" s="475">
        <v>174254</v>
      </c>
      <c r="C77" s="476">
        <v>3</v>
      </c>
      <c r="D77" s="477" t="s">
        <v>9</v>
      </c>
      <c r="E77" s="476">
        <v>142</v>
      </c>
      <c r="F77" s="478">
        <v>1820006</v>
      </c>
      <c r="G77" s="478">
        <v>0</v>
      </c>
      <c r="H77" s="478">
        <v>1820006</v>
      </c>
      <c r="I77" s="478">
        <v>0</v>
      </c>
      <c r="J77" s="478">
        <v>1820006</v>
      </c>
      <c r="K77" s="478">
        <v>0</v>
      </c>
      <c r="L77" s="478">
        <v>1820006</v>
      </c>
      <c r="M77" s="478">
        <v>-12782.3100000001</v>
      </c>
      <c r="N77" s="478">
        <v>0</v>
      </c>
      <c r="O77" s="478">
        <v>0</v>
      </c>
      <c r="P77" s="403">
        <v>1</v>
      </c>
      <c r="Q77" s="404">
        <v>1</v>
      </c>
      <c r="R77" s="405"/>
      <c r="S77" s="401">
        <f>+L77-O77</f>
        <v>1820006</v>
      </c>
    </row>
    <row r="78" spans="1:20" ht="12.75" customHeight="1" x14ac:dyDescent="0.25">
      <c r="A78" s="396" t="str">
        <f t="shared" si="3"/>
        <v>174255-3-142</v>
      </c>
      <c r="B78" s="479">
        <v>174255</v>
      </c>
      <c r="C78" s="480">
        <v>3</v>
      </c>
      <c r="D78" s="481" t="s">
        <v>9</v>
      </c>
      <c r="E78" s="480">
        <v>142</v>
      </c>
      <c r="F78" s="482">
        <v>230000</v>
      </c>
      <c r="G78" s="482">
        <v>0</v>
      </c>
      <c r="H78" s="482">
        <v>230000</v>
      </c>
      <c r="I78" s="482">
        <v>0</v>
      </c>
      <c r="J78" s="482">
        <v>230000</v>
      </c>
      <c r="K78" s="482">
        <v>0</v>
      </c>
      <c r="L78" s="482">
        <v>230000</v>
      </c>
      <c r="M78" s="482">
        <v>0</v>
      </c>
      <c r="N78" s="482">
        <v>0</v>
      </c>
      <c r="O78" s="482"/>
      <c r="P78" s="400">
        <v>1</v>
      </c>
      <c r="Q78" s="400">
        <v>0</v>
      </c>
      <c r="R78" s="400"/>
      <c r="S78" s="399">
        <f t="shared" si="1"/>
        <v>230000</v>
      </c>
      <c r="T78" s="390"/>
    </row>
    <row r="79" spans="1:20" ht="12" customHeight="1" x14ac:dyDescent="0.25">
      <c r="A79" s="396" t="str">
        <f t="shared" si="3"/>
        <v>174255-4-142</v>
      </c>
      <c r="B79" s="475">
        <v>174255</v>
      </c>
      <c r="C79" s="476">
        <v>4</v>
      </c>
      <c r="D79" s="477" t="s">
        <v>8</v>
      </c>
      <c r="E79" s="476">
        <v>142</v>
      </c>
      <c r="F79" s="478">
        <v>40000</v>
      </c>
      <c r="G79" s="478">
        <v>0</v>
      </c>
      <c r="H79" s="478">
        <v>40000</v>
      </c>
      <c r="I79" s="478">
        <v>0</v>
      </c>
      <c r="J79" s="478">
        <v>40000</v>
      </c>
      <c r="K79" s="478">
        <v>0</v>
      </c>
      <c r="L79" s="478">
        <v>40000</v>
      </c>
      <c r="M79" s="478">
        <v>0</v>
      </c>
      <c r="N79" s="478">
        <v>0</v>
      </c>
      <c r="O79" s="478"/>
      <c r="P79" s="403">
        <v>1</v>
      </c>
      <c r="Q79" s="404">
        <v>1</v>
      </c>
      <c r="R79" s="405"/>
      <c r="S79" s="401">
        <f>+L79-O79</f>
        <v>40000</v>
      </c>
    </row>
    <row r="80" spans="1:20" ht="12.75" customHeight="1" x14ac:dyDescent="0.25">
      <c r="A80" s="396" t="str">
        <f t="shared" si="3"/>
        <v>174256-3-142</v>
      </c>
      <c r="B80" s="479">
        <v>174256</v>
      </c>
      <c r="C80" s="480">
        <v>3</v>
      </c>
      <c r="D80" s="481" t="s">
        <v>9</v>
      </c>
      <c r="E80" s="480">
        <v>142</v>
      </c>
      <c r="F80" s="482">
        <v>200000</v>
      </c>
      <c r="G80" s="482">
        <v>0</v>
      </c>
      <c r="H80" s="482">
        <v>200000</v>
      </c>
      <c r="I80" s="482">
        <v>160779</v>
      </c>
      <c r="J80" s="482">
        <v>360779</v>
      </c>
      <c r="K80" s="482">
        <v>0</v>
      </c>
      <c r="L80" s="482">
        <v>360779</v>
      </c>
      <c r="M80" s="482">
        <v>0</v>
      </c>
      <c r="N80" s="482">
        <v>0</v>
      </c>
      <c r="O80" s="482">
        <v>0</v>
      </c>
      <c r="P80" s="400"/>
      <c r="Q80" s="400"/>
      <c r="R80" s="400"/>
      <c r="S80" s="399">
        <f t="shared" si="1"/>
        <v>360779</v>
      </c>
      <c r="T80" s="390"/>
    </row>
    <row r="81" spans="1:20" ht="12" customHeight="1" x14ac:dyDescent="0.25">
      <c r="A81" s="396" t="str">
        <f t="shared" si="3"/>
        <v>174257-3-142</v>
      </c>
      <c r="B81" s="475">
        <v>174257</v>
      </c>
      <c r="C81" s="476">
        <v>3</v>
      </c>
      <c r="D81" s="477" t="s">
        <v>9</v>
      </c>
      <c r="E81" s="476">
        <v>142</v>
      </c>
      <c r="F81" s="478">
        <v>621240</v>
      </c>
      <c r="G81" s="478">
        <v>0</v>
      </c>
      <c r="H81" s="478">
        <v>621240</v>
      </c>
      <c r="I81" s="478">
        <v>0</v>
      </c>
      <c r="J81" s="478">
        <v>621240</v>
      </c>
      <c r="K81" s="478">
        <v>0</v>
      </c>
      <c r="L81" s="478">
        <v>621240</v>
      </c>
      <c r="M81" s="478">
        <v>-645.869999999995</v>
      </c>
      <c r="N81" s="478">
        <v>0</v>
      </c>
      <c r="O81" s="478"/>
      <c r="P81" s="403"/>
      <c r="Q81" s="404"/>
      <c r="R81" s="405"/>
      <c r="S81" s="401">
        <f>+L81-O81</f>
        <v>621240</v>
      </c>
    </row>
    <row r="82" spans="1:20" ht="12.75" customHeight="1" x14ac:dyDescent="0.25">
      <c r="A82" s="396" t="str">
        <f t="shared" si="3"/>
        <v>174257-4-142</v>
      </c>
      <c r="B82" s="479">
        <v>174257</v>
      </c>
      <c r="C82" s="480">
        <v>4</v>
      </c>
      <c r="D82" s="481" t="s">
        <v>8</v>
      </c>
      <c r="E82" s="480">
        <v>142</v>
      </c>
      <c r="F82" s="482">
        <v>46760</v>
      </c>
      <c r="G82" s="482">
        <v>0</v>
      </c>
      <c r="H82" s="482">
        <v>46760</v>
      </c>
      <c r="I82" s="482">
        <v>0</v>
      </c>
      <c r="J82" s="482">
        <v>46760</v>
      </c>
      <c r="K82" s="482">
        <v>0</v>
      </c>
      <c r="L82" s="482">
        <v>46760</v>
      </c>
      <c r="M82" s="482">
        <v>0</v>
      </c>
      <c r="N82" s="482">
        <v>0</v>
      </c>
      <c r="O82" s="482"/>
      <c r="P82" s="400">
        <v>0</v>
      </c>
      <c r="Q82" s="400"/>
      <c r="R82" s="400"/>
      <c r="S82" s="399">
        <f t="shared" si="1"/>
        <v>46760</v>
      </c>
      <c r="T82" s="390"/>
    </row>
    <row r="83" spans="1:20" ht="12" customHeight="1" x14ac:dyDescent="0.25">
      <c r="A83" s="396" t="str">
        <f t="shared" si="3"/>
        <v>174258-3-142</v>
      </c>
      <c r="B83" s="475">
        <v>174258</v>
      </c>
      <c r="C83" s="476">
        <v>3</v>
      </c>
      <c r="D83" s="477" t="s">
        <v>9</v>
      </c>
      <c r="E83" s="476">
        <v>142</v>
      </c>
      <c r="F83" s="478">
        <v>1000000</v>
      </c>
      <c r="G83" s="478">
        <v>0</v>
      </c>
      <c r="H83" s="478">
        <v>1000000</v>
      </c>
      <c r="I83" s="478">
        <v>-760000</v>
      </c>
      <c r="J83" s="478">
        <v>240000</v>
      </c>
      <c r="K83" s="478">
        <v>0</v>
      </c>
      <c r="L83" s="478">
        <v>240000</v>
      </c>
      <c r="M83" s="478">
        <v>-30688.77</v>
      </c>
      <c r="N83" s="478">
        <v>0</v>
      </c>
      <c r="O83" s="478">
        <v>0</v>
      </c>
      <c r="P83" s="403"/>
      <c r="Q83" s="404"/>
      <c r="R83" s="405"/>
      <c r="S83" s="401">
        <f>+L83-O83</f>
        <v>240000</v>
      </c>
    </row>
    <row r="84" spans="1:20" ht="12.75" customHeight="1" x14ac:dyDescent="0.25">
      <c r="A84" s="396" t="str">
        <f t="shared" si="3"/>
        <v>174259-3-142</v>
      </c>
      <c r="B84" s="479">
        <v>174259</v>
      </c>
      <c r="C84" s="480">
        <v>3</v>
      </c>
      <c r="D84" s="481" t="s">
        <v>9</v>
      </c>
      <c r="E84" s="480">
        <v>142</v>
      </c>
      <c r="F84" s="482">
        <v>200000</v>
      </c>
      <c r="G84" s="482">
        <v>0</v>
      </c>
      <c r="H84" s="482">
        <v>200000</v>
      </c>
      <c r="I84" s="482">
        <v>-100000</v>
      </c>
      <c r="J84" s="482">
        <v>100000</v>
      </c>
      <c r="K84" s="482">
        <v>0</v>
      </c>
      <c r="L84" s="482">
        <v>100000</v>
      </c>
      <c r="M84" s="482">
        <v>79710.19</v>
      </c>
      <c r="N84" s="482">
        <v>0</v>
      </c>
      <c r="O84" s="482">
        <v>0</v>
      </c>
      <c r="P84" s="400">
        <v>1</v>
      </c>
      <c r="Q84" s="400">
        <v>1</v>
      </c>
      <c r="R84" s="400"/>
      <c r="S84" s="399">
        <f t="shared" si="1"/>
        <v>100000</v>
      </c>
      <c r="T84" s="390"/>
    </row>
    <row r="85" spans="1:20" ht="12" customHeight="1" x14ac:dyDescent="0.25">
      <c r="A85" s="396" t="str">
        <f t="shared" si="3"/>
        <v>174260-3-142</v>
      </c>
      <c r="B85" s="475">
        <v>174260</v>
      </c>
      <c r="C85" s="476">
        <v>3</v>
      </c>
      <c r="D85" s="477" t="s">
        <v>9</v>
      </c>
      <c r="E85" s="476">
        <v>142</v>
      </c>
      <c r="F85" s="478">
        <v>2350001</v>
      </c>
      <c r="G85" s="478">
        <v>0</v>
      </c>
      <c r="H85" s="478">
        <v>2350001</v>
      </c>
      <c r="I85" s="478">
        <v>-300000</v>
      </c>
      <c r="J85" s="478">
        <v>2050001</v>
      </c>
      <c r="K85" s="478">
        <v>0</v>
      </c>
      <c r="L85" s="478">
        <v>2050001</v>
      </c>
      <c r="M85" s="478">
        <v>-14077.1699999999</v>
      </c>
      <c r="N85" s="478">
        <v>0</v>
      </c>
      <c r="O85" s="478">
        <v>0</v>
      </c>
      <c r="P85" s="403">
        <v>0</v>
      </c>
      <c r="Q85" s="404">
        <v>1</v>
      </c>
      <c r="R85" s="405"/>
      <c r="S85" s="401">
        <f>+L85-O85</f>
        <v>2050001</v>
      </c>
    </row>
    <row r="86" spans="1:20" ht="12.75" customHeight="1" x14ac:dyDescent="0.25">
      <c r="A86" s="396" t="str">
        <f t="shared" si="3"/>
        <v>174261-3-142</v>
      </c>
      <c r="B86" s="479">
        <v>174261</v>
      </c>
      <c r="C86" s="480">
        <v>3</v>
      </c>
      <c r="D86" s="481" t="s">
        <v>9</v>
      </c>
      <c r="E86" s="480">
        <v>142</v>
      </c>
      <c r="F86" s="482">
        <v>5974000</v>
      </c>
      <c r="G86" s="482">
        <v>0</v>
      </c>
      <c r="H86" s="482">
        <v>5974000</v>
      </c>
      <c r="I86" s="482">
        <v>-5711079</v>
      </c>
      <c r="J86" s="482">
        <v>262921</v>
      </c>
      <c r="K86" s="482">
        <v>0</v>
      </c>
      <c r="L86" s="482">
        <v>262921</v>
      </c>
      <c r="M86" s="482">
        <v>-11232.46</v>
      </c>
      <c r="N86" s="482">
        <v>0.51</v>
      </c>
      <c r="O86" s="482">
        <v>0</v>
      </c>
      <c r="P86" s="400"/>
      <c r="Q86" s="400"/>
      <c r="R86" s="400"/>
      <c r="S86" s="399">
        <f t="shared" si="1"/>
        <v>262921</v>
      </c>
      <c r="T86" s="390"/>
    </row>
    <row r="87" spans="1:20" ht="12" customHeight="1" x14ac:dyDescent="0.25">
      <c r="A87" s="396" t="str">
        <f t="shared" si="3"/>
        <v>174262-3-142</v>
      </c>
      <c r="B87" s="475">
        <v>174262</v>
      </c>
      <c r="C87" s="476">
        <v>3</v>
      </c>
      <c r="D87" s="477" t="s">
        <v>9</v>
      </c>
      <c r="E87" s="476">
        <v>142</v>
      </c>
      <c r="F87" s="478">
        <v>1604000</v>
      </c>
      <c r="G87" s="478">
        <v>0</v>
      </c>
      <c r="H87" s="478">
        <v>1604000</v>
      </c>
      <c r="I87" s="478">
        <v>0</v>
      </c>
      <c r="J87" s="478">
        <v>1604000</v>
      </c>
      <c r="K87" s="478">
        <v>0</v>
      </c>
      <c r="L87" s="478">
        <v>1604000</v>
      </c>
      <c r="M87" s="478">
        <v>-2692.56000000006</v>
      </c>
      <c r="N87" s="478">
        <v>0</v>
      </c>
      <c r="O87" s="478"/>
      <c r="P87" s="403"/>
      <c r="Q87" s="404"/>
      <c r="R87" s="405"/>
      <c r="S87" s="401">
        <f>+L87-O87</f>
        <v>1604000</v>
      </c>
    </row>
    <row r="88" spans="1:20" ht="12.75" customHeight="1" x14ac:dyDescent="0.25">
      <c r="A88" s="396" t="str">
        <f t="shared" si="3"/>
        <v>174262-4-142</v>
      </c>
      <c r="B88" s="479">
        <v>174262</v>
      </c>
      <c r="C88" s="480">
        <v>4</v>
      </c>
      <c r="D88" s="481" t="s">
        <v>8</v>
      </c>
      <c r="E88" s="480">
        <v>142</v>
      </c>
      <c r="F88" s="482">
        <v>179000</v>
      </c>
      <c r="G88" s="482">
        <v>0</v>
      </c>
      <c r="H88" s="482">
        <v>179000</v>
      </c>
      <c r="I88" s="482">
        <v>0</v>
      </c>
      <c r="J88" s="482">
        <v>179000</v>
      </c>
      <c r="K88" s="482">
        <v>0</v>
      </c>
      <c r="L88" s="482">
        <v>179000</v>
      </c>
      <c r="M88" s="482">
        <v>2.0799999999871899</v>
      </c>
      <c r="N88" s="482">
        <v>2.08</v>
      </c>
      <c r="O88" s="482"/>
      <c r="P88" s="400">
        <v>0</v>
      </c>
      <c r="Q88" s="400">
        <v>0</v>
      </c>
      <c r="R88" s="400"/>
      <c r="S88" s="399">
        <f t="shared" si="1"/>
        <v>179000</v>
      </c>
      <c r="T88" s="390"/>
    </row>
    <row r="89" spans="1:20" ht="12" customHeight="1" x14ac:dyDescent="0.25">
      <c r="A89" s="396" t="str">
        <f t="shared" si="3"/>
        <v>174263-3-142</v>
      </c>
      <c r="B89" s="475">
        <v>174263</v>
      </c>
      <c r="C89" s="476">
        <v>3</v>
      </c>
      <c r="D89" s="477" t="s">
        <v>9</v>
      </c>
      <c r="E89" s="476">
        <v>142</v>
      </c>
      <c r="F89" s="478">
        <v>600000</v>
      </c>
      <c r="G89" s="478">
        <v>0</v>
      </c>
      <c r="H89" s="478">
        <v>600000</v>
      </c>
      <c r="I89" s="478">
        <v>-170000</v>
      </c>
      <c r="J89" s="478">
        <v>430000</v>
      </c>
      <c r="K89" s="478">
        <v>0</v>
      </c>
      <c r="L89" s="478">
        <v>430000</v>
      </c>
      <c r="M89" s="478">
        <v>-15069.41</v>
      </c>
      <c r="N89" s="478">
        <v>0</v>
      </c>
      <c r="O89" s="478">
        <v>0</v>
      </c>
      <c r="P89" s="403">
        <v>1</v>
      </c>
      <c r="Q89" s="404">
        <v>1</v>
      </c>
      <c r="R89" s="405"/>
      <c r="S89" s="401">
        <f>+L89-O89</f>
        <v>430000</v>
      </c>
    </row>
    <row r="90" spans="1:20" ht="12.75" customHeight="1" x14ac:dyDescent="0.25">
      <c r="A90" s="396" t="str">
        <f t="shared" si="3"/>
        <v>174264-3-142</v>
      </c>
      <c r="B90" s="479">
        <v>174264</v>
      </c>
      <c r="C90" s="480">
        <v>3</v>
      </c>
      <c r="D90" s="481" t="s">
        <v>9</v>
      </c>
      <c r="E90" s="480">
        <v>142</v>
      </c>
      <c r="F90" s="482">
        <v>1900000</v>
      </c>
      <c r="G90" s="482">
        <v>0</v>
      </c>
      <c r="H90" s="482">
        <v>1900000</v>
      </c>
      <c r="I90" s="482">
        <v>-590000</v>
      </c>
      <c r="J90" s="482">
        <v>1310000</v>
      </c>
      <c r="K90" s="482">
        <v>0</v>
      </c>
      <c r="L90" s="482">
        <v>1310000</v>
      </c>
      <c r="M90" s="482">
        <v>74299.399999999907</v>
      </c>
      <c r="N90" s="482">
        <v>0</v>
      </c>
      <c r="O90" s="482">
        <v>0</v>
      </c>
      <c r="S90" s="371">
        <f t="shared" si="1"/>
        <v>1310000</v>
      </c>
      <c r="T90" s="163"/>
    </row>
    <row r="91" spans="1:20" ht="12" customHeight="1" x14ac:dyDescent="0.25">
      <c r="A91" s="396" t="str">
        <f t="shared" si="3"/>
        <v>174265-3-142</v>
      </c>
      <c r="B91" s="475">
        <v>174265</v>
      </c>
      <c r="C91" s="476">
        <v>3</v>
      </c>
      <c r="D91" s="477" t="s">
        <v>9</v>
      </c>
      <c r="E91" s="476">
        <v>142</v>
      </c>
      <c r="F91" s="478">
        <v>530003</v>
      </c>
      <c r="G91" s="478">
        <v>0</v>
      </c>
      <c r="H91" s="478">
        <v>530003</v>
      </c>
      <c r="I91" s="478">
        <v>0</v>
      </c>
      <c r="J91" s="478">
        <v>530003</v>
      </c>
      <c r="K91" s="478">
        <v>0</v>
      </c>
      <c r="L91" s="478">
        <v>530003</v>
      </c>
      <c r="M91" s="478">
        <v>-23401.33</v>
      </c>
      <c r="N91" s="478">
        <v>0</v>
      </c>
      <c r="O91" s="478">
        <v>0</v>
      </c>
      <c r="P91" s="384"/>
      <c r="Q91" s="385"/>
      <c r="R91" s="386"/>
      <c r="S91" s="370">
        <f>+L91-O91</f>
        <v>530003</v>
      </c>
    </row>
    <row r="92" spans="1:20" ht="12.75" customHeight="1" x14ac:dyDescent="0.25">
      <c r="A92" s="396" t="str">
        <f t="shared" si="3"/>
        <v>174266-3-142</v>
      </c>
      <c r="B92" s="479">
        <v>174266</v>
      </c>
      <c r="C92" s="480">
        <v>3</v>
      </c>
      <c r="D92" s="481" t="s">
        <v>9</v>
      </c>
      <c r="E92" s="480">
        <v>142</v>
      </c>
      <c r="F92" s="482">
        <v>300000</v>
      </c>
      <c r="G92" s="482">
        <v>0</v>
      </c>
      <c r="H92" s="482">
        <v>300000</v>
      </c>
      <c r="I92" s="482">
        <v>-300000</v>
      </c>
      <c r="J92" s="482">
        <v>0</v>
      </c>
      <c r="K92" s="482">
        <v>0</v>
      </c>
      <c r="L92" s="482">
        <v>0</v>
      </c>
      <c r="M92" s="482">
        <v>0</v>
      </c>
      <c r="N92" s="482">
        <v>0</v>
      </c>
      <c r="O92" s="482">
        <v>0</v>
      </c>
      <c r="P92">
        <v>43</v>
      </c>
      <c r="Q92">
        <v>47</v>
      </c>
      <c r="S92" s="371">
        <f t="shared" si="1"/>
        <v>0</v>
      </c>
      <c r="T92" s="163"/>
    </row>
    <row r="93" spans="1:20" ht="12" customHeight="1" x14ac:dyDescent="0.25">
      <c r="A93" s="396" t="str">
        <f t="shared" si="3"/>
        <v>174267-3-142</v>
      </c>
      <c r="B93" s="475">
        <v>174267</v>
      </c>
      <c r="C93" s="476">
        <v>3</v>
      </c>
      <c r="D93" s="477" t="s">
        <v>9</v>
      </c>
      <c r="E93" s="476">
        <v>142</v>
      </c>
      <c r="F93" s="478">
        <v>1105000</v>
      </c>
      <c r="G93" s="478">
        <v>0</v>
      </c>
      <c r="H93" s="478">
        <v>1105000</v>
      </c>
      <c r="I93" s="478">
        <v>0</v>
      </c>
      <c r="J93" s="478">
        <v>1105000</v>
      </c>
      <c r="K93" s="478">
        <v>0</v>
      </c>
      <c r="L93" s="478">
        <v>1105000</v>
      </c>
      <c r="M93" s="478">
        <v>-265.60000000009302</v>
      </c>
      <c r="N93" s="478">
        <v>0</v>
      </c>
      <c r="O93" s="478"/>
      <c r="P93" s="384"/>
      <c r="Q93" s="385"/>
      <c r="R93" s="386"/>
      <c r="S93" s="370">
        <f>+L93-O93</f>
        <v>1105000</v>
      </c>
    </row>
    <row r="94" spans="1:20" ht="12.75" customHeight="1" x14ac:dyDescent="0.25">
      <c r="A94" s="396" t="str">
        <f t="shared" ref="A94:A116" si="4">CONCATENATE(B94,"-",C94,"-",E94)</f>
        <v>174267-4-142</v>
      </c>
      <c r="B94" s="479">
        <v>174267</v>
      </c>
      <c r="C94" s="480">
        <v>4</v>
      </c>
      <c r="D94" s="481" t="s">
        <v>8</v>
      </c>
      <c r="E94" s="480">
        <v>142</v>
      </c>
      <c r="F94" s="482">
        <v>500000</v>
      </c>
      <c r="G94" s="482">
        <v>0</v>
      </c>
      <c r="H94" s="482">
        <v>500000</v>
      </c>
      <c r="I94" s="482">
        <v>0</v>
      </c>
      <c r="J94" s="482">
        <v>500000</v>
      </c>
      <c r="K94" s="482">
        <v>0</v>
      </c>
      <c r="L94" s="482">
        <v>500000</v>
      </c>
      <c r="M94" s="482">
        <v>-1616.12</v>
      </c>
      <c r="N94" s="482">
        <v>14.13</v>
      </c>
      <c r="O94" s="482"/>
      <c r="S94" s="371">
        <f t="shared" si="1"/>
        <v>500000</v>
      </c>
      <c r="T94" s="163"/>
    </row>
    <row r="95" spans="1:20" ht="12" customHeight="1" x14ac:dyDescent="0.25">
      <c r="A95" s="396" t="str">
        <f t="shared" si="4"/>
        <v>174268-3-142</v>
      </c>
      <c r="B95" s="475">
        <v>174268</v>
      </c>
      <c r="C95" s="476">
        <v>3</v>
      </c>
      <c r="D95" s="477" t="s">
        <v>9</v>
      </c>
      <c r="E95" s="476">
        <v>142</v>
      </c>
      <c r="F95" s="478">
        <v>700000</v>
      </c>
      <c r="G95" s="478">
        <v>0</v>
      </c>
      <c r="H95" s="478">
        <v>700000</v>
      </c>
      <c r="I95" s="478">
        <v>-140000</v>
      </c>
      <c r="J95" s="478">
        <v>560000</v>
      </c>
      <c r="K95" s="478">
        <v>0</v>
      </c>
      <c r="L95" s="478">
        <v>560000</v>
      </c>
      <c r="M95" s="478">
        <v>73205.62</v>
      </c>
      <c r="N95" s="478">
        <v>0</v>
      </c>
      <c r="O95" s="478">
        <v>0</v>
      </c>
      <c r="P95" s="384"/>
      <c r="Q95" s="385"/>
      <c r="R95" s="386"/>
      <c r="S95" s="370">
        <f>+L95-O95</f>
        <v>560000</v>
      </c>
    </row>
    <row r="96" spans="1:20" ht="12.75" customHeight="1" x14ac:dyDescent="0.25">
      <c r="A96" s="396" t="str">
        <f t="shared" si="4"/>
        <v>174269-3-142</v>
      </c>
      <c r="B96" s="479">
        <v>174269</v>
      </c>
      <c r="C96" s="480">
        <v>3</v>
      </c>
      <c r="D96" s="481" t="s">
        <v>9</v>
      </c>
      <c r="E96" s="480">
        <v>142</v>
      </c>
      <c r="F96" s="482">
        <v>2200000</v>
      </c>
      <c r="G96" s="482">
        <v>0</v>
      </c>
      <c r="H96" s="482">
        <v>2200000</v>
      </c>
      <c r="I96" s="482">
        <v>-150000</v>
      </c>
      <c r="J96" s="482">
        <v>2050000</v>
      </c>
      <c r="K96" s="482">
        <v>0</v>
      </c>
      <c r="L96" s="482">
        <v>2050000</v>
      </c>
      <c r="M96" s="482">
        <v>66671.0600000001</v>
      </c>
      <c r="N96" s="482">
        <v>0</v>
      </c>
      <c r="O96" s="482">
        <v>0</v>
      </c>
      <c r="S96" s="371">
        <f t="shared" si="1"/>
        <v>2050000</v>
      </c>
      <c r="T96" s="163"/>
    </row>
    <row r="97" spans="1:20" ht="12" customHeight="1" x14ac:dyDescent="0.25">
      <c r="A97" s="396" t="str">
        <f t="shared" si="4"/>
        <v>174269-3-150</v>
      </c>
      <c r="B97" s="475">
        <v>174269</v>
      </c>
      <c r="C97" s="476">
        <v>3</v>
      </c>
      <c r="D97" s="477" t="s">
        <v>9</v>
      </c>
      <c r="E97" s="476">
        <v>150</v>
      </c>
      <c r="F97" s="478">
        <v>200000</v>
      </c>
      <c r="G97" s="478">
        <v>0</v>
      </c>
      <c r="H97" s="478">
        <v>200000</v>
      </c>
      <c r="I97" s="478">
        <v>0</v>
      </c>
      <c r="J97" s="478">
        <v>200000</v>
      </c>
      <c r="K97" s="478">
        <v>0</v>
      </c>
      <c r="L97" s="478">
        <v>200000</v>
      </c>
      <c r="M97" s="478">
        <v>-8293.75</v>
      </c>
      <c r="N97" s="478">
        <v>0</v>
      </c>
      <c r="O97" s="478">
        <v>0</v>
      </c>
      <c r="P97" s="384"/>
      <c r="Q97" s="385"/>
      <c r="R97" s="386"/>
      <c r="S97" s="370">
        <f>+L97-O97</f>
        <v>200000</v>
      </c>
    </row>
    <row r="98" spans="1:20" ht="12.75" customHeight="1" x14ac:dyDescent="0.25">
      <c r="A98" s="396" t="str">
        <f t="shared" si="4"/>
        <v>174270-3-142</v>
      </c>
      <c r="B98" s="479">
        <v>174270</v>
      </c>
      <c r="C98" s="480">
        <v>3</v>
      </c>
      <c r="D98" s="481" t="s">
        <v>9</v>
      </c>
      <c r="E98" s="480">
        <v>142</v>
      </c>
      <c r="F98" s="482">
        <v>1550000</v>
      </c>
      <c r="G98" s="482">
        <v>0</v>
      </c>
      <c r="H98" s="482">
        <v>1550000</v>
      </c>
      <c r="I98" s="482">
        <v>-200000</v>
      </c>
      <c r="J98" s="482">
        <v>1350000</v>
      </c>
      <c r="K98" s="482">
        <v>0</v>
      </c>
      <c r="L98" s="482">
        <v>1350000</v>
      </c>
      <c r="M98" s="482">
        <v>-14548.5900000001</v>
      </c>
      <c r="N98" s="482">
        <v>0</v>
      </c>
      <c r="O98" s="482">
        <v>0</v>
      </c>
      <c r="S98" s="371">
        <f t="shared" si="1"/>
        <v>1350000</v>
      </c>
      <c r="T98" s="163"/>
    </row>
    <row r="99" spans="1:20" ht="12" customHeight="1" x14ac:dyDescent="0.25">
      <c r="A99" s="396" t="str">
        <f t="shared" si="4"/>
        <v>174271-3-142</v>
      </c>
      <c r="B99" s="475">
        <v>174271</v>
      </c>
      <c r="C99" s="476">
        <v>3</v>
      </c>
      <c r="D99" s="477" t="s">
        <v>9</v>
      </c>
      <c r="E99" s="476">
        <v>142</v>
      </c>
      <c r="F99" s="478">
        <v>600000</v>
      </c>
      <c r="G99" s="478">
        <v>0</v>
      </c>
      <c r="H99" s="478">
        <v>600000</v>
      </c>
      <c r="I99" s="478">
        <v>-300000</v>
      </c>
      <c r="J99" s="478">
        <v>300000</v>
      </c>
      <c r="K99" s="478">
        <v>0</v>
      </c>
      <c r="L99" s="478">
        <v>300000</v>
      </c>
      <c r="M99" s="478">
        <v>-9896.7299999999796</v>
      </c>
      <c r="N99" s="478">
        <v>0</v>
      </c>
      <c r="O99" s="478">
        <v>0</v>
      </c>
      <c r="P99" s="384"/>
      <c r="Q99" s="385"/>
      <c r="R99" s="386"/>
      <c r="S99" s="370">
        <f>+L99-O99</f>
        <v>300000</v>
      </c>
    </row>
    <row r="100" spans="1:20" ht="12" customHeight="1" x14ac:dyDescent="0.25">
      <c r="A100" s="396" t="str">
        <f t="shared" si="4"/>
        <v>174272-3-142</v>
      </c>
      <c r="B100" s="479">
        <v>174272</v>
      </c>
      <c r="C100" s="480">
        <v>3</v>
      </c>
      <c r="D100" s="481" t="s">
        <v>9</v>
      </c>
      <c r="E100" s="480">
        <v>142</v>
      </c>
      <c r="F100" s="482">
        <v>800000</v>
      </c>
      <c r="G100" s="482">
        <v>0</v>
      </c>
      <c r="H100" s="482">
        <v>800000</v>
      </c>
      <c r="I100" s="482">
        <v>-100000</v>
      </c>
      <c r="J100" s="482">
        <v>700000</v>
      </c>
      <c r="K100" s="482">
        <v>0</v>
      </c>
      <c r="L100" s="482">
        <v>700000</v>
      </c>
      <c r="M100" s="482">
        <v>-20509.759999999998</v>
      </c>
      <c r="N100" s="482">
        <v>0</v>
      </c>
      <c r="O100" s="482">
        <v>0</v>
      </c>
      <c r="P100" s="470"/>
      <c r="Q100" s="391"/>
      <c r="R100" s="471"/>
      <c r="S100" s="371">
        <f t="shared" si="1"/>
        <v>700000</v>
      </c>
    </row>
    <row r="101" spans="1:20" ht="12" customHeight="1" x14ac:dyDescent="0.25">
      <c r="A101" s="396" t="str">
        <f t="shared" si="4"/>
        <v>174273-3-142</v>
      </c>
      <c r="B101" s="475">
        <v>174273</v>
      </c>
      <c r="C101" s="476">
        <v>3</v>
      </c>
      <c r="D101" s="477" t="s">
        <v>9</v>
      </c>
      <c r="E101" s="476">
        <v>142</v>
      </c>
      <c r="F101" s="478">
        <v>1500000</v>
      </c>
      <c r="G101" s="478">
        <v>0</v>
      </c>
      <c r="H101" s="478">
        <v>1500000</v>
      </c>
      <c r="I101" s="478">
        <v>0</v>
      </c>
      <c r="J101" s="478">
        <v>1500000</v>
      </c>
      <c r="K101" s="478">
        <v>0</v>
      </c>
      <c r="L101" s="478">
        <v>1500000</v>
      </c>
      <c r="M101" s="478">
        <v>0</v>
      </c>
      <c r="N101" s="478">
        <v>0</v>
      </c>
      <c r="O101" s="478"/>
      <c r="P101" s="470"/>
      <c r="Q101" s="391"/>
      <c r="R101" s="471"/>
      <c r="S101" s="370">
        <f>+L101-O101</f>
        <v>1500000</v>
      </c>
    </row>
    <row r="102" spans="1:20" ht="12" customHeight="1" x14ac:dyDescent="0.25">
      <c r="A102" s="396" t="str">
        <f t="shared" si="4"/>
        <v>195062-1-100</v>
      </c>
      <c r="B102" s="479">
        <v>195062</v>
      </c>
      <c r="C102" s="480">
        <v>1</v>
      </c>
      <c r="D102" s="481" t="s">
        <v>12</v>
      </c>
      <c r="E102" s="480">
        <v>100</v>
      </c>
      <c r="F102" s="482"/>
      <c r="G102" s="482">
        <v>0</v>
      </c>
      <c r="H102" s="482">
        <v>0</v>
      </c>
      <c r="I102" s="482">
        <v>0</v>
      </c>
      <c r="J102" s="482">
        <v>0</v>
      </c>
      <c r="K102" s="482">
        <v>0</v>
      </c>
      <c r="L102" s="482">
        <v>0</v>
      </c>
      <c r="M102" s="482">
        <v>-28427285.789999999</v>
      </c>
      <c r="N102" s="482">
        <v>0</v>
      </c>
      <c r="O102" s="482">
        <v>0</v>
      </c>
      <c r="P102" s="470"/>
      <c r="Q102" s="391"/>
      <c r="R102" s="471"/>
      <c r="S102" s="371">
        <f t="shared" ref="S102:S116" si="5">+L102-O102</f>
        <v>0</v>
      </c>
    </row>
    <row r="103" spans="1:20" ht="12" customHeight="1" x14ac:dyDescent="0.25">
      <c r="A103" s="396" t="str">
        <f t="shared" si="4"/>
        <v>195062-1-944</v>
      </c>
      <c r="B103" s="475">
        <v>195062</v>
      </c>
      <c r="C103" s="476">
        <v>1</v>
      </c>
      <c r="D103" s="477" t="s">
        <v>12</v>
      </c>
      <c r="E103" s="476">
        <v>944</v>
      </c>
      <c r="F103" s="478">
        <v>260591115</v>
      </c>
      <c r="G103" s="478">
        <v>0</v>
      </c>
      <c r="H103" s="478">
        <v>260591115</v>
      </c>
      <c r="I103" s="478">
        <v>-260591115</v>
      </c>
      <c r="J103" s="478">
        <v>0</v>
      </c>
      <c r="K103" s="478">
        <v>0</v>
      </c>
      <c r="L103" s="478">
        <v>0</v>
      </c>
      <c r="M103" s="478">
        <v>0</v>
      </c>
      <c r="N103" s="478">
        <v>0</v>
      </c>
      <c r="O103" s="478">
        <v>0</v>
      </c>
      <c r="P103" s="470"/>
      <c r="Q103" s="391"/>
      <c r="R103" s="471"/>
      <c r="S103" s="370">
        <f t="shared" si="5"/>
        <v>0</v>
      </c>
    </row>
    <row r="104" spans="1:20" ht="12" customHeight="1" x14ac:dyDescent="0.25">
      <c r="A104" s="396" t="str">
        <f t="shared" si="4"/>
        <v>195063-3-100</v>
      </c>
      <c r="B104" s="479">
        <v>195063</v>
      </c>
      <c r="C104" s="480">
        <v>3</v>
      </c>
      <c r="D104" s="481" t="s">
        <v>9</v>
      </c>
      <c r="E104" s="480">
        <v>100</v>
      </c>
      <c r="F104" s="482">
        <v>974751</v>
      </c>
      <c r="G104" s="482">
        <v>0</v>
      </c>
      <c r="H104" s="482">
        <v>974751</v>
      </c>
      <c r="I104" s="482">
        <v>256329</v>
      </c>
      <c r="J104" s="482">
        <v>1231080</v>
      </c>
      <c r="K104" s="482">
        <v>0</v>
      </c>
      <c r="L104" s="482">
        <v>1231080</v>
      </c>
      <c r="M104" s="482">
        <v>2350.0700000000702</v>
      </c>
      <c r="N104" s="482">
        <v>13788.3</v>
      </c>
      <c r="O104" s="482"/>
      <c r="P104" s="470"/>
      <c r="Q104" s="391"/>
      <c r="R104" s="471"/>
      <c r="S104" s="371">
        <f t="shared" si="5"/>
        <v>1231080</v>
      </c>
    </row>
    <row r="105" spans="1:20" ht="12" customHeight="1" x14ac:dyDescent="0.25">
      <c r="A105" s="396" t="str">
        <f t="shared" si="4"/>
        <v>195063-3-188</v>
      </c>
      <c r="B105" s="475">
        <v>195063</v>
      </c>
      <c r="C105" s="476">
        <v>3</v>
      </c>
      <c r="D105" s="477" t="s">
        <v>9</v>
      </c>
      <c r="E105" s="476">
        <v>188</v>
      </c>
      <c r="F105" s="478"/>
      <c r="G105" s="478">
        <v>0</v>
      </c>
      <c r="H105" s="478">
        <v>0</v>
      </c>
      <c r="I105" s="478">
        <v>718422</v>
      </c>
      <c r="J105" s="478">
        <v>718422</v>
      </c>
      <c r="K105" s="478">
        <v>0</v>
      </c>
      <c r="L105" s="478">
        <v>718422</v>
      </c>
      <c r="M105" s="478">
        <v>582550.96</v>
      </c>
      <c r="N105" s="478">
        <v>582550.96</v>
      </c>
      <c r="O105" s="478"/>
      <c r="P105" s="470"/>
      <c r="Q105" s="391"/>
      <c r="R105" s="471"/>
      <c r="S105" s="370">
        <f t="shared" si="5"/>
        <v>718422</v>
      </c>
    </row>
    <row r="106" spans="1:20" ht="12" customHeight="1" x14ac:dyDescent="0.25">
      <c r="A106" s="396" t="str">
        <f t="shared" si="4"/>
        <v>195064-3-944</v>
      </c>
      <c r="B106" s="479">
        <v>195064</v>
      </c>
      <c r="C106" s="480">
        <v>3</v>
      </c>
      <c r="D106" s="481" t="s">
        <v>9</v>
      </c>
      <c r="E106" s="480">
        <v>944</v>
      </c>
      <c r="F106" s="482">
        <v>974751</v>
      </c>
      <c r="G106" s="482">
        <v>0</v>
      </c>
      <c r="H106" s="482">
        <v>974751</v>
      </c>
      <c r="I106" s="482">
        <v>-974751</v>
      </c>
      <c r="J106" s="482">
        <v>0</v>
      </c>
      <c r="K106" s="482">
        <v>0</v>
      </c>
      <c r="L106" s="482">
        <v>0</v>
      </c>
      <c r="M106" s="482">
        <v>0</v>
      </c>
      <c r="N106" s="482">
        <v>0</v>
      </c>
      <c r="O106" s="482">
        <v>0</v>
      </c>
      <c r="P106" s="470"/>
      <c r="Q106" s="391"/>
      <c r="R106" s="471"/>
      <c r="S106" s="371">
        <f t="shared" si="5"/>
        <v>0</v>
      </c>
    </row>
    <row r="107" spans="1:20" ht="12" customHeight="1" x14ac:dyDescent="0.25">
      <c r="A107" s="396" t="str">
        <f t="shared" si="4"/>
        <v>195065-3-100</v>
      </c>
      <c r="B107" s="475">
        <v>195065</v>
      </c>
      <c r="C107" s="476">
        <v>3</v>
      </c>
      <c r="D107" s="477" t="s">
        <v>9</v>
      </c>
      <c r="E107" s="476">
        <v>100</v>
      </c>
      <c r="F107" s="478">
        <v>116589</v>
      </c>
      <c r="G107" s="478">
        <v>0</v>
      </c>
      <c r="H107" s="478">
        <v>116589</v>
      </c>
      <c r="I107" s="478">
        <v>0</v>
      </c>
      <c r="J107" s="478">
        <v>116589</v>
      </c>
      <c r="K107" s="478">
        <v>0</v>
      </c>
      <c r="L107" s="478">
        <v>116589</v>
      </c>
      <c r="M107" s="478">
        <v>102067.88</v>
      </c>
      <c r="N107" s="478">
        <v>102067.88</v>
      </c>
      <c r="O107" s="478"/>
      <c r="P107" s="470"/>
      <c r="Q107" s="391"/>
      <c r="R107" s="471"/>
      <c r="S107" s="370">
        <f t="shared" si="5"/>
        <v>116589</v>
      </c>
    </row>
    <row r="108" spans="1:20" ht="12" customHeight="1" x14ac:dyDescent="0.25">
      <c r="A108" s="396" t="str">
        <f t="shared" si="4"/>
        <v>195065-3-188</v>
      </c>
      <c r="B108" s="479">
        <v>195065</v>
      </c>
      <c r="C108" s="480">
        <v>3</v>
      </c>
      <c r="D108" s="481" t="s">
        <v>9</v>
      </c>
      <c r="E108" s="480">
        <v>188</v>
      </c>
      <c r="F108" s="482"/>
      <c r="G108" s="482"/>
      <c r="H108" s="482"/>
      <c r="I108" s="482">
        <v>116588</v>
      </c>
      <c r="J108" s="482">
        <v>116588</v>
      </c>
      <c r="K108" s="482">
        <v>0</v>
      </c>
      <c r="L108" s="482">
        <v>116588</v>
      </c>
      <c r="M108" s="482">
        <v>116588</v>
      </c>
      <c r="N108" s="482">
        <v>116588</v>
      </c>
      <c r="O108" s="482"/>
      <c r="P108" s="470"/>
      <c r="Q108" s="391"/>
      <c r="R108" s="471"/>
      <c r="S108" s="371">
        <f t="shared" si="5"/>
        <v>116588</v>
      </c>
    </row>
    <row r="109" spans="1:20" ht="12" customHeight="1" x14ac:dyDescent="0.25">
      <c r="A109" s="396" t="str">
        <f t="shared" si="4"/>
        <v>195066-3-944</v>
      </c>
      <c r="B109" s="475">
        <v>195066</v>
      </c>
      <c r="C109" s="476">
        <v>3</v>
      </c>
      <c r="D109" s="477" t="s">
        <v>9</v>
      </c>
      <c r="E109" s="476">
        <v>944</v>
      </c>
      <c r="F109" s="478">
        <v>116588</v>
      </c>
      <c r="G109" s="478">
        <v>0</v>
      </c>
      <c r="H109" s="478">
        <v>116588</v>
      </c>
      <c r="I109" s="478">
        <v>-116588</v>
      </c>
      <c r="J109" s="478">
        <v>0</v>
      </c>
      <c r="K109" s="478">
        <v>0</v>
      </c>
      <c r="L109" s="478">
        <v>0</v>
      </c>
      <c r="M109" s="478">
        <v>0</v>
      </c>
      <c r="N109" s="478">
        <v>0</v>
      </c>
      <c r="O109" s="478">
        <v>0</v>
      </c>
      <c r="P109" s="470"/>
      <c r="Q109" s="391"/>
      <c r="R109" s="471"/>
      <c r="S109" s="370">
        <f t="shared" si="5"/>
        <v>0</v>
      </c>
    </row>
    <row r="110" spans="1:20" ht="12" customHeight="1" x14ac:dyDescent="0.25">
      <c r="A110" s="396" t="str">
        <f t="shared" si="4"/>
        <v>195067-3-100</v>
      </c>
      <c r="B110" s="479">
        <v>195067</v>
      </c>
      <c r="C110" s="480">
        <v>3</v>
      </c>
      <c r="D110" s="481" t="s">
        <v>9</v>
      </c>
      <c r="E110" s="480">
        <v>100</v>
      </c>
      <c r="F110" s="482">
        <v>7758438</v>
      </c>
      <c r="G110" s="482">
        <v>0</v>
      </c>
      <c r="H110" s="482">
        <v>7758438</v>
      </c>
      <c r="I110" s="482">
        <v>6325756</v>
      </c>
      <c r="J110" s="482">
        <v>14084194</v>
      </c>
      <c r="K110" s="482">
        <v>0</v>
      </c>
      <c r="L110" s="482">
        <v>14084194</v>
      </c>
      <c r="M110" s="482">
        <v>1440221.9</v>
      </c>
      <c r="N110" s="482">
        <v>1440221.9</v>
      </c>
      <c r="O110" s="482"/>
      <c r="P110" s="470"/>
      <c r="Q110" s="391"/>
      <c r="R110" s="471"/>
      <c r="S110" s="371">
        <f t="shared" si="5"/>
        <v>14084194</v>
      </c>
    </row>
    <row r="111" spans="1:20" ht="12" customHeight="1" x14ac:dyDescent="0.25">
      <c r="A111" s="396" t="str">
        <f t="shared" si="4"/>
        <v>195067-3-188</v>
      </c>
      <c r="B111" s="475">
        <v>195067</v>
      </c>
      <c r="C111" s="476">
        <v>3</v>
      </c>
      <c r="D111" s="477" t="s">
        <v>9</v>
      </c>
      <c r="E111" s="476">
        <v>188</v>
      </c>
      <c r="F111" s="478"/>
      <c r="G111" s="478"/>
      <c r="H111" s="478"/>
      <c r="I111" s="478">
        <v>1432682</v>
      </c>
      <c r="J111" s="478">
        <v>1432682</v>
      </c>
      <c r="K111" s="478">
        <v>0</v>
      </c>
      <c r="L111" s="478">
        <v>1432682</v>
      </c>
      <c r="M111" s="478">
        <v>1432682</v>
      </c>
      <c r="N111" s="478">
        <v>1432682</v>
      </c>
      <c r="O111" s="478"/>
      <c r="P111" s="470"/>
      <c r="Q111" s="391"/>
      <c r="R111" s="471"/>
      <c r="S111" s="370">
        <f t="shared" si="5"/>
        <v>1432682</v>
      </c>
    </row>
    <row r="112" spans="1:20" ht="12" customHeight="1" x14ac:dyDescent="0.25">
      <c r="A112" s="396" t="str">
        <f t="shared" si="4"/>
        <v>195068-3-100</v>
      </c>
      <c r="B112" s="479">
        <v>195068</v>
      </c>
      <c r="C112" s="480">
        <v>3</v>
      </c>
      <c r="D112" s="481" t="s">
        <v>9</v>
      </c>
      <c r="E112" s="480">
        <v>100</v>
      </c>
      <c r="F112" s="482"/>
      <c r="G112" s="482"/>
      <c r="H112" s="482"/>
      <c r="I112" s="482">
        <v>0</v>
      </c>
      <c r="J112" s="482">
        <v>0</v>
      </c>
      <c r="K112" s="482">
        <v>0</v>
      </c>
      <c r="L112" s="482">
        <v>0</v>
      </c>
      <c r="M112" s="482">
        <v>0</v>
      </c>
      <c r="N112" s="482">
        <v>0</v>
      </c>
      <c r="O112" s="482">
        <v>0</v>
      </c>
      <c r="P112" s="470"/>
      <c r="Q112" s="391"/>
      <c r="R112" s="471"/>
      <c r="S112" s="371">
        <f t="shared" si="5"/>
        <v>0</v>
      </c>
    </row>
    <row r="113" spans="1:19" ht="12" customHeight="1" x14ac:dyDescent="0.25">
      <c r="A113" s="396" t="str">
        <f t="shared" si="4"/>
        <v>195068-3-944</v>
      </c>
      <c r="B113" s="475">
        <v>195068</v>
      </c>
      <c r="C113" s="476">
        <v>3</v>
      </c>
      <c r="D113" s="477" t="s">
        <v>9</v>
      </c>
      <c r="E113" s="476">
        <v>944</v>
      </c>
      <c r="F113" s="478">
        <v>7758438</v>
      </c>
      <c r="G113" s="478">
        <v>0</v>
      </c>
      <c r="H113" s="478">
        <v>7758438</v>
      </c>
      <c r="I113" s="478">
        <v>-7758438</v>
      </c>
      <c r="J113" s="478">
        <v>0</v>
      </c>
      <c r="K113" s="478">
        <v>0</v>
      </c>
      <c r="L113" s="478">
        <v>0</v>
      </c>
      <c r="M113" s="478">
        <v>0</v>
      </c>
      <c r="N113" s="478">
        <v>0</v>
      </c>
      <c r="O113" s="478">
        <v>0</v>
      </c>
      <c r="P113" s="470"/>
      <c r="Q113" s="391"/>
      <c r="R113" s="471"/>
      <c r="S113" s="370">
        <f t="shared" si="5"/>
        <v>0</v>
      </c>
    </row>
    <row r="114" spans="1:19" ht="12" customHeight="1" x14ac:dyDescent="0.25">
      <c r="A114" s="396" t="str">
        <f t="shared" si="4"/>
        <v>195069-3-944</v>
      </c>
      <c r="B114" s="479">
        <v>195069</v>
      </c>
      <c r="C114" s="480">
        <v>3</v>
      </c>
      <c r="D114" s="481" t="s">
        <v>9</v>
      </c>
      <c r="E114" s="480">
        <v>944</v>
      </c>
      <c r="F114" s="482">
        <v>2695129</v>
      </c>
      <c r="G114" s="482">
        <v>0</v>
      </c>
      <c r="H114" s="482">
        <v>2695129</v>
      </c>
      <c r="I114" s="482">
        <v>-2695129</v>
      </c>
      <c r="J114" s="482">
        <v>0</v>
      </c>
      <c r="K114" s="482">
        <v>0</v>
      </c>
      <c r="L114" s="482">
        <v>0</v>
      </c>
      <c r="M114" s="482">
        <v>0</v>
      </c>
      <c r="N114" s="482">
        <v>0</v>
      </c>
      <c r="O114" s="482">
        <v>0</v>
      </c>
      <c r="P114" s="470"/>
      <c r="Q114" s="391"/>
      <c r="R114" s="471"/>
      <c r="S114" s="371">
        <f t="shared" si="5"/>
        <v>0</v>
      </c>
    </row>
    <row r="115" spans="1:19" ht="12" customHeight="1" x14ac:dyDescent="0.25">
      <c r="A115" s="396" t="str">
        <f t="shared" si="4"/>
        <v>202067-3-100</v>
      </c>
      <c r="B115" s="475">
        <v>202067</v>
      </c>
      <c r="C115" s="476">
        <v>3</v>
      </c>
      <c r="D115" s="477" t="s">
        <v>9</v>
      </c>
      <c r="E115" s="476">
        <v>100</v>
      </c>
      <c r="F115" s="478"/>
      <c r="G115" s="478">
        <v>0</v>
      </c>
      <c r="H115" s="478">
        <v>0</v>
      </c>
      <c r="I115" s="478">
        <v>200000</v>
      </c>
      <c r="J115" s="478">
        <v>200000</v>
      </c>
      <c r="K115" s="478">
        <v>0</v>
      </c>
      <c r="L115" s="478">
        <v>200000</v>
      </c>
      <c r="M115" s="478">
        <v>-26404.59</v>
      </c>
      <c r="N115" s="478">
        <v>0</v>
      </c>
      <c r="O115" s="478">
        <v>0</v>
      </c>
      <c r="P115" s="470"/>
      <c r="Q115" s="391"/>
      <c r="R115" s="471"/>
      <c r="S115" s="370">
        <f t="shared" si="5"/>
        <v>200000</v>
      </c>
    </row>
    <row r="116" spans="1:19" ht="12" customHeight="1" x14ac:dyDescent="0.25">
      <c r="A116" s="396" t="str">
        <f t="shared" si="4"/>
        <v>202067-4-100</v>
      </c>
      <c r="B116" s="479">
        <v>202067</v>
      </c>
      <c r="C116" s="480">
        <v>4</v>
      </c>
      <c r="D116" s="481" t="s">
        <v>8</v>
      </c>
      <c r="E116" s="480">
        <v>100</v>
      </c>
      <c r="F116" s="482"/>
      <c r="G116" s="482">
        <v>250000</v>
      </c>
      <c r="H116" s="482">
        <v>250000</v>
      </c>
      <c r="I116" s="482">
        <v>-200000</v>
      </c>
      <c r="J116" s="482">
        <v>50000</v>
      </c>
      <c r="K116" s="482">
        <v>0</v>
      </c>
      <c r="L116" s="482">
        <v>50000</v>
      </c>
      <c r="M116" s="482">
        <v>500.400000000001</v>
      </c>
      <c r="N116" s="482">
        <v>500.4</v>
      </c>
      <c r="O116" s="482">
        <v>0</v>
      </c>
      <c r="P116" s="470"/>
      <c r="Q116" s="391"/>
      <c r="R116" s="471"/>
      <c r="S116" s="371">
        <f t="shared" si="5"/>
        <v>50000</v>
      </c>
    </row>
    <row r="117" spans="1:19" ht="12" customHeight="1" x14ac:dyDescent="0.25">
      <c r="A117" s="19"/>
      <c r="B117" s="486" t="s">
        <v>10</v>
      </c>
      <c r="C117" s="492"/>
      <c r="D117" s="492"/>
      <c r="E117" s="486"/>
      <c r="F117" s="483">
        <v>506153176</v>
      </c>
      <c r="G117" s="483">
        <v>-5140321</v>
      </c>
      <c r="H117" s="483">
        <v>501012855</v>
      </c>
      <c r="I117" s="483">
        <v>215064</v>
      </c>
      <c r="J117" s="483">
        <v>501227919</v>
      </c>
      <c r="K117" s="483">
        <v>0</v>
      </c>
      <c r="L117" s="483">
        <v>501227919</v>
      </c>
      <c r="M117" s="483">
        <v>-7219160.6700000102</v>
      </c>
      <c r="N117" s="483">
        <v>6619476.6900000004</v>
      </c>
      <c r="O117" s="483">
        <v>470387</v>
      </c>
      <c r="P117" s="470"/>
      <c r="Q117" s="391"/>
      <c r="R117" s="471"/>
      <c r="S117" s="469">
        <f>SUM(S5:S115)</f>
        <v>500707532</v>
      </c>
    </row>
    <row r="119" spans="1:19" ht="13.5" x14ac:dyDescent="0.25">
      <c r="M119" s="372"/>
      <c r="N119" s="472">
        <f>N117-'Execução Orçamentária 2021'!P397</f>
        <v>0</v>
      </c>
    </row>
  </sheetData>
  <autoFilter ref="B1:E117"/>
  <mergeCells count="1">
    <mergeCell ref="C117:D117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9"/>
  <sheetViews>
    <sheetView showGridLines="0" zoomScale="80" zoomScaleNormal="80" workbookViewId="0">
      <pane xSplit="1" ySplit="4" topLeftCell="B92" activePane="bottomRight" state="frozen"/>
      <selection activeCell="Q5" sqref="Q5:Q7"/>
      <selection pane="topRight" activeCell="Q5" sqref="Q5:Q7"/>
      <selection pane="bottomLeft" activeCell="Q5" sqref="Q5:Q7"/>
      <selection pane="bottomRight" activeCell="M4" sqref="M4"/>
    </sheetView>
  </sheetViews>
  <sheetFormatPr defaultRowHeight="12.5" x14ac:dyDescent="0.25"/>
  <cols>
    <col min="1" max="1" width="13.453125" customWidth="1"/>
    <col min="2" max="2" width="10.453125" customWidth="1"/>
    <col min="3" max="3" width="4.81640625" customWidth="1"/>
    <col min="4" max="4" width="26.81640625" customWidth="1"/>
    <col min="5" max="5" width="14.453125" customWidth="1"/>
    <col min="6" max="6" width="16.7265625" customWidth="1"/>
    <col min="7" max="7" width="14.81640625" customWidth="1"/>
    <col min="8" max="8" width="16.26953125" customWidth="1"/>
    <col min="9" max="9" width="14.81640625" customWidth="1"/>
    <col min="10" max="10" width="16.7265625" bestFit="1" customWidth="1"/>
    <col min="11" max="11" width="14.81640625" customWidth="1"/>
    <col min="12" max="12" width="20" bestFit="1" customWidth="1"/>
    <col min="13" max="16" width="14.81640625" customWidth="1"/>
    <col min="17" max="17" width="12.453125" customWidth="1"/>
  </cols>
  <sheetData>
    <row r="1" spans="1:17" x14ac:dyDescent="0.25">
      <c r="B1" s="57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 s="49">
        <v>10</v>
      </c>
      <c r="K1">
        <v>11</v>
      </c>
      <c r="L1" s="49">
        <v>12</v>
      </c>
      <c r="M1">
        <v>13</v>
      </c>
      <c r="N1" s="49">
        <v>14</v>
      </c>
      <c r="O1" s="49">
        <v>15</v>
      </c>
      <c r="P1">
        <v>16</v>
      </c>
      <c r="Q1" s="49">
        <v>17</v>
      </c>
    </row>
    <row r="2" spans="1:17" hidden="1" x14ac:dyDescent="0.25"/>
    <row r="3" spans="1:17" ht="54.75" customHeight="1" x14ac:dyDescent="0.25">
      <c r="B3" s="493" t="s">
        <v>0</v>
      </c>
      <c r="C3" s="495" t="s">
        <v>1</v>
      </c>
      <c r="D3" s="496"/>
      <c r="E3" s="58" t="s">
        <v>70</v>
      </c>
      <c r="F3" s="59" t="s">
        <v>71</v>
      </c>
      <c r="G3" s="242" t="s">
        <v>138</v>
      </c>
      <c r="H3" s="59" t="s">
        <v>51</v>
      </c>
      <c r="I3" s="59" t="s">
        <v>52</v>
      </c>
      <c r="J3" s="59" t="s">
        <v>53</v>
      </c>
      <c r="K3" s="59" t="s">
        <v>54</v>
      </c>
      <c r="L3" s="59" t="s">
        <v>55</v>
      </c>
      <c r="M3" s="60" t="s">
        <v>6</v>
      </c>
      <c r="N3" s="242" t="s">
        <v>13</v>
      </c>
      <c r="O3" s="59" t="s">
        <v>56</v>
      </c>
      <c r="P3" s="59" t="s">
        <v>57</v>
      </c>
      <c r="Q3" s="174" t="s">
        <v>123</v>
      </c>
    </row>
    <row r="4" spans="1:17" ht="46.5" customHeight="1" x14ac:dyDescent="0.3">
      <c r="B4" s="494"/>
      <c r="C4" s="497"/>
      <c r="D4" s="498"/>
      <c r="E4" s="61" t="s">
        <v>7</v>
      </c>
      <c r="F4" s="62" t="s">
        <v>72</v>
      </c>
      <c r="G4" s="197" t="s">
        <v>88</v>
      </c>
      <c r="H4" s="62" t="s">
        <v>72</v>
      </c>
      <c r="I4" s="62" t="s">
        <v>72</v>
      </c>
      <c r="J4" s="62" t="s">
        <v>72</v>
      </c>
      <c r="K4" s="62" t="s">
        <v>72</v>
      </c>
      <c r="L4" s="62" t="s">
        <v>72</v>
      </c>
      <c r="M4" s="63" t="s">
        <v>72</v>
      </c>
      <c r="N4" s="243" t="s">
        <v>88</v>
      </c>
      <c r="O4" s="62" t="s">
        <v>72</v>
      </c>
      <c r="P4" s="62" t="s">
        <v>72</v>
      </c>
      <c r="Q4" s="62"/>
    </row>
    <row r="5" spans="1:17" x14ac:dyDescent="0.25">
      <c r="A5" t="str">
        <f>CONCATENATE(B5,"-",C5,"-",E5)</f>
        <v>93045-1-100</v>
      </c>
      <c r="B5" s="475">
        <v>93045</v>
      </c>
      <c r="C5" s="476">
        <v>1</v>
      </c>
      <c r="D5" s="477" t="s">
        <v>12</v>
      </c>
      <c r="E5" s="476">
        <v>100</v>
      </c>
      <c r="F5" s="478">
        <v>4863764.49</v>
      </c>
      <c r="G5" s="478"/>
      <c r="H5" s="478">
        <v>4863764.49</v>
      </c>
      <c r="I5" s="478">
        <v>0</v>
      </c>
      <c r="J5" s="478">
        <v>4863764.49</v>
      </c>
      <c r="K5" s="478">
        <v>0</v>
      </c>
      <c r="L5" s="478">
        <v>4863764.49</v>
      </c>
      <c r="M5" s="478">
        <v>0</v>
      </c>
      <c r="N5" s="478">
        <v>1</v>
      </c>
      <c r="O5" s="478">
        <v>1</v>
      </c>
      <c r="P5" s="478">
        <v>1</v>
      </c>
      <c r="Q5" s="410"/>
    </row>
    <row r="6" spans="1:17" x14ac:dyDescent="0.25">
      <c r="A6" t="str">
        <f t="shared" ref="A6:A69" si="0">CONCATENATE(B6,"-",C6,"-",E6)</f>
        <v>93045-3-100</v>
      </c>
      <c r="B6" s="479">
        <v>93045</v>
      </c>
      <c r="C6" s="480">
        <v>3</v>
      </c>
      <c r="D6" s="481" t="s">
        <v>9</v>
      </c>
      <c r="E6" s="480">
        <v>100</v>
      </c>
      <c r="F6" s="482">
        <v>37203.129999999997</v>
      </c>
      <c r="G6" s="482"/>
      <c r="H6" s="482">
        <v>37203.129999999997</v>
      </c>
      <c r="I6" s="482">
        <v>0</v>
      </c>
      <c r="J6" s="482">
        <v>37203.129999999997</v>
      </c>
      <c r="K6" s="482">
        <v>0</v>
      </c>
      <c r="L6" s="482">
        <v>37203.129999999997</v>
      </c>
      <c r="M6" s="482">
        <v>0</v>
      </c>
      <c r="N6" s="482">
        <v>1</v>
      </c>
      <c r="O6" s="482">
        <v>1</v>
      </c>
      <c r="P6" s="482">
        <v>1</v>
      </c>
      <c r="Q6" s="411"/>
    </row>
    <row r="7" spans="1:17" x14ac:dyDescent="0.25">
      <c r="A7" t="str">
        <f t="shared" si="0"/>
        <v>93048-1-100</v>
      </c>
      <c r="B7" s="475">
        <v>93048</v>
      </c>
      <c r="C7" s="476">
        <v>1</v>
      </c>
      <c r="D7" s="477" t="s">
        <v>12</v>
      </c>
      <c r="E7" s="476">
        <v>100</v>
      </c>
      <c r="F7" s="478">
        <v>273148.76</v>
      </c>
      <c r="G7" s="478"/>
      <c r="H7" s="478">
        <v>273148.76</v>
      </c>
      <c r="I7" s="478">
        <v>0</v>
      </c>
      <c r="J7" s="478">
        <v>273148.76</v>
      </c>
      <c r="K7" s="478">
        <v>0</v>
      </c>
      <c r="L7" s="478">
        <v>273148.76</v>
      </c>
      <c r="M7" s="478">
        <v>0</v>
      </c>
      <c r="N7" s="478">
        <v>1</v>
      </c>
      <c r="O7" s="478">
        <v>1</v>
      </c>
      <c r="P7" s="478">
        <v>1</v>
      </c>
      <c r="Q7" s="410"/>
    </row>
    <row r="8" spans="1:17" x14ac:dyDescent="0.25">
      <c r="A8" t="str">
        <f t="shared" si="0"/>
        <v>93048-3-100</v>
      </c>
      <c r="B8" s="479">
        <v>93048</v>
      </c>
      <c r="C8" s="480">
        <v>3</v>
      </c>
      <c r="D8" s="481" t="s">
        <v>9</v>
      </c>
      <c r="E8" s="480">
        <v>100</v>
      </c>
      <c r="F8" s="482">
        <v>0</v>
      </c>
      <c r="G8" s="482"/>
      <c r="H8" s="482"/>
      <c r="I8" s="482"/>
      <c r="J8" s="482"/>
      <c r="K8" s="482"/>
      <c r="L8" s="482"/>
      <c r="M8" s="482">
        <v>0</v>
      </c>
      <c r="N8" s="482"/>
      <c r="O8" s="482"/>
      <c r="P8" s="482"/>
      <c r="Q8" s="411"/>
    </row>
    <row r="9" spans="1:17" x14ac:dyDescent="0.25">
      <c r="A9" t="str">
        <f t="shared" si="0"/>
        <v>107292-1-100</v>
      </c>
      <c r="B9" s="475">
        <v>107292</v>
      </c>
      <c r="C9" s="476">
        <v>1</v>
      </c>
      <c r="D9" s="477" t="s">
        <v>12</v>
      </c>
      <c r="E9" s="476">
        <v>100</v>
      </c>
      <c r="F9" s="478">
        <v>277714.88</v>
      </c>
      <c r="G9" s="478"/>
      <c r="H9" s="478">
        <v>277714.88</v>
      </c>
      <c r="I9" s="478">
        <v>0</v>
      </c>
      <c r="J9" s="478">
        <v>277714.88</v>
      </c>
      <c r="K9" s="478">
        <v>0</v>
      </c>
      <c r="L9" s="478">
        <v>277714.88</v>
      </c>
      <c r="M9" s="478">
        <v>0</v>
      </c>
      <c r="N9" s="478">
        <v>1</v>
      </c>
      <c r="O9" s="478">
        <v>1</v>
      </c>
      <c r="P9" s="478">
        <v>1</v>
      </c>
      <c r="Q9" s="410"/>
    </row>
    <row r="10" spans="1:17" x14ac:dyDescent="0.25">
      <c r="A10" t="str">
        <f t="shared" si="0"/>
        <v>128803-3-142</v>
      </c>
      <c r="B10" s="479">
        <v>128803</v>
      </c>
      <c r="C10" s="480">
        <v>3</v>
      </c>
      <c r="D10" s="481" t="s">
        <v>9</v>
      </c>
      <c r="E10" s="480">
        <v>142</v>
      </c>
      <c r="F10" s="482">
        <v>30000</v>
      </c>
      <c r="G10" s="482"/>
      <c r="H10" s="482">
        <v>30000</v>
      </c>
      <c r="I10" s="482">
        <v>0</v>
      </c>
      <c r="J10" s="482">
        <v>30000</v>
      </c>
      <c r="K10" s="482">
        <v>0</v>
      </c>
      <c r="L10" s="482">
        <v>30000</v>
      </c>
      <c r="M10" s="482">
        <v>0</v>
      </c>
      <c r="N10" s="482">
        <v>1</v>
      </c>
      <c r="O10" s="482">
        <v>1</v>
      </c>
      <c r="P10" s="482">
        <v>1</v>
      </c>
      <c r="Q10" s="411"/>
    </row>
    <row r="11" spans="1:17" x14ac:dyDescent="0.25">
      <c r="A11" t="str">
        <f t="shared" si="0"/>
        <v>128805-3-142</v>
      </c>
      <c r="B11" s="475">
        <v>128805</v>
      </c>
      <c r="C11" s="476">
        <v>3</v>
      </c>
      <c r="D11" s="477" t="s">
        <v>9</v>
      </c>
      <c r="E11" s="476">
        <v>142</v>
      </c>
      <c r="F11" s="478">
        <v>25000</v>
      </c>
      <c r="G11" s="478"/>
      <c r="H11" s="478">
        <v>25000</v>
      </c>
      <c r="I11" s="478">
        <v>0</v>
      </c>
      <c r="J11" s="478">
        <v>25000</v>
      </c>
      <c r="K11" s="478">
        <v>0</v>
      </c>
      <c r="L11" s="478">
        <v>25000</v>
      </c>
      <c r="M11" s="478">
        <v>0</v>
      </c>
      <c r="N11" s="478">
        <v>1</v>
      </c>
      <c r="O11" s="478">
        <v>1</v>
      </c>
      <c r="P11" s="478">
        <v>1</v>
      </c>
      <c r="Q11" s="410"/>
    </row>
    <row r="12" spans="1:17" x14ac:dyDescent="0.25">
      <c r="A12" t="str">
        <f t="shared" si="0"/>
        <v>128809-3-142</v>
      </c>
      <c r="B12" s="479">
        <v>128809</v>
      </c>
      <c r="C12" s="480">
        <v>3</v>
      </c>
      <c r="D12" s="481" t="s">
        <v>9</v>
      </c>
      <c r="E12" s="480">
        <v>142</v>
      </c>
      <c r="F12" s="482">
        <v>20000</v>
      </c>
      <c r="G12" s="482"/>
      <c r="H12" s="482">
        <v>20000</v>
      </c>
      <c r="I12" s="482">
        <v>0</v>
      </c>
      <c r="J12" s="482">
        <v>20000</v>
      </c>
      <c r="K12" s="482">
        <v>0</v>
      </c>
      <c r="L12" s="482">
        <v>20000</v>
      </c>
      <c r="M12" s="482">
        <v>0</v>
      </c>
      <c r="N12" s="482">
        <v>1</v>
      </c>
      <c r="O12" s="482">
        <v>1</v>
      </c>
      <c r="P12" s="482">
        <v>1</v>
      </c>
      <c r="Q12" s="411"/>
    </row>
    <row r="13" spans="1:17" x14ac:dyDescent="0.25">
      <c r="A13" t="str">
        <f t="shared" si="0"/>
        <v>128811-3-142</v>
      </c>
      <c r="B13" s="475">
        <v>128811</v>
      </c>
      <c r="C13" s="476">
        <v>3</v>
      </c>
      <c r="D13" s="477" t="s">
        <v>9</v>
      </c>
      <c r="E13" s="476">
        <v>142</v>
      </c>
      <c r="F13" s="478">
        <v>86776.73</v>
      </c>
      <c r="G13" s="478"/>
      <c r="H13" s="478">
        <v>86776.73</v>
      </c>
      <c r="I13" s="478">
        <v>0</v>
      </c>
      <c r="J13" s="478">
        <v>86776.73</v>
      </c>
      <c r="K13" s="478">
        <v>0</v>
      </c>
      <c r="L13" s="478">
        <v>86776.73</v>
      </c>
      <c r="M13" s="478">
        <v>0</v>
      </c>
      <c r="N13" s="478">
        <v>1</v>
      </c>
      <c r="O13" s="478">
        <v>1</v>
      </c>
      <c r="P13" s="478">
        <v>1</v>
      </c>
      <c r="Q13" s="410"/>
    </row>
    <row r="14" spans="1:17" x14ac:dyDescent="0.25">
      <c r="A14" t="str">
        <f t="shared" si="0"/>
        <v>139605-3-151</v>
      </c>
      <c r="B14" s="479">
        <v>139605</v>
      </c>
      <c r="C14" s="480">
        <v>3</v>
      </c>
      <c r="D14" s="481" t="s">
        <v>9</v>
      </c>
      <c r="E14" s="480">
        <v>151</v>
      </c>
      <c r="F14" s="482">
        <v>307022.55</v>
      </c>
      <c r="G14" s="482"/>
      <c r="H14" s="482">
        <v>307022.55</v>
      </c>
      <c r="I14" s="482">
        <v>0</v>
      </c>
      <c r="J14" s="482">
        <v>307022.55</v>
      </c>
      <c r="K14" s="482">
        <v>0</v>
      </c>
      <c r="L14" s="482">
        <v>307022.55</v>
      </c>
      <c r="M14" s="482">
        <v>0</v>
      </c>
      <c r="N14" s="482">
        <v>1</v>
      </c>
      <c r="O14" s="482">
        <v>1</v>
      </c>
      <c r="P14" s="482">
        <v>1</v>
      </c>
      <c r="Q14" s="411"/>
    </row>
    <row r="15" spans="1:17" x14ac:dyDescent="0.25">
      <c r="A15" t="str">
        <f t="shared" si="0"/>
        <v>174222-1-100</v>
      </c>
      <c r="B15" s="475">
        <v>174222</v>
      </c>
      <c r="C15" s="476">
        <v>1</v>
      </c>
      <c r="D15" s="477" t="s">
        <v>12</v>
      </c>
      <c r="E15" s="476">
        <v>100</v>
      </c>
      <c r="F15" s="478">
        <v>286141628</v>
      </c>
      <c r="G15" s="478"/>
      <c r="H15" s="478">
        <v>286141628</v>
      </c>
      <c r="I15" s="478">
        <v>92358.39</v>
      </c>
      <c r="J15" s="478">
        <v>286049269.61000001</v>
      </c>
      <c r="K15" s="478">
        <v>18389.2</v>
      </c>
      <c r="L15" s="478">
        <v>286030880.41000003</v>
      </c>
      <c r="M15" s="478">
        <v>0</v>
      </c>
      <c r="N15" s="478">
        <v>0.95664296484215094</v>
      </c>
      <c r="O15" s="478">
        <v>0.956334187665425</v>
      </c>
      <c r="P15" s="478">
        <v>0.99961296232647401</v>
      </c>
      <c r="Q15" s="410"/>
    </row>
    <row r="16" spans="1:17" x14ac:dyDescent="0.25">
      <c r="A16" t="str">
        <f t="shared" si="0"/>
        <v>174222-1-188</v>
      </c>
      <c r="B16" s="479">
        <v>174222</v>
      </c>
      <c r="C16" s="480">
        <v>1</v>
      </c>
      <c r="D16" s="481" t="s">
        <v>12</v>
      </c>
      <c r="E16" s="480">
        <v>188</v>
      </c>
      <c r="F16" s="482">
        <v>63195678.079999998</v>
      </c>
      <c r="G16" s="482"/>
      <c r="H16" s="482">
        <v>63195678.079999998</v>
      </c>
      <c r="I16" s="482">
        <v>8493281.0999999996</v>
      </c>
      <c r="J16" s="482">
        <v>54702396.979999997</v>
      </c>
      <c r="K16" s="482">
        <v>26807614.989999998</v>
      </c>
      <c r="L16" s="482">
        <v>27894781.989999998</v>
      </c>
      <c r="M16" s="482">
        <v>0</v>
      </c>
      <c r="N16" s="482">
        <v>0.94607938034564099</v>
      </c>
      <c r="O16" s="482">
        <v>0.81892957573372804</v>
      </c>
      <c r="P16" s="482">
        <v>0.44140331803525801</v>
      </c>
      <c r="Q16" s="411"/>
    </row>
    <row r="17" spans="1:17" x14ac:dyDescent="0.25">
      <c r="A17" t="str">
        <f t="shared" si="0"/>
        <v>174224-3-151</v>
      </c>
      <c r="B17" s="475">
        <v>174224</v>
      </c>
      <c r="C17" s="476">
        <v>3</v>
      </c>
      <c r="D17" s="477" t="s">
        <v>9</v>
      </c>
      <c r="E17" s="476">
        <v>151</v>
      </c>
      <c r="F17" s="478">
        <v>25175006.43</v>
      </c>
      <c r="G17" s="478"/>
      <c r="H17" s="478">
        <v>25175006.43</v>
      </c>
      <c r="I17" s="478">
        <v>1283206.6599999999</v>
      </c>
      <c r="J17" s="478">
        <v>23891799.77</v>
      </c>
      <c r="K17" s="478">
        <v>247871.4</v>
      </c>
      <c r="L17" s="478">
        <v>23643928.370000001</v>
      </c>
      <c r="M17" s="478">
        <v>0</v>
      </c>
      <c r="N17" s="478">
        <v>1</v>
      </c>
      <c r="O17" s="478">
        <v>0.94902854688168603</v>
      </c>
      <c r="P17" s="478">
        <v>0.93918261493766797</v>
      </c>
      <c r="Q17" s="410"/>
    </row>
    <row r="18" spans="1:17" x14ac:dyDescent="0.25">
      <c r="A18" t="str">
        <f t="shared" si="0"/>
        <v>174224-3-188</v>
      </c>
      <c r="B18" s="479">
        <v>174224</v>
      </c>
      <c r="C18" s="480">
        <v>3</v>
      </c>
      <c r="D18" s="481" t="s">
        <v>9</v>
      </c>
      <c r="E18" s="480">
        <v>188</v>
      </c>
      <c r="F18" s="482">
        <v>1000000</v>
      </c>
      <c r="G18" s="482"/>
      <c r="H18" s="482">
        <v>1000000</v>
      </c>
      <c r="I18" s="482">
        <v>1000000</v>
      </c>
      <c r="J18" s="482"/>
      <c r="K18" s="482"/>
      <c r="L18" s="482"/>
      <c r="M18" s="482">
        <v>0</v>
      </c>
      <c r="N18" s="482">
        <v>1</v>
      </c>
      <c r="O18" s="482">
        <v>0</v>
      </c>
      <c r="P18" s="482">
        <v>0</v>
      </c>
      <c r="Q18" s="411"/>
    </row>
    <row r="19" spans="1:17" x14ac:dyDescent="0.25">
      <c r="A19" t="str">
        <f t="shared" si="0"/>
        <v>174225-3-151</v>
      </c>
      <c r="B19" s="475">
        <v>174225</v>
      </c>
      <c r="C19" s="476">
        <v>3</v>
      </c>
      <c r="D19" s="477" t="s">
        <v>9</v>
      </c>
      <c r="E19" s="476">
        <v>151</v>
      </c>
      <c r="F19" s="478">
        <v>996569.31</v>
      </c>
      <c r="G19" s="478"/>
      <c r="H19" s="478">
        <v>996569.31</v>
      </c>
      <c r="I19" s="478">
        <v>94479.24</v>
      </c>
      <c r="J19" s="478">
        <v>902090.07</v>
      </c>
      <c r="K19" s="478">
        <v>15826.42</v>
      </c>
      <c r="L19" s="478">
        <v>886263.65</v>
      </c>
      <c r="M19" s="478">
        <v>0</v>
      </c>
      <c r="N19" s="478">
        <v>0.99989966581794298</v>
      </c>
      <c r="O19" s="478">
        <v>0.90510469315042896</v>
      </c>
      <c r="P19" s="478">
        <v>0.88931461274881096</v>
      </c>
      <c r="Q19" s="410"/>
    </row>
    <row r="20" spans="1:17" x14ac:dyDescent="0.25">
      <c r="A20" t="str">
        <f t="shared" si="0"/>
        <v>174228-3-142</v>
      </c>
      <c r="B20" s="479">
        <v>174228</v>
      </c>
      <c r="C20" s="480">
        <v>3</v>
      </c>
      <c r="D20" s="481" t="s">
        <v>9</v>
      </c>
      <c r="E20" s="480">
        <v>142</v>
      </c>
      <c r="F20" s="482">
        <v>1650</v>
      </c>
      <c r="G20" s="482"/>
      <c r="H20" s="482">
        <v>1650</v>
      </c>
      <c r="I20" s="482">
        <v>0</v>
      </c>
      <c r="J20" s="482">
        <v>1650</v>
      </c>
      <c r="K20" s="482">
        <v>0</v>
      </c>
      <c r="L20" s="482">
        <v>1650</v>
      </c>
      <c r="M20" s="482">
        <v>0</v>
      </c>
      <c r="N20" s="482">
        <v>1</v>
      </c>
      <c r="O20" s="482">
        <v>1</v>
      </c>
      <c r="P20" s="482">
        <v>1</v>
      </c>
      <c r="Q20" s="411"/>
    </row>
    <row r="21" spans="1:17" x14ac:dyDescent="0.25">
      <c r="A21" t="str">
        <f t="shared" si="0"/>
        <v>174230-3-142</v>
      </c>
      <c r="B21" s="475">
        <v>174230</v>
      </c>
      <c r="C21" s="476">
        <v>3</v>
      </c>
      <c r="D21" s="477" t="s">
        <v>9</v>
      </c>
      <c r="E21" s="476">
        <v>142</v>
      </c>
      <c r="F21" s="478">
        <v>89366</v>
      </c>
      <c r="G21" s="478"/>
      <c r="H21" s="478">
        <v>89366</v>
      </c>
      <c r="I21" s="478">
        <v>8858.5</v>
      </c>
      <c r="J21" s="478">
        <v>80507.5</v>
      </c>
      <c r="K21" s="478">
        <v>20762.419999999998</v>
      </c>
      <c r="L21" s="478">
        <v>59745.08</v>
      </c>
      <c r="M21" s="478">
        <v>0</v>
      </c>
      <c r="N21" s="478">
        <v>0.99198242080075005</v>
      </c>
      <c r="O21" s="478">
        <v>0.89365110604275</v>
      </c>
      <c r="P21" s="478">
        <v>0.66854374146767204</v>
      </c>
      <c r="Q21" s="410"/>
    </row>
    <row r="22" spans="1:17" x14ac:dyDescent="0.25">
      <c r="A22" t="str">
        <f t="shared" si="0"/>
        <v>174231-3-142</v>
      </c>
      <c r="B22" s="479">
        <v>174231</v>
      </c>
      <c r="C22" s="480">
        <v>3</v>
      </c>
      <c r="D22" s="481" t="s">
        <v>9</v>
      </c>
      <c r="E22" s="480">
        <v>142</v>
      </c>
      <c r="F22" s="482">
        <v>456722.73</v>
      </c>
      <c r="G22" s="482"/>
      <c r="H22" s="482">
        <v>456722.73</v>
      </c>
      <c r="I22" s="482">
        <v>118835.03</v>
      </c>
      <c r="J22" s="482">
        <v>337887.7</v>
      </c>
      <c r="K22" s="482">
        <v>17306.37</v>
      </c>
      <c r="L22" s="482">
        <v>320581.33</v>
      </c>
      <c r="M22" s="482">
        <v>0</v>
      </c>
      <c r="N22" s="482">
        <v>0.98599307542186698</v>
      </c>
      <c r="O22" s="482">
        <v>0.72944679690065195</v>
      </c>
      <c r="P22" s="482">
        <v>0.70191674060102105</v>
      </c>
      <c r="Q22" s="411"/>
    </row>
    <row r="23" spans="1:17" x14ac:dyDescent="0.25">
      <c r="A23" t="str">
        <f t="shared" si="0"/>
        <v>174232-3-100</v>
      </c>
      <c r="B23" s="475">
        <v>174232</v>
      </c>
      <c r="C23" s="476">
        <v>3</v>
      </c>
      <c r="D23" s="477" t="s">
        <v>9</v>
      </c>
      <c r="E23" s="476">
        <v>100</v>
      </c>
      <c r="F23" s="478">
        <v>1321618.8600000001</v>
      </c>
      <c r="G23" s="478"/>
      <c r="H23" s="478">
        <v>1321618.8600000001</v>
      </c>
      <c r="I23" s="478">
        <v>1021754.75</v>
      </c>
      <c r="J23" s="478">
        <v>299864.11</v>
      </c>
      <c r="K23" s="478">
        <v>13518.42</v>
      </c>
      <c r="L23" s="478">
        <v>286345.69</v>
      </c>
      <c r="M23" s="478">
        <v>0</v>
      </c>
      <c r="N23" s="478">
        <v>0.998394878017279</v>
      </c>
      <c r="O23" s="478">
        <v>0.22652732991810501</v>
      </c>
      <c r="P23" s="478">
        <v>0.216662835758866</v>
      </c>
      <c r="Q23" s="410"/>
    </row>
    <row r="24" spans="1:17" x14ac:dyDescent="0.25">
      <c r="A24" t="str">
        <f t="shared" si="0"/>
        <v>174232-4-100</v>
      </c>
      <c r="B24" s="479">
        <v>174232</v>
      </c>
      <c r="C24" s="480">
        <v>4</v>
      </c>
      <c r="D24" s="481" t="s">
        <v>8</v>
      </c>
      <c r="E24" s="480">
        <v>100</v>
      </c>
      <c r="F24" s="482">
        <v>5561</v>
      </c>
      <c r="G24" s="482"/>
      <c r="H24" s="482">
        <v>5561</v>
      </c>
      <c r="I24" s="482">
        <v>5561</v>
      </c>
      <c r="J24" s="482"/>
      <c r="K24" s="482"/>
      <c r="L24" s="482"/>
      <c r="M24" s="482">
        <v>0</v>
      </c>
      <c r="N24" s="482">
        <v>1</v>
      </c>
      <c r="O24" s="482">
        <v>0</v>
      </c>
      <c r="P24" s="482">
        <v>0</v>
      </c>
      <c r="Q24" s="411"/>
    </row>
    <row r="25" spans="1:17" x14ac:dyDescent="0.25">
      <c r="A25" t="str">
        <f t="shared" si="0"/>
        <v>174232-3-142</v>
      </c>
      <c r="B25" s="475">
        <v>174232</v>
      </c>
      <c r="C25" s="476">
        <v>3</v>
      </c>
      <c r="D25" s="477" t="s">
        <v>9</v>
      </c>
      <c r="E25" s="476">
        <v>142</v>
      </c>
      <c r="F25" s="478">
        <v>31024934.010000002</v>
      </c>
      <c r="G25" s="478">
        <v>2922.5</v>
      </c>
      <c r="H25" s="478">
        <v>31022011.510000002</v>
      </c>
      <c r="I25" s="478">
        <v>2745692.66</v>
      </c>
      <c r="J25" s="478">
        <v>28276318.850000001</v>
      </c>
      <c r="K25" s="478">
        <v>357958.89</v>
      </c>
      <c r="L25" s="478">
        <v>27918359.960000001</v>
      </c>
      <c r="M25" s="478">
        <v>0</v>
      </c>
      <c r="N25" s="478">
        <v>0.999526043690808</v>
      </c>
      <c r="O25" s="478">
        <v>0.91106010650436797</v>
      </c>
      <c r="P25" s="478">
        <v>0.89995324613300698</v>
      </c>
      <c r="Q25" s="410"/>
    </row>
    <row r="26" spans="1:17" x14ac:dyDescent="0.25">
      <c r="A26" t="str">
        <f t="shared" si="0"/>
        <v>174232-4-142</v>
      </c>
      <c r="B26" s="479">
        <v>174232</v>
      </c>
      <c r="C26" s="480">
        <v>4</v>
      </c>
      <c r="D26" s="481" t="s">
        <v>8</v>
      </c>
      <c r="E26" s="480">
        <v>142</v>
      </c>
      <c r="F26" s="482">
        <v>1494438.98</v>
      </c>
      <c r="G26" s="482"/>
      <c r="H26" s="482">
        <v>1494438.98</v>
      </c>
      <c r="I26" s="482">
        <v>1383999.77</v>
      </c>
      <c r="J26" s="482">
        <v>110439.21</v>
      </c>
      <c r="K26" s="482">
        <v>37361.14</v>
      </c>
      <c r="L26" s="482">
        <v>73078.070000000007</v>
      </c>
      <c r="M26" s="482">
        <v>0</v>
      </c>
      <c r="N26" s="482">
        <v>0.99999799256174504</v>
      </c>
      <c r="O26" s="482">
        <v>7.3899964988938596E-2</v>
      </c>
      <c r="P26" s="482">
        <v>4.8900002594953702E-2</v>
      </c>
      <c r="Q26" s="411"/>
    </row>
    <row r="27" spans="1:17" x14ac:dyDescent="0.25">
      <c r="A27" t="str">
        <f t="shared" si="0"/>
        <v>174232-3-180</v>
      </c>
      <c r="B27" s="475">
        <v>174232</v>
      </c>
      <c r="C27" s="476">
        <v>3</v>
      </c>
      <c r="D27" s="477" t="s">
        <v>9</v>
      </c>
      <c r="E27" s="476">
        <v>180</v>
      </c>
      <c r="F27" s="478">
        <v>0</v>
      </c>
      <c r="G27" s="478"/>
      <c r="H27" s="478"/>
      <c r="I27" s="478"/>
      <c r="J27" s="478"/>
      <c r="K27" s="478"/>
      <c r="L27" s="478"/>
      <c r="M27" s="478">
        <v>0</v>
      </c>
      <c r="N27" s="478"/>
      <c r="O27" s="478"/>
      <c r="P27" s="478"/>
      <c r="Q27" s="410"/>
    </row>
    <row r="28" spans="1:17" x14ac:dyDescent="0.25">
      <c r="A28" t="str">
        <f t="shared" si="0"/>
        <v>174233-3-142</v>
      </c>
      <c r="B28" s="479">
        <v>174233</v>
      </c>
      <c r="C28" s="480">
        <v>3</v>
      </c>
      <c r="D28" s="481" t="s">
        <v>9</v>
      </c>
      <c r="E28" s="480">
        <v>142</v>
      </c>
      <c r="F28" s="482">
        <v>283500</v>
      </c>
      <c r="G28" s="482"/>
      <c r="H28" s="482">
        <v>283500</v>
      </c>
      <c r="I28" s="482">
        <v>144566.9</v>
      </c>
      <c r="J28" s="482">
        <v>138933.1</v>
      </c>
      <c r="K28" s="482">
        <v>411.12</v>
      </c>
      <c r="L28" s="482">
        <v>138521.98000000001</v>
      </c>
      <c r="M28" s="482">
        <v>0</v>
      </c>
      <c r="N28" s="482">
        <v>0.99899019181915505</v>
      </c>
      <c r="O28" s="482">
        <v>0.48956897431756602</v>
      </c>
      <c r="P28" s="482">
        <v>0.48861368606701899</v>
      </c>
      <c r="Q28" s="411"/>
    </row>
    <row r="29" spans="1:17" x14ac:dyDescent="0.25">
      <c r="A29" t="str">
        <f t="shared" si="0"/>
        <v>174233-4-142</v>
      </c>
      <c r="B29" s="475">
        <v>174233</v>
      </c>
      <c r="C29" s="476">
        <v>4</v>
      </c>
      <c r="D29" s="477" t="s">
        <v>8</v>
      </c>
      <c r="E29" s="476">
        <v>142</v>
      </c>
      <c r="F29" s="478">
        <v>31500</v>
      </c>
      <c r="G29" s="478"/>
      <c r="H29" s="478">
        <v>31500</v>
      </c>
      <c r="I29" s="478">
        <v>10500</v>
      </c>
      <c r="J29" s="478">
        <v>21000</v>
      </c>
      <c r="K29" s="478">
        <v>0</v>
      </c>
      <c r="L29" s="478">
        <v>21000</v>
      </c>
      <c r="M29" s="478">
        <v>0</v>
      </c>
      <c r="N29" s="478">
        <v>1</v>
      </c>
      <c r="O29" s="478">
        <v>0.66666666666666696</v>
      </c>
      <c r="P29" s="478">
        <v>0.66666666666666696</v>
      </c>
      <c r="Q29" s="410"/>
    </row>
    <row r="30" spans="1:17" x14ac:dyDescent="0.25">
      <c r="A30" t="str">
        <f t="shared" si="0"/>
        <v>174234-3-142</v>
      </c>
      <c r="B30" s="479">
        <v>174234</v>
      </c>
      <c r="C30" s="480">
        <v>3</v>
      </c>
      <c r="D30" s="481" t="s">
        <v>9</v>
      </c>
      <c r="E30" s="480">
        <v>142</v>
      </c>
      <c r="F30" s="482">
        <v>800000</v>
      </c>
      <c r="G30" s="482"/>
      <c r="H30" s="482">
        <v>800000</v>
      </c>
      <c r="I30" s="482">
        <v>411272.9</v>
      </c>
      <c r="J30" s="482">
        <v>388727.1</v>
      </c>
      <c r="K30" s="482">
        <v>12073.32</v>
      </c>
      <c r="L30" s="482">
        <v>376653.78</v>
      </c>
      <c r="M30" s="482">
        <v>0</v>
      </c>
      <c r="N30" s="482">
        <v>0.99475334755018197</v>
      </c>
      <c r="O30" s="482">
        <v>0.48335948001059298</v>
      </c>
      <c r="P30" s="482">
        <v>0.47081722500000001</v>
      </c>
      <c r="Q30" s="411"/>
    </row>
    <row r="31" spans="1:17" x14ac:dyDescent="0.25">
      <c r="A31" t="str">
        <f t="shared" si="0"/>
        <v>174234-4-142</v>
      </c>
      <c r="B31" s="475">
        <v>174234</v>
      </c>
      <c r="C31" s="476">
        <v>4</v>
      </c>
      <c r="D31" s="477" t="s">
        <v>8</v>
      </c>
      <c r="E31" s="476">
        <v>142</v>
      </c>
      <c r="F31" s="478">
        <v>2300000</v>
      </c>
      <c r="G31" s="478"/>
      <c r="H31" s="478">
        <v>2300000</v>
      </c>
      <c r="I31" s="478">
        <v>709697.56</v>
      </c>
      <c r="J31" s="478">
        <v>1590302.44</v>
      </c>
      <c r="K31" s="478">
        <v>592611.85</v>
      </c>
      <c r="L31" s="478">
        <v>997690.59</v>
      </c>
      <c r="M31" s="478">
        <v>0</v>
      </c>
      <c r="N31" s="478">
        <v>0.99994326843604397</v>
      </c>
      <c r="O31" s="478">
        <v>0.69139661724148505</v>
      </c>
      <c r="P31" s="478">
        <v>0.43377851739130402</v>
      </c>
      <c r="Q31" s="410"/>
    </row>
    <row r="32" spans="1:17" x14ac:dyDescent="0.25">
      <c r="A32" t="str">
        <f t="shared" si="0"/>
        <v>174235-3-142</v>
      </c>
      <c r="B32" s="479">
        <v>174235</v>
      </c>
      <c r="C32" s="480">
        <v>3</v>
      </c>
      <c r="D32" s="481" t="s">
        <v>9</v>
      </c>
      <c r="E32" s="480">
        <v>142</v>
      </c>
      <c r="F32" s="482">
        <v>570000</v>
      </c>
      <c r="G32" s="482"/>
      <c r="H32" s="482">
        <v>570000</v>
      </c>
      <c r="I32" s="482">
        <v>250072.56</v>
      </c>
      <c r="J32" s="482">
        <v>319927.44</v>
      </c>
      <c r="K32" s="482">
        <v>11173</v>
      </c>
      <c r="L32" s="482">
        <v>308754.44</v>
      </c>
      <c r="M32" s="482">
        <v>0</v>
      </c>
      <c r="N32" s="482">
        <v>0.99231258918953402</v>
      </c>
      <c r="O32" s="482">
        <v>0.55696144971785899</v>
      </c>
      <c r="P32" s="482">
        <v>0.54167445614035103</v>
      </c>
      <c r="Q32" s="411"/>
    </row>
    <row r="33" spans="1:17" x14ac:dyDescent="0.25">
      <c r="A33" t="str">
        <f t="shared" si="0"/>
        <v>174235-4-142</v>
      </c>
      <c r="B33" s="475">
        <v>174235</v>
      </c>
      <c r="C33" s="476">
        <v>4</v>
      </c>
      <c r="D33" s="477" t="s">
        <v>8</v>
      </c>
      <c r="E33" s="476">
        <v>142</v>
      </c>
      <c r="F33" s="478">
        <v>330000</v>
      </c>
      <c r="G33" s="478"/>
      <c r="H33" s="478">
        <v>330000</v>
      </c>
      <c r="I33" s="478">
        <v>130000</v>
      </c>
      <c r="J33" s="478">
        <v>200000</v>
      </c>
      <c r="K33" s="478">
        <v>0</v>
      </c>
      <c r="L33" s="478">
        <v>200000</v>
      </c>
      <c r="M33" s="478">
        <v>0</v>
      </c>
      <c r="N33" s="478">
        <v>1</v>
      </c>
      <c r="O33" s="478">
        <v>0.60606060606060597</v>
      </c>
      <c r="P33" s="478">
        <v>0.60606060606060597</v>
      </c>
      <c r="Q33" s="410"/>
    </row>
    <row r="34" spans="1:17" x14ac:dyDescent="0.25">
      <c r="A34" t="str">
        <f t="shared" si="0"/>
        <v>174235-3-181</v>
      </c>
      <c r="B34" s="479">
        <v>174235</v>
      </c>
      <c r="C34" s="480">
        <v>3</v>
      </c>
      <c r="D34" s="481" t="s">
        <v>9</v>
      </c>
      <c r="E34" s="480">
        <v>181</v>
      </c>
      <c r="F34" s="482">
        <v>474948.56</v>
      </c>
      <c r="G34" s="482"/>
      <c r="H34" s="482">
        <v>474948.56</v>
      </c>
      <c r="I34" s="482">
        <v>52807</v>
      </c>
      <c r="J34" s="482">
        <v>422141.56</v>
      </c>
      <c r="K34" s="482">
        <v>79731.92</v>
      </c>
      <c r="L34" s="482">
        <v>342409.64</v>
      </c>
      <c r="M34" s="482">
        <v>0</v>
      </c>
      <c r="N34" s="482">
        <v>0.99640349590469501</v>
      </c>
      <c r="O34" s="482">
        <v>0.88561869974016005</v>
      </c>
      <c r="P34" s="482">
        <v>0.72094047405891704</v>
      </c>
      <c r="Q34" s="411"/>
    </row>
    <row r="35" spans="1:17" x14ac:dyDescent="0.25">
      <c r="A35" t="str">
        <f t="shared" si="0"/>
        <v>174236-3-142</v>
      </c>
      <c r="B35" s="475">
        <v>174236</v>
      </c>
      <c r="C35" s="476">
        <v>3</v>
      </c>
      <c r="D35" s="477" t="s">
        <v>9</v>
      </c>
      <c r="E35" s="476">
        <v>142</v>
      </c>
      <c r="F35" s="478">
        <v>190000</v>
      </c>
      <c r="G35" s="478"/>
      <c r="H35" s="478">
        <v>190000</v>
      </c>
      <c r="I35" s="478">
        <v>85040.05</v>
      </c>
      <c r="J35" s="478">
        <v>104959.95</v>
      </c>
      <c r="K35" s="478">
        <v>0</v>
      </c>
      <c r="L35" s="478">
        <v>104959.95</v>
      </c>
      <c r="M35" s="478">
        <v>0</v>
      </c>
      <c r="N35" s="478">
        <v>0.99890294170081695</v>
      </c>
      <c r="O35" s="478">
        <v>0.55181475166195104</v>
      </c>
      <c r="P35" s="478">
        <v>0.552420789473684</v>
      </c>
      <c r="Q35" s="410"/>
    </row>
    <row r="36" spans="1:17" x14ac:dyDescent="0.25">
      <c r="A36" t="str">
        <f t="shared" si="0"/>
        <v>174236-4-142</v>
      </c>
      <c r="B36" s="479">
        <v>174236</v>
      </c>
      <c r="C36" s="480">
        <v>4</v>
      </c>
      <c r="D36" s="481" t="s">
        <v>8</v>
      </c>
      <c r="E36" s="480">
        <v>142</v>
      </c>
      <c r="F36" s="482">
        <v>30000</v>
      </c>
      <c r="G36" s="482"/>
      <c r="H36" s="482">
        <v>30000</v>
      </c>
      <c r="I36" s="482">
        <v>30000</v>
      </c>
      <c r="J36" s="482"/>
      <c r="K36" s="482"/>
      <c r="L36" s="482"/>
      <c r="M36" s="482">
        <v>0</v>
      </c>
      <c r="N36" s="482">
        <v>1</v>
      </c>
      <c r="O36" s="482">
        <v>0</v>
      </c>
      <c r="P36" s="482">
        <v>0</v>
      </c>
      <c r="Q36" s="411"/>
    </row>
    <row r="37" spans="1:17" x14ac:dyDescent="0.25">
      <c r="A37" t="str">
        <f t="shared" si="0"/>
        <v>174237-3-142</v>
      </c>
      <c r="B37" s="475">
        <v>174237</v>
      </c>
      <c r="C37" s="476">
        <v>3</v>
      </c>
      <c r="D37" s="477" t="s">
        <v>9</v>
      </c>
      <c r="E37" s="476">
        <v>142</v>
      </c>
      <c r="F37" s="478">
        <v>499799.23</v>
      </c>
      <c r="G37" s="478"/>
      <c r="H37" s="478">
        <v>499799.23</v>
      </c>
      <c r="I37" s="478">
        <v>110096.68</v>
      </c>
      <c r="J37" s="478">
        <v>389702.55</v>
      </c>
      <c r="K37" s="478">
        <v>11431.02</v>
      </c>
      <c r="L37" s="478">
        <v>378271.53</v>
      </c>
      <c r="M37" s="478">
        <v>0</v>
      </c>
      <c r="N37" s="478">
        <v>0.99360296037678997</v>
      </c>
      <c r="O37" s="478">
        <v>0.77473029989738895</v>
      </c>
      <c r="P37" s="478">
        <v>0.75684696433005705</v>
      </c>
      <c r="Q37" s="410"/>
    </row>
    <row r="38" spans="1:17" x14ac:dyDescent="0.25">
      <c r="A38" t="str">
        <f t="shared" si="0"/>
        <v>174238-3-142</v>
      </c>
      <c r="B38" s="479">
        <v>174238</v>
      </c>
      <c r="C38" s="480">
        <v>3</v>
      </c>
      <c r="D38" s="481" t="s">
        <v>9</v>
      </c>
      <c r="E38" s="480">
        <v>142</v>
      </c>
      <c r="F38" s="482">
        <v>175000</v>
      </c>
      <c r="G38" s="482"/>
      <c r="H38" s="482">
        <v>175000</v>
      </c>
      <c r="I38" s="482">
        <v>66752.02</v>
      </c>
      <c r="J38" s="482">
        <v>108247.98</v>
      </c>
      <c r="K38" s="482">
        <v>0</v>
      </c>
      <c r="L38" s="482">
        <v>108247.98</v>
      </c>
      <c r="M38" s="482">
        <v>0</v>
      </c>
      <c r="N38" s="482">
        <v>0.97561508628730098</v>
      </c>
      <c r="O38" s="482">
        <v>0.60347635627500595</v>
      </c>
      <c r="P38" s="482">
        <v>0.618559885714286</v>
      </c>
      <c r="Q38" s="411"/>
    </row>
    <row r="39" spans="1:17" x14ac:dyDescent="0.25">
      <c r="A39" t="str">
        <f t="shared" si="0"/>
        <v>174238-4-142</v>
      </c>
      <c r="B39" s="475">
        <v>174238</v>
      </c>
      <c r="C39" s="476">
        <v>4</v>
      </c>
      <c r="D39" s="477" t="s">
        <v>8</v>
      </c>
      <c r="E39" s="476">
        <v>142</v>
      </c>
      <c r="F39" s="478">
        <v>1005000</v>
      </c>
      <c r="G39" s="478"/>
      <c r="H39" s="478">
        <v>1005000</v>
      </c>
      <c r="I39" s="478">
        <v>480912.13</v>
      </c>
      <c r="J39" s="478">
        <v>524087.87</v>
      </c>
      <c r="K39" s="478">
        <v>523914</v>
      </c>
      <c r="L39" s="478">
        <v>173.87</v>
      </c>
      <c r="M39" s="478">
        <v>0</v>
      </c>
      <c r="N39" s="478">
        <v>0.99955641575977205</v>
      </c>
      <c r="O39" s="478">
        <v>0.52124914714464998</v>
      </c>
      <c r="P39" s="478">
        <v>1.7300497512437801E-4</v>
      </c>
      <c r="Q39" s="410"/>
    </row>
    <row r="40" spans="1:17" x14ac:dyDescent="0.25">
      <c r="A40" t="str">
        <f t="shared" si="0"/>
        <v>174238-3-181</v>
      </c>
      <c r="B40" s="479">
        <v>174238</v>
      </c>
      <c r="C40" s="480">
        <v>3</v>
      </c>
      <c r="D40" s="481" t="s">
        <v>9</v>
      </c>
      <c r="E40" s="480">
        <v>181</v>
      </c>
      <c r="F40" s="482">
        <v>315789.74</v>
      </c>
      <c r="G40" s="482"/>
      <c r="H40" s="482">
        <v>315789.74</v>
      </c>
      <c r="I40" s="482">
        <v>136197.78</v>
      </c>
      <c r="J40" s="482">
        <v>179591.96</v>
      </c>
      <c r="K40" s="482">
        <v>30409.84</v>
      </c>
      <c r="L40" s="482">
        <v>149182.12</v>
      </c>
      <c r="M40" s="482">
        <v>0</v>
      </c>
      <c r="N40" s="482">
        <v>1</v>
      </c>
      <c r="O40" s="482">
        <v>0.56870739372343104</v>
      </c>
      <c r="P40" s="482">
        <v>0.47240964826786302</v>
      </c>
      <c r="Q40" s="411"/>
    </row>
    <row r="41" spans="1:17" x14ac:dyDescent="0.25">
      <c r="A41" t="str">
        <f t="shared" si="0"/>
        <v>174238-3-350</v>
      </c>
      <c r="B41" s="475">
        <v>174238</v>
      </c>
      <c r="C41" s="476">
        <v>3</v>
      </c>
      <c r="D41" s="477" t="s">
        <v>9</v>
      </c>
      <c r="E41" s="476">
        <v>350</v>
      </c>
      <c r="F41" s="478">
        <v>195000</v>
      </c>
      <c r="G41" s="478"/>
      <c r="H41" s="478">
        <v>195000</v>
      </c>
      <c r="I41" s="478">
        <v>129671.89</v>
      </c>
      <c r="J41" s="478">
        <v>65328.11</v>
      </c>
      <c r="K41" s="478">
        <v>22550</v>
      </c>
      <c r="L41" s="478">
        <v>42778.11</v>
      </c>
      <c r="M41" s="478">
        <v>0</v>
      </c>
      <c r="N41" s="478">
        <v>0.96399636706846004</v>
      </c>
      <c r="O41" s="478">
        <v>0.322954157474096</v>
      </c>
      <c r="P41" s="478">
        <v>0.219374923076923</v>
      </c>
      <c r="Q41" s="410"/>
    </row>
    <row r="42" spans="1:17" x14ac:dyDescent="0.25">
      <c r="A42" t="str">
        <f t="shared" si="0"/>
        <v>174238-4-350</v>
      </c>
      <c r="B42" s="479">
        <v>174238</v>
      </c>
      <c r="C42" s="480">
        <v>4</v>
      </c>
      <c r="D42" s="481" t="s">
        <v>8</v>
      </c>
      <c r="E42" s="480">
        <v>350</v>
      </c>
      <c r="F42" s="482">
        <v>80000</v>
      </c>
      <c r="G42" s="482"/>
      <c r="H42" s="482">
        <v>80000</v>
      </c>
      <c r="I42" s="482">
        <v>80000</v>
      </c>
      <c r="J42" s="482"/>
      <c r="K42" s="482"/>
      <c r="L42" s="482"/>
      <c r="M42" s="482">
        <v>0</v>
      </c>
      <c r="N42" s="482">
        <v>1</v>
      </c>
      <c r="O42" s="482">
        <v>0</v>
      </c>
      <c r="P42" s="482">
        <v>0</v>
      </c>
      <c r="Q42" s="411"/>
    </row>
    <row r="43" spans="1:17" x14ac:dyDescent="0.25">
      <c r="A43" t="str">
        <f t="shared" si="0"/>
        <v>174239-3-100</v>
      </c>
      <c r="B43" s="475">
        <v>174239</v>
      </c>
      <c r="C43" s="476">
        <v>3</v>
      </c>
      <c r="D43" s="477" t="s">
        <v>9</v>
      </c>
      <c r="E43" s="476">
        <v>100</v>
      </c>
      <c r="F43" s="478">
        <v>238086</v>
      </c>
      <c r="G43" s="478"/>
      <c r="H43" s="478">
        <v>238086</v>
      </c>
      <c r="I43" s="478">
        <v>236800.3</v>
      </c>
      <c r="J43" s="478">
        <v>1285.7</v>
      </c>
      <c r="K43" s="478">
        <v>0</v>
      </c>
      <c r="L43" s="478">
        <v>1285.7</v>
      </c>
      <c r="M43" s="478">
        <v>0</v>
      </c>
      <c r="N43" s="478">
        <v>1</v>
      </c>
      <c r="O43" s="478">
        <v>5.4001495258016001E-3</v>
      </c>
      <c r="P43" s="478">
        <v>5.4001495258016001E-3</v>
      </c>
      <c r="Q43" s="410"/>
    </row>
    <row r="44" spans="1:17" x14ac:dyDescent="0.25">
      <c r="A44" t="str">
        <f t="shared" si="0"/>
        <v>174239-3-142</v>
      </c>
      <c r="B44" s="479">
        <v>174239</v>
      </c>
      <c r="C44" s="480">
        <v>3</v>
      </c>
      <c r="D44" s="481" t="s">
        <v>9</v>
      </c>
      <c r="E44" s="480">
        <v>142</v>
      </c>
      <c r="F44" s="482">
        <v>3090106</v>
      </c>
      <c r="G44" s="482"/>
      <c r="H44" s="482">
        <v>3090106</v>
      </c>
      <c r="I44" s="482">
        <v>670493.48</v>
      </c>
      <c r="J44" s="482">
        <v>2419612.52</v>
      </c>
      <c r="K44" s="482">
        <v>38141.9</v>
      </c>
      <c r="L44" s="482">
        <v>2381470.62</v>
      </c>
      <c r="M44" s="482">
        <v>0</v>
      </c>
      <c r="N44" s="482">
        <v>0.99961451463594897</v>
      </c>
      <c r="O44" s="482">
        <v>0.78271741965708197</v>
      </c>
      <c r="P44" s="482">
        <v>0.77067602858931095</v>
      </c>
      <c r="Q44" s="411"/>
    </row>
    <row r="45" spans="1:17" x14ac:dyDescent="0.25">
      <c r="A45" t="str">
        <f t="shared" si="0"/>
        <v>174239-4-142</v>
      </c>
      <c r="B45" s="475">
        <v>174239</v>
      </c>
      <c r="C45" s="476">
        <v>4</v>
      </c>
      <c r="D45" s="477" t="s">
        <v>8</v>
      </c>
      <c r="E45" s="476">
        <v>142</v>
      </c>
      <c r="F45" s="478">
        <v>199971.81</v>
      </c>
      <c r="G45" s="478"/>
      <c r="H45" s="478">
        <v>199971.81</v>
      </c>
      <c r="I45" s="478">
        <v>190095.52</v>
      </c>
      <c r="J45" s="478">
        <v>9876.2900000000009</v>
      </c>
      <c r="K45" s="478">
        <v>0</v>
      </c>
      <c r="L45" s="478">
        <v>9876.2900000000009</v>
      </c>
      <c r="M45" s="478">
        <v>0</v>
      </c>
      <c r="N45" s="478">
        <v>0.99985904999999997</v>
      </c>
      <c r="O45" s="478">
        <v>4.938145E-2</v>
      </c>
      <c r="P45" s="478">
        <v>4.9388411296572302E-2</v>
      </c>
      <c r="Q45" s="410"/>
    </row>
    <row r="46" spans="1:17" x14ac:dyDescent="0.25">
      <c r="A46" t="str">
        <f t="shared" si="0"/>
        <v>174239-3-150</v>
      </c>
      <c r="B46" s="479">
        <v>174239</v>
      </c>
      <c r="C46" s="480">
        <v>3</v>
      </c>
      <c r="D46" s="481" t="s">
        <v>9</v>
      </c>
      <c r="E46" s="480">
        <v>150</v>
      </c>
      <c r="F46" s="482">
        <v>2921807.49</v>
      </c>
      <c r="G46" s="482"/>
      <c r="H46" s="482">
        <v>2921807.49</v>
      </c>
      <c r="I46" s="482">
        <v>814469.69</v>
      </c>
      <c r="J46" s="482">
        <v>2107337.7999999998</v>
      </c>
      <c r="K46" s="482">
        <v>80561.09</v>
      </c>
      <c r="L46" s="482">
        <v>2026776.71</v>
      </c>
      <c r="M46" s="482">
        <v>0</v>
      </c>
      <c r="N46" s="482">
        <v>0.996313883366159</v>
      </c>
      <c r="O46" s="482">
        <v>0.71858598291234299</v>
      </c>
      <c r="P46" s="482">
        <v>0.69367222752926805</v>
      </c>
      <c r="Q46" s="411"/>
    </row>
    <row r="47" spans="1:17" x14ac:dyDescent="0.25">
      <c r="A47" t="str">
        <f t="shared" si="0"/>
        <v>174240-3-142</v>
      </c>
      <c r="B47" s="475">
        <v>174240</v>
      </c>
      <c r="C47" s="476">
        <v>3</v>
      </c>
      <c r="D47" s="477" t="s">
        <v>9</v>
      </c>
      <c r="E47" s="476">
        <v>142</v>
      </c>
      <c r="F47" s="478">
        <v>970000</v>
      </c>
      <c r="G47" s="478"/>
      <c r="H47" s="478">
        <v>970000</v>
      </c>
      <c r="I47" s="478">
        <v>199249.57</v>
      </c>
      <c r="J47" s="478">
        <v>770750.43</v>
      </c>
      <c r="K47" s="478">
        <v>10810.9</v>
      </c>
      <c r="L47" s="478">
        <v>759939.53</v>
      </c>
      <c r="M47" s="478">
        <v>0</v>
      </c>
      <c r="N47" s="478">
        <v>0.85942459273064697</v>
      </c>
      <c r="O47" s="478">
        <v>0.68288853030899099</v>
      </c>
      <c r="P47" s="478">
        <v>0.78344281443299002</v>
      </c>
      <c r="Q47" s="410"/>
    </row>
    <row r="48" spans="1:17" x14ac:dyDescent="0.25">
      <c r="A48" t="str">
        <f t="shared" si="0"/>
        <v>174240-4-142</v>
      </c>
      <c r="B48" s="479">
        <v>174240</v>
      </c>
      <c r="C48" s="480">
        <v>4</v>
      </c>
      <c r="D48" s="481" t="s">
        <v>8</v>
      </c>
      <c r="E48" s="480">
        <v>142</v>
      </c>
      <c r="F48" s="482">
        <v>729879.09</v>
      </c>
      <c r="G48" s="482"/>
      <c r="H48" s="482">
        <v>729879.09</v>
      </c>
      <c r="I48" s="482">
        <v>382790.95</v>
      </c>
      <c r="J48" s="482">
        <v>347088.14</v>
      </c>
      <c r="K48" s="482">
        <v>0</v>
      </c>
      <c r="L48" s="482">
        <v>347088.14</v>
      </c>
      <c r="M48" s="482">
        <v>0</v>
      </c>
      <c r="N48" s="482">
        <v>0.99917933252990598</v>
      </c>
      <c r="O48" s="482">
        <v>0.47515170773593002</v>
      </c>
      <c r="P48" s="482">
        <v>0.47554196956101302</v>
      </c>
      <c r="Q48" s="411"/>
    </row>
    <row r="49" spans="1:17" x14ac:dyDescent="0.25">
      <c r="A49" t="str">
        <f t="shared" si="0"/>
        <v>174241-3-142</v>
      </c>
      <c r="B49" s="475">
        <v>174241</v>
      </c>
      <c r="C49" s="476">
        <v>3</v>
      </c>
      <c r="D49" s="477" t="s">
        <v>9</v>
      </c>
      <c r="E49" s="476">
        <v>142</v>
      </c>
      <c r="F49" s="478">
        <v>1700000</v>
      </c>
      <c r="G49" s="478"/>
      <c r="H49" s="478">
        <v>1700000</v>
      </c>
      <c r="I49" s="478">
        <v>307985.96000000002</v>
      </c>
      <c r="J49" s="478">
        <v>1392014.04</v>
      </c>
      <c r="K49" s="478">
        <v>13458.97</v>
      </c>
      <c r="L49" s="478">
        <v>1378555.07</v>
      </c>
      <c r="M49" s="478">
        <v>0</v>
      </c>
      <c r="N49" s="478">
        <v>0.996173025527198</v>
      </c>
      <c r="O49" s="478">
        <v>0.81569813988419804</v>
      </c>
      <c r="P49" s="478">
        <v>0.81091474705882405</v>
      </c>
      <c r="Q49" s="410"/>
    </row>
    <row r="50" spans="1:17" x14ac:dyDescent="0.25">
      <c r="A50" t="str">
        <f t="shared" si="0"/>
        <v>174241-4-142</v>
      </c>
      <c r="B50" s="479">
        <v>174241</v>
      </c>
      <c r="C50" s="480">
        <v>4</v>
      </c>
      <c r="D50" s="481" t="s">
        <v>8</v>
      </c>
      <c r="E50" s="480">
        <v>142</v>
      </c>
      <c r="F50" s="482">
        <v>349946</v>
      </c>
      <c r="G50" s="482"/>
      <c r="H50" s="482">
        <v>349946</v>
      </c>
      <c r="I50" s="482">
        <v>303807.45</v>
      </c>
      <c r="J50" s="482">
        <v>46138.55</v>
      </c>
      <c r="K50" s="482">
        <v>584.05999999999995</v>
      </c>
      <c r="L50" s="482">
        <v>45554.49</v>
      </c>
      <c r="M50" s="482">
        <v>0</v>
      </c>
      <c r="N50" s="482">
        <v>0.98841224156127905</v>
      </c>
      <c r="O50" s="482">
        <v>0.130316984985933</v>
      </c>
      <c r="P50" s="482">
        <v>0.13017576997593899</v>
      </c>
      <c r="Q50" s="411"/>
    </row>
    <row r="51" spans="1:17" x14ac:dyDescent="0.25">
      <c r="A51" t="str">
        <f t="shared" si="0"/>
        <v>174242-3-142</v>
      </c>
      <c r="B51" s="475">
        <v>174242</v>
      </c>
      <c r="C51" s="476">
        <v>3</v>
      </c>
      <c r="D51" s="477" t="s">
        <v>9</v>
      </c>
      <c r="E51" s="476">
        <v>142</v>
      </c>
      <c r="F51" s="478">
        <v>951990</v>
      </c>
      <c r="G51" s="478"/>
      <c r="H51" s="478">
        <v>951990</v>
      </c>
      <c r="I51" s="478">
        <v>80134.070000000007</v>
      </c>
      <c r="J51" s="478">
        <v>871855.93</v>
      </c>
      <c r="K51" s="478">
        <v>1697.96</v>
      </c>
      <c r="L51" s="478">
        <v>870157.97</v>
      </c>
      <c r="M51" s="478">
        <v>0</v>
      </c>
      <c r="N51" s="478">
        <v>0.98957125429130999</v>
      </c>
      <c r="O51" s="478">
        <v>0.90627376990453301</v>
      </c>
      <c r="P51" s="478">
        <v>0.91404108236431103</v>
      </c>
      <c r="Q51" s="410"/>
    </row>
    <row r="52" spans="1:17" x14ac:dyDescent="0.25">
      <c r="A52" t="str">
        <f t="shared" si="0"/>
        <v>174243-3-142</v>
      </c>
      <c r="B52" s="479">
        <v>174243</v>
      </c>
      <c r="C52" s="480">
        <v>3</v>
      </c>
      <c r="D52" s="481" t="s">
        <v>9</v>
      </c>
      <c r="E52" s="480">
        <v>142</v>
      </c>
      <c r="F52" s="482">
        <v>500000</v>
      </c>
      <c r="G52" s="482"/>
      <c r="H52" s="482">
        <v>500000</v>
      </c>
      <c r="I52" s="482">
        <v>299189.37</v>
      </c>
      <c r="J52" s="482">
        <v>200810.63</v>
      </c>
      <c r="K52" s="482">
        <v>7788.14</v>
      </c>
      <c r="L52" s="482">
        <v>193022.49</v>
      </c>
      <c r="M52" s="482">
        <v>0</v>
      </c>
      <c r="N52" s="482">
        <v>0.99392509009235197</v>
      </c>
      <c r="O52" s="482">
        <v>0.399181447028504</v>
      </c>
      <c r="P52" s="482">
        <v>0.38604497999999998</v>
      </c>
      <c r="Q52" s="411"/>
    </row>
    <row r="53" spans="1:17" x14ac:dyDescent="0.25">
      <c r="A53" t="str">
        <f t="shared" si="0"/>
        <v>174244-3-142</v>
      </c>
      <c r="B53" s="475">
        <v>174244</v>
      </c>
      <c r="C53" s="476">
        <v>3</v>
      </c>
      <c r="D53" s="477" t="s">
        <v>9</v>
      </c>
      <c r="E53" s="476">
        <v>142</v>
      </c>
      <c r="F53" s="478">
        <v>7278</v>
      </c>
      <c r="G53" s="478"/>
      <c r="H53" s="478">
        <v>7278</v>
      </c>
      <c r="I53" s="478">
        <v>7277.48</v>
      </c>
      <c r="J53" s="478">
        <v>0.52</v>
      </c>
      <c r="K53" s="478">
        <v>0</v>
      </c>
      <c r="L53" s="478">
        <v>0.52</v>
      </c>
      <c r="M53" s="478">
        <v>0</v>
      </c>
      <c r="N53" s="478">
        <v>1</v>
      </c>
      <c r="O53" s="478">
        <v>7.1448200054960198E-5</v>
      </c>
      <c r="P53" s="478">
        <v>7.1448200054960198E-5</v>
      </c>
      <c r="Q53" s="410"/>
    </row>
    <row r="54" spans="1:17" x14ac:dyDescent="0.25">
      <c r="A54" t="str">
        <f t="shared" si="0"/>
        <v>174245-3-142</v>
      </c>
      <c r="B54" s="479">
        <v>174245</v>
      </c>
      <c r="C54" s="480">
        <v>3</v>
      </c>
      <c r="D54" s="481" t="s">
        <v>9</v>
      </c>
      <c r="E54" s="480">
        <v>142</v>
      </c>
      <c r="F54" s="482">
        <v>2683000</v>
      </c>
      <c r="G54" s="482"/>
      <c r="H54" s="482">
        <v>2683000</v>
      </c>
      <c r="I54" s="482">
        <v>214839.34</v>
      </c>
      <c r="J54" s="482">
        <v>2468160.66</v>
      </c>
      <c r="K54" s="482">
        <v>1480.66</v>
      </c>
      <c r="L54" s="482">
        <v>2466680</v>
      </c>
      <c r="M54" s="482">
        <v>0</v>
      </c>
      <c r="N54" s="482">
        <v>0.997790869445212</v>
      </c>
      <c r="O54" s="482">
        <v>0.91789346659406201</v>
      </c>
      <c r="P54" s="482">
        <v>0.91937383525903804</v>
      </c>
      <c r="Q54" s="411"/>
    </row>
    <row r="55" spans="1:17" x14ac:dyDescent="0.25">
      <c r="A55" t="str">
        <f t="shared" si="0"/>
        <v>174245-4-142</v>
      </c>
      <c r="B55" s="475">
        <v>174245</v>
      </c>
      <c r="C55" s="476">
        <v>4</v>
      </c>
      <c r="D55" s="477" t="s">
        <v>8</v>
      </c>
      <c r="E55" s="476">
        <v>142</v>
      </c>
      <c r="F55" s="478">
        <v>1865000</v>
      </c>
      <c r="G55" s="478"/>
      <c r="H55" s="478">
        <v>1865000</v>
      </c>
      <c r="I55" s="478">
        <v>1067691.76</v>
      </c>
      <c r="J55" s="478">
        <v>797308.24</v>
      </c>
      <c r="K55" s="478">
        <v>45277.78</v>
      </c>
      <c r="L55" s="478">
        <v>752030.46</v>
      </c>
      <c r="M55" s="478">
        <v>0</v>
      </c>
      <c r="N55" s="478">
        <v>1</v>
      </c>
      <c r="O55" s="478">
        <v>0.427511120643432</v>
      </c>
      <c r="P55" s="478">
        <v>0.403233490616622</v>
      </c>
      <c r="Q55" s="410"/>
    </row>
    <row r="56" spans="1:17" x14ac:dyDescent="0.25">
      <c r="A56" t="str">
        <f t="shared" si="0"/>
        <v>174247-3-142</v>
      </c>
      <c r="B56" s="479">
        <v>174247</v>
      </c>
      <c r="C56" s="480">
        <v>3</v>
      </c>
      <c r="D56" s="481" t="s">
        <v>9</v>
      </c>
      <c r="E56" s="480">
        <v>142</v>
      </c>
      <c r="F56" s="482">
        <v>300000</v>
      </c>
      <c r="G56" s="482"/>
      <c r="H56" s="482">
        <v>300000</v>
      </c>
      <c r="I56" s="482">
        <v>143399.6</v>
      </c>
      <c r="J56" s="482">
        <v>156600.4</v>
      </c>
      <c r="K56" s="482">
        <v>46985.41</v>
      </c>
      <c r="L56" s="482">
        <v>109614.99</v>
      </c>
      <c r="M56" s="482">
        <v>0</v>
      </c>
      <c r="N56" s="482">
        <v>0.99343968855798204</v>
      </c>
      <c r="O56" s="482">
        <v>0.51857684201351795</v>
      </c>
      <c r="P56" s="482">
        <v>0.36538330000000002</v>
      </c>
      <c r="Q56" s="411"/>
    </row>
    <row r="57" spans="1:17" x14ac:dyDescent="0.25">
      <c r="A57" t="str">
        <f t="shared" si="0"/>
        <v>174249-3-142</v>
      </c>
      <c r="B57" s="475">
        <v>174249</v>
      </c>
      <c r="C57" s="476">
        <v>3</v>
      </c>
      <c r="D57" s="477" t="s">
        <v>9</v>
      </c>
      <c r="E57" s="476">
        <v>142</v>
      </c>
      <c r="F57" s="478">
        <v>947999.93</v>
      </c>
      <c r="G57" s="478"/>
      <c r="H57" s="478">
        <v>947999.93</v>
      </c>
      <c r="I57" s="478">
        <v>431340.85</v>
      </c>
      <c r="J57" s="478">
        <v>516659.08</v>
      </c>
      <c r="K57" s="478">
        <v>0</v>
      </c>
      <c r="L57" s="478">
        <v>516659.08</v>
      </c>
      <c r="M57" s="478">
        <v>0</v>
      </c>
      <c r="N57" s="478">
        <v>0.98554356151724898</v>
      </c>
      <c r="O57" s="478">
        <v>0.53712032425300404</v>
      </c>
      <c r="P57" s="478">
        <v>0.54499906977841195</v>
      </c>
      <c r="Q57" s="410"/>
    </row>
    <row r="58" spans="1:17" x14ac:dyDescent="0.25">
      <c r="A58" t="str">
        <f t="shared" si="0"/>
        <v>174249-4-142</v>
      </c>
      <c r="B58" s="479">
        <v>174249</v>
      </c>
      <c r="C58" s="480">
        <v>4</v>
      </c>
      <c r="D58" s="481" t="s">
        <v>8</v>
      </c>
      <c r="E58" s="480">
        <v>142</v>
      </c>
      <c r="F58" s="482">
        <v>300000</v>
      </c>
      <c r="G58" s="482"/>
      <c r="H58" s="482">
        <v>300000</v>
      </c>
      <c r="I58" s="482">
        <v>239275.29</v>
      </c>
      <c r="J58" s="482">
        <v>60724.71</v>
      </c>
      <c r="K58" s="482">
        <v>0</v>
      </c>
      <c r="L58" s="482">
        <v>60724.71</v>
      </c>
      <c r="M58" s="482">
        <v>0</v>
      </c>
      <c r="N58" s="482">
        <v>0.99889272741166402</v>
      </c>
      <c r="O58" s="482">
        <v>0.202191570643941</v>
      </c>
      <c r="P58" s="482">
        <v>0.2024157</v>
      </c>
      <c r="Q58" s="411"/>
    </row>
    <row r="59" spans="1:17" x14ac:dyDescent="0.25">
      <c r="A59" t="str">
        <f t="shared" si="0"/>
        <v>174250-3-100</v>
      </c>
      <c r="B59" s="475">
        <v>174250</v>
      </c>
      <c r="C59" s="476">
        <v>3</v>
      </c>
      <c r="D59" s="477" t="s">
        <v>9</v>
      </c>
      <c r="E59" s="476">
        <v>100</v>
      </c>
      <c r="F59" s="478">
        <v>161709</v>
      </c>
      <c r="G59" s="478"/>
      <c r="H59" s="478">
        <v>161709</v>
      </c>
      <c r="I59" s="478">
        <v>156362.21</v>
      </c>
      <c r="J59" s="478">
        <v>5346.79</v>
      </c>
      <c r="K59" s="478">
        <v>0</v>
      </c>
      <c r="L59" s="478">
        <v>5346.79</v>
      </c>
      <c r="M59" s="478">
        <v>0</v>
      </c>
      <c r="N59" s="478">
        <v>1</v>
      </c>
      <c r="O59" s="478">
        <v>3.3064269768534799E-2</v>
      </c>
      <c r="P59" s="478">
        <v>3.3064269768534799E-2</v>
      </c>
      <c r="Q59" s="410"/>
    </row>
    <row r="60" spans="1:17" x14ac:dyDescent="0.25">
      <c r="A60" t="str">
        <f t="shared" si="0"/>
        <v>174250-3-142</v>
      </c>
      <c r="B60" s="479">
        <v>174250</v>
      </c>
      <c r="C60" s="480">
        <v>3</v>
      </c>
      <c r="D60" s="481" t="s">
        <v>9</v>
      </c>
      <c r="E60" s="480">
        <v>142</v>
      </c>
      <c r="F60" s="482">
        <v>670823</v>
      </c>
      <c r="G60" s="482"/>
      <c r="H60" s="482">
        <v>670823</v>
      </c>
      <c r="I60" s="482">
        <v>10988.78</v>
      </c>
      <c r="J60" s="482">
        <v>659834.22</v>
      </c>
      <c r="K60" s="482">
        <v>1436.03</v>
      </c>
      <c r="L60" s="482">
        <v>658398.18999999994</v>
      </c>
      <c r="M60" s="482">
        <v>0</v>
      </c>
      <c r="N60" s="482">
        <v>0.98058344702673095</v>
      </c>
      <c r="O60" s="482">
        <v>0.96452046801286595</v>
      </c>
      <c r="P60" s="482">
        <v>0.98147825879553896</v>
      </c>
      <c r="Q60" s="411"/>
    </row>
    <row r="61" spans="1:17" x14ac:dyDescent="0.25">
      <c r="A61" t="str">
        <f t="shared" si="0"/>
        <v>174250-4-142</v>
      </c>
      <c r="B61" s="475">
        <v>174250</v>
      </c>
      <c r="C61" s="476">
        <v>4</v>
      </c>
      <c r="D61" s="477" t="s">
        <v>8</v>
      </c>
      <c r="E61" s="476">
        <v>142</v>
      </c>
      <c r="F61" s="478">
        <v>2483185</v>
      </c>
      <c r="G61" s="478"/>
      <c r="H61" s="478">
        <v>2483185</v>
      </c>
      <c r="I61" s="478">
        <v>2138161.46</v>
      </c>
      <c r="J61" s="478">
        <v>345023.54</v>
      </c>
      <c r="K61" s="478">
        <v>112.09</v>
      </c>
      <c r="L61" s="478">
        <v>344911.45</v>
      </c>
      <c r="M61" s="478">
        <v>0</v>
      </c>
      <c r="N61" s="478">
        <v>0.99299066004506298</v>
      </c>
      <c r="O61" s="478">
        <v>0.13797004762661</v>
      </c>
      <c r="P61" s="478">
        <v>0.13889881341905699</v>
      </c>
      <c r="Q61" s="410"/>
    </row>
    <row r="62" spans="1:17" x14ac:dyDescent="0.25">
      <c r="A62" t="str">
        <f t="shared" si="0"/>
        <v>174250-3-350</v>
      </c>
      <c r="B62" s="479">
        <v>174250</v>
      </c>
      <c r="C62" s="480">
        <v>3</v>
      </c>
      <c r="D62" s="481" t="s">
        <v>9</v>
      </c>
      <c r="E62" s="480">
        <v>350</v>
      </c>
      <c r="F62" s="482">
        <v>0.01</v>
      </c>
      <c r="G62" s="482"/>
      <c r="H62" s="482">
        <v>0.01</v>
      </c>
      <c r="I62" s="482">
        <v>0</v>
      </c>
      <c r="J62" s="482">
        <v>0.01</v>
      </c>
      <c r="K62" s="482">
        <v>0</v>
      </c>
      <c r="L62" s="482">
        <v>0.01</v>
      </c>
      <c r="M62" s="482">
        <v>0</v>
      </c>
      <c r="N62" s="482">
        <v>1</v>
      </c>
      <c r="O62" s="482">
        <v>1</v>
      </c>
      <c r="P62" s="482">
        <v>1</v>
      </c>
      <c r="Q62" s="411"/>
    </row>
    <row r="63" spans="1:17" x14ac:dyDescent="0.25">
      <c r="A63" t="str">
        <f t="shared" si="0"/>
        <v>174251-3-142</v>
      </c>
      <c r="B63" s="475">
        <v>174251</v>
      </c>
      <c r="C63" s="476">
        <v>3</v>
      </c>
      <c r="D63" s="477" t="s">
        <v>9</v>
      </c>
      <c r="E63" s="476">
        <v>142</v>
      </c>
      <c r="F63" s="478">
        <v>14846.71</v>
      </c>
      <c r="G63" s="478"/>
      <c r="H63" s="478">
        <v>14846.71</v>
      </c>
      <c r="I63" s="478">
        <v>0</v>
      </c>
      <c r="J63" s="478">
        <v>14846.71</v>
      </c>
      <c r="K63" s="478">
        <v>0</v>
      </c>
      <c r="L63" s="478">
        <v>14846.71</v>
      </c>
      <c r="M63" s="478">
        <v>0</v>
      </c>
      <c r="N63" s="478">
        <v>1</v>
      </c>
      <c r="O63" s="478">
        <v>1</v>
      </c>
      <c r="P63" s="478">
        <v>1</v>
      </c>
      <c r="Q63" s="410"/>
    </row>
    <row r="64" spans="1:17" x14ac:dyDescent="0.25">
      <c r="A64" t="str">
        <f t="shared" si="0"/>
        <v>174252-3-142</v>
      </c>
      <c r="B64" s="479">
        <v>174252</v>
      </c>
      <c r="C64" s="480">
        <v>3</v>
      </c>
      <c r="D64" s="481" t="s">
        <v>9</v>
      </c>
      <c r="E64" s="480">
        <v>142</v>
      </c>
      <c r="F64" s="482">
        <v>1858193.06</v>
      </c>
      <c r="G64" s="482"/>
      <c r="H64" s="482">
        <v>1858193.06</v>
      </c>
      <c r="I64" s="482">
        <v>531145.18000000005</v>
      </c>
      <c r="J64" s="482">
        <v>1327047.8799999999</v>
      </c>
      <c r="K64" s="482">
        <v>241075.82</v>
      </c>
      <c r="L64" s="482">
        <v>1085972.06</v>
      </c>
      <c r="M64" s="482">
        <v>0</v>
      </c>
      <c r="N64" s="482">
        <v>0.97856595515987799</v>
      </c>
      <c r="O64" s="482">
        <v>0.69885304395394299</v>
      </c>
      <c r="P64" s="482">
        <v>0.58442369814899597</v>
      </c>
      <c r="Q64" s="411"/>
    </row>
    <row r="65" spans="1:17" x14ac:dyDescent="0.25">
      <c r="A65" t="str">
        <f t="shared" si="0"/>
        <v>174253-3-142</v>
      </c>
      <c r="B65" s="475">
        <v>174253</v>
      </c>
      <c r="C65" s="476">
        <v>3</v>
      </c>
      <c r="D65" s="477" t="s">
        <v>9</v>
      </c>
      <c r="E65" s="476">
        <v>142</v>
      </c>
      <c r="F65" s="478">
        <v>330000</v>
      </c>
      <c r="G65" s="478"/>
      <c r="H65" s="478">
        <v>330000</v>
      </c>
      <c r="I65" s="478">
        <v>94484.52</v>
      </c>
      <c r="J65" s="478">
        <v>235515.48</v>
      </c>
      <c r="K65" s="478">
        <v>5719.55</v>
      </c>
      <c r="L65" s="478">
        <v>229795.93</v>
      </c>
      <c r="M65" s="478">
        <v>0</v>
      </c>
      <c r="N65" s="478">
        <v>0.921415256978108</v>
      </c>
      <c r="O65" s="478">
        <v>0.65759865614097701</v>
      </c>
      <c r="P65" s="478">
        <v>0.69635130303030301</v>
      </c>
      <c r="Q65" s="410"/>
    </row>
    <row r="66" spans="1:17" x14ac:dyDescent="0.25">
      <c r="A66" t="str">
        <f t="shared" si="0"/>
        <v>174254-3-142</v>
      </c>
      <c r="B66" s="479">
        <v>174254</v>
      </c>
      <c r="C66" s="480">
        <v>3</v>
      </c>
      <c r="D66" s="481" t="s">
        <v>9</v>
      </c>
      <c r="E66" s="480">
        <v>142</v>
      </c>
      <c r="F66" s="482">
        <v>1820006</v>
      </c>
      <c r="G66" s="482"/>
      <c r="H66" s="482">
        <v>1820006</v>
      </c>
      <c r="I66" s="482">
        <v>502253.47</v>
      </c>
      <c r="J66" s="482">
        <v>1317752.53</v>
      </c>
      <c r="K66" s="482">
        <v>4381.42</v>
      </c>
      <c r="L66" s="482">
        <v>1313371.1100000001</v>
      </c>
      <c r="M66" s="482">
        <v>0</v>
      </c>
      <c r="N66" s="482">
        <v>0.99302575756825995</v>
      </c>
      <c r="O66" s="482">
        <v>0.718987851903093</v>
      </c>
      <c r="P66" s="482">
        <v>0.72163009902165198</v>
      </c>
      <c r="Q66" s="411"/>
    </row>
    <row r="67" spans="1:17" x14ac:dyDescent="0.25">
      <c r="A67" t="str">
        <f t="shared" si="0"/>
        <v>174255-3-142</v>
      </c>
      <c r="B67" s="475">
        <v>174255</v>
      </c>
      <c r="C67" s="476">
        <v>3</v>
      </c>
      <c r="D67" s="477" t="s">
        <v>9</v>
      </c>
      <c r="E67" s="476">
        <v>142</v>
      </c>
      <c r="F67" s="478">
        <v>230000</v>
      </c>
      <c r="G67" s="478"/>
      <c r="H67" s="478">
        <v>230000</v>
      </c>
      <c r="I67" s="478">
        <v>230000</v>
      </c>
      <c r="J67" s="478"/>
      <c r="K67" s="478"/>
      <c r="L67" s="478"/>
      <c r="M67" s="478">
        <v>0</v>
      </c>
      <c r="N67" s="478">
        <v>1</v>
      </c>
      <c r="O67" s="478">
        <v>0</v>
      </c>
      <c r="P67" s="478">
        <v>0</v>
      </c>
      <c r="Q67" s="410"/>
    </row>
    <row r="68" spans="1:17" x14ac:dyDescent="0.25">
      <c r="A68" t="str">
        <f t="shared" si="0"/>
        <v>174255-4-142</v>
      </c>
      <c r="B68" s="479">
        <v>174255</v>
      </c>
      <c r="C68" s="480">
        <v>4</v>
      </c>
      <c r="D68" s="481" t="s">
        <v>8</v>
      </c>
      <c r="E68" s="480">
        <v>142</v>
      </c>
      <c r="F68" s="482">
        <v>40000</v>
      </c>
      <c r="G68" s="482"/>
      <c r="H68" s="482">
        <v>40000</v>
      </c>
      <c r="I68" s="482">
        <v>31149.360000000001</v>
      </c>
      <c r="J68" s="482">
        <v>8850.64</v>
      </c>
      <c r="K68" s="482">
        <v>0</v>
      </c>
      <c r="L68" s="482">
        <v>8850.64</v>
      </c>
      <c r="M68" s="482">
        <v>0</v>
      </c>
      <c r="N68" s="482">
        <v>1</v>
      </c>
      <c r="O68" s="482">
        <v>0.22126599999999999</v>
      </c>
      <c r="P68" s="482">
        <v>0.22126599999999999</v>
      </c>
      <c r="Q68" s="411"/>
    </row>
    <row r="69" spans="1:17" x14ac:dyDescent="0.25">
      <c r="A69" t="str">
        <f t="shared" si="0"/>
        <v>174256-3-142</v>
      </c>
      <c r="B69" s="475">
        <v>174256</v>
      </c>
      <c r="C69" s="476">
        <v>3</v>
      </c>
      <c r="D69" s="477" t="s">
        <v>9</v>
      </c>
      <c r="E69" s="476">
        <v>142</v>
      </c>
      <c r="F69" s="478">
        <v>360779</v>
      </c>
      <c r="G69" s="478"/>
      <c r="H69" s="478">
        <v>360779</v>
      </c>
      <c r="I69" s="478">
        <v>313349.56</v>
      </c>
      <c r="J69" s="478">
        <v>47429.440000000002</v>
      </c>
      <c r="K69" s="478">
        <v>0</v>
      </c>
      <c r="L69" s="478">
        <v>47429.440000000002</v>
      </c>
      <c r="M69" s="478">
        <v>0</v>
      </c>
      <c r="N69" s="478">
        <v>1</v>
      </c>
      <c r="O69" s="478">
        <v>0.13146397101826901</v>
      </c>
      <c r="P69" s="478">
        <v>0.13146397101826901</v>
      </c>
      <c r="Q69" s="410"/>
    </row>
    <row r="70" spans="1:17" x14ac:dyDescent="0.25">
      <c r="A70" t="str">
        <f t="shared" ref="A70:A96" si="1">CONCATENATE(B70,"-",C70,"-",E70)</f>
        <v>174257-3-142</v>
      </c>
      <c r="B70" s="479">
        <v>174257</v>
      </c>
      <c r="C70" s="480">
        <v>3</v>
      </c>
      <c r="D70" s="481" t="s">
        <v>9</v>
      </c>
      <c r="E70" s="480">
        <v>142</v>
      </c>
      <c r="F70" s="482">
        <v>621240</v>
      </c>
      <c r="G70" s="482"/>
      <c r="H70" s="482">
        <v>621240</v>
      </c>
      <c r="I70" s="482">
        <v>404937.73</v>
      </c>
      <c r="J70" s="482">
        <v>216302.27</v>
      </c>
      <c r="K70" s="482">
        <v>67936.13</v>
      </c>
      <c r="L70" s="482">
        <v>148366.14000000001</v>
      </c>
      <c r="M70" s="482">
        <v>0</v>
      </c>
      <c r="N70" s="482">
        <v>0.99896143322889797</v>
      </c>
      <c r="O70" s="482">
        <v>0.347816666103058</v>
      </c>
      <c r="P70" s="482">
        <v>0.23882258064516099</v>
      </c>
      <c r="Q70" s="411"/>
    </row>
    <row r="71" spans="1:17" x14ac:dyDescent="0.25">
      <c r="A71" t="str">
        <f t="shared" si="1"/>
        <v>174257-4-142</v>
      </c>
      <c r="B71" s="475">
        <v>174257</v>
      </c>
      <c r="C71" s="476">
        <v>4</v>
      </c>
      <c r="D71" s="477" t="s">
        <v>8</v>
      </c>
      <c r="E71" s="476">
        <v>142</v>
      </c>
      <c r="F71" s="478">
        <v>46760</v>
      </c>
      <c r="G71" s="478"/>
      <c r="H71" s="478">
        <v>46760</v>
      </c>
      <c r="I71" s="478">
        <v>46760</v>
      </c>
      <c r="J71" s="478"/>
      <c r="K71" s="478"/>
      <c r="L71" s="478"/>
      <c r="M71" s="478">
        <v>0</v>
      </c>
      <c r="N71" s="478">
        <v>1</v>
      </c>
      <c r="O71" s="478">
        <v>0</v>
      </c>
      <c r="P71" s="478">
        <v>0</v>
      </c>
      <c r="Q71" s="410"/>
    </row>
    <row r="72" spans="1:17" x14ac:dyDescent="0.25">
      <c r="A72" t="str">
        <f t="shared" si="1"/>
        <v>174258-3-142</v>
      </c>
      <c r="B72" s="479">
        <v>174258</v>
      </c>
      <c r="C72" s="480">
        <v>3</v>
      </c>
      <c r="D72" s="481" t="s">
        <v>9</v>
      </c>
      <c r="E72" s="480">
        <v>142</v>
      </c>
      <c r="F72" s="482">
        <v>240000</v>
      </c>
      <c r="G72" s="482"/>
      <c r="H72" s="482">
        <v>240000</v>
      </c>
      <c r="I72" s="482">
        <v>89467.51</v>
      </c>
      <c r="J72" s="482">
        <v>150532.49</v>
      </c>
      <c r="K72" s="482">
        <v>2000.64</v>
      </c>
      <c r="L72" s="482">
        <v>148531.85</v>
      </c>
      <c r="M72" s="482">
        <v>0</v>
      </c>
      <c r="N72" s="482">
        <v>0.88662710314875604</v>
      </c>
      <c r="O72" s="482">
        <v>0.55610910641028799</v>
      </c>
      <c r="P72" s="482">
        <v>0.61888270833333303</v>
      </c>
      <c r="Q72" s="411"/>
    </row>
    <row r="73" spans="1:17" x14ac:dyDescent="0.25">
      <c r="A73" t="str">
        <f t="shared" si="1"/>
        <v>174259-3-142</v>
      </c>
      <c r="B73" s="475">
        <v>174259</v>
      </c>
      <c r="C73" s="476">
        <v>3</v>
      </c>
      <c r="D73" s="477" t="s">
        <v>9</v>
      </c>
      <c r="E73" s="476">
        <v>142</v>
      </c>
      <c r="F73" s="478">
        <v>20000</v>
      </c>
      <c r="G73" s="478"/>
      <c r="H73" s="478">
        <v>20000</v>
      </c>
      <c r="I73" s="478">
        <v>2354.0100000000002</v>
      </c>
      <c r="J73" s="478">
        <v>17645.990000000002</v>
      </c>
      <c r="K73" s="478">
        <v>0</v>
      </c>
      <c r="L73" s="478">
        <v>17645.990000000002</v>
      </c>
      <c r="M73" s="478">
        <v>0</v>
      </c>
      <c r="N73" s="478">
        <v>0.98571647541302698</v>
      </c>
      <c r="O73" s="478">
        <v>0.86969715339867704</v>
      </c>
      <c r="P73" s="478">
        <v>0.88229950000000001</v>
      </c>
      <c r="Q73" s="410"/>
    </row>
    <row r="74" spans="1:17" x14ac:dyDescent="0.25">
      <c r="A74" t="str">
        <f t="shared" si="1"/>
        <v>174260-3-142</v>
      </c>
      <c r="B74" s="479">
        <v>174260</v>
      </c>
      <c r="C74" s="480">
        <v>3</v>
      </c>
      <c r="D74" s="481" t="s">
        <v>9</v>
      </c>
      <c r="E74" s="480">
        <v>142</v>
      </c>
      <c r="F74" s="482">
        <v>2050001</v>
      </c>
      <c r="G74" s="482"/>
      <c r="H74" s="482">
        <v>2050001</v>
      </c>
      <c r="I74" s="482">
        <v>877611.44</v>
      </c>
      <c r="J74" s="482">
        <v>1172389.56</v>
      </c>
      <c r="K74" s="482">
        <v>65695.91</v>
      </c>
      <c r="L74" s="482">
        <v>1106693.6499999999</v>
      </c>
      <c r="M74" s="482">
        <v>0</v>
      </c>
      <c r="N74" s="482">
        <v>0.98895097235976004</v>
      </c>
      <c r="O74" s="482">
        <v>0.56557816086257096</v>
      </c>
      <c r="P74" s="482">
        <v>0.53985029763400105</v>
      </c>
      <c r="Q74" s="411"/>
    </row>
    <row r="75" spans="1:17" x14ac:dyDescent="0.25">
      <c r="A75" t="str">
        <f t="shared" si="1"/>
        <v>174261-3-142</v>
      </c>
      <c r="B75" s="475">
        <v>174261</v>
      </c>
      <c r="C75" s="476">
        <v>3</v>
      </c>
      <c r="D75" s="477" t="s">
        <v>9</v>
      </c>
      <c r="E75" s="476">
        <v>142</v>
      </c>
      <c r="F75" s="478">
        <v>262920.49</v>
      </c>
      <c r="G75" s="478"/>
      <c r="H75" s="478">
        <v>262920.49</v>
      </c>
      <c r="I75" s="478">
        <v>260000</v>
      </c>
      <c r="J75" s="478">
        <v>2920.49</v>
      </c>
      <c r="K75" s="478">
        <v>0</v>
      </c>
      <c r="L75" s="478">
        <v>2920.49</v>
      </c>
      <c r="M75" s="478">
        <v>0</v>
      </c>
      <c r="N75" s="478">
        <v>0.95902670715882998</v>
      </c>
      <c r="O75" s="478">
        <v>1.0652756306632099E-2</v>
      </c>
      <c r="P75" s="478">
        <v>1.11078828432124E-2</v>
      </c>
      <c r="Q75" s="410"/>
    </row>
    <row r="76" spans="1:17" x14ac:dyDescent="0.25">
      <c r="A76" t="str">
        <f t="shared" si="1"/>
        <v>174262-3-142</v>
      </c>
      <c r="B76" s="479">
        <v>174262</v>
      </c>
      <c r="C76" s="480">
        <v>3</v>
      </c>
      <c r="D76" s="481" t="s">
        <v>9</v>
      </c>
      <c r="E76" s="480">
        <v>142</v>
      </c>
      <c r="F76" s="482">
        <v>1604000</v>
      </c>
      <c r="G76" s="482"/>
      <c r="H76" s="482">
        <v>1604000</v>
      </c>
      <c r="I76" s="482">
        <v>413573.74</v>
      </c>
      <c r="J76" s="482">
        <v>1190426.26</v>
      </c>
      <c r="K76" s="482">
        <v>9743.24</v>
      </c>
      <c r="L76" s="482">
        <v>1180683.02</v>
      </c>
      <c r="M76" s="482">
        <v>0</v>
      </c>
      <c r="N76" s="482">
        <v>0.99832415978822997</v>
      </c>
      <c r="O76" s="482">
        <v>0.74091726671093805</v>
      </c>
      <c r="P76" s="482">
        <v>0.73608667082294299</v>
      </c>
      <c r="Q76" s="411"/>
    </row>
    <row r="77" spans="1:17" x14ac:dyDescent="0.25">
      <c r="A77" t="str">
        <f t="shared" si="1"/>
        <v>174262-4-142</v>
      </c>
      <c r="B77" s="475">
        <v>174262</v>
      </c>
      <c r="C77" s="476">
        <v>4</v>
      </c>
      <c r="D77" s="477" t="s">
        <v>8</v>
      </c>
      <c r="E77" s="476">
        <v>142</v>
      </c>
      <c r="F77" s="478">
        <v>178997.92</v>
      </c>
      <c r="G77" s="478"/>
      <c r="H77" s="478">
        <v>178997.92</v>
      </c>
      <c r="I77" s="478">
        <v>173397.22</v>
      </c>
      <c r="J77" s="478">
        <v>5600.7</v>
      </c>
      <c r="K77" s="478">
        <v>0</v>
      </c>
      <c r="L77" s="478">
        <v>5600.7</v>
      </c>
      <c r="M77" s="478">
        <v>0</v>
      </c>
      <c r="N77" s="478">
        <v>1</v>
      </c>
      <c r="O77" s="478">
        <v>3.1289190399530903E-2</v>
      </c>
      <c r="P77" s="478">
        <v>3.1289190399530903E-2</v>
      </c>
      <c r="Q77" s="410"/>
    </row>
    <row r="78" spans="1:17" x14ac:dyDescent="0.25">
      <c r="A78" t="str">
        <f t="shared" si="1"/>
        <v>174263-3-142</v>
      </c>
      <c r="B78" s="479">
        <v>174263</v>
      </c>
      <c r="C78" s="480">
        <v>3</v>
      </c>
      <c r="D78" s="481" t="s">
        <v>9</v>
      </c>
      <c r="E78" s="480">
        <v>142</v>
      </c>
      <c r="F78" s="482">
        <v>430000</v>
      </c>
      <c r="G78" s="482"/>
      <c r="H78" s="482">
        <v>430000</v>
      </c>
      <c r="I78" s="482">
        <v>115554.48</v>
      </c>
      <c r="J78" s="482">
        <v>314445.52</v>
      </c>
      <c r="K78" s="482">
        <v>5993.99</v>
      </c>
      <c r="L78" s="482">
        <v>308451.53000000003</v>
      </c>
      <c r="M78" s="482">
        <v>0</v>
      </c>
      <c r="N78" s="482">
        <v>0.96614143847810197</v>
      </c>
      <c r="O78" s="482">
        <v>0.70650894654836005</v>
      </c>
      <c r="P78" s="482">
        <v>0.71732913953488397</v>
      </c>
      <c r="Q78" s="411"/>
    </row>
    <row r="79" spans="1:17" x14ac:dyDescent="0.25">
      <c r="A79" t="str">
        <f t="shared" si="1"/>
        <v>174264-3-142</v>
      </c>
      <c r="B79" s="475">
        <v>174264</v>
      </c>
      <c r="C79" s="476">
        <v>3</v>
      </c>
      <c r="D79" s="477" t="s">
        <v>9</v>
      </c>
      <c r="E79" s="476">
        <v>142</v>
      </c>
      <c r="F79" s="478">
        <v>1190000</v>
      </c>
      <c r="G79" s="478"/>
      <c r="H79" s="478">
        <v>1190000</v>
      </c>
      <c r="I79" s="478">
        <v>235947.95</v>
      </c>
      <c r="J79" s="478">
        <v>954052.05</v>
      </c>
      <c r="K79" s="478">
        <v>18244.11</v>
      </c>
      <c r="L79" s="478">
        <v>935807.94</v>
      </c>
      <c r="M79" s="478">
        <v>0</v>
      </c>
      <c r="N79" s="478">
        <v>0.96301644589312296</v>
      </c>
      <c r="O79" s="478">
        <v>0.772073793603402</v>
      </c>
      <c r="P79" s="478">
        <v>0.78639322689075597</v>
      </c>
      <c r="Q79" s="410"/>
    </row>
    <row r="80" spans="1:17" x14ac:dyDescent="0.25">
      <c r="A80" t="str">
        <f t="shared" si="1"/>
        <v>174265-3-142</v>
      </c>
      <c r="B80" s="479">
        <v>174265</v>
      </c>
      <c r="C80" s="480">
        <v>3</v>
      </c>
      <c r="D80" s="481" t="s">
        <v>9</v>
      </c>
      <c r="E80" s="480">
        <v>142</v>
      </c>
      <c r="F80" s="482">
        <v>530003</v>
      </c>
      <c r="G80" s="482"/>
      <c r="H80" s="482">
        <v>530003</v>
      </c>
      <c r="I80" s="482">
        <v>216455.45</v>
      </c>
      <c r="J80" s="482">
        <v>313547.55</v>
      </c>
      <c r="K80" s="482">
        <v>21957.24</v>
      </c>
      <c r="L80" s="482">
        <v>291590.31</v>
      </c>
      <c r="M80" s="482">
        <v>0</v>
      </c>
      <c r="N80" s="482">
        <v>0.95771386537579095</v>
      </c>
      <c r="O80" s="482">
        <v>0.56657950254924805</v>
      </c>
      <c r="P80" s="482">
        <v>0.55016728207198795</v>
      </c>
      <c r="Q80" s="411"/>
    </row>
    <row r="81" spans="1:17" x14ac:dyDescent="0.25">
      <c r="A81" t="str">
        <f t="shared" si="1"/>
        <v>174267-3-142</v>
      </c>
      <c r="B81" s="475">
        <v>174267</v>
      </c>
      <c r="C81" s="476">
        <v>3</v>
      </c>
      <c r="D81" s="477" t="s">
        <v>9</v>
      </c>
      <c r="E81" s="476">
        <v>142</v>
      </c>
      <c r="F81" s="478">
        <v>1105000</v>
      </c>
      <c r="G81" s="478"/>
      <c r="H81" s="478">
        <v>1105000</v>
      </c>
      <c r="I81" s="478">
        <v>121266.45</v>
      </c>
      <c r="J81" s="478">
        <v>983733.55</v>
      </c>
      <c r="K81" s="478">
        <v>40041.980000000003</v>
      </c>
      <c r="L81" s="478">
        <v>943691.57</v>
      </c>
      <c r="M81" s="478">
        <v>0</v>
      </c>
      <c r="N81" s="478">
        <v>0.99975969576905299</v>
      </c>
      <c r="O81" s="478">
        <v>0.89004267390571101</v>
      </c>
      <c r="P81" s="478">
        <v>0.85401952036199102</v>
      </c>
      <c r="Q81" s="410"/>
    </row>
    <row r="82" spans="1:17" x14ac:dyDescent="0.25">
      <c r="A82" t="str">
        <f t="shared" si="1"/>
        <v>174267-4-142</v>
      </c>
      <c r="B82" s="479">
        <v>174267</v>
      </c>
      <c r="C82" s="480">
        <v>4</v>
      </c>
      <c r="D82" s="481" t="s">
        <v>8</v>
      </c>
      <c r="E82" s="480">
        <v>142</v>
      </c>
      <c r="F82" s="482">
        <v>499985.87</v>
      </c>
      <c r="G82" s="482"/>
      <c r="H82" s="482">
        <v>499985.87</v>
      </c>
      <c r="I82" s="482">
        <v>436038.14</v>
      </c>
      <c r="J82" s="482">
        <v>63947.73</v>
      </c>
      <c r="K82" s="482">
        <v>2819.12</v>
      </c>
      <c r="L82" s="482">
        <v>61128.61</v>
      </c>
      <c r="M82" s="482">
        <v>0</v>
      </c>
      <c r="N82" s="482">
        <v>0.99675000476459996</v>
      </c>
      <c r="O82" s="482">
        <v>0.127483403045341</v>
      </c>
      <c r="P82" s="482">
        <v>0.122260675086678</v>
      </c>
      <c r="Q82" s="411"/>
    </row>
    <row r="83" spans="1:17" x14ac:dyDescent="0.25">
      <c r="A83" t="str">
        <f t="shared" si="1"/>
        <v>174268-3-142</v>
      </c>
      <c r="B83" s="475">
        <v>174268</v>
      </c>
      <c r="C83" s="476">
        <v>3</v>
      </c>
      <c r="D83" s="477" t="s">
        <v>9</v>
      </c>
      <c r="E83" s="476">
        <v>142</v>
      </c>
      <c r="F83" s="478">
        <v>480000</v>
      </c>
      <c r="G83" s="478"/>
      <c r="H83" s="478">
        <v>480000</v>
      </c>
      <c r="I83" s="478">
        <v>104801.98</v>
      </c>
      <c r="J83" s="478">
        <v>375198.02</v>
      </c>
      <c r="K83" s="478">
        <v>16391.59</v>
      </c>
      <c r="L83" s="478">
        <v>358806.43</v>
      </c>
      <c r="M83" s="478">
        <v>0</v>
      </c>
      <c r="N83" s="478">
        <v>0.98604260796930299</v>
      </c>
      <c r="O83" s="478">
        <v>0.77075257113691398</v>
      </c>
      <c r="P83" s="478">
        <v>0.74751339583333298</v>
      </c>
      <c r="Q83" s="410"/>
    </row>
    <row r="84" spans="1:17" x14ac:dyDescent="0.25">
      <c r="A84" t="str">
        <f t="shared" si="1"/>
        <v>174269-3-142</v>
      </c>
      <c r="B84" s="479">
        <v>174269</v>
      </c>
      <c r="C84" s="480">
        <v>3</v>
      </c>
      <c r="D84" s="481" t="s">
        <v>9</v>
      </c>
      <c r="E84" s="480">
        <v>142</v>
      </c>
      <c r="F84" s="482">
        <v>1950000</v>
      </c>
      <c r="G84" s="482"/>
      <c r="H84" s="482">
        <v>1950000</v>
      </c>
      <c r="I84" s="482">
        <v>185390.21</v>
      </c>
      <c r="J84" s="482">
        <v>1764609.79</v>
      </c>
      <c r="K84" s="482">
        <v>1758.75</v>
      </c>
      <c r="L84" s="482">
        <v>1762851.04</v>
      </c>
      <c r="M84" s="482">
        <v>0</v>
      </c>
      <c r="N84" s="482">
        <v>0.98319545521278995</v>
      </c>
      <c r="O84" s="482">
        <v>0.88972119269333105</v>
      </c>
      <c r="P84" s="482">
        <v>0.90402617435897403</v>
      </c>
      <c r="Q84" s="411"/>
    </row>
    <row r="85" spans="1:17" x14ac:dyDescent="0.25">
      <c r="A85" t="str">
        <f t="shared" si="1"/>
        <v>174269-3-150</v>
      </c>
      <c r="B85" s="475">
        <v>174269</v>
      </c>
      <c r="C85" s="476">
        <v>3</v>
      </c>
      <c r="D85" s="477" t="s">
        <v>9</v>
      </c>
      <c r="E85" s="476">
        <v>150</v>
      </c>
      <c r="F85" s="478">
        <v>200000</v>
      </c>
      <c r="G85" s="478"/>
      <c r="H85" s="478">
        <v>200000</v>
      </c>
      <c r="I85" s="478">
        <v>82309.52</v>
      </c>
      <c r="J85" s="478">
        <v>117690.48</v>
      </c>
      <c r="K85" s="478">
        <v>620.80999999999995</v>
      </c>
      <c r="L85" s="478">
        <v>117069.67</v>
      </c>
      <c r="M85" s="478">
        <v>0</v>
      </c>
      <c r="N85" s="478">
        <v>0.96018243466258602</v>
      </c>
      <c r="O85" s="478">
        <v>0.56502165811504201</v>
      </c>
      <c r="P85" s="478">
        <v>0.58534834999999996</v>
      </c>
      <c r="Q85" s="410"/>
    </row>
    <row r="86" spans="1:17" x14ac:dyDescent="0.25">
      <c r="A86" t="str">
        <f t="shared" si="1"/>
        <v>174270-3-142</v>
      </c>
      <c r="B86" s="479">
        <v>174270</v>
      </c>
      <c r="C86" s="480">
        <v>3</v>
      </c>
      <c r="D86" s="481" t="s">
        <v>9</v>
      </c>
      <c r="E86" s="480">
        <v>142</v>
      </c>
      <c r="F86" s="482">
        <v>1350000</v>
      </c>
      <c r="G86" s="482"/>
      <c r="H86" s="482">
        <v>1350000</v>
      </c>
      <c r="I86" s="482">
        <v>466756.62</v>
      </c>
      <c r="J86" s="482">
        <v>883243.38</v>
      </c>
      <c r="K86" s="482">
        <v>2113.4</v>
      </c>
      <c r="L86" s="482">
        <v>881129.98</v>
      </c>
      <c r="M86" s="482">
        <v>0</v>
      </c>
      <c r="N86" s="482">
        <v>0.98547620498719701</v>
      </c>
      <c r="O86" s="482">
        <v>0.64475209940923295</v>
      </c>
      <c r="P86" s="482">
        <v>0.65268887407407405</v>
      </c>
      <c r="Q86" s="411"/>
    </row>
    <row r="87" spans="1:17" x14ac:dyDescent="0.25">
      <c r="A87" t="str">
        <f t="shared" si="1"/>
        <v>174271-3-142</v>
      </c>
      <c r="B87" s="475">
        <v>174271</v>
      </c>
      <c r="C87" s="476">
        <v>3</v>
      </c>
      <c r="D87" s="477" t="s">
        <v>9</v>
      </c>
      <c r="E87" s="476">
        <v>142</v>
      </c>
      <c r="F87" s="478">
        <v>300000</v>
      </c>
      <c r="G87" s="478"/>
      <c r="H87" s="478">
        <v>300000</v>
      </c>
      <c r="I87" s="478">
        <v>50092.1</v>
      </c>
      <c r="J87" s="478">
        <v>249907.9</v>
      </c>
      <c r="K87" s="478">
        <v>12158.59</v>
      </c>
      <c r="L87" s="478">
        <v>237749.31</v>
      </c>
      <c r="M87" s="478">
        <v>0</v>
      </c>
      <c r="N87" s="478">
        <v>0.96806442584921804</v>
      </c>
      <c r="O87" s="478">
        <v>0.80642315909561202</v>
      </c>
      <c r="P87" s="478">
        <v>0.79249769999999997</v>
      </c>
      <c r="Q87" s="410"/>
    </row>
    <row r="88" spans="1:17" x14ac:dyDescent="0.25">
      <c r="A88" t="str">
        <f t="shared" si="1"/>
        <v>174272-3-142</v>
      </c>
      <c r="B88" s="479">
        <v>174272</v>
      </c>
      <c r="C88" s="480">
        <v>3</v>
      </c>
      <c r="D88" s="481" t="s">
        <v>9</v>
      </c>
      <c r="E88" s="480">
        <v>142</v>
      </c>
      <c r="F88" s="482">
        <v>700000</v>
      </c>
      <c r="G88" s="482"/>
      <c r="H88" s="482">
        <v>700000</v>
      </c>
      <c r="I88" s="482">
        <v>105990.88</v>
      </c>
      <c r="J88" s="482">
        <v>594009.12</v>
      </c>
      <c r="K88" s="482">
        <v>1349.93</v>
      </c>
      <c r="L88" s="482">
        <v>592659.18999999994</v>
      </c>
      <c r="M88" s="482">
        <v>0</v>
      </c>
      <c r="N88" s="482">
        <v>0.97153437588409597</v>
      </c>
      <c r="O88" s="482">
        <v>0.82442897095523004</v>
      </c>
      <c r="P88" s="482">
        <v>0.84665598571428602</v>
      </c>
      <c r="Q88" s="411"/>
    </row>
    <row r="89" spans="1:17" x14ac:dyDescent="0.25">
      <c r="A89" t="str">
        <f t="shared" si="1"/>
        <v>174273-3-142</v>
      </c>
      <c r="B89" s="475">
        <v>174273</v>
      </c>
      <c r="C89" s="476">
        <v>3</v>
      </c>
      <c r="D89" s="477" t="s">
        <v>9</v>
      </c>
      <c r="E89" s="476">
        <v>142</v>
      </c>
      <c r="F89" s="478">
        <v>1500000</v>
      </c>
      <c r="G89" s="478"/>
      <c r="H89" s="478">
        <v>1500000</v>
      </c>
      <c r="I89" s="478">
        <v>374800</v>
      </c>
      <c r="J89" s="478">
        <v>1125200</v>
      </c>
      <c r="K89" s="478">
        <v>0</v>
      </c>
      <c r="L89" s="478">
        <v>1125200</v>
      </c>
      <c r="M89" s="478">
        <v>0</v>
      </c>
      <c r="N89" s="478">
        <v>1</v>
      </c>
      <c r="O89" s="478">
        <v>0.75013333333333299</v>
      </c>
      <c r="P89" s="478">
        <v>0.75013333333333299</v>
      </c>
      <c r="Q89" s="410"/>
    </row>
    <row r="90" spans="1:17" x14ac:dyDescent="0.25">
      <c r="A90" t="str">
        <f t="shared" si="1"/>
        <v>195062-1-100</v>
      </c>
      <c r="B90" s="479">
        <v>195062</v>
      </c>
      <c r="C90" s="480">
        <v>1</v>
      </c>
      <c r="D90" s="481" t="s">
        <v>12</v>
      </c>
      <c r="E90" s="480">
        <v>100</v>
      </c>
      <c r="F90" s="482">
        <v>0</v>
      </c>
      <c r="G90" s="482"/>
      <c r="H90" s="482">
        <v>0</v>
      </c>
      <c r="I90" s="482">
        <v>0</v>
      </c>
      <c r="J90" s="482">
        <v>0</v>
      </c>
      <c r="K90" s="482">
        <v>0</v>
      </c>
      <c r="L90" s="482">
        <v>0</v>
      </c>
      <c r="M90" s="482">
        <v>0</v>
      </c>
      <c r="N90" s="482">
        <v>0</v>
      </c>
      <c r="O90" s="482">
        <v>0</v>
      </c>
      <c r="P90" s="482"/>
      <c r="Q90" s="411"/>
    </row>
    <row r="91" spans="1:17" x14ac:dyDescent="0.25">
      <c r="A91" t="str">
        <f t="shared" si="1"/>
        <v>195063-3-100</v>
      </c>
      <c r="B91" s="475">
        <v>195063</v>
      </c>
      <c r="C91" s="476">
        <v>3</v>
      </c>
      <c r="D91" s="477" t="s">
        <v>9</v>
      </c>
      <c r="E91" s="476">
        <v>100</v>
      </c>
      <c r="F91" s="478">
        <v>1217291.7</v>
      </c>
      <c r="G91" s="478"/>
      <c r="H91" s="478">
        <v>1217291.7</v>
      </c>
      <c r="I91" s="478">
        <v>37539.68</v>
      </c>
      <c r="J91" s="478">
        <v>1179752.02</v>
      </c>
      <c r="K91" s="478">
        <v>0</v>
      </c>
      <c r="L91" s="478">
        <v>1179752.02</v>
      </c>
      <c r="M91" s="478">
        <v>0</v>
      </c>
      <c r="N91" s="478">
        <v>0.98192992208837504</v>
      </c>
      <c r="O91" s="478">
        <v>0.95164849072921698</v>
      </c>
      <c r="P91" s="478">
        <v>0.96916131113027404</v>
      </c>
      <c r="Q91" s="410"/>
    </row>
    <row r="92" spans="1:17" x14ac:dyDescent="0.25">
      <c r="A92" t="str">
        <f t="shared" si="1"/>
        <v>195063-3-188</v>
      </c>
      <c r="B92" s="479">
        <v>195063</v>
      </c>
      <c r="C92" s="480">
        <v>3</v>
      </c>
      <c r="D92" s="481" t="s">
        <v>9</v>
      </c>
      <c r="E92" s="480">
        <v>188</v>
      </c>
      <c r="F92" s="482">
        <v>135871.04000000001</v>
      </c>
      <c r="G92" s="482"/>
      <c r="H92" s="482">
        <v>135871.04000000001</v>
      </c>
      <c r="I92" s="482">
        <v>56826</v>
      </c>
      <c r="J92" s="482">
        <v>79045.039999999994</v>
      </c>
      <c r="K92" s="482">
        <v>1881.2</v>
      </c>
      <c r="L92" s="482">
        <v>77163.839999999997</v>
      </c>
      <c r="M92" s="482">
        <v>0</v>
      </c>
      <c r="N92" s="482">
        <v>1</v>
      </c>
      <c r="O92" s="482">
        <v>0.58176517968803398</v>
      </c>
      <c r="P92" s="482">
        <v>0.56791969797243003</v>
      </c>
      <c r="Q92" s="411"/>
    </row>
    <row r="93" spans="1:17" x14ac:dyDescent="0.25">
      <c r="A93" t="str">
        <f t="shared" si="1"/>
        <v>195065-3-100</v>
      </c>
      <c r="B93" s="475">
        <v>195065</v>
      </c>
      <c r="C93" s="476">
        <v>3</v>
      </c>
      <c r="D93" s="477" t="s">
        <v>9</v>
      </c>
      <c r="E93" s="476">
        <v>100</v>
      </c>
      <c r="F93" s="478">
        <v>14521.12</v>
      </c>
      <c r="G93" s="478"/>
      <c r="H93" s="478">
        <v>14521.12</v>
      </c>
      <c r="I93" s="478">
        <v>3960.14</v>
      </c>
      <c r="J93" s="478">
        <v>10560.98</v>
      </c>
      <c r="K93" s="478">
        <v>0</v>
      </c>
      <c r="L93" s="478">
        <v>10560.98</v>
      </c>
      <c r="M93" s="478">
        <v>0</v>
      </c>
      <c r="N93" s="478">
        <v>1</v>
      </c>
      <c r="O93" s="478">
        <v>0.72728412133499298</v>
      </c>
      <c r="P93" s="478">
        <v>0.72728412133499298</v>
      </c>
      <c r="Q93" s="410"/>
    </row>
    <row r="94" spans="1:17" x14ac:dyDescent="0.25">
      <c r="A94" t="str">
        <f t="shared" si="1"/>
        <v>195067-3-100</v>
      </c>
      <c r="B94" s="479">
        <v>195067</v>
      </c>
      <c r="C94" s="480">
        <v>3</v>
      </c>
      <c r="D94" s="481" t="s">
        <v>9</v>
      </c>
      <c r="E94" s="480">
        <v>100</v>
      </c>
      <c r="F94" s="482">
        <v>12643972.1</v>
      </c>
      <c r="G94" s="482"/>
      <c r="H94" s="482">
        <v>12643972.1</v>
      </c>
      <c r="I94" s="482">
        <v>0</v>
      </c>
      <c r="J94" s="482">
        <v>12643972.1</v>
      </c>
      <c r="K94" s="482">
        <v>0</v>
      </c>
      <c r="L94" s="482">
        <v>12643972.1</v>
      </c>
      <c r="M94" s="482">
        <v>0</v>
      </c>
      <c r="N94" s="482">
        <v>1</v>
      </c>
      <c r="O94" s="482">
        <v>1</v>
      </c>
      <c r="P94" s="482">
        <v>1</v>
      </c>
      <c r="Q94" s="411"/>
    </row>
    <row r="95" spans="1:17" x14ac:dyDescent="0.25">
      <c r="A95" t="str">
        <f t="shared" si="1"/>
        <v>202067-3-100</v>
      </c>
      <c r="B95" s="475">
        <v>202067</v>
      </c>
      <c r="C95" s="476">
        <v>3</v>
      </c>
      <c r="D95" s="477" t="s">
        <v>9</v>
      </c>
      <c r="E95" s="476">
        <v>100</v>
      </c>
      <c r="F95" s="478">
        <v>200000</v>
      </c>
      <c r="G95" s="478"/>
      <c r="H95" s="478">
        <v>200000</v>
      </c>
      <c r="I95" s="478">
        <v>127206.39</v>
      </c>
      <c r="J95" s="478">
        <v>72793.61</v>
      </c>
      <c r="K95" s="478">
        <v>860.76</v>
      </c>
      <c r="L95" s="478">
        <v>71932.850000000006</v>
      </c>
      <c r="M95" s="478">
        <v>0</v>
      </c>
      <c r="N95" s="478">
        <v>0.883374316748614</v>
      </c>
      <c r="O95" s="478">
        <v>0.32152002748707498</v>
      </c>
      <c r="P95" s="478">
        <v>0.35966425000000002</v>
      </c>
    </row>
    <row r="96" spans="1:17" x14ac:dyDescent="0.25">
      <c r="A96" t="str">
        <f t="shared" si="1"/>
        <v>202067-4-100</v>
      </c>
      <c r="B96" s="479">
        <v>202067</v>
      </c>
      <c r="C96" s="480">
        <v>4</v>
      </c>
      <c r="D96" s="481" t="s">
        <v>8</v>
      </c>
      <c r="E96" s="480">
        <v>100</v>
      </c>
      <c r="F96" s="482">
        <v>49499.6</v>
      </c>
      <c r="G96" s="482"/>
      <c r="H96" s="482">
        <v>49499.6</v>
      </c>
      <c r="I96" s="482">
        <v>49499.6</v>
      </c>
      <c r="J96" s="482"/>
      <c r="K96" s="482"/>
      <c r="L96" s="482"/>
      <c r="M96" s="482">
        <v>0</v>
      </c>
      <c r="N96" s="482">
        <v>1</v>
      </c>
      <c r="O96" s="482">
        <v>0</v>
      </c>
      <c r="P96" s="482">
        <v>0</v>
      </c>
      <c r="Q96" s="411"/>
    </row>
    <row r="97" spans="2:17" ht="13.5" x14ac:dyDescent="0.25">
      <c r="B97" s="486" t="s">
        <v>10</v>
      </c>
      <c r="C97" s="492"/>
      <c r="D97" s="492"/>
      <c r="E97" s="486"/>
      <c r="F97" s="483">
        <v>479349011.41000003</v>
      </c>
      <c r="G97" s="483">
        <v>2922.5</v>
      </c>
      <c r="H97" s="483">
        <v>479346088.91000003</v>
      </c>
      <c r="I97" s="483">
        <v>33710887.030000001</v>
      </c>
      <c r="J97" s="483">
        <v>445635201.88</v>
      </c>
      <c r="K97" s="483">
        <v>29591994.489999998</v>
      </c>
      <c r="L97" s="483">
        <v>416043207.38999999</v>
      </c>
      <c r="M97" s="483">
        <v>0</v>
      </c>
      <c r="N97" s="483">
        <v>87.878102038816195</v>
      </c>
      <c r="O97" s="483">
        <v>52.337430994254902</v>
      </c>
      <c r="P97" s="483">
        <v>50.308580227593197</v>
      </c>
      <c r="Q97" s="469"/>
    </row>
    <row r="99" spans="2:17" ht="13.5" x14ac:dyDescent="0.25">
      <c r="H99" s="484">
        <f>H97-'Execução Orçamentária 2021'!R397</f>
        <v>0</v>
      </c>
      <c r="J99" s="484">
        <f>J97-'Execução Orçamentária 2021'!S397</f>
        <v>0</v>
      </c>
      <c r="L99" s="484">
        <f>L97-'Execução Orçamentária 2021'!T397</f>
        <v>0</v>
      </c>
    </row>
  </sheetData>
  <autoFilter ref="A3:Q97">
    <filterColumn colId="2" showButton="0"/>
  </autoFilter>
  <mergeCells count="3">
    <mergeCell ref="B3:B4"/>
    <mergeCell ref="C3:D4"/>
    <mergeCell ref="C97:D97"/>
  </mergeCells>
  <pageMargins left="0" right="0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2"/>
  <sheetViews>
    <sheetView showGridLines="0" topLeftCell="A8" zoomScale="80" zoomScaleNormal="80" workbookViewId="0">
      <selection activeCell="J22" sqref="J22"/>
    </sheetView>
  </sheetViews>
  <sheetFormatPr defaultRowHeight="12.5" x14ac:dyDescent="0.25"/>
  <cols>
    <col min="1" max="1" width="13.453125" customWidth="1"/>
    <col min="2" max="2" width="10.453125" customWidth="1"/>
    <col min="3" max="3" width="4.81640625" customWidth="1"/>
    <col min="4" max="4" width="26.81640625" customWidth="1"/>
    <col min="5" max="5" width="14.453125" customWidth="1"/>
    <col min="6" max="6" width="16.1796875" customWidth="1"/>
    <col min="9" max="9" width="12.81640625" bestFit="1" customWidth="1"/>
  </cols>
  <sheetData>
    <row r="1" spans="1:6" x14ac:dyDescent="0.25">
      <c r="B1" s="499" t="s">
        <v>73</v>
      </c>
      <c r="C1" s="499"/>
      <c r="D1" s="499"/>
      <c r="E1" s="499"/>
      <c r="F1" s="499"/>
    </row>
    <row r="3" spans="1:6" ht="22" x14ac:dyDescent="0.25">
      <c r="B3" s="194" t="s">
        <v>136</v>
      </c>
    </row>
    <row r="5" spans="1:6" x14ac:dyDescent="0.25">
      <c r="B5" s="195" t="s">
        <v>75</v>
      </c>
    </row>
    <row r="6" spans="1:6" x14ac:dyDescent="0.25">
      <c r="B6" s="195" t="s">
        <v>132</v>
      </c>
    </row>
    <row r="7" spans="1:6" x14ac:dyDescent="0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</row>
    <row r="8" spans="1:6" ht="54" x14ac:dyDescent="0.3">
      <c r="B8" s="500" t="s">
        <v>65</v>
      </c>
      <c r="C8" s="497"/>
      <c r="D8" s="500" t="s">
        <v>66</v>
      </c>
      <c r="E8" s="196" t="s">
        <v>130</v>
      </c>
      <c r="F8" s="197" t="s">
        <v>128</v>
      </c>
    </row>
    <row r="9" spans="1:6" ht="40.5" x14ac:dyDescent="0.3">
      <c r="B9" s="500"/>
      <c r="C9" s="497"/>
      <c r="D9" s="500"/>
      <c r="E9" s="196" t="s">
        <v>133</v>
      </c>
      <c r="F9" s="197" t="s">
        <v>129</v>
      </c>
    </row>
    <row r="10" spans="1:6" ht="40.5" x14ac:dyDescent="0.3">
      <c r="B10" s="501"/>
      <c r="C10" s="497"/>
      <c r="D10" s="501"/>
      <c r="E10" s="196" t="s">
        <v>131</v>
      </c>
      <c r="F10" s="198" t="s">
        <v>88</v>
      </c>
    </row>
    <row r="11" spans="1:6" x14ac:dyDescent="0.25">
      <c r="A11" t="str">
        <f t="shared" ref="A11:A27" si="0">CONCATENATE(B11,"-",C11,"-",E11)</f>
        <v>174231-3-142</v>
      </c>
      <c r="B11" s="475">
        <v>174231</v>
      </c>
      <c r="C11" s="476">
        <v>3</v>
      </c>
      <c r="D11" s="477" t="s">
        <v>9</v>
      </c>
      <c r="E11" s="476">
        <v>142</v>
      </c>
      <c r="F11" s="478">
        <v>741627.27</v>
      </c>
    </row>
    <row r="12" spans="1:6" x14ac:dyDescent="0.25">
      <c r="A12" t="str">
        <f t="shared" si="0"/>
        <v>174232-3-100</v>
      </c>
      <c r="B12" s="479">
        <v>174232</v>
      </c>
      <c r="C12" s="480">
        <v>3</v>
      </c>
      <c r="D12" s="481" t="s">
        <v>9</v>
      </c>
      <c r="E12" s="480">
        <v>100</v>
      </c>
      <c r="F12" s="482">
        <v>104923.14</v>
      </c>
    </row>
    <row r="13" spans="1:6" x14ac:dyDescent="0.25">
      <c r="A13" t="str">
        <f t="shared" si="0"/>
        <v>174232-3-142</v>
      </c>
      <c r="B13" s="475">
        <v>174232</v>
      </c>
      <c r="C13" s="476">
        <v>3</v>
      </c>
      <c r="D13" s="477" t="s">
        <v>9</v>
      </c>
      <c r="E13" s="476">
        <v>142</v>
      </c>
      <c r="F13" s="478">
        <v>1009523.99</v>
      </c>
    </row>
    <row r="14" spans="1:6" x14ac:dyDescent="0.25">
      <c r="A14" t="str">
        <f t="shared" si="0"/>
        <v>174235-3-142</v>
      </c>
      <c r="B14" s="479">
        <v>174235</v>
      </c>
      <c r="C14" s="480">
        <v>3</v>
      </c>
      <c r="D14" s="481" t="s">
        <v>9</v>
      </c>
      <c r="E14" s="480">
        <v>142</v>
      </c>
      <c r="F14" s="482">
        <v>280000</v>
      </c>
    </row>
    <row r="15" spans="1:6" x14ac:dyDescent="0.25">
      <c r="A15" t="str">
        <f t="shared" si="0"/>
        <v>174235-3-350</v>
      </c>
      <c r="B15" s="475">
        <v>174235</v>
      </c>
      <c r="C15" s="476">
        <v>3</v>
      </c>
      <c r="D15" s="477" t="s">
        <v>9</v>
      </c>
      <c r="E15" s="476">
        <v>350</v>
      </c>
      <c r="F15" s="478">
        <v>220000</v>
      </c>
    </row>
    <row r="16" spans="1:6" x14ac:dyDescent="0.25">
      <c r="A16" t="str">
        <f t="shared" si="0"/>
        <v>174237-3-142</v>
      </c>
      <c r="B16" s="479">
        <v>174237</v>
      </c>
      <c r="C16" s="480">
        <v>3</v>
      </c>
      <c r="D16" s="481" t="s">
        <v>9</v>
      </c>
      <c r="E16" s="480">
        <v>142</v>
      </c>
      <c r="F16" s="482">
        <v>20200.77</v>
      </c>
    </row>
    <row r="17" spans="1:9" x14ac:dyDescent="0.25">
      <c r="A17" t="str">
        <f t="shared" si="0"/>
        <v>174242-3-142</v>
      </c>
      <c r="B17" s="475">
        <v>174242</v>
      </c>
      <c r="C17" s="476">
        <v>3</v>
      </c>
      <c r="D17" s="477" t="s">
        <v>9</v>
      </c>
      <c r="E17" s="476">
        <v>142</v>
      </c>
      <c r="F17" s="478">
        <v>350000</v>
      </c>
    </row>
    <row r="18" spans="1:9" x14ac:dyDescent="0.25">
      <c r="A18" t="str">
        <f t="shared" si="0"/>
        <v>174248-3-142</v>
      </c>
      <c r="B18" s="479">
        <v>174248</v>
      </c>
      <c r="C18" s="480">
        <v>3</v>
      </c>
      <c r="D18" s="481" t="s">
        <v>9</v>
      </c>
      <c r="E18" s="480">
        <v>142</v>
      </c>
      <c r="F18" s="482">
        <v>2237000</v>
      </c>
    </row>
    <row r="19" spans="1:9" x14ac:dyDescent="0.25">
      <c r="A19" t="str">
        <f t="shared" si="0"/>
        <v>174249-3-142</v>
      </c>
      <c r="B19" s="475">
        <v>174249</v>
      </c>
      <c r="C19" s="476">
        <v>3</v>
      </c>
      <c r="D19" s="477" t="s">
        <v>9</v>
      </c>
      <c r="E19" s="476">
        <v>142</v>
      </c>
      <c r="F19" s="478">
        <v>600000</v>
      </c>
    </row>
    <row r="20" spans="1:9" x14ac:dyDescent="0.25">
      <c r="A20" t="str">
        <f t="shared" si="0"/>
        <v>174250-3-142</v>
      </c>
      <c r="B20" s="479">
        <v>174250</v>
      </c>
      <c r="C20" s="480">
        <v>3</v>
      </c>
      <c r="D20" s="481" t="s">
        <v>9</v>
      </c>
      <c r="E20" s="480">
        <v>142</v>
      </c>
      <c r="F20" s="482">
        <v>5762018</v>
      </c>
    </row>
    <row r="21" spans="1:9" x14ac:dyDescent="0.25">
      <c r="A21" t="str">
        <f t="shared" si="0"/>
        <v>174250-4-142</v>
      </c>
      <c r="B21" s="475">
        <v>174250</v>
      </c>
      <c r="C21" s="476">
        <v>4</v>
      </c>
      <c r="D21" s="477" t="s">
        <v>8</v>
      </c>
      <c r="E21" s="476">
        <v>142</v>
      </c>
      <c r="F21" s="478">
        <v>46814.8</v>
      </c>
    </row>
    <row r="22" spans="1:9" x14ac:dyDescent="0.25">
      <c r="A22" t="str">
        <f t="shared" si="0"/>
        <v>174250-3-350</v>
      </c>
      <c r="B22" s="479">
        <v>174250</v>
      </c>
      <c r="C22" s="480">
        <v>3</v>
      </c>
      <c r="D22" s="481" t="s">
        <v>9</v>
      </c>
      <c r="E22" s="480">
        <v>350</v>
      </c>
      <c r="F22" s="482">
        <v>2695128.99</v>
      </c>
    </row>
    <row r="23" spans="1:9" x14ac:dyDescent="0.25">
      <c r="A23" t="str">
        <f t="shared" si="0"/>
        <v>174252-3-142</v>
      </c>
      <c r="B23" s="475">
        <v>174252</v>
      </c>
      <c r="C23" s="476">
        <v>3</v>
      </c>
      <c r="D23" s="477" t="s">
        <v>9</v>
      </c>
      <c r="E23" s="476">
        <v>142</v>
      </c>
      <c r="F23" s="478">
        <v>341806.94</v>
      </c>
    </row>
    <row r="24" spans="1:9" x14ac:dyDescent="0.25">
      <c r="A24" t="str">
        <f t="shared" si="0"/>
        <v>174259-3-142</v>
      </c>
      <c r="B24" s="479">
        <v>174259</v>
      </c>
      <c r="C24" s="480">
        <v>3</v>
      </c>
      <c r="D24" s="481" t="s">
        <v>9</v>
      </c>
      <c r="E24" s="480">
        <v>142</v>
      </c>
      <c r="F24" s="482">
        <v>80000</v>
      </c>
    </row>
    <row r="25" spans="1:9" x14ac:dyDescent="0.25">
      <c r="A25" t="str">
        <f t="shared" si="0"/>
        <v>174264-3-142</v>
      </c>
      <c r="B25" s="475">
        <v>174264</v>
      </c>
      <c r="C25" s="476">
        <v>3</v>
      </c>
      <c r="D25" s="477" t="s">
        <v>9</v>
      </c>
      <c r="E25" s="476">
        <v>142</v>
      </c>
      <c r="F25" s="478">
        <v>120000</v>
      </c>
    </row>
    <row r="26" spans="1:9" x14ac:dyDescent="0.25">
      <c r="A26" t="str">
        <f t="shared" si="0"/>
        <v>174268-3-142</v>
      </c>
      <c r="B26" s="479">
        <v>174268</v>
      </c>
      <c r="C26" s="480">
        <v>3</v>
      </c>
      <c r="D26" s="481" t="s">
        <v>9</v>
      </c>
      <c r="E26" s="480">
        <v>142</v>
      </c>
      <c r="F26" s="482">
        <v>80000</v>
      </c>
    </row>
    <row r="27" spans="1:9" x14ac:dyDescent="0.25">
      <c r="A27" t="str">
        <f t="shared" si="0"/>
        <v>174269-3-142</v>
      </c>
      <c r="B27" s="475">
        <v>174269</v>
      </c>
      <c r="C27" s="476">
        <v>3</v>
      </c>
      <c r="D27" s="477" t="s">
        <v>9</v>
      </c>
      <c r="E27" s="476">
        <v>142</v>
      </c>
      <c r="F27" s="478">
        <v>100000</v>
      </c>
    </row>
    <row r="28" spans="1:9" ht="13.5" x14ac:dyDescent="0.25">
      <c r="B28" s="485" t="s">
        <v>10</v>
      </c>
      <c r="C28" s="492"/>
      <c r="D28" s="492"/>
      <c r="E28" s="485"/>
      <c r="F28" s="483">
        <v>14789043.9</v>
      </c>
    </row>
    <row r="29" spans="1:9" ht="26.5" customHeight="1" x14ac:dyDescent="0.25">
      <c r="B29" s="425"/>
      <c r="C29" s="425"/>
      <c r="D29" s="425"/>
      <c r="E29" s="425"/>
      <c r="F29" s="425"/>
    </row>
    <row r="30" spans="1:9" x14ac:dyDescent="0.25">
      <c r="F30" s="49"/>
      <c r="I30" s="51"/>
    </row>
    <row r="31" spans="1:9" x14ac:dyDescent="0.25">
      <c r="F31" s="200"/>
      <c r="I31" s="51"/>
    </row>
    <row r="32" spans="1:9" x14ac:dyDescent="0.25">
      <c r="I32" s="52"/>
    </row>
  </sheetData>
  <mergeCells count="5">
    <mergeCell ref="B1:F1"/>
    <mergeCell ref="B8:B10"/>
    <mergeCell ref="C8:C10"/>
    <mergeCell ref="D8:D10"/>
    <mergeCell ref="C28:D2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9"/>
  <sheetViews>
    <sheetView showGridLines="0" tabSelected="1" zoomScale="80" zoomScaleNormal="80" zoomScaleSheetLayoutView="75" workbookViewId="0">
      <pane xSplit="9" ySplit="8" topLeftCell="J9" activePane="bottomRight" state="frozen"/>
      <selection pane="topRight" activeCell="L1" sqref="L1"/>
      <selection pane="bottomLeft" activeCell="A9" sqref="A9"/>
      <selection pane="bottomRight" activeCell="B3" sqref="B3"/>
    </sheetView>
  </sheetViews>
  <sheetFormatPr defaultColWidth="11.453125" defaultRowHeight="15" customHeight="1" outlineLevelCol="1" x14ac:dyDescent="0.25"/>
  <cols>
    <col min="1" max="1" width="2.54296875" style="76" customWidth="1"/>
    <col min="2" max="2" width="81" style="1" customWidth="1"/>
    <col min="3" max="3" width="10.1796875" style="15" customWidth="1"/>
    <col min="4" max="4" width="11.453125" style="18" hidden="1" customWidth="1" outlineLevel="1"/>
    <col min="5" max="5" width="11.453125" style="15" hidden="1" customWidth="1" outlineLevel="1"/>
    <col min="6" max="6" width="7" style="312" customWidth="1" collapsed="1"/>
    <col min="7" max="7" width="12.54296875" style="15" hidden="1" customWidth="1" outlineLevel="1"/>
    <col min="8" max="8" width="16.453125" style="4" hidden="1" customWidth="1" outlineLevel="1"/>
    <col min="9" max="9" width="17.81640625" style="4" hidden="1" customWidth="1" outlineLevel="1"/>
    <col min="10" max="10" width="15.54296875" style="4" customWidth="1" collapsed="1"/>
    <col min="11" max="11" width="17.1796875" style="4" customWidth="1"/>
    <col min="12" max="12" width="15.54296875" style="4" customWidth="1"/>
    <col min="13" max="13" width="20.26953125" style="4" customWidth="1"/>
    <col min="14" max="14" width="17.453125" style="4" customWidth="1"/>
    <col min="15" max="15" width="15.453125" style="4" customWidth="1"/>
    <col min="16" max="16" width="16" style="87" customWidth="1"/>
    <col min="17" max="17" width="0.81640625" style="1" customWidth="1"/>
    <col min="18" max="19" width="15" style="1" customWidth="1"/>
    <col min="20" max="20" width="15.54296875" style="1" bestFit="1" customWidth="1"/>
    <col min="21" max="21" width="12.453125" style="318" customWidth="1"/>
    <col min="22" max="22" width="14.453125" style="406" customWidth="1"/>
    <col min="23" max="23" width="15.81640625" style="1" bestFit="1" customWidth="1"/>
    <col min="24" max="24" width="14.453125" style="1" bestFit="1" customWidth="1"/>
    <col min="25" max="16384" width="11.453125" style="1"/>
  </cols>
  <sheetData>
    <row r="1" spans="1:34" ht="34.5" customHeight="1" x14ac:dyDescent="0.25">
      <c r="B1" s="309"/>
      <c r="C1" s="387"/>
      <c r="D1" s="311"/>
      <c r="E1" s="310"/>
      <c r="H1" s="506"/>
      <c r="I1" s="506"/>
      <c r="J1" s="506"/>
      <c r="L1" s="313"/>
      <c r="M1" s="314"/>
      <c r="N1" s="313"/>
      <c r="O1" s="315"/>
      <c r="P1" s="316"/>
      <c r="Q1" s="4"/>
      <c r="R1" s="192"/>
      <c r="S1" s="192"/>
      <c r="T1" s="4"/>
      <c r="U1" s="317"/>
    </row>
    <row r="2" spans="1:34" ht="15" customHeight="1" x14ac:dyDescent="0.25">
      <c r="B2" s="2" t="s">
        <v>14</v>
      </c>
      <c r="C2" s="388"/>
      <c r="D2" s="17"/>
      <c r="E2" s="3"/>
      <c r="I2" s="50"/>
      <c r="J2" s="190"/>
      <c r="K2" s="190"/>
      <c r="L2" s="190"/>
      <c r="M2" s="190"/>
      <c r="N2" s="190"/>
      <c r="O2" s="190"/>
      <c r="P2" s="252"/>
      <c r="Q2" s="4"/>
      <c r="R2" s="192"/>
      <c r="S2" s="192"/>
      <c r="T2" s="4"/>
    </row>
    <row r="3" spans="1:34" ht="15" customHeight="1" x14ac:dyDescent="0.25">
      <c r="B3" s="5" t="s">
        <v>63</v>
      </c>
      <c r="C3" s="388"/>
      <c r="D3" s="17"/>
      <c r="E3" s="3"/>
      <c r="L3" s="201"/>
      <c r="R3" s="4"/>
      <c r="S3" s="4"/>
      <c r="U3" s="319"/>
    </row>
    <row r="4" spans="1:34" ht="25.5" customHeight="1" thickBot="1" x14ac:dyDescent="0.3">
      <c r="B4" s="6" t="s">
        <v>244</v>
      </c>
      <c r="D4" s="17"/>
      <c r="E4" s="1"/>
      <c r="F4" s="16"/>
      <c r="G4" s="7"/>
      <c r="H4" s="3"/>
      <c r="I4" s="3"/>
      <c r="J4" s="8"/>
      <c r="K4" s="8"/>
      <c r="L4" s="3"/>
      <c r="M4" s="33"/>
      <c r="N4" s="185"/>
      <c r="O4" s="186"/>
      <c r="P4" s="184"/>
      <c r="R4" s="9"/>
      <c r="S4" s="9"/>
      <c r="T4" s="423" t="s">
        <v>15</v>
      </c>
      <c r="U4" s="422">
        <v>44561</v>
      </c>
    </row>
    <row r="5" spans="1:34" s="10" customFormat="1" ht="15" customHeight="1" thickTop="1" x14ac:dyDescent="0.25">
      <c r="A5" s="104"/>
      <c r="B5" s="465"/>
      <c r="C5" s="507" t="s">
        <v>62</v>
      </c>
      <c r="D5" s="510" t="s">
        <v>0</v>
      </c>
      <c r="E5" s="507" t="s">
        <v>16</v>
      </c>
      <c r="F5" s="513" t="s">
        <v>17</v>
      </c>
      <c r="G5" s="507" t="s">
        <v>233</v>
      </c>
      <c r="H5" s="504" t="s">
        <v>324</v>
      </c>
      <c r="I5" s="504" t="s">
        <v>69</v>
      </c>
      <c r="J5" s="504" t="s">
        <v>316</v>
      </c>
      <c r="K5" s="504" t="s">
        <v>89</v>
      </c>
      <c r="L5" s="504" t="s">
        <v>317</v>
      </c>
      <c r="M5" s="504" t="s">
        <v>327</v>
      </c>
      <c r="N5" s="504" t="s">
        <v>318</v>
      </c>
      <c r="O5" s="504" t="s">
        <v>18</v>
      </c>
      <c r="P5" s="504" t="s">
        <v>19</v>
      </c>
      <c r="Q5" s="424"/>
      <c r="R5" s="504" t="s">
        <v>20</v>
      </c>
      <c r="S5" s="504" t="s">
        <v>21</v>
      </c>
      <c r="T5" s="504" t="s">
        <v>64</v>
      </c>
      <c r="U5" s="502" t="s">
        <v>58</v>
      </c>
      <c r="V5" s="409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</row>
    <row r="6" spans="1:34" s="10" customFormat="1" ht="15" customHeight="1" x14ac:dyDescent="0.25">
      <c r="A6" s="104"/>
      <c r="B6" s="466" t="s">
        <v>22</v>
      </c>
      <c r="C6" s="508"/>
      <c r="D6" s="511"/>
      <c r="E6" s="508"/>
      <c r="F6" s="514"/>
      <c r="G6" s="508"/>
      <c r="H6" s="505"/>
      <c r="I6" s="505"/>
      <c r="J6" s="505"/>
      <c r="K6" s="505"/>
      <c r="L6" s="505"/>
      <c r="M6" s="505"/>
      <c r="N6" s="505"/>
      <c r="O6" s="505"/>
      <c r="P6" s="505"/>
      <c r="Q6" s="424"/>
      <c r="R6" s="505"/>
      <c r="S6" s="505"/>
      <c r="T6" s="505"/>
      <c r="U6" s="503"/>
      <c r="V6" s="409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</row>
    <row r="7" spans="1:34" s="10" customFormat="1" ht="15" customHeight="1" x14ac:dyDescent="0.25">
      <c r="A7" s="104"/>
      <c r="B7" s="466"/>
      <c r="C7" s="508"/>
      <c r="D7" s="511"/>
      <c r="E7" s="508"/>
      <c r="F7" s="514"/>
      <c r="G7" s="508"/>
      <c r="H7" s="505"/>
      <c r="I7" s="505"/>
      <c r="J7" s="505"/>
      <c r="K7" s="505"/>
      <c r="L7" s="505"/>
      <c r="M7" s="505"/>
      <c r="N7" s="505"/>
      <c r="O7" s="505"/>
      <c r="P7" s="505"/>
      <c r="Q7" s="424"/>
      <c r="R7" s="505"/>
      <c r="S7" s="505"/>
      <c r="T7" s="505"/>
      <c r="U7" s="503"/>
      <c r="V7" s="409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</row>
    <row r="8" spans="1:34" s="10" customFormat="1" ht="15" customHeight="1" thickBot="1" x14ac:dyDescent="0.3">
      <c r="A8" s="414"/>
      <c r="B8" s="467"/>
      <c r="C8" s="509"/>
      <c r="D8" s="512"/>
      <c r="E8" s="509"/>
      <c r="F8" s="515"/>
      <c r="G8" s="509"/>
      <c r="H8" s="249"/>
      <c r="I8" s="249"/>
      <c r="J8" s="249" t="s">
        <v>60</v>
      </c>
      <c r="K8" s="249" t="s">
        <v>59</v>
      </c>
      <c r="L8" s="249" t="s">
        <v>119</v>
      </c>
      <c r="M8" s="249" t="s">
        <v>90</v>
      </c>
      <c r="N8" s="249" t="s">
        <v>120</v>
      </c>
      <c r="O8" s="249" t="s">
        <v>61</v>
      </c>
      <c r="P8" s="249" t="s">
        <v>121</v>
      </c>
      <c r="Q8" s="424"/>
      <c r="R8" s="249" t="s">
        <v>124</v>
      </c>
      <c r="S8" s="249" t="s">
        <v>125</v>
      </c>
      <c r="T8" s="249" t="s">
        <v>126</v>
      </c>
      <c r="U8" s="468" t="s">
        <v>127</v>
      </c>
      <c r="V8" s="409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</row>
    <row r="9" spans="1:34" s="11" customFormat="1" ht="25" customHeight="1" thickTop="1" x14ac:dyDescent="0.25">
      <c r="A9" s="297"/>
      <c r="B9" s="26" t="s">
        <v>237</v>
      </c>
      <c r="C9" s="298"/>
      <c r="D9" s="299"/>
      <c r="E9" s="298"/>
      <c r="F9" s="300"/>
      <c r="G9" s="298"/>
      <c r="H9" s="27">
        <f>H11+H12</f>
        <v>4500000</v>
      </c>
      <c r="I9" s="27">
        <f t="shared" ref="I9:T9" si="0">I11+I12</f>
        <v>0</v>
      </c>
      <c r="J9" s="27">
        <f t="shared" si="0"/>
        <v>4500000</v>
      </c>
      <c r="K9" s="27">
        <f t="shared" si="0"/>
        <v>1550000</v>
      </c>
      <c r="L9" s="27">
        <f t="shared" si="0"/>
        <v>6050000</v>
      </c>
      <c r="M9" s="27">
        <f t="shared" si="0"/>
        <v>470387</v>
      </c>
      <c r="N9" s="27">
        <f t="shared" si="0"/>
        <v>5579613</v>
      </c>
      <c r="O9" s="27">
        <f t="shared" si="0"/>
        <v>5451831.2599999998</v>
      </c>
      <c r="P9" s="27">
        <f t="shared" si="0"/>
        <v>127781.73999999976</v>
      </c>
      <c r="Q9" s="36">
        <f t="shared" ref="Q9" si="1">SUM(Q11:Q12)</f>
        <v>0</v>
      </c>
      <c r="R9" s="27">
        <f t="shared" si="0"/>
        <v>5451831.2599999998</v>
      </c>
      <c r="S9" s="27">
        <f t="shared" si="0"/>
        <v>5451831.2599999998</v>
      </c>
      <c r="T9" s="27">
        <f t="shared" si="0"/>
        <v>5451831.2599999998</v>
      </c>
      <c r="U9" s="170">
        <f>+IFERROR((R9/N9),0%)</f>
        <v>0.97709845826224861</v>
      </c>
      <c r="V9" s="406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11" customFormat="1" ht="15" customHeight="1" x14ac:dyDescent="0.25">
      <c r="A10" s="412"/>
      <c r="B10" s="302" t="s">
        <v>328</v>
      </c>
      <c r="C10" s="294"/>
      <c r="D10" s="40"/>
      <c r="E10" s="294"/>
      <c r="F10" s="45"/>
      <c r="G10" s="294"/>
      <c r="H10" s="23"/>
      <c r="I10" s="23"/>
      <c r="J10" s="30"/>
      <c r="K10" s="23"/>
      <c r="L10" s="23"/>
      <c r="M10" s="23"/>
      <c r="N10" s="23"/>
      <c r="O10" s="23"/>
      <c r="P10" s="254"/>
      <c r="Q10" s="34"/>
      <c r="R10" s="254"/>
      <c r="S10" s="254"/>
      <c r="T10" s="23"/>
      <c r="U10" s="167"/>
      <c r="V10" s="406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1" customFormat="1" ht="15" customHeight="1" x14ac:dyDescent="0.25">
      <c r="A11" s="412"/>
      <c r="B11" s="35" t="s">
        <v>24</v>
      </c>
      <c r="C11" s="303" t="s">
        <v>38</v>
      </c>
      <c r="D11" s="41"/>
      <c r="E11" s="303">
        <v>1</v>
      </c>
      <c r="F11" s="339">
        <v>100</v>
      </c>
      <c r="G11" s="294"/>
      <c r="H11" s="32">
        <f>H16+H21+H26</f>
        <v>4300000</v>
      </c>
      <c r="I11" s="32">
        <f t="shared" ref="I11:P11" si="2">I16+I21+I26</f>
        <v>0</v>
      </c>
      <c r="J11" s="32">
        <f t="shared" si="2"/>
        <v>4300000</v>
      </c>
      <c r="K11" s="32">
        <f t="shared" si="2"/>
        <v>1550000</v>
      </c>
      <c r="L11" s="32">
        <f t="shared" si="2"/>
        <v>5850000</v>
      </c>
      <c r="M11" s="32">
        <f t="shared" si="2"/>
        <v>370387</v>
      </c>
      <c r="N11" s="32">
        <f t="shared" si="2"/>
        <v>5479613</v>
      </c>
      <c r="O11" s="32">
        <f t="shared" si="2"/>
        <v>5414628.1299999999</v>
      </c>
      <c r="P11" s="32">
        <f t="shared" si="2"/>
        <v>64984.869999999763</v>
      </c>
      <c r="Q11" s="24">
        <f t="shared" ref="Q11:T11" si="3">Q16+Q21+Q26</f>
        <v>0</v>
      </c>
      <c r="R11" s="32">
        <f t="shared" si="3"/>
        <v>5414628.1299999999</v>
      </c>
      <c r="S11" s="32">
        <f t="shared" si="3"/>
        <v>5414628.1299999999</v>
      </c>
      <c r="T11" s="32">
        <f t="shared" si="3"/>
        <v>5414628.1299999999</v>
      </c>
      <c r="U11" s="167"/>
      <c r="V11" s="406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s="11" customFormat="1" ht="15" customHeight="1" x14ac:dyDescent="0.25">
      <c r="A12" s="412"/>
      <c r="B12" s="35" t="s">
        <v>24</v>
      </c>
      <c r="C12" s="303" t="s">
        <v>25</v>
      </c>
      <c r="D12" s="41"/>
      <c r="E12" s="303">
        <v>3</v>
      </c>
      <c r="F12" s="339">
        <v>100</v>
      </c>
      <c r="G12" s="294"/>
      <c r="H12" s="32">
        <f>H17+H22+H27</f>
        <v>200000</v>
      </c>
      <c r="I12" s="32">
        <f t="shared" ref="I12:O12" si="4">I17+I22+I27</f>
        <v>0</v>
      </c>
      <c r="J12" s="32">
        <f t="shared" si="4"/>
        <v>200000</v>
      </c>
      <c r="K12" s="32">
        <f t="shared" si="4"/>
        <v>0</v>
      </c>
      <c r="L12" s="32">
        <f t="shared" si="4"/>
        <v>200000</v>
      </c>
      <c r="M12" s="32">
        <f t="shared" si="4"/>
        <v>100000</v>
      </c>
      <c r="N12" s="32">
        <f t="shared" si="4"/>
        <v>100000</v>
      </c>
      <c r="O12" s="32">
        <f t="shared" si="4"/>
        <v>37203.129999999997</v>
      </c>
      <c r="P12" s="32">
        <f>P17+P22+P27</f>
        <v>62796.87</v>
      </c>
      <c r="Q12" s="24">
        <f t="shared" ref="Q12:T12" si="5">Q17+Q22+Q27</f>
        <v>0</v>
      </c>
      <c r="R12" s="32">
        <f t="shared" si="5"/>
        <v>37203.129999999997</v>
      </c>
      <c r="S12" s="32">
        <f t="shared" si="5"/>
        <v>37203.129999999997</v>
      </c>
      <c r="T12" s="32">
        <f t="shared" si="5"/>
        <v>37203.129999999997</v>
      </c>
      <c r="U12" s="167"/>
      <c r="V12" s="406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s="11" customFormat="1" ht="15" customHeight="1" x14ac:dyDescent="0.25">
      <c r="A13" s="412"/>
      <c r="B13" s="302"/>
      <c r="C13" s="294"/>
      <c r="D13" s="40"/>
      <c r="E13" s="294"/>
      <c r="F13" s="45"/>
      <c r="G13" s="294"/>
      <c r="H13" s="23"/>
      <c r="I13" s="23"/>
      <c r="J13" s="30"/>
      <c r="K13" s="23"/>
      <c r="L13" s="23"/>
      <c r="M13" s="23"/>
      <c r="N13" s="23"/>
      <c r="O13" s="23"/>
      <c r="P13" s="254"/>
      <c r="Q13" s="34"/>
      <c r="R13" s="254"/>
      <c r="S13" s="254"/>
      <c r="T13" s="23"/>
      <c r="U13" s="167"/>
      <c r="V13" s="40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11" customFormat="1" ht="25" customHeight="1" x14ac:dyDescent="0.25">
      <c r="A14" s="108"/>
      <c r="B14" s="474" t="s">
        <v>228</v>
      </c>
      <c r="C14" s="303"/>
      <c r="D14" s="41"/>
      <c r="E14" s="303"/>
      <c r="F14" s="304"/>
      <c r="G14" s="303"/>
      <c r="H14" s="33"/>
      <c r="I14" s="33"/>
      <c r="J14" s="24"/>
      <c r="K14" s="33"/>
      <c r="L14" s="33"/>
      <c r="M14" s="33"/>
      <c r="N14" s="33"/>
      <c r="O14" s="33"/>
      <c r="P14" s="256"/>
      <c r="Q14" s="34"/>
      <c r="R14" s="257"/>
      <c r="S14" s="257"/>
      <c r="T14" s="32"/>
      <c r="U14" s="169"/>
      <c r="V14" s="406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11" customFormat="1" ht="15" customHeight="1" x14ac:dyDescent="0.25">
      <c r="A15" s="412"/>
      <c r="B15" s="39" t="s">
        <v>229</v>
      </c>
      <c r="C15" s="303"/>
      <c r="D15" s="41"/>
      <c r="E15" s="303"/>
      <c r="F15" s="339"/>
      <c r="G15" s="41"/>
      <c r="H15" s="22">
        <f t="shared" ref="H15:I15" si="6">SUM(H16:H17)</f>
        <v>2100000</v>
      </c>
      <c r="I15" s="22">
        <f t="shared" si="6"/>
        <v>0</v>
      </c>
      <c r="J15" s="22">
        <f>SUM(J16:J17)</f>
        <v>2100000</v>
      </c>
      <c r="K15" s="22">
        <f t="shared" ref="K15:T15" si="7">SUM(K16:K17)</f>
        <v>-1329613</v>
      </c>
      <c r="L15" s="22">
        <f t="shared" si="7"/>
        <v>770387</v>
      </c>
      <c r="M15" s="22">
        <f t="shared" si="7"/>
        <v>470387</v>
      </c>
      <c r="N15" s="22">
        <f t="shared" si="7"/>
        <v>300000</v>
      </c>
      <c r="O15" s="22">
        <f t="shared" si="7"/>
        <v>277714.88</v>
      </c>
      <c r="P15" s="253">
        <f t="shared" si="7"/>
        <v>22285.119999999995</v>
      </c>
      <c r="Q15" s="22">
        <f t="shared" si="7"/>
        <v>0</v>
      </c>
      <c r="R15" s="22">
        <f t="shared" si="7"/>
        <v>277714.88</v>
      </c>
      <c r="S15" s="22">
        <f t="shared" si="7"/>
        <v>277714.88</v>
      </c>
      <c r="T15" s="22">
        <f t="shared" si="7"/>
        <v>277714.88</v>
      </c>
      <c r="U15" s="168">
        <f>+IFERROR((R15/N15),0%)</f>
        <v>0.92571626666666673</v>
      </c>
      <c r="V15" s="40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s="11" customFormat="1" ht="15" customHeight="1" x14ac:dyDescent="0.25">
      <c r="A16" s="412"/>
      <c r="B16" s="35" t="s">
        <v>24</v>
      </c>
      <c r="C16" s="303" t="s">
        <v>38</v>
      </c>
      <c r="D16" s="41">
        <v>107292</v>
      </c>
      <c r="E16" s="303">
        <v>1</v>
      </c>
      <c r="F16" s="339">
        <v>100</v>
      </c>
      <c r="G16" s="41" t="str">
        <f>CONCATENATE(D16,"-",E16,"-",F16)</f>
        <v>107292-1-100</v>
      </c>
      <c r="H16" s="33">
        <f>IFERROR(VLOOKUP(G16,'Base Zero'!A:L,6,FALSE),0)</f>
        <v>2000000</v>
      </c>
      <c r="I16" s="33">
        <f>IFERROR(VLOOKUP(G16,'Base Zero'!A:L,7,FALSE),0)</f>
        <v>0</v>
      </c>
      <c r="J16" s="24">
        <f>(H16+I16)</f>
        <v>2000000</v>
      </c>
      <c r="K16" s="33">
        <f>(L16-J16)</f>
        <v>-1329613</v>
      </c>
      <c r="L16" s="33">
        <f>IFERROR(VLOOKUP(G16,'Base Zero'!$A:$L,10,FALSE),0)</f>
        <v>670387</v>
      </c>
      <c r="M16" s="33">
        <f>+L16-N16</f>
        <v>370387</v>
      </c>
      <c r="N16" s="33">
        <f>IFERROR(VLOOKUP(G16,'Base Zero'!$A:$S,19,FALSE),0)</f>
        <v>300000</v>
      </c>
      <c r="O16" s="33">
        <f>IFERROR(VLOOKUP(G16,'Base Execução'!A:P,6,FALSE),0)+IFERROR(VLOOKUP(G16,'Destaque Liberado pela CPRM'!A:F,6,FALSE),0)</f>
        <v>277714.88</v>
      </c>
      <c r="P16" s="256">
        <f>+N16-O16</f>
        <v>22285.119999999995</v>
      </c>
      <c r="Q16" s="33"/>
      <c r="R16" s="256">
        <f>IFERROR(VLOOKUP(G16,'Base Execução'!$A:$L,8,FALSE),0)</f>
        <v>277714.88</v>
      </c>
      <c r="S16" s="256">
        <f>IFERROR(VLOOKUP(G16,'Base Execução'!$A:$L,10,FALSE),0)</f>
        <v>277714.88</v>
      </c>
      <c r="T16" s="33">
        <f>IFERROR(VLOOKUP(G16,'Base Execução'!$A:$L,12,FALSE),0)</f>
        <v>277714.88</v>
      </c>
      <c r="U16" s="305"/>
      <c r="V16" s="406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s="11" customFormat="1" ht="15" customHeight="1" x14ac:dyDescent="0.25">
      <c r="A17" s="412"/>
      <c r="B17" s="35" t="s">
        <v>24</v>
      </c>
      <c r="C17" s="303" t="s">
        <v>25</v>
      </c>
      <c r="D17" s="41">
        <v>107292</v>
      </c>
      <c r="E17" s="303">
        <v>3</v>
      </c>
      <c r="F17" s="339">
        <v>100</v>
      </c>
      <c r="G17" s="41" t="str">
        <f>CONCATENATE(D17,"-",E17,"-",F17)</f>
        <v>107292-3-100</v>
      </c>
      <c r="H17" s="33">
        <f>IFERROR(VLOOKUP(G17,'Base Zero'!A:L,6,FALSE),0)</f>
        <v>100000</v>
      </c>
      <c r="I17" s="33">
        <f>IFERROR(VLOOKUP(G17,'Base Zero'!A:L,7,FALSE),0)</f>
        <v>0</v>
      </c>
      <c r="J17" s="24">
        <f>(H17+I17)</f>
        <v>100000</v>
      </c>
      <c r="K17" s="33">
        <f>(L17-J17)</f>
        <v>0</v>
      </c>
      <c r="L17" s="33">
        <f>IFERROR(VLOOKUP(G17,'Base Zero'!$A:$L,10,FALSE),0)</f>
        <v>100000</v>
      </c>
      <c r="M17" s="33">
        <f>+L17-N17</f>
        <v>100000</v>
      </c>
      <c r="N17" s="33">
        <f>IFERROR(VLOOKUP(G17,'Base Zero'!$A:$S,19,FALSE),0)</f>
        <v>0</v>
      </c>
      <c r="O17" s="33">
        <f>IFERROR(VLOOKUP(G17,'Base Execução'!A:P,6,FALSE),0)+IFERROR(VLOOKUP(G17,'Destaque Liberado pela CPRM'!A:F,6,FALSE),0)</f>
        <v>0</v>
      </c>
      <c r="P17" s="256">
        <f>+N17-O17</f>
        <v>0</v>
      </c>
      <c r="Q17" s="33"/>
      <c r="R17" s="256">
        <f>IFERROR(VLOOKUP(G17,'Base Execução'!$A:$L,8,FALSE),0)</f>
        <v>0</v>
      </c>
      <c r="S17" s="256">
        <f>IFERROR(VLOOKUP(G17,'Base Execução'!$A:$L,10,FALSE),0)</f>
        <v>0</v>
      </c>
      <c r="T17" s="33">
        <f>IFERROR(VLOOKUP(G17,'Base Execução'!$A:$L,12,FALSE),0)</f>
        <v>0</v>
      </c>
      <c r="U17" s="305"/>
      <c r="V17" s="406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s="11" customFormat="1" ht="15" customHeight="1" x14ac:dyDescent="0.25">
      <c r="A18" s="412"/>
      <c r="B18" s="35"/>
      <c r="C18" s="303"/>
      <c r="D18" s="41"/>
      <c r="E18" s="303"/>
      <c r="F18" s="339"/>
      <c r="G18" s="41"/>
      <c r="H18" s="33"/>
      <c r="I18" s="33"/>
      <c r="J18" s="24"/>
      <c r="K18" s="33"/>
      <c r="L18" s="33"/>
      <c r="M18" s="33"/>
      <c r="N18" s="33"/>
      <c r="O18" s="33"/>
      <c r="P18" s="256"/>
      <c r="Q18" s="33"/>
      <c r="R18" s="256"/>
      <c r="S18" s="256"/>
      <c r="T18" s="33"/>
      <c r="U18" s="305"/>
      <c r="V18" s="406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11" customFormat="1" ht="15" customHeight="1" x14ac:dyDescent="0.25">
      <c r="A19" s="412"/>
      <c r="B19" s="474" t="s">
        <v>226</v>
      </c>
      <c r="C19" s="294"/>
      <c r="D19" s="40"/>
      <c r="E19" s="294"/>
      <c r="F19" s="45"/>
      <c r="G19" s="294"/>
      <c r="H19" s="23"/>
      <c r="I19" s="23"/>
      <c r="J19" s="30"/>
      <c r="K19" s="23"/>
      <c r="L19" s="23"/>
      <c r="M19" s="23"/>
      <c r="N19" s="23"/>
      <c r="O19" s="23"/>
      <c r="P19" s="254"/>
      <c r="Q19" s="34"/>
      <c r="R19" s="254"/>
      <c r="S19" s="254"/>
      <c r="T19" s="23"/>
      <c r="U19" s="167"/>
      <c r="V19" s="40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s="11" customFormat="1" ht="15" customHeight="1" x14ac:dyDescent="0.25">
      <c r="A20" s="412"/>
      <c r="B20" s="39" t="s">
        <v>227</v>
      </c>
      <c r="C20" s="294"/>
      <c r="D20" s="40"/>
      <c r="E20" s="294"/>
      <c r="F20" s="45"/>
      <c r="G20" s="294"/>
      <c r="H20" s="22">
        <f t="shared" ref="H20:I20" si="8">SUM(H21:H22)</f>
        <v>2050000</v>
      </c>
      <c r="I20" s="22">
        <f t="shared" si="8"/>
        <v>0</v>
      </c>
      <c r="J20" s="22">
        <f>SUM(J21:J22)</f>
        <v>2050000</v>
      </c>
      <c r="K20" s="22">
        <f t="shared" ref="K20:T20" si="9">SUM(K21:K22)</f>
        <v>2879613</v>
      </c>
      <c r="L20" s="22">
        <f t="shared" si="9"/>
        <v>4929613</v>
      </c>
      <c r="M20" s="22">
        <f t="shared" si="9"/>
        <v>0</v>
      </c>
      <c r="N20" s="22">
        <f t="shared" si="9"/>
        <v>4929613</v>
      </c>
      <c r="O20" s="22">
        <f t="shared" si="9"/>
        <v>4900967.62</v>
      </c>
      <c r="P20" s="253">
        <f t="shared" si="9"/>
        <v>28645.379999999779</v>
      </c>
      <c r="Q20" s="22">
        <f t="shared" si="9"/>
        <v>0</v>
      </c>
      <c r="R20" s="22">
        <f t="shared" si="9"/>
        <v>4900967.62</v>
      </c>
      <c r="S20" s="22">
        <f t="shared" si="9"/>
        <v>4900967.62</v>
      </c>
      <c r="T20" s="22">
        <f t="shared" si="9"/>
        <v>4900967.62</v>
      </c>
      <c r="U20" s="168">
        <f>+IFERROR((R20/N20),0%)</f>
        <v>0.99418912194527242</v>
      </c>
      <c r="V20" s="406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s="11" customFormat="1" ht="15" customHeight="1" x14ac:dyDescent="0.25">
      <c r="A21" s="412"/>
      <c r="B21" s="35" t="s">
        <v>24</v>
      </c>
      <c r="C21" s="303" t="s">
        <v>38</v>
      </c>
      <c r="D21" s="41">
        <v>93045</v>
      </c>
      <c r="E21" s="303">
        <v>1</v>
      </c>
      <c r="F21" s="339">
        <v>100</v>
      </c>
      <c r="G21" s="41" t="str">
        <f>CONCATENATE(D21,"-",E21,"-",F21)</f>
        <v>93045-1-100</v>
      </c>
      <c r="H21" s="33">
        <f>IFERROR(VLOOKUP(G21,'Base Zero'!A:L,6,FALSE),0)</f>
        <v>2000000</v>
      </c>
      <c r="I21" s="33">
        <f>IFERROR(VLOOKUP(G21,'Base Zero'!A:L,7,FALSE),0)</f>
        <v>0</v>
      </c>
      <c r="J21" s="24">
        <f>(H21+I21)</f>
        <v>2000000</v>
      </c>
      <c r="K21" s="33">
        <f>(L21-J21)</f>
        <v>2879613</v>
      </c>
      <c r="L21" s="33">
        <f>IFERROR(VLOOKUP(G21,'Base Zero'!$A:$L,10,FALSE),0)</f>
        <v>4879613</v>
      </c>
      <c r="M21" s="33">
        <f>+L21-N21</f>
        <v>0</v>
      </c>
      <c r="N21" s="33">
        <f>IFERROR(VLOOKUP(G21,'Base Zero'!$A:$S,19,FALSE),0)</f>
        <v>4879613</v>
      </c>
      <c r="O21" s="33">
        <f>IFERROR(VLOOKUP(G21,'Base Execução'!A:P,6,FALSE),0)+IFERROR(VLOOKUP(G21,'Destaque Liberado pela CPRM'!A:F,6,FALSE),0)</f>
        <v>4863764.49</v>
      </c>
      <c r="P21" s="256">
        <f>+N21-O21</f>
        <v>15848.509999999776</v>
      </c>
      <c r="Q21" s="33"/>
      <c r="R21" s="256">
        <f>IFERROR(VLOOKUP(G21,'Base Execução'!$A:$L,8,FALSE),0)</f>
        <v>4863764.49</v>
      </c>
      <c r="S21" s="256">
        <f>IFERROR(VLOOKUP(G21,'Base Execução'!$A:$L,10,FALSE),0)</f>
        <v>4863764.49</v>
      </c>
      <c r="T21" s="33">
        <f>IFERROR(VLOOKUP(G21,'Base Execução'!$A:$L,12,FALSE),0)</f>
        <v>4863764.49</v>
      </c>
      <c r="U21" s="305"/>
      <c r="V21" s="40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s="11" customFormat="1" ht="15" customHeight="1" x14ac:dyDescent="0.25">
      <c r="A22" s="412"/>
      <c r="B22" s="35" t="s">
        <v>24</v>
      </c>
      <c r="C22" s="303" t="s">
        <v>25</v>
      </c>
      <c r="D22" s="41">
        <v>93045</v>
      </c>
      <c r="E22" s="303">
        <v>3</v>
      </c>
      <c r="F22" s="339">
        <v>100</v>
      </c>
      <c r="G22" s="41" t="str">
        <f>CONCATENATE(D22,"-",E22,"-",F22)</f>
        <v>93045-3-100</v>
      </c>
      <c r="H22" s="33">
        <f>IFERROR(VLOOKUP(G22,'Base Zero'!A:L,6,FALSE),0)</f>
        <v>50000</v>
      </c>
      <c r="I22" s="33">
        <f>IFERROR(VLOOKUP(G22,'Base Zero'!A:L,7,FALSE),0)</f>
        <v>0</v>
      </c>
      <c r="J22" s="24">
        <f>(H22+I22)</f>
        <v>50000</v>
      </c>
      <c r="K22" s="33">
        <f>(L22-J22)</f>
        <v>0</v>
      </c>
      <c r="L22" s="33">
        <f>IFERROR(VLOOKUP(G22,'Base Zero'!$A:$L,10,FALSE),0)</f>
        <v>50000</v>
      </c>
      <c r="M22" s="33">
        <f>+L22-N22</f>
        <v>0</v>
      </c>
      <c r="N22" s="33">
        <f>IFERROR(VLOOKUP(G22,'Base Zero'!$A:$S,19,FALSE),0)</f>
        <v>50000</v>
      </c>
      <c r="O22" s="33">
        <f>IFERROR(VLOOKUP(G22,'Base Execução'!A:P,6,FALSE),0)+IFERROR(VLOOKUP(G22,'Destaque Liberado pela CPRM'!A:F,6,FALSE),0)</f>
        <v>37203.129999999997</v>
      </c>
      <c r="P22" s="256">
        <f>+N22-O22</f>
        <v>12796.870000000003</v>
      </c>
      <c r="Q22" s="33"/>
      <c r="R22" s="256">
        <f>IFERROR(VLOOKUP(G22,'Base Execução'!$A:$L,8,FALSE),0)</f>
        <v>37203.129999999997</v>
      </c>
      <c r="S22" s="256">
        <f>IFERROR(VLOOKUP(G22,'Base Execução'!$A:$L,10,FALSE),0)</f>
        <v>37203.129999999997</v>
      </c>
      <c r="T22" s="33">
        <f>IFERROR(VLOOKUP(G22,'Base Execução'!$A:$L,12,FALSE),0)</f>
        <v>37203.129999999997</v>
      </c>
      <c r="U22" s="305"/>
      <c r="V22" s="406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s="11" customFormat="1" ht="15" customHeight="1" x14ac:dyDescent="0.25">
      <c r="A23" s="412"/>
      <c r="B23" s="35"/>
      <c r="C23" s="303"/>
      <c r="D23" s="41"/>
      <c r="E23" s="303"/>
      <c r="F23" s="339"/>
      <c r="G23" s="41"/>
      <c r="H23" s="33"/>
      <c r="I23" s="33"/>
      <c r="J23" s="24"/>
      <c r="K23" s="33"/>
      <c r="L23" s="33"/>
      <c r="M23" s="33"/>
      <c r="N23" s="33"/>
      <c r="O23" s="33"/>
      <c r="P23" s="256"/>
      <c r="Q23" s="33"/>
      <c r="R23" s="256"/>
      <c r="S23" s="256"/>
      <c r="T23" s="33"/>
      <c r="U23" s="305"/>
      <c r="V23" s="406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s="11" customFormat="1" ht="15" customHeight="1" x14ac:dyDescent="0.25">
      <c r="A24" s="412"/>
      <c r="B24" s="474" t="s">
        <v>230</v>
      </c>
      <c r="C24" s="303"/>
      <c r="D24" s="41"/>
      <c r="E24" s="303"/>
      <c r="F24" s="304"/>
      <c r="G24" s="303"/>
      <c r="H24" s="33"/>
      <c r="I24" s="33"/>
      <c r="J24" s="24"/>
      <c r="K24" s="33"/>
      <c r="L24" s="33"/>
      <c r="M24" s="33"/>
      <c r="N24" s="33"/>
      <c r="O24" s="33"/>
      <c r="P24" s="257"/>
      <c r="Q24" s="33"/>
      <c r="R24" s="257"/>
      <c r="S24" s="257"/>
      <c r="T24" s="32"/>
      <c r="U24" s="305"/>
      <c r="V24" s="406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s="11" customFormat="1" ht="15" customHeight="1" x14ac:dyDescent="0.25">
      <c r="A25" s="412"/>
      <c r="B25" s="39" t="s">
        <v>231</v>
      </c>
      <c r="C25" s="294"/>
      <c r="D25" s="40"/>
      <c r="E25" s="294"/>
      <c r="F25" s="45"/>
      <c r="G25" s="294"/>
      <c r="H25" s="22">
        <f t="shared" ref="H25:I25" si="10">SUM(H26:H27)</f>
        <v>350000</v>
      </c>
      <c r="I25" s="22">
        <f t="shared" si="10"/>
        <v>0</v>
      </c>
      <c r="J25" s="22">
        <f>SUM(J26:J27)</f>
        <v>350000</v>
      </c>
      <c r="K25" s="22">
        <f t="shared" ref="K25:T25" si="11">SUM(K26:K27)</f>
        <v>0</v>
      </c>
      <c r="L25" s="22">
        <f t="shared" si="11"/>
        <v>350000</v>
      </c>
      <c r="M25" s="22">
        <f t="shared" si="11"/>
        <v>0</v>
      </c>
      <c r="N25" s="22">
        <f t="shared" si="11"/>
        <v>350000</v>
      </c>
      <c r="O25" s="22">
        <f t="shared" si="11"/>
        <v>273148.76</v>
      </c>
      <c r="P25" s="253">
        <f t="shared" si="11"/>
        <v>76851.239999999991</v>
      </c>
      <c r="Q25" s="22">
        <f t="shared" si="11"/>
        <v>0</v>
      </c>
      <c r="R25" s="22">
        <f t="shared" si="11"/>
        <v>273148.76</v>
      </c>
      <c r="S25" s="22">
        <f t="shared" si="11"/>
        <v>273148.76</v>
      </c>
      <c r="T25" s="22">
        <f t="shared" si="11"/>
        <v>273148.76</v>
      </c>
      <c r="U25" s="168">
        <f>+IFERROR((R25/N25),0%)</f>
        <v>0.78042502857142859</v>
      </c>
      <c r="V25" s="40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s="11" customFormat="1" ht="15" customHeight="1" x14ac:dyDescent="0.25">
      <c r="A26" s="412"/>
      <c r="B26" s="35" t="s">
        <v>24</v>
      </c>
      <c r="C26" s="303" t="s">
        <v>38</v>
      </c>
      <c r="D26" s="41">
        <v>93048</v>
      </c>
      <c r="E26" s="303">
        <v>1</v>
      </c>
      <c r="F26" s="339">
        <v>100</v>
      </c>
      <c r="G26" s="41" t="str">
        <f>CONCATENATE(D26,"-",E26,"-",F26)</f>
        <v>93048-1-100</v>
      </c>
      <c r="H26" s="33">
        <f>IFERROR(VLOOKUP(G26,'Base Zero'!A:L,6,FALSE),0)</f>
        <v>300000</v>
      </c>
      <c r="I26" s="33">
        <f>IFERROR(VLOOKUP(G26,'Base Zero'!A:L,7,FALSE),0)</f>
        <v>0</v>
      </c>
      <c r="J26" s="24">
        <f>(H26+I26)</f>
        <v>300000</v>
      </c>
      <c r="K26" s="33">
        <f>(L26-J26)</f>
        <v>0</v>
      </c>
      <c r="L26" s="33">
        <f>IFERROR(VLOOKUP(G26,'Base Zero'!$A:$L,10,FALSE),0)</f>
        <v>300000</v>
      </c>
      <c r="M26" s="33">
        <f>+L26-N26</f>
        <v>0</v>
      </c>
      <c r="N26" s="33">
        <f>IFERROR(VLOOKUP(G26,'Base Zero'!$A:$S,19,FALSE),0)</f>
        <v>300000</v>
      </c>
      <c r="O26" s="33">
        <f>IFERROR(VLOOKUP(G26,'Base Execução'!A:P,6,FALSE),0)+IFERROR(VLOOKUP(G26,'Destaque Liberado pela CPRM'!A:F,6,FALSE),0)</f>
        <v>273148.76</v>
      </c>
      <c r="P26" s="256">
        <f>+N26-O26</f>
        <v>26851.239999999991</v>
      </c>
      <c r="Q26" s="33"/>
      <c r="R26" s="256">
        <f>IFERROR(VLOOKUP(G26,'Base Execução'!$A:$L,8,FALSE),0)</f>
        <v>273148.76</v>
      </c>
      <c r="S26" s="256">
        <f>IFERROR(VLOOKUP(G26,'Base Execução'!$A:$L,10,FALSE),0)</f>
        <v>273148.76</v>
      </c>
      <c r="T26" s="33">
        <f>IFERROR(VLOOKUP(G26,'Base Execução'!$A:$L,12,FALSE),0)</f>
        <v>273148.76</v>
      </c>
      <c r="U26" s="169"/>
      <c r="V26" s="406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s="11" customFormat="1" ht="15" customHeight="1" x14ac:dyDescent="0.25">
      <c r="A27" s="413"/>
      <c r="B27" s="35" t="s">
        <v>24</v>
      </c>
      <c r="C27" s="294" t="s">
        <v>25</v>
      </c>
      <c r="D27" s="40">
        <v>93048</v>
      </c>
      <c r="E27" s="294">
        <v>3</v>
      </c>
      <c r="F27" s="339">
        <v>100</v>
      </c>
      <c r="G27" s="41" t="str">
        <f>CONCATENATE(D27,"-",E27,"-",F27)</f>
        <v>93048-3-100</v>
      </c>
      <c r="H27" s="33">
        <f>IFERROR(VLOOKUP(G27,'Base Zero'!A:L,6,FALSE),0)</f>
        <v>50000</v>
      </c>
      <c r="I27" s="33">
        <f>IFERROR(VLOOKUP(G27,'Base Zero'!A:L,7,FALSE),0)</f>
        <v>0</v>
      </c>
      <c r="J27" s="24">
        <f>(H27+I27)</f>
        <v>50000</v>
      </c>
      <c r="K27" s="33">
        <f>(L27-J27)</f>
        <v>0</v>
      </c>
      <c r="L27" s="33">
        <f>IFERROR(VLOOKUP(G27,'Base Zero'!$A:$L,10,FALSE),0)</f>
        <v>50000</v>
      </c>
      <c r="M27" s="33">
        <f>+L27-N27</f>
        <v>0</v>
      </c>
      <c r="N27" s="33">
        <f>IFERROR(VLOOKUP(G27,'Base Zero'!$A:$S,19,FALSE),0)</f>
        <v>50000</v>
      </c>
      <c r="O27" s="33">
        <f>IFERROR(VLOOKUP(G27,'Base Execução'!A:P,6,FALSE),0)+IFERROR(VLOOKUP(G27,'Destaque Liberado pela CPRM'!A:F,6,FALSE),0)</f>
        <v>0</v>
      </c>
      <c r="P27" s="256">
        <f>+N27-O27</f>
        <v>50000</v>
      </c>
      <c r="Q27" s="36"/>
      <c r="R27" s="256">
        <f>IFERROR(VLOOKUP(G27,'Base Execução'!$A:$L,8,FALSE),0)</f>
        <v>0</v>
      </c>
      <c r="S27" s="256">
        <f>IFERROR(VLOOKUP(G27,'Base Execução'!$A:$L,10,FALSE),0)</f>
        <v>0</v>
      </c>
      <c r="T27" s="33">
        <f>IFERROR(VLOOKUP(G27,'Base Execução'!$A:$L,12,FALSE),0)</f>
        <v>0</v>
      </c>
      <c r="U27" s="324"/>
      <c r="V27" s="406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s="11" customFormat="1" ht="15" customHeight="1" x14ac:dyDescent="0.25">
      <c r="A28" s="414"/>
      <c r="B28" s="35"/>
      <c r="C28" s="294"/>
      <c r="D28" s="40"/>
      <c r="E28" s="294"/>
      <c r="F28" s="45"/>
      <c r="G28" s="41"/>
      <c r="H28" s="33"/>
      <c r="I28" s="33"/>
      <c r="J28" s="33"/>
      <c r="K28" s="33"/>
      <c r="L28" s="33"/>
      <c r="M28" s="33"/>
      <c r="N28" s="33"/>
      <c r="O28" s="33"/>
      <c r="P28" s="256"/>
      <c r="Q28" s="33"/>
      <c r="R28" s="33"/>
      <c r="S28" s="33"/>
      <c r="T28" s="33"/>
      <c r="U28" s="323"/>
      <c r="V28" s="406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11" customFormat="1" ht="25" customHeight="1" x14ac:dyDescent="0.25">
      <c r="A29" s="297"/>
      <c r="B29" s="26" t="s">
        <v>246</v>
      </c>
      <c r="C29" s="298"/>
      <c r="D29" s="299"/>
      <c r="E29" s="298"/>
      <c r="F29" s="300"/>
      <c r="G29" s="298"/>
      <c r="H29" s="27">
        <f>+H31</f>
        <v>302887</v>
      </c>
      <c r="I29" s="27">
        <f t="shared" ref="I29:T29" si="12">+I31</f>
        <v>0</v>
      </c>
      <c r="J29" s="27">
        <f t="shared" si="12"/>
        <v>302887</v>
      </c>
      <c r="K29" s="27">
        <f t="shared" si="12"/>
        <v>7772</v>
      </c>
      <c r="L29" s="27">
        <f t="shared" si="12"/>
        <v>310659</v>
      </c>
      <c r="M29" s="27">
        <f t="shared" si="12"/>
        <v>0</v>
      </c>
      <c r="N29" s="27">
        <f t="shared" si="12"/>
        <v>310659</v>
      </c>
      <c r="O29" s="27">
        <f t="shared" si="12"/>
        <v>307022.55</v>
      </c>
      <c r="P29" s="27">
        <f t="shared" si="12"/>
        <v>3636.4500000000116</v>
      </c>
      <c r="Q29" s="23">
        <f t="shared" si="12"/>
        <v>0</v>
      </c>
      <c r="R29" s="27">
        <f t="shared" si="12"/>
        <v>307022.55</v>
      </c>
      <c r="S29" s="27">
        <f t="shared" si="12"/>
        <v>307022.55</v>
      </c>
      <c r="T29" s="27">
        <f t="shared" si="12"/>
        <v>307022.55</v>
      </c>
      <c r="U29" s="170">
        <f>+IFERROR((R29/N29),0%)</f>
        <v>0.98829439996909796</v>
      </c>
      <c r="V29" s="406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11" customFormat="1" ht="15" customHeight="1" x14ac:dyDescent="0.25">
      <c r="A30" s="108"/>
      <c r="B30" s="302" t="s">
        <v>329</v>
      </c>
      <c r="C30" s="303"/>
      <c r="D30" s="41"/>
      <c r="E30" s="303"/>
      <c r="F30" s="304"/>
      <c r="G30" s="303"/>
      <c r="H30" s="33"/>
      <c r="I30" s="33"/>
      <c r="J30" s="24"/>
      <c r="K30" s="33"/>
      <c r="L30" s="33"/>
      <c r="M30" s="33"/>
      <c r="N30" s="33"/>
      <c r="O30" s="33"/>
      <c r="P30" s="256"/>
      <c r="Q30" s="34"/>
      <c r="R30" s="257"/>
      <c r="S30" s="257"/>
      <c r="T30" s="32"/>
      <c r="U30" s="169"/>
      <c r="V30" s="40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 x14ac:dyDescent="0.25">
      <c r="B31" s="35" t="s">
        <v>24</v>
      </c>
      <c r="C31" s="294" t="s">
        <v>25</v>
      </c>
      <c r="D31" s="41">
        <v>139605</v>
      </c>
      <c r="E31" s="303">
        <v>3</v>
      </c>
      <c r="F31" s="304">
        <v>151</v>
      </c>
      <c r="G31" s="41"/>
      <c r="H31" s="33">
        <f>H35</f>
        <v>302887</v>
      </c>
      <c r="I31" s="33">
        <f t="shared" ref="I31:T31" si="13">I35</f>
        <v>0</v>
      </c>
      <c r="J31" s="33">
        <f>J35</f>
        <v>302887</v>
      </c>
      <c r="K31" s="33">
        <f>K35</f>
        <v>7772</v>
      </c>
      <c r="L31" s="33">
        <f>L35</f>
        <v>310659</v>
      </c>
      <c r="M31" s="33">
        <f>M35</f>
        <v>0</v>
      </c>
      <c r="N31" s="33">
        <f>N35</f>
        <v>310659</v>
      </c>
      <c r="O31" s="33">
        <f t="shared" si="13"/>
        <v>307022.55</v>
      </c>
      <c r="P31" s="33">
        <f t="shared" si="13"/>
        <v>3636.4500000000116</v>
      </c>
      <c r="Q31" s="33">
        <f t="shared" si="13"/>
        <v>0</v>
      </c>
      <c r="R31" s="33">
        <f t="shared" si="13"/>
        <v>307022.55</v>
      </c>
      <c r="S31" s="33">
        <f t="shared" si="13"/>
        <v>307022.55</v>
      </c>
      <c r="T31" s="33">
        <f t="shared" si="13"/>
        <v>307022.55</v>
      </c>
      <c r="U31" s="360"/>
    </row>
    <row r="32" spans="1:34" ht="15" customHeight="1" x14ac:dyDescent="0.25">
      <c r="B32" s="35"/>
      <c r="C32" s="294"/>
      <c r="D32" s="41"/>
      <c r="E32" s="303"/>
      <c r="F32" s="304"/>
      <c r="G32" s="4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60"/>
    </row>
    <row r="33" spans="1:34" s="11" customFormat="1" ht="25" customHeight="1" x14ac:dyDescent="0.25">
      <c r="A33" s="108"/>
      <c r="B33" s="474" t="s">
        <v>225</v>
      </c>
      <c r="C33" s="303"/>
      <c r="D33" s="41"/>
      <c r="E33" s="303"/>
      <c r="F33" s="304"/>
      <c r="G33" s="303"/>
      <c r="H33" s="33"/>
      <c r="I33" s="33"/>
      <c r="J33" s="24"/>
      <c r="K33" s="33"/>
      <c r="L33" s="33"/>
      <c r="M33" s="33"/>
      <c r="N33" s="33"/>
      <c r="O33" s="33"/>
      <c r="P33" s="256"/>
      <c r="Q33" s="34"/>
      <c r="R33" s="257"/>
      <c r="S33" s="257"/>
      <c r="T33" s="32"/>
      <c r="U33" s="169"/>
      <c r="V33" s="40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s="11" customFormat="1" ht="15" customHeight="1" x14ac:dyDescent="0.25">
      <c r="A34" s="108"/>
      <c r="B34" s="39" t="s">
        <v>224</v>
      </c>
      <c r="C34" s="303"/>
      <c r="D34" s="41"/>
      <c r="E34" s="303"/>
      <c r="F34" s="304"/>
      <c r="G34" s="303"/>
      <c r="H34" s="22">
        <f t="shared" ref="H34:I34" si="14">H35</f>
        <v>302887</v>
      </c>
      <c r="I34" s="22">
        <f t="shared" si="14"/>
        <v>0</v>
      </c>
      <c r="J34" s="22">
        <f>J35</f>
        <v>302887</v>
      </c>
      <c r="K34" s="22">
        <f t="shared" ref="K34:T34" si="15">K35</f>
        <v>7772</v>
      </c>
      <c r="L34" s="22">
        <f>L35</f>
        <v>310659</v>
      </c>
      <c r="M34" s="22">
        <f t="shared" si="15"/>
        <v>0</v>
      </c>
      <c r="N34" s="22">
        <f t="shared" si="15"/>
        <v>310659</v>
      </c>
      <c r="O34" s="22">
        <f t="shared" si="15"/>
        <v>307022.55</v>
      </c>
      <c r="P34" s="253">
        <f t="shared" si="15"/>
        <v>3636.4500000000116</v>
      </c>
      <c r="Q34" s="22">
        <f t="shared" si="15"/>
        <v>0</v>
      </c>
      <c r="R34" s="22">
        <f t="shared" si="15"/>
        <v>307022.55</v>
      </c>
      <c r="S34" s="22">
        <f t="shared" si="15"/>
        <v>307022.55</v>
      </c>
      <c r="T34" s="22">
        <f t="shared" si="15"/>
        <v>307022.55</v>
      </c>
      <c r="U34" s="168">
        <f>+IFERROR((R34/N34),0%)</f>
        <v>0.98829439996909796</v>
      </c>
      <c r="V34" s="40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11" customFormat="1" ht="15" customHeight="1" x14ac:dyDescent="0.25">
      <c r="A35" s="108"/>
      <c r="B35" s="35" t="s">
        <v>24</v>
      </c>
      <c r="C35" s="303" t="s">
        <v>25</v>
      </c>
      <c r="D35" s="41">
        <v>139605</v>
      </c>
      <c r="E35" s="303">
        <v>3</v>
      </c>
      <c r="F35" s="339">
        <v>151</v>
      </c>
      <c r="G35" s="41" t="str">
        <f>CONCATENATE(D35,"-",E35,"-",F35)</f>
        <v>139605-3-151</v>
      </c>
      <c r="H35" s="33">
        <f>IFERROR(VLOOKUP(G35,'Base Zero'!A:L,6,FALSE),0)</f>
        <v>302887</v>
      </c>
      <c r="I35" s="33">
        <f>IFERROR(VLOOKUP(G35,'Base Zero'!A:L,7,FALSE),0)</f>
        <v>0</v>
      </c>
      <c r="J35" s="24">
        <f>(H35+I35)</f>
        <v>302887</v>
      </c>
      <c r="K35" s="33">
        <f>(L35-J35)</f>
        <v>7772</v>
      </c>
      <c r="L35" s="33">
        <f>IFERROR(VLOOKUP(G35,'Base Zero'!$A:$L,10,FALSE),0)</f>
        <v>310659</v>
      </c>
      <c r="M35" s="33">
        <f>+L35-N35</f>
        <v>0</v>
      </c>
      <c r="N35" s="33">
        <f>IFERROR(VLOOKUP(G35,'Base Zero'!$A:$S,19,FALSE),0)</f>
        <v>310659</v>
      </c>
      <c r="O35" s="33">
        <f>IFERROR(VLOOKUP(G35,'Base Execução'!A:P,6,FALSE),0)+IFERROR(VLOOKUP(G35,'Destaque Liberado pela CPRM'!A:F,6,FALSE),0)</f>
        <v>307022.55</v>
      </c>
      <c r="P35" s="256">
        <f>+N35-O35</f>
        <v>3636.4500000000116</v>
      </c>
      <c r="Q35" s="33"/>
      <c r="R35" s="256">
        <f>IFERROR(VLOOKUP(G35,'Base Execução'!$A:$L,8,FALSE),0)</f>
        <v>307022.55</v>
      </c>
      <c r="S35" s="256">
        <f>IFERROR(VLOOKUP(G35,'Base Execução'!$A:$L,10,FALSE),0)</f>
        <v>307022.55</v>
      </c>
      <c r="T35" s="33">
        <f>IFERROR(VLOOKUP(G35,'Base Execução'!$A:$L,12,FALSE),0)</f>
        <v>307022.55</v>
      </c>
      <c r="U35" s="169"/>
      <c r="V35" s="40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11" customFormat="1" ht="15" customHeight="1" x14ac:dyDescent="0.25">
      <c r="A36" s="108"/>
      <c r="B36" s="325"/>
      <c r="C36" s="54"/>
      <c r="D36" s="55"/>
      <c r="E36" s="54"/>
      <c r="F36" s="56"/>
      <c r="G36" s="54"/>
      <c r="H36" s="43"/>
      <c r="I36" s="43"/>
      <c r="J36" s="25"/>
      <c r="K36" s="43"/>
      <c r="L36" s="43"/>
      <c r="M36" s="43"/>
      <c r="N36" s="43"/>
      <c r="O36" s="43"/>
      <c r="P36" s="290"/>
      <c r="Q36" s="36"/>
      <c r="R36" s="290"/>
      <c r="S36" s="290"/>
      <c r="T36" s="43"/>
      <c r="U36" s="326"/>
      <c r="V36" s="40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11" customFormat="1" ht="25" customHeight="1" x14ac:dyDescent="0.25">
      <c r="A37" s="297"/>
      <c r="B37" s="26" t="s">
        <v>238</v>
      </c>
      <c r="C37" s="298"/>
      <c r="D37" s="299"/>
      <c r="E37" s="298"/>
      <c r="F37" s="300"/>
      <c r="G37" s="298"/>
      <c r="H37" s="27">
        <f>+H39</f>
        <v>180000</v>
      </c>
      <c r="I37" s="27">
        <f>+I39</f>
        <v>0</v>
      </c>
      <c r="J37" s="28">
        <f>+J39</f>
        <v>180000</v>
      </c>
      <c r="K37" s="27">
        <f t="shared" ref="K37:L37" si="16">+K39</f>
        <v>-18223</v>
      </c>
      <c r="L37" s="27">
        <f t="shared" si="16"/>
        <v>161777</v>
      </c>
      <c r="M37" s="27">
        <f>+M39</f>
        <v>0</v>
      </c>
      <c r="N37" s="27">
        <f>+N39</f>
        <v>161777</v>
      </c>
      <c r="O37" s="27">
        <f t="shared" ref="O37:P37" si="17">+O39</f>
        <v>161776.72999999998</v>
      </c>
      <c r="P37" s="255">
        <f t="shared" si="17"/>
        <v>0.27000000000407454</v>
      </c>
      <c r="Q37" s="36"/>
      <c r="R37" s="255">
        <f>+R39</f>
        <v>161776.72999999998</v>
      </c>
      <c r="S37" s="255">
        <f>+S39</f>
        <v>161776.72999999998</v>
      </c>
      <c r="T37" s="27">
        <f>+T39</f>
        <v>161776.72999999998</v>
      </c>
      <c r="U37" s="170">
        <f>+IFERROR((R37/N37),0%)</f>
        <v>0.99999833103593205</v>
      </c>
      <c r="V37" s="40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11" customFormat="1" ht="15" customHeight="1" x14ac:dyDescent="0.25">
      <c r="A38" s="297"/>
      <c r="B38" s="337" t="s">
        <v>330</v>
      </c>
      <c r="C38" s="294"/>
      <c r="D38" s="40"/>
      <c r="E38" s="294"/>
      <c r="F38" s="45"/>
      <c r="G38" s="294"/>
      <c r="H38" s="23"/>
      <c r="I38" s="23"/>
      <c r="J38" s="30"/>
      <c r="K38" s="23"/>
      <c r="L38" s="23"/>
      <c r="M38" s="23"/>
      <c r="N38" s="23"/>
      <c r="O38" s="23"/>
      <c r="P38" s="254"/>
      <c r="Q38" s="36"/>
      <c r="R38" s="254"/>
      <c r="S38" s="254"/>
      <c r="T38" s="23"/>
      <c r="U38" s="168"/>
      <c r="V38" s="40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" customHeight="1" x14ac:dyDescent="0.25">
      <c r="A39" s="297"/>
      <c r="B39" s="35" t="s">
        <v>24</v>
      </c>
      <c r="C39" s="294" t="s">
        <v>25</v>
      </c>
      <c r="D39" s="40"/>
      <c r="E39" s="294">
        <v>3</v>
      </c>
      <c r="F39" s="245">
        <v>142</v>
      </c>
      <c r="G39" s="40"/>
      <c r="H39" s="32">
        <f>H43+H46+H49+H52+H55</f>
        <v>180000</v>
      </c>
      <c r="I39" s="32">
        <f t="shared" ref="I39:T39" si="18">I43+I46+I49+I52+I55</f>
        <v>0</v>
      </c>
      <c r="J39" s="32">
        <f t="shared" si="18"/>
        <v>180000</v>
      </c>
      <c r="K39" s="32">
        <f t="shared" si="18"/>
        <v>-18223</v>
      </c>
      <c r="L39" s="32">
        <f t="shared" si="18"/>
        <v>161777</v>
      </c>
      <c r="M39" s="32">
        <f t="shared" si="18"/>
        <v>0</v>
      </c>
      <c r="N39" s="32">
        <f t="shared" si="18"/>
        <v>161777</v>
      </c>
      <c r="O39" s="32">
        <f t="shared" si="18"/>
        <v>161776.72999999998</v>
      </c>
      <c r="P39" s="32">
        <f t="shared" si="18"/>
        <v>0.27000000000407454</v>
      </c>
      <c r="Q39" s="32">
        <f t="shared" si="18"/>
        <v>0</v>
      </c>
      <c r="R39" s="32">
        <f t="shared" si="18"/>
        <v>161776.72999999998</v>
      </c>
      <c r="S39" s="32">
        <f t="shared" si="18"/>
        <v>161776.72999999998</v>
      </c>
      <c r="T39" s="32">
        <f t="shared" si="18"/>
        <v>161776.72999999998</v>
      </c>
      <c r="U39" s="169"/>
    </row>
    <row r="40" spans="1:34" s="11" customFormat="1" ht="15" customHeight="1" x14ac:dyDescent="0.25">
      <c r="A40" s="297"/>
      <c r="B40" s="21"/>
      <c r="C40" s="294"/>
      <c r="D40" s="40"/>
      <c r="E40" s="294"/>
      <c r="F40" s="45"/>
      <c r="G40" s="294"/>
      <c r="H40" s="23"/>
      <c r="I40" s="23"/>
      <c r="J40" s="30"/>
      <c r="K40" s="23"/>
      <c r="L40" s="23"/>
      <c r="M40" s="23"/>
      <c r="N40" s="23"/>
      <c r="O40" s="23"/>
      <c r="P40" s="254"/>
      <c r="Q40" s="36"/>
      <c r="R40" s="254"/>
      <c r="S40" s="254"/>
      <c r="T40" s="23"/>
      <c r="U40" s="169"/>
      <c r="V40" s="40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s="11" customFormat="1" ht="25" customHeight="1" x14ac:dyDescent="0.25">
      <c r="A41" s="297"/>
      <c r="B41" s="474" t="s">
        <v>240</v>
      </c>
      <c r="C41" s="294"/>
      <c r="D41" s="40"/>
      <c r="E41" s="294"/>
      <c r="F41" s="45"/>
      <c r="G41" s="294"/>
      <c r="H41" s="23"/>
      <c r="I41" s="23"/>
      <c r="J41" s="30"/>
      <c r="K41" s="23"/>
      <c r="L41" s="23"/>
      <c r="M41" s="23"/>
      <c r="N41" s="23"/>
      <c r="O41" s="23"/>
      <c r="P41" s="254"/>
      <c r="Q41" s="36"/>
      <c r="R41" s="254"/>
      <c r="S41" s="254"/>
      <c r="T41" s="23"/>
      <c r="U41" s="169"/>
      <c r="V41" s="40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11" customFormat="1" ht="15" customHeight="1" x14ac:dyDescent="0.25">
      <c r="A42" s="297"/>
      <c r="B42" s="39" t="s">
        <v>213</v>
      </c>
      <c r="C42" s="294"/>
      <c r="D42" s="40"/>
      <c r="E42" s="294"/>
      <c r="F42" s="45"/>
      <c r="G42" s="294"/>
      <c r="H42" s="31">
        <f t="shared" ref="H42:I42" si="19">H43</f>
        <v>30000</v>
      </c>
      <c r="I42" s="31">
        <f t="shared" si="19"/>
        <v>0</v>
      </c>
      <c r="J42" s="31">
        <f>J43</f>
        <v>30000</v>
      </c>
      <c r="K42" s="31">
        <f t="shared" ref="K42:T42" si="20">K43</f>
        <v>0</v>
      </c>
      <c r="L42" s="31">
        <f t="shared" si="20"/>
        <v>30000</v>
      </c>
      <c r="M42" s="31">
        <f t="shared" si="20"/>
        <v>0</v>
      </c>
      <c r="N42" s="31">
        <f t="shared" si="20"/>
        <v>30000</v>
      </c>
      <c r="O42" s="31">
        <f t="shared" si="20"/>
        <v>30000</v>
      </c>
      <c r="P42" s="254">
        <f t="shared" si="20"/>
        <v>0</v>
      </c>
      <c r="Q42" s="31">
        <f t="shared" si="20"/>
        <v>0</v>
      </c>
      <c r="R42" s="31">
        <f t="shared" si="20"/>
        <v>30000</v>
      </c>
      <c r="S42" s="31">
        <f t="shared" si="20"/>
        <v>30000</v>
      </c>
      <c r="T42" s="31">
        <f t="shared" si="20"/>
        <v>30000</v>
      </c>
      <c r="U42" s="168">
        <f>+IFERROR((R42/N42),0%)</f>
        <v>1</v>
      </c>
      <c r="V42" s="40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" customHeight="1" x14ac:dyDescent="0.25">
      <c r="A43" s="297"/>
      <c r="B43" s="35" t="s">
        <v>27</v>
      </c>
      <c r="C43" s="294" t="s">
        <v>25</v>
      </c>
      <c r="D43" s="40">
        <v>128803</v>
      </c>
      <c r="E43" s="294">
        <v>3</v>
      </c>
      <c r="F43" s="245">
        <v>142</v>
      </c>
      <c r="G43" s="40" t="str">
        <f>CONCATENATE(D43,"-",E43,"-",F43)</f>
        <v>128803-3-142</v>
      </c>
      <c r="H43" s="32">
        <f>IFERROR(VLOOKUP(G43,'Base Zero'!A:L,6,FALSE),0)</f>
        <v>30000</v>
      </c>
      <c r="I43" s="32">
        <f>IFERROR(VLOOKUP(G43,'Base Zero'!A:L,7,FALSE),0)</f>
        <v>0</v>
      </c>
      <c r="J43" s="29">
        <f>(H43+I43)</f>
        <v>30000</v>
      </c>
      <c r="K43" s="32">
        <f>(L43-J43)</f>
        <v>0</v>
      </c>
      <c r="L43" s="32">
        <f>IFERROR(VLOOKUP(G43,'Base Zero'!$A:$L,10,FALSE),0)</f>
        <v>30000</v>
      </c>
      <c r="M43" s="32">
        <f>+L43-N43</f>
        <v>0</v>
      </c>
      <c r="N43" s="32">
        <f>IFERROR(VLOOKUP(G43,'Base Zero'!$A:$S,19,FALSE),0)</f>
        <v>30000</v>
      </c>
      <c r="O43" s="33">
        <f>IFERROR(VLOOKUP(G43,'Base Execução'!A:P,6,FALSE),0)+IFERROR(VLOOKUP(G43,'Destaque Liberado pela CPRM'!A:F,6,FALSE),0)</f>
        <v>30000</v>
      </c>
      <c r="P43" s="279">
        <f>+N43-O43</f>
        <v>0</v>
      </c>
      <c r="Q43" s="36"/>
      <c r="R43" s="257">
        <f>IFERROR(VLOOKUP(G43,'Base Execução'!$A:$L,8,FALSE),0)</f>
        <v>30000</v>
      </c>
      <c r="S43" s="257">
        <f>IFERROR(VLOOKUP(G43,'Base Execução'!$A:$L,10,FALSE),0)</f>
        <v>30000</v>
      </c>
      <c r="T43" s="32">
        <f>IFERROR(VLOOKUP(G43,'Base Execução'!$A:$L,12,FALSE),0)</f>
        <v>30000</v>
      </c>
      <c r="U43" s="169"/>
    </row>
    <row r="44" spans="1:34" s="11" customFormat="1" ht="25" customHeight="1" x14ac:dyDescent="0.25">
      <c r="A44" s="297"/>
      <c r="B44" s="474" t="s">
        <v>241</v>
      </c>
      <c r="C44" s="294"/>
      <c r="D44" s="40"/>
      <c r="E44" s="294"/>
      <c r="F44" s="45"/>
      <c r="G44" s="294"/>
      <c r="H44" s="23"/>
      <c r="I44" s="23"/>
      <c r="J44" s="30"/>
      <c r="K44" s="23"/>
      <c r="L44" s="23"/>
      <c r="M44" s="23"/>
      <c r="N44" s="23"/>
      <c r="O44" s="23"/>
      <c r="P44" s="254"/>
      <c r="Q44" s="36"/>
      <c r="R44" s="254"/>
      <c r="S44" s="254"/>
      <c r="T44" s="23"/>
      <c r="U44" s="169"/>
      <c r="V44" s="406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" customHeight="1" x14ac:dyDescent="0.25">
      <c r="A45" s="297"/>
      <c r="B45" s="39" t="s">
        <v>214</v>
      </c>
      <c r="C45" s="294"/>
      <c r="D45" s="40"/>
      <c r="E45" s="294"/>
      <c r="F45" s="245"/>
      <c r="G45" s="40"/>
      <c r="H45" s="31">
        <f t="shared" ref="H45:I45" si="21">H46</f>
        <v>25000</v>
      </c>
      <c r="I45" s="31">
        <f t="shared" si="21"/>
        <v>0</v>
      </c>
      <c r="J45" s="31">
        <f>J46</f>
        <v>25000</v>
      </c>
      <c r="K45" s="31">
        <f t="shared" ref="K45:T45" si="22">K46</f>
        <v>0</v>
      </c>
      <c r="L45" s="31">
        <f t="shared" si="22"/>
        <v>25000</v>
      </c>
      <c r="M45" s="31">
        <f t="shared" si="22"/>
        <v>0</v>
      </c>
      <c r="N45" s="31">
        <f t="shared" si="22"/>
        <v>25000</v>
      </c>
      <c r="O45" s="31">
        <f t="shared" si="22"/>
        <v>25000</v>
      </c>
      <c r="P45" s="254">
        <f t="shared" si="22"/>
        <v>0</v>
      </c>
      <c r="Q45" s="31">
        <f t="shared" si="22"/>
        <v>0</v>
      </c>
      <c r="R45" s="31">
        <f t="shared" si="22"/>
        <v>25000</v>
      </c>
      <c r="S45" s="31">
        <f t="shared" si="22"/>
        <v>25000</v>
      </c>
      <c r="T45" s="31">
        <f t="shared" si="22"/>
        <v>25000</v>
      </c>
      <c r="U45" s="168">
        <f>+IFERROR((R45/N45),0%)</f>
        <v>1</v>
      </c>
    </row>
    <row r="46" spans="1:34" ht="15" customHeight="1" x14ac:dyDescent="0.25">
      <c r="A46" s="297"/>
      <c r="B46" s="35" t="s">
        <v>27</v>
      </c>
      <c r="C46" s="294" t="s">
        <v>25</v>
      </c>
      <c r="D46" s="40">
        <v>128805</v>
      </c>
      <c r="E46" s="294">
        <v>3</v>
      </c>
      <c r="F46" s="245">
        <v>142</v>
      </c>
      <c r="G46" s="40" t="str">
        <f>CONCATENATE(D46,"-",E46,"-",F46)</f>
        <v>128805-3-142</v>
      </c>
      <c r="H46" s="32">
        <f>IFERROR(VLOOKUP(G46,'Base Zero'!A:L,6,FALSE),0)</f>
        <v>25000</v>
      </c>
      <c r="I46" s="32">
        <f>IFERROR(VLOOKUP(G46,'Base Zero'!A:L,7,FALSE),0)</f>
        <v>0</v>
      </c>
      <c r="J46" s="29">
        <f>(H46+I46)</f>
        <v>25000</v>
      </c>
      <c r="K46" s="32">
        <f>(L46-J46)</f>
        <v>0</v>
      </c>
      <c r="L46" s="32">
        <f>IFERROR(VLOOKUP(G46,'Base Zero'!$A:$L,10,FALSE),0)</f>
        <v>25000</v>
      </c>
      <c r="M46" s="32">
        <f>+L46-N46</f>
        <v>0</v>
      </c>
      <c r="N46" s="32">
        <f>IFERROR(VLOOKUP(G46,'Base Zero'!$A:$S,19,FALSE),0)</f>
        <v>25000</v>
      </c>
      <c r="O46" s="33">
        <f>IFERROR(VLOOKUP(G46,'Base Execução'!A:P,6,FALSE),0)+IFERROR(VLOOKUP(G46,'Destaque Liberado pela CPRM'!A:F,6,FALSE),0)</f>
        <v>25000</v>
      </c>
      <c r="P46" s="279">
        <f>+N46-O46</f>
        <v>0</v>
      </c>
      <c r="Q46" s="36"/>
      <c r="R46" s="257">
        <f>IFERROR(VLOOKUP(G46,'Base Execução'!$A:$L,8,FALSE),0)</f>
        <v>25000</v>
      </c>
      <c r="S46" s="257">
        <f>IFERROR(VLOOKUP(G46,'Base Execução'!$A:$L,10,FALSE),0)</f>
        <v>25000</v>
      </c>
      <c r="T46" s="32">
        <f>IFERROR(VLOOKUP(G46,'Base Execução'!$A:$L,12,FALSE),0)</f>
        <v>25000</v>
      </c>
      <c r="U46" s="169"/>
    </row>
    <row r="47" spans="1:34" ht="15" customHeight="1" x14ac:dyDescent="0.25">
      <c r="A47" s="297"/>
      <c r="B47" s="474" t="s">
        <v>239</v>
      </c>
      <c r="C47" s="294"/>
      <c r="D47" s="40"/>
      <c r="E47" s="294"/>
      <c r="F47" s="245"/>
      <c r="G47" s="40"/>
      <c r="H47" s="32"/>
      <c r="I47" s="32"/>
      <c r="J47" s="29"/>
      <c r="K47" s="32"/>
      <c r="L47" s="32"/>
      <c r="M47" s="32"/>
      <c r="N47" s="32"/>
      <c r="O47" s="32"/>
      <c r="P47" s="257"/>
      <c r="Q47" s="36"/>
      <c r="R47" s="257"/>
      <c r="S47" s="257"/>
      <c r="T47" s="32"/>
      <c r="U47" s="169"/>
    </row>
    <row r="48" spans="1:34" ht="15" customHeight="1" x14ac:dyDescent="0.25">
      <c r="A48" s="297"/>
      <c r="B48" s="39" t="s">
        <v>215</v>
      </c>
      <c r="C48" s="294"/>
      <c r="D48" s="40"/>
      <c r="E48" s="294"/>
      <c r="F48" s="245"/>
      <c r="G48" s="40"/>
      <c r="H48" s="31">
        <f t="shared" ref="H48:I48" si="23">H49</f>
        <v>15000</v>
      </c>
      <c r="I48" s="31">
        <f t="shared" si="23"/>
        <v>0</v>
      </c>
      <c r="J48" s="31">
        <f>J49</f>
        <v>15000</v>
      </c>
      <c r="K48" s="31">
        <f t="shared" ref="K48:T48" si="24">K49</f>
        <v>-15000</v>
      </c>
      <c r="L48" s="31">
        <f t="shared" si="24"/>
        <v>0</v>
      </c>
      <c r="M48" s="31">
        <f t="shared" si="24"/>
        <v>0</v>
      </c>
      <c r="N48" s="31">
        <f t="shared" si="24"/>
        <v>0</v>
      </c>
      <c r="O48" s="31">
        <f t="shared" si="24"/>
        <v>0</v>
      </c>
      <c r="P48" s="254">
        <f t="shared" si="24"/>
        <v>0</v>
      </c>
      <c r="Q48" s="31">
        <f t="shared" si="24"/>
        <v>0</v>
      </c>
      <c r="R48" s="31">
        <f t="shared" si="24"/>
        <v>0</v>
      </c>
      <c r="S48" s="31">
        <f t="shared" si="24"/>
        <v>0</v>
      </c>
      <c r="T48" s="31">
        <f t="shared" si="24"/>
        <v>0</v>
      </c>
      <c r="U48" s="168">
        <f>+IFERROR((R48/N48),0%)</f>
        <v>0</v>
      </c>
    </row>
    <row r="49" spans="1:34" ht="15" customHeight="1" x14ac:dyDescent="0.25">
      <c r="A49" s="297"/>
      <c r="B49" s="35" t="s">
        <v>27</v>
      </c>
      <c r="C49" s="294" t="s">
        <v>25</v>
      </c>
      <c r="D49" s="40">
        <v>128807</v>
      </c>
      <c r="E49" s="294">
        <v>3</v>
      </c>
      <c r="F49" s="245">
        <v>142</v>
      </c>
      <c r="G49" s="40" t="str">
        <f>CONCATENATE(D49,"-",E49,"-",F49)</f>
        <v>128807-3-142</v>
      </c>
      <c r="H49" s="32">
        <f>IFERROR(VLOOKUP(G49,'Base Zero'!A:L,6,FALSE),0)</f>
        <v>15000</v>
      </c>
      <c r="I49" s="32">
        <f>IFERROR(VLOOKUP(G49,'Base Zero'!A:L,7,FALSE),0)</f>
        <v>0</v>
      </c>
      <c r="J49" s="29">
        <f>(H49+I49)</f>
        <v>15000</v>
      </c>
      <c r="K49" s="32">
        <f>(L49-J49)</f>
        <v>-15000</v>
      </c>
      <c r="L49" s="32">
        <f>IFERROR(VLOOKUP(G49,'Base Zero'!$A:$L,10,FALSE),0)</f>
        <v>0</v>
      </c>
      <c r="M49" s="32">
        <f>+L49-N49</f>
        <v>0</v>
      </c>
      <c r="N49" s="32">
        <f>IFERROR(VLOOKUP(G49,'Base Zero'!$A:$S,19,FALSE),0)</f>
        <v>0</v>
      </c>
      <c r="O49" s="33">
        <f>IFERROR(VLOOKUP(G49,'Base Execução'!A:P,6,FALSE),0)+IFERROR(VLOOKUP(G49,'Destaque Liberado pela CPRM'!A:F,6,FALSE),0)</f>
        <v>0</v>
      </c>
      <c r="P49" s="279">
        <f>+N49-O49</f>
        <v>0</v>
      </c>
      <c r="Q49" s="36"/>
      <c r="R49" s="257">
        <f>IFERROR(VLOOKUP(G49,'Base Execução'!$A:$L,8,FALSE),0)</f>
        <v>0</v>
      </c>
      <c r="S49" s="257">
        <f>IFERROR(VLOOKUP(G49,'Base Execução'!$A:$L,10,FALSE),0)</f>
        <v>0</v>
      </c>
      <c r="T49" s="32">
        <f>IFERROR(VLOOKUP(G49,'Base Execução'!$A:$L,12,FALSE),0)</f>
        <v>0</v>
      </c>
      <c r="U49" s="169"/>
    </row>
    <row r="50" spans="1:34" ht="25" customHeight="1" x14ac:dyDescent="0.25">
      <c r="A50" s="297"/>
      <c r="B50" s="474" t="s">
        <v>216</v>
      </c>
      <c r="C50" s="294"/>
      <c r="D50" s="40"/>
      <c r="E50" s="294"/>
      <c r="F50" s="245"/>
      <c r="G50" s="40"/>
      <c r="H50" s="32"/>
      <c r="I50" s="32"/>
      <c r="J50" s="29"/>
      <c r="K50" s="32"/>
      <c r="L50" s="32"/>
      <c r="M50" s="32"/>
      <c r="N50" s="32"/>
      <c r="O50" s="32"/>
      <c r="P50" s="257"/>
      <c r="Q50" s="36"/>
      <c r="R50" s="257"/>
      <c r="S50" s="257"/>
      <c r="T50" s="32"/>
      <c r="U50" s="169"/>
    </row>
    <row r="51" spans="1:34" ht="15" customHeight="1" x14ac:dyDescent="0.25">
      <c r="A51" s="297"/>
      <c r="B51" s="39" t="s">
        <v>217</v>
      </c>
      <c r="C51" s="294"/>
      <c r="D51" s="40"/>
      <c r="E51" s="294"/>
      <c r="F51" s="245"/>
      <c r="G51" s="40"/>
      <c r="H51" s="31">
        <f t="shared" ref="H51:I51" si="25">H52</f>
        <v>20000</v>
      </c>
      <c r="I51" s="31">
        <f t="shared" si="25"/>
        <v>0</v>
      </c>
      <c r="J51" s="31">
        <f>J52</f>
        <v>20000</v>
      </c>
      <c r="K51" s="31">
        <f t="shared" ref="K51:T51" si="26">K52</f>
        <v>0</v>
      </c>
      <c r="L51" s="31">
        <f t="shared" si="26"/>
        <v>20000</v>
      </c>
      <c r="M51" s="31">
        <f t="shared" si="26"/>
        <v>0</v>
      </c>
      <c r="N51" s="31">
        <f t="shared" si="26"/>
        <v>20000</v>
      </c>
      <c r="O51" s="31">
        <f t="shared" si="26"/>
        <v>20000</v>
      </c>
      <c r="P51" s="254">
        <f t="shared" si="26"/>
        <v>0</v>
      </c>
      <c r="Q51" s="31">
        <f t="shared" si="26"/>
        <v>0</v>
      </c>
      <c r="R51" s="31">
        <f t="shared" si="26"/>
        <v>20000</v>
      </c>
      <c r="S51" s="31">
        <f t="shared" si="26"/>
        <v>20000</v>
      </c>
      <c r="T51" s="31">
        <f t="shared" si="26"/>
        <v>20000</v>
      </c>
      <c r="U51" s="168">
        <f>+IFERROR((R51/N51),0%)</f>
        <v>1</v>
      </c>
    </row>
    <row r="52" spans="1:34" ht="15" customHeight="1" x14ac:dyDescent="0.25">
      <c r="A52" s="297"/>
      <c r="B52" s="35" t="s">
        <v>27</v>
      </c>
      <c r="C52" s="294" t="s">
        <v>25</v>
      </c>
      <c r="D52" s="40">
        <v>128809</v>
      </c>
      <c r="E52" s="294">
        <v>3</v>
      </c>
      <c r="F52" s="245">
        <v>142</v>
      </c>
      <c r="G52" s="40" t="str">
        <f>CONCATENATE(D52,"-",E52,"-",F52)</f>
        <v>128809-3-142</v>
      </c>
      <c r="H52" s="32">
        <f>IFERROR(VLOOKUP(G52,'Base Zero'!A:L,6,FALSE),0)</f>
        <v>20000</v>
      </c>
      <c r="I52" s="32">
        <f>IFERROR(VLOOKUP(G52,'Base Zero'!A:L,7,FALSE),0)</f>
        <v>0</v>
      </c>
      <c r="J52" s="29">
        <f>(H52+I52)</f>
        <v>20000</v>
      </c>
      <c r="K52" s="32">
        <f>(L52-J52)</f>
        <v>0</v>
      </c>
      <c r="L52" s="29">
        <f>IFERROR(VLOOKUP(G52,'Base Zero'!$A:$L,10,FALSE),0)</f>
        <v>20000</v>
      </c>
      <c r="M52" s="32">
        <f>+L52-N52</f>
        <v>0</v>
      </c>
      <c r="N52" s="32">
        <f>IFERROR(VLOOKUP(G52,'Base Zero'!$A:$S,19,FALSE),0)</f>
        <v>20000</v>
      </c>
      <c r="O52" s="33">
        <f>IFERROR(VLOOKUP(G52,'Base Execução'!A:P,6,FALSE),0)+IFERROR(VLOOKUP(G52,'Destaque Liberado pela CPRM'!A:F,6,FALSE),0)</f>
        <v>20000</v>
      </c>
      <c r="P52" s="279">
        <f>+N52-O52</f>
        <v>0</v>
      </c>
      <c r="Q52" s="36"/>
      <c r="R52" s="257">
        <f>IFERROR(VLOOKUP(G52,'Base Execução'!$A:$L,8,FALSE),0)</f>
        <v>20000</v>
      </c>
      <c r="S52" s="257">
        <f>IFERROR(VLOOKUP(G52,'Base Execução'!$A:$L,10,FALSE),0)</f>
        <v>20000</v>
      </c>
      <c r="T52" s="32">
        <f>IFERROR(VLOOKUP(G52,'Base Execução'!$A:$L,12,FALSE),0)</f>
        <v>20000</v>
      </c>
      <c r="U52" s="169"/>
    </row>
    <row r="53" spans="1:34" ht="15" customHeight="1" x14ac:dyDescent="0.25">
      <c r="A53" s="297"/>
      <c r="B53" s="474" t="s">
        <v>218</v>
      </c>
      <c r="C53" s="294"/>
      <c r="D53" s="40"/>
      <c r="E53" s="294"/>
      <c r="F53" s="245"/>
      <c r="G53" s="40"/>
      <c r="H53" s="32"/>
      <c r="I53" s="32"/>
      <c r="J53" s="29"/>
      <c r="K53" s="32"/>
      <c r="L53" s="29"/>
      <c r="M53" s="32"/>
      <c r="N53" s="32"/>
      <c r="O53" s="32"/>
      <c r="P53" s="257"/>
      <c r="Q53" s="36"/>
      <c r="R53" s="257"/>
      <c r="S53" s="257"/>
      <c r="T53" s="32"/>
      <c r="U53" s="169"/>
    </row>
    <row r="54" spans="1:34" ht="15" customHeight="1" x14ac:dyDescent="0.25">
      <c r="A54" s="297"/>
      <c r="B54" s="39" t="s">
        <v>219</v>
      </c>
      <c r="C54" s="294"/>
      <c r="D54" s="40"/>
      <c r="E54" s="294"/>
      <c r="F54" s="245"/>
      <c r="G54" s="40"/>
      <c r="H54" s="31">
        <f t="shared" ref="H54:I54" si="27">H55</f>
        <v>90000</v>
      </c>
      <c r="I54" s="31">
        <f t="shared" si="27"/>
        <v>0</v>
      </c>
      <c r="J54" s="31">
        <f>J55</f>
        <v>90000</v>
      </c>
      <c r="K54" s="31">
        <f t="shared" ref="K54:T54" si="28">K55</f>
        <v>-3223</v>
      </c>
      <c r="L54" s="31">
        <f t="shared" si="28"/>
        <v>86777</v>
      </c>
      <c r="M54" s="31">
        <f t="shared" si="28"/>
        <v>0</v>
      </c>
      <c r="N54" s="31">
        <f t="shared" si="28"/>
        <v>86777</v>
      </c>
      <c r="O54" s="31">
        <f t="shared" si="28"/>
        <v>86776.73</v>
      </c>
      <c r="P54" s="254">
        <f t="shared" si="28"/>
        <v>0.27000000000407454</v>
      </c>
      <c r="Q54" s="31">
        <f t="shared" si="28"/>
        <v>0</v>
      </c>
      <c r="R54" s="31">
        <f t="shared" si="28"/>
        <v>86776.73</v>
      </c>
      <c r="S54" s="31">
        <f t="shared" si="28"/>
        <v>86776.73</v>
      </c>
      <c r="T54" s="31">
        <f t="shared" si="28"/>
        <v>86776.73</v>
      </c>
      <c r="U54" s="168">
        <f>+IFERROR((R54/N54),0%)</f>
        <v>0.99999688857646607</v>
      </c>
    </row>
    <row r="55" spans="1:34" ht="15" customHeight="1" x14ac:dyDescent="0.25">
      <c r="A55" s="297"/>
      <c r="B55" s="35" t="s">
        <v>27</v>
      </c>
      <c r="C55" s="294" t="s">
        <v>25</v>
      </c>
      <c r="D55" s="40">
        <v>128811</v>
      </c>
      <c r="E55" s="294">
        <v>3</v>
      </c>
      <c r="F55" s="245">
        <v>142</v>
      </c>
      <c r="G55" s="40" t="str">
        <f>CONCATENATE(D55,"-",E55,"-",F55)</f>
        <v>128811-3-142</v>
      </c>
      <c r="H55" s="32">
        <f>IFERROR(VLOOKUP(G55,'Base Zero'!A:L,6,FALSE),0)</f>
        <v>90000</v>
      </c>
      <c r="I55" s="32">
        <f>IFERROR(VLOOKUP(G55,'Base Zero'!A:L,7,FALSE),0)</f>
        <v>0</v>
      </c>
      <c r="J55" s="29">
        <f>(H55+I55)</f>
        <v>90000</v>
      </c>
      <c r="K55" s="32">
        <f>(L55-J55)</f>
        <v>-3223</v>
      </c>
      <c r="L55" s="32">
        <f>IFERROR(VLOOKUP(G55,'Base Zero'!$A:$L,10,FALSE),0)</f>
        <v>86777</v>
      </c>
      <c r="M55" s="32">
        <f>+L55-N55</f>
        <v>0</v>
      </c>
      <c r="N55" s="32">
        <f>IFERROR(VLOOKUP(G55,'Base Zero'!$A:$S,19,FALSE),0)</f>
        <v>86777</v>
      </c>
      <c r="O55" s="33">
        <f>IFERROR(VLOOKUP(G55,'Base Execução'!A:P,6,FALSE),0)+IFERROR(VLOOKUP(G55,'Destaque Liberado pela CPRM'!A:F,6,FALSE),0)</f>
        <v>86776.73</v>
      </c>
      <c r="P55" s="279">
        <f>+N55-O55</f>
        <v>0.27000000000407454</v>
      </c>
      <c r="Q55" s="36"/>
      <c r="R55" s="257">
        <f>IFERROR(VLOOKUP(G55,'Base Execução'!$A:$L,8,FALSE),0)</f>
        <v>86776.73</v>
      </c>
      <c r="S55" s="257">
        <f>IFERROR(VLOOKUP(G55,'Base Execução'!$A:$L,10,FALSE),0)</f>
        <v>86776.73</v>
      </c>
      <c r="T55" s="32">
        <f>IFERROR(VLOOKUP(G55,'Base Execução'!$A:$L,12,FALSE),0)</f>
        <v>86776.73</v>
      </c>
      <c r="U55" s="324"/>
    </row>
    <row r="56" spans="1:34" s="11" customFormat="1" ht="15" customHeight="1" x14ac:dyDescent="0.25">
      <c r="A56" s="297"/>
      <c r="B56" s="338"/>
      <c r="C56" s="54"/>
      <c r="D56" s="55"/>
      <c r="E56" s="54"/>
      <c r="F56" s="56"/>
      <c r="G56" s="54"/>
      <c r="H56" s="43"/>
      <c r="I56" s="43"/>
      <c r="J56" s="25"/>
      <c r="K56" s="43"/>
      <c r="L56" s="43"/>
      <c r="M56" s="43"/>
      <c r="N56" s="43"/>
      <c r="O56" s="43"/>
      <c r="P56" s="290"/>
      <c r="Q56" s="36"/>
      <c r="R56" s="290"/>
      <c r="S56" s="290"/>
      <c r="T56" s="43"/>
      <c r="U56" s="326"/>
      <c r="V56" s="40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11" customFormat="1" ht="25" customHeight="1" x14ac:dyDescent="0.25">
      <c r="A57" s="297"/>
      <c r="B57" s="26" t="s">
        <v>242</v>
      </c>
      <c r="C57" s="298"/>
      <c r="D57" s="299"/>
      <c r="E57" s="298"/>
      <c r="F57" s="300"/>
      <c r="G57" s="298"/>
      <c r="H57" s="27">
        <f>+H59</f>
        <v>22939</v>
      </c>
      <c r="I57" s="27">
        <f>+I59</f>
        <v>0</v>
      </c>
      <c r="J57" s="28">
        <f t="shared" ref="J57:L57" si="29">+J59</f>
        <v>22939</v>
      </c>
      <c r="K57" s="27">
        <f t="shared" si="29"/>
        <v>0</v>
      </c>
      <c r="L57" s="27">
        <f t="shared" si="29"/>
        <v>22939</v>
      </c>
      <c r="M57" s="27">
        <f>+M59</f>
        <v>0</v>
      </c>
      <c r="N57" s="27">
        <f>+N59</f>
        <v>22939</v>
      </c>
      <c r="O57" s="27">
        <f t="shared" ref="O57" si="30">+O59</f>
        <v>0</v>
      </c>
      <c r="P57" s="255">
        <f>+P59</f>
        <v>22939</v>
      </c>
      <c r="Q57" s="36"/>
      <c r="R57" s="255">
        <f t="shared" ref="R57:S57" si="31">+R59</f>
        <v>0</v>
      </c>
      <c r="S57" s="255">
        <f t="shared" si="31"/>
        <v>0</v>
      </c>
      <c r="T57" s="27">
        <f>+T59</f>
        <v>0</v>
      </c>
      <c r="U57" s="170">
        <f>+IFERROR((R57/N57),0%)</f>
        <v>0</v>
      </c>
      <c r="V57" s="406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11" customFormat="1" ht="15" customHeight="1" x14ac:dyDescent="0.25">
      <c r="A58" s="108"/>
      <c r="B58" s="302" t="s">
        <v>331</v>
      </c>
      <c r="C58" s="303"/>
      <c r="D58" s="41"/>
      <c r="E58" s="303"/>
      <c r="F58" s="304"/>
      <c r="G58" s="303"/>
      <c r="H58" s="33"/>
      <c r="I58" s="33"/>
      <c r="J58" s="24"/>
      <c r="K58" s="33"/>
      <c r="L58" s="33"/>
      <c r="M58" s="33"/>
      <c r="N58" s="33"/>
      <c r="O58" s="33"/>
      <c r="P58" s="256"/>
      <c r="Q58" s="34"/>
      <c r="R58" s="257"/>
      <c r="S58" s="257"/>
      <c r="T58" s="32"/>
      <c r="U58" s="169"/>
      <c r="V58" s="406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" customHeight="1" x14ac:dyDescent="0.25">
      <c r="B59" s="35" t="s">
        <v>24</v>
      </c>
      <c r="C59" s="303" t="s">
        <v>47</v>
      </c>
      <c r="D59" s="41">
        <v>93039</v>
      </c>
      <c r="E59" s="303">
        <v>2</v>
      </c>
      <c r="F59" s="304">
        <v>100</v>
      </c>
      <c r="G59" s="41"/>
      <c r="H59" s="33">
        <f>H63</f>
        <v>22939</v>
      </c>
      <c r="I59" s="33">
        <f t="shared" ref="I59:T59" si="32">I63</f>
        <v>0</v>
      </c>
      <c r="J59" s="33">
        <f t="shared" si="32"/>
        <v>22939</v>
      </c>
      <c r="K59" s="33">
        <f t="shared" si="32"/>
        <v>0</v>
      </c>
      <c r="L59" s="33">
        <f t="shared" si="32"/>
        <v>22939</v>
      </c>
      <c r="M59" s="33">
        <f t="shared" si="32"/>
        <v>0</v>
      </c>
      <c r="N59" s="33">
        <f t="shared" si="32"/>
        <v>22939</v>
      </c>
      <c r="O59" s="33">
        <f t="shared" si="32"/>
        <v>0</v>
      </c>
      <c r="P59" s="33">
        <f t="shared" si="32"/>
        <v>22939</v>
      </c>
      <c r="Q59" s="33">
        <f t="shared" si="32"/>
        <v>0</v>
      </c>
      <c r="R59" s="33">
        <f t="shared" si="32"/>
        <v>0</v>
      </c>
      <c r="S59" s="33">
        <f t="shared" si="32"/>
        <v>0</v>
      </c>
      <c r="T59" s="33">
        <f t="shared" si="32"/>
        <v>0</v>
      </c>
      <c r="U59" s="360"/>
    </row>
    <row r="60" spans="1:34" ht="15" customHeight="1" x14ac:dyDescent="0.25">
      <c r="B60" s="35"/>
      <c r="C60" s="303"/>
      <c r="D60" s="41"/>
      <c r="E60" s="303"/>
      <c r="F60" s="304"/>
      <c r="G60" s="41"/>
      <c r="H60" s="33"/>
      <c r="I60" s="33"/>
      <c r="J60" s="24"/>
      <c r="K60" s="33"/>
      <c r="L60" s="33"/>
      <c r="M60" s="33"/>
      <c r="N60" s="33"/>
      <c r="O60" s="33"/>
      <c r="P60" s="256"/>
      <c r="Q60" s="34"/>
      <c r="R60" s="256"/>
      <c r="S60" s="256"/>
      <c r="T60" s="33"/>
      <c r="U60" s="360"/>
    </row>
    <row r="61" spans="1:34" s="11" customFormat="1" ht="25" customHeight="1" x14ac:dyDescent="0.25">
      <c r="A61" s="297"/>
      <c r="B61" s="474" t="s">
        <v>245</v>
      </c>
      <c r="C61" s="294"/>
      <c r="D61" s="40"/>
      <c r="E61" s="294"/>
      <c r="F61" s="45"/>
      <c r="G61" s="294"/>
      <c r="H61" s="23"/>
      <c r="I61" s="23"/>
      <c r="J61" s="30"/>
      <c r="K61" s="23"/>
      <c r="L61" s="23"/>
      <c r="M61" s="23"/>
      <c r="N61" s="23"/>
      <c r="O61" s="23"/>
      <c r="P61" s="254"/>
      <c r="Q61" s="36"/>
      <c r="R61" s="254"/>
      <c r="S61" s="254"/>
      <c r="T61" s="23"/>
      <c r="U61" s="169"/>
      <c r="V61" s="406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s="11" customFormat="1" ht="15" customHeight="1" x14ac:dyDescent="0.25">
      <c r="A62" s="297"/>
      <c r="B62" s="39" t="s">
        <v>243</v>
      </c>
      <c r="C62" s="294"/>
      <c r="D62" s="40"/>
      <c r="E62" s="294"/>
      <c r="F62" s="45"/>
      <c r="G62" s="294"/>
      <c r="H62" s="31">
        <f t="shared" ref="H62:I62" si="33">H63</f>
        <v>22939</v>
      </c>
      <c r="I62" s="31">
        <f t="shared" si="33"/>
        <v>0</v>
      </c>
      <c r="J62" s="31">
        <f>J63</f>
        <v>22939</v>
      </c>
      <c r="K62" s="31">
        <f t="shared" ref="K62:T62" si="34">K63</f>
        <v>0</v>
      </c>
      <c r="L62" s="31">
        <f>L63</f>
        <v>22939</v>
      </c>
      <c r="M62" s="31">
        <f>M63</f>
        <v>0</v>
      </c>
      <c r="N62" s="31">
        <f>N63</f>
        <v>22939</v>
      </c>
      <c r="O62" s="31">
        <f t="shared" si="34"/>
        <v>0</v>
      </c>
      <c r="P62" s="254">
        <f t="shared" si="34"/>
        <v>22939</v>
      </c>
      <c r="Q62" s="31">
        <f t="shared" si="34"/>
        <v>0</v>
      </c>
      <c r="R62" s="31">
        <f t="shared" si="34"/>
        <v>0</v>
      </c>
      <c r="S62" s="31">
        <f t="shared" si="34"/>
        <v>0</v>
      </c>
      <c r="T62" s="31">
        <f t="shared" si="34"/>
        <v>0</v>
      </c>
      <c r="U62" s="168">
        <f>+IFERROR((R62/N62),0%)</f>
        <v>0</v>
      </c>
      <c r="V62" s="406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" customHeight="1" x14ac:dyDescent="0.25">
      <c r="A63" s="297"/>
      <c r="B63" s="35" t="s">
        <v>27</v>
      </c>
      <c r="C63" s="294" t="s">
        <v>47</v>
      </c>
      <c r="D63" s="40">
        <v>93039</v>
      </c>
      <c r="E63" s="294">
        <v>2</v>
      </c>
      <c r="F63" s="245">
        <v>100</v>
      </c>
      <c r="G63" s="40" t="str">
        <f>CONCATENATE(D63,"-",E63,"-",F63)</f>
        <v>93039-2-100</v>
      </c>
      <c r="H63" s="32">
        <f>IFERROR(VLOOKUP(G63,'Base Zero'!A:L,6,FALSE),0)</f>
        <v>22939</v>
      </c>
      <c r="I63" s="32">
        <f>IFERROR(VLOOKUP(G63,'Base Zero'!A:L,7,FALSE),0)</f>
        <v>0</v>
      </c>
      <c r="J63" s="29">
        <f>(H63+I63)</f>
        <v>22939</v>
      </c>
      <c r="K63" s="32">
        <f>(L63-J63)</f>
        <v>0</v>
      </c>
      <c r="L63" s="32">
        <f>IFERROR(VLOOKUP(G63,'Base Zero'!$A:$L,10,FALSE),0)</f>
        <v>22939</v>
      </c>
      <c r="M63" s="32">
        <f>+L63-N63</f>
        <v>0</v>
      </c>
      <c r="N63" s="32">
        <f>IFERROR(VLOOKUP(G63,'Base Zero'!$A:$S,19,FALSE),0)</f>
        <v>22939</v>
      </c>
      <c r="O63" s="33">
        <f>IFERROR(VLOOKUP(G63,'Base Execução'!A:P,6,FALSE),0)+IFERROR(VLOOKUP(G63,'Destaque Liberado pela CPRM'!A:F,6,FALSE),0)</f>
        <v>0</v>
      </c>
      <c r="P63" s="279">
        <f>+N63-O63</f>
        <v>22939</v>
      </c>
      <c r="Q63" s="36"/>
      <c r="R63" s="257">
        <f>IFERROR(VLOOKUP(G63,'Base Execução'!$A:$L,8,FALSE),0)</f>
        <v>0</v>
      </c>
      <c r="S63" s="257">
        <f>IFERROR(VLOOKUP(G63,'Base Execução'!$A:$L,10,FALSE),0)</f>
        <v>0</v>
      </c>
      <c r="T63" s="32">
        <f>IFERROR(VLOOKUP(G63,'Base Execução'!$A:$L,12,FALSE),0)</f>
        <v>0</v>
      </c>
      <c r="U63" s="169"/>
    </row>
    <row r="64" spans="1:34" s="11" customFormat="1" ht="15" customHeight="1" x14ac:dyDescent="0.25">
      <c r="A64" s="297"/>
      <c r="B64" s="338"/>
      <c r="C64" s="54"/>
      <c r="D64" s="55"/>
      <c r="E64" s="54"/>
      <c r="F64" s="56"/>
      <c r="G64" s="54"/>
      <c r="H64" s="43"/>
      <c r="I64" s="43"/>
      <c r="J64" s="25"/>
      <c r="K64" s="43"/>
      <c r="L64" s="43"/>
      <c r="M64" s="43"/>
      <c r="N64" s="43"/>
      <c r="O64" s="43"/>
      <c r="P64" s="290"/>
      <c r="Q64" s="36"/>
      <c r="R64" s="290"/>
      <c r="S64" s="290"/>
      <c r="T64" s="43"/>
      <c r="U64" s="326"/>
      <c r="V64" s="406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11" customFormat="1" ht="25" customHeight="1" x14ac:dyDescent="0.25">
      <c r="A65" s="297"/>
      <c r="B65" s="26" t="s">
        <v>257</v>
      </c>
      <c r="C65" s="298"/>
      <c r="D65" s="299"/>
      <c r="E65" s="298"/>
      <c r="F65" s="300"/>
      <c r="G65" s="298"/>
      <c r="H65" s="27">
        <f>SUM(H67:H72)</f>
        <v>35000000</v>
      </c>
      <c r="I65" s="27">
        <f>SUM(I67:I72)</f>
        <v>0</v>
      </c>
      <c r="J65" s="27">
        <f t="shared" ref="J65:T65" si="35">SUM(J67:J72)</f>
        <v>35000000</v>
      </c>
      <c r="K65" s="27">
        <f t="shared" si="35"/>
        <v>-39000</v>
      </c>
      <c r="L65" s="27">
        <f t="shared" si="35"/>
        <v>34961000</v>
      </c>
      <c r="M65" s="27">
        <f t="shared" si="35"/>
        <v>0</v>
      </c>
      <c r="N65" s="27">
        <f t="shared" si="35"/>
        <v>34961000</v>
      </c>
      <c r="O65" s="27">
        <f t="shared" si="35"/>
        <v>34960999.979999997</v>
      </c>
      <c r="P65" s="27">
        <f t="shared" si="35"/>
        <v>2.0000000018626451E-2</v>
      </c>
      <c r="Q65" s="36">
        <f t="shared" ref="Q65" si="36">SUM(Q69:Q72)</f>
        <v>0</v>
      </c>
      <c r="R65" s="27">
        <f t="shared" si="35"/>
        <v>33843630.350000001</v>
      </c>
      <c r="S65" s="27">
        <f t="shared" si="35"/>
        <v>28686622.170000002</v>
      </c>
      <c r="T65" s="27">
        <f t="shared" si="35"/>
        <v>28277783.720000003</v>
      </c>
      <c r="U65" s="170">
        <f>+IFERROR((R65/N65),0%)</f>
        <v>0.96803953977288981</v>
      </c>
      <c r="V65" s="406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11" customFormat="1" ht="15" customHeight="1" x14ac:dyDescent="0.25">
      <c r="A66" s="108"/>
      <c r="B66" s="302" t="s">
        <v>332</v>
      </c>
      <c r="C66" s="303"/>
      <c r="D66" s="41"/>
      <c r="E66" s="303"/>
      <c r="F66" s="304"/>
      <c r="G66" s="303"/>
      <c r="H66" s="33"/>
      <c r="I66" s="33"/>
      <c r="J66" s="24"/>
      <c r="K66" s="33"/>
      <c r="L66" s="33"/>
      <c r="M66" s="33"/>
      <c r="N66" s="33"/>
      <c r="O66" s="33"/>
      <c r="P66" s="256"/>
      <c r="Q66" s="345"/>
      <c r="R66" s="257"/>
      <c r="S66" s="257"/>
      <c r="T66" s="32"/>
      <c r="U66" s="169"/>
      <c r="V66" s="40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11" customFormat="1" ht="15" customHeight="1" x14ac:dyDescent="0.25">
      <c r="A67" s="108"/>
      <c r="B67" s="340" t="s">
        <v>24</v>
      </c>
      <c r="C67" s="303" t="s">
        <v>25</v>
      </c>
      <c r="D67" s="41"/>
      <c r="E67" s="303">
        <v>3</v>
      </c>
      <c r="F67" s="339">
        <v>100</v>
      </c>
      <c r="G67" s="303"/>
      <c r="H67" s="33">
        <f t="shared" ref="H67:H72" si="37">H76</f>
        <v>0</v>
      </c>
      <c r="I67" s="33">
        <f t="shared" ref="I67:T67" si="38">I76</f>
        <v>1426542</v>
      </c>
      <c r="J67" s="33">
        <f t="shared" si="38"/>
        <v>1426542</v>
      </c>
      <c r="K67" s="33">
        <f t="shared" si="38"/>
        <v>0</v>
      </c>
      <c r="L67" s="33">
        <f t="shared" si="38"/>
        <v>1426542</v>
      </c>
      <c r="M67" s="33">
        <f t="shared" si="38"/>
        <v>0</v>
      </c>
      <c r="N67" s="33">
        <f t="shared" si="38"/>
        <v>1426542</v>
      </c>
      <c r="O67" s="33">
        <f t="shared" si="38"/>
        <v>1426542</v>
      </c>
      <c r="P67" s="33">
        <f t="shared" si="38"/>
        <v>0</v>
      </c>
      <c r="Q67" s="345"/>
      <c r="R67" s="33">
        <f t="shared" si="38"/>
        <v>1321618.8600000001</v>
      </c>
      <c r="S67" s="33">
        <f t="shared" si="38"/>
        <v>299864.11</v>
      </c>
      <c r="T67" s="33">
        <f t="shared" si="38"/>
        <v>286345.69</v>
      </c>
      <c r="U67" s="169"/>
      <c r="V67" s="40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11" customFormat="1" ht="15" customHeight="1" x14ac:dyDescent="0.25">
      <c r="A68" s="108"/>
      <c r="B68" s="340" t="s">
        <v>24</v>
      </c>
      <c r="C68" s="303" t="s">
        <v>28</v>
      </c>
      <c r="D68" s="41"/>
      <c r="E68" s="303">
        <v>4</v>
      </c>
      <c r="F68" s="339">
        <v>100</v>
      </c>
      <c r="G68" s="303"/>
      <c r="H68" s="33">
        <f t="shared" si="37"/>
        <v>0</v>
      </c>
      <c r="I68" s="33">
        <f t="shared" ref="I68:T68" si="39">I77</f>
        <v>5561</v>
      </c>
      <c r="J68" s="33">
        <f t="shared" si="39"/>
        <v>5561</v>
      </c>
      <c r="K68" s="33">
        <f t="shared" si="39"/>
        <v>0</v>
      </c>
      <c r="L68" s="33">
        <f t="shared" si="39"/>
        <v>5561</v>
      </c>
      <c r="M68" s="33">
        <f t="shared" si="39"/>
        <v>0</v>
      </c>
      <c r="N68" s="33">
        <f t="shared" si="39"/>
        <v>5561</v>
      </c>
      <c r="O68" s="33">
        <f t="shared" si="39"/>
        <v>5561</v>
      </c>
      <c r="P68" s="33">
        <f t="shared" si="39"/>
        <v>0</v>
      </c>
      <c r="Q68" s="345"/>
      <c r="R68" s="33">
        <f t="shared" si="39"/>
        <v>5561</v>
      </c>
      <c r="S68" s="33">
        <f t="shared" si="39"/>
        <v>0</v>
      </c>
      <c r="T68" s="33">
        <f t="shared" si="39"/>
        <v>0</v>
      </c>
      <c r="U68" s="169"/>
      <c r="V68" s="40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11" customFormat="1" ht="15" customHeight="1" x14ac:dyDescent="0.25">
      <c r="A69" s="108"/>
      <c r="B69" s="340" t="s">
        <v>24</v>
      </c>
      <c r="C69" s="303" t="s">
        <v>25</v>
      </c>
      <c r="D69" s="41"/>
      <c r="E69" s="303">
        <v>3</v>
      </c>
      <c r="F69" s="339">
        <v>142</v>
      </c>
      <c r="G69" s="303"/>
      <c r="H69" s="33">
        <f t="shared" si="37"/>
        <v>33461000</v>
      </c>
      <c r="I69" s="33">
        <f t="shared" ref="I69:T69" si="40">I78</f>
        <v>-1426542</v>
      </c>
      <c r="J69" s="33">
        <f t="shared" si="40"/>
        <v>32034458</v>
      </c>
      <c r="K69" s="33">
        <f t="shared" si="40"/>
        <v>0</v>
      </c>
      <c r="L69" s="33">
        <f t="shared" si="40"/>
        <v>32034458</v>
      </c>
      <c r="M69" s="33">
        <f t="shared" si="40"/>
        <v>0</v>
      </c>
      <c r="N69" s="33">
        <f t="shared" si="40"/>
        <v>32034458</v>
      </c>
      <c r="O69" s="33">
        <f t="shared" si="40"/>
        <v>32034458</v>
      </c>
      <c r="P69" s="256">
        <f t="shared" si="40"/>
        <v>0</v>
      </c>
      <c r="Q69" s="33">
        <f t="shared" si="40"/>
        <v>0</v>
      </c>
      <c r="R69" s="33">
        <f t="shared" si="40"/>
        <v>31022011.510000002</v>
      </c>
      <c r="S69" s="33">
        <f t="shared" si="40"/>
        <v>28276318.850000001</v>
      </c>
      <c r="T69" s="33">
        <f t="shared" si="40"/>
        <v>27918359.960000001</v>
      </c>
      <c r="U69" s="169"/>
      <c r="V69" s="40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11" customFormat="1" ht="15" customHeight="1" x14ac:dyDescent="0.25">
      <c r="A70" s="108"/>
      <c r="B70" s="340" t="s">
        <v>24</v>
      </c>
      <c r="C70" s="303" t="s">
        <v>28</v>
      </c>
      <c r="D70" s="41"/>
      <c r="E70" s="303">
        <v>4</v>
      </c>
      <c r="F70" s="339">
        <v>142</v>
      </c>
      <c r="G70" s="303"/>
      <c r="H70" s="33">
        <f t="shared" si="37"/>
        <v>1494439</v>
      </c>
      <c r="I70" s="33">
        <f t="shared" ref="I70:T70" si="41">I79</f>
        <v>0</v>
      </c>
      <c r="J70" s="33">
        <f t="shared" si="41"/>
        <v>1494439</v>
      </c>
      <c r="K70" s="33">
        <f t="shared" si="41"/>
        <v>0</v>
      </c>
      <c r="L70" s="33">
        <f t="shared" si="41"/>
        <v>1494439</v>
      </c>
      <c r="M70" s="33">
        <f t="shared" si="41"/>
        <v>0</v>
      </c>
      <c r="N70" s="33">
        <f t="shared" si="41"/>
        <v>1494439</v>
      </c>
      <c r="O70" s="33">
        <f t="shared" si="41"/>
        <v>1494438.98</v>
      </c>
      <c r="P70" s="256">
        <f t="shared" si="41"/>
        <v>2.0000000018626451E-2</v>
      </c>
      <c r="Q70" s="33">
        <f t="shared" si="41"/>
        <v>0</v>
      </c>
      <c r="R70" s="33">
        <f t="shared" si="41"/>
        <v>1494438.98</v>
      </c>
      <c r="S70" s="33">
        <f t="shared" si="41"/>
        <v>110439.21</v>
      </c>
      <c r="T70" s="33">
        <f t="shared" si="41"/>
        <v>73078.070000000007</v>
      </c>
      <c r="U70" s="169"/>
      <c r="V70" s="40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11" customFormat="1" ht="15" customHeight="1" x14ac:dyDescent="0.25">
      <c r="A71" s="108"/>
      <c r="B71" s="340" t="s">
        <v>40</v>
      </c>
      <c r="C71" s="303" t="s">
        <v>28</v>
      </c>
      <c r="D71" s="41"/>
      <c r="E71" s="303">
        <v>4</v>
      </c>
      <c r="F71" s="304">
        <v>163</v>
      </c>
      <c r="G71" s="303"/>
      <c r="H71" s="33">
        <f t="shared" si="37"/>
        <v>5561</v>
      </c>
      <c r="I71" s="33">
        <f t="shared" ref="I71:T71" si="42">I80</f>
        <v>-5561</v>
      </c>
      <c r="J71" s="33">
        <f t="shared" si="42"/>
        <v>0</v>
      </c>
      <c r="K71" s="33">
        <f t="shared" si="42"/>
        <v>0</v>
      </c>
      <c r="L71" s="33">
        <f t="shared" si="42"/>
        <v>0</v>
      </c>
      <c r="M71" s="33">
        <f t="shared" si="42"/>
        <v>0</v>
      </c>
      <c r="N71" s="33">
        <f t="shared" si="42"/>
        <v>0</v>
      </c>
      <c r="O71" s="33">
        <f t="shared" si="42"/>
        <v>0</v>
      </c>
      <c r="P71" s="256">
        <f t="shared" si="42"/>
        <v>0</v>
      </c>
      <c r="Q71" s="33">
        <f t="shared" si="42"/>
        <v>0</v>
      </c>
      <c r="R71" s="33">
        <f t="shared" si="42"/>
        <v>0</v>
      </c>
      <c r="S71" s="33">
        <f t="shared" si="42"/>
        <v>0</v>
      </c>
      <c r="T71" s="33">
        <f t="shared" si="42"/>
        <v>0</v>
      </c>
      <c r="U71" s="169"/>
      <c r="V71" s="40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11" customFormat="1" ht="15" customHeight="1" x14ac:dyDescent="0.25">
      <c r="A72" s="108"/>
      <c r="B72" s="35" t="s">
        <v>26</v>
      </c>
      <c r="C72" s="303" t="s">
        <v>25</v>
      </c>
      <c r="D72" s="41"/>
      <c r="E72" s="303">
        <v>3</v>
      </c>
      <c r="F72" s="304">
        <v>180</v>
      </c>
      <c r="G72" s="303"/>
      <c r="H72" s="33">
        <f t="shared" si="37"/>
        <v>39000</v>
      </c>
      <c r="I72" s="33">
        <f t="shared" ref="I72:T72" si="43">I81</f>
        <v>0</v>
      </c>
      <c r="J72" s="33">
        <f t="shared" si="43"/>
        <v>39000</v>
      </c>
      <c r="K72" s="33">
        <f t="shared" si="43"/>
        <v>-39000</v>
      </c>
      <c r="L72" s="33">
        <f t="shared" si="43"/>
        <v>0</v>
      </c>
      <c r="M72" s="33">
        <f t="shared" si="43"/>
        <v>0</v>
      </c>
      <c r="N72" s="33">
        <f t="shared" si="43"/>
        <v>0</v>
      </c>
      <c r="O72" s="33">
        <f t="shared" si="43"/>
        <v>0</v>
      </c>
      <c r="P72" s="256">
        <f t="shared" si="43"/>
        <v>0</v>
      </c>
      <c r="Q72" s="33">
        <f t="shared" si="43"/>
        <v>0</v>
      </c>
      <c r="R72" s="33">
        <f t="shared" si="43"/>
        <v>0</v>
      </c>
      <c r="S72" s="33">
        <f t="shared" si="43"/>
        <v>0</v>
      </c>
      <c r="T72" s="33">
        <f t="shared" si="43"/>
        <v>0</v>
      </c>
      <c r="U72" s="169"/>
      <c r="V72" s="40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11" customFormat="1" ht="15" customHeight="1" x14ac:dyDescent="0.25">
      <c r="A73" s="108"/>
      <c r="B73" s="302"/>
      <c r="C73" s="303"/>
      <c r="D73" s="41"/>
      <c r="E73" s="303"/>
      <c r="F73" s="304"/>
      <c r="G73" s="303"/>
      <c r="H73" s="33"/>
      <c r="I73" s="33"/>
      <c r="J73" s="24"/>
      <c r="K73" s="33"/>
      <c r="L73" s="33"/>
      <c r="M73" s="33"/>
      <c r="N73" s="33"/>
      <c r="O73" s="33"/>
      <c r="P73" s="256"/>
      <c r="Q73" s="345"/>
      <c r="R73" s="257"/>
      <c r="S73" s="257"/>
      <c r="T73" s="32"/>
      <c r="U73" s="169"/>
      <c r="V73" s="406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11" customFormat="1" ht="15" customHeight="1" x14ac:dyDescent="0.25">
      <c r="A74" s="108"/>
      <c r="B74" s="474" t="s">
        <v>258</v>
      </c>
      <c r="C74" s="303"/>
      <c r="D74" s="41"/>
      <c r="E74" s="303"/>
      <c r="F74" s="304"/>
      <c r="G74" s="303"/>
      <c r="H74" s="33"/>
      <c r="I74" s="33"/>
      <c r="J74" s="24"/>
      <c r="K74" s="33"/>
      <c r="L74" s="33"/>
      <c r="M74" s="33"/>
      <c r="N74" s="33"/>
      <c r="O74" s="33"/>
      <c r="P74" s="256"/>
      <c r="Q74" s="345"/>
      <c r="R74" s="257"/>
      <c r="S74" s="257"/>
      <c r="T74" s="32"/>
      <c r="U74" s="169"/>
      <c r="V74" s="406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11" customFormat="1" ht="15" customHeight="1" x14ac:dyDescent="0.25">
      <c r="A75" s="108"/>
      <c r="B75" s="344" t="s">
        <v>186</v>
      </c>
      <c r="C75" s="303"/>
      <c r="D75" s="41"/>
      <c r="E75" s="303"/>
      <c r="F75" s="339"/>
      <c r="G75" s="41"/>
      <c r="H75" s="22">
        <f>SUM(H76:H81)</f>
        <v>35000000</v>
      </c>
      <c r="I75" s="22">
        <f t="shared" ref="I75:P75" si="44">SUM(I76:I81)</f>
        <v>0</v>
      </c>
      <c r="J75" s="22">
        <f t="shared" si="44"/>
        <v>35000000</v>
      </c>
      <c r="K75" s="22">
        <f t="shared" si="44"/>
        <v>-39000</v>
      </c>
      <c r="L75" s="22">
        <f t="shared" si="44"/>
        <v>34961000</v>
      </c>
      <c r="M75" s="22">
        <f t="shared" si="44"/>
        <v>0</v>
      </c>
      <c r="N75" s="22">
        <f t="shared" si="44"/>
        <v>34961000</v>
      </c>
      <c r="O75" s="22">
        <f t="shared" si="44"/>
        <v>34960999.979999997</v>
      </c>
      <c r="P75" s="253">
        <f t="shared" si="44"/>
        <v>2.0000000018626451E-2</v>
      </c>
      <c r="Q75" s="22">
        <f t="shared" ref="Q75" si="45">SUM(Q78:Q81)</f>
        <v>0</v>
      </c>
      <c r="R75" s="22">
        <f t="shared" ref="R75" si="46">SUM(R76:R81)</f>
        <v>33843630.350000001</v>
      </c>
      <c r="S75" s="22">
        <f t="shared" ref="S75" si="47">SUM(S76:S81)</f>
        <v>28686622.170000002</v>
      </c>
      <c r="T75" s="22">
        <f t="shared" ref="T75" si="48">SUM(T76:T81)</f>
        <v>28277783.720000003</v>
      </c>
      <c r="U75" s="168">
        <f>+IFERROR((R75/N75),0%)</f>
        <v>0.96803953977288981</v>
      </c>
      <c r="V75" s="406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11" customFormat="1" ht="15" customHeight="1" x14ac:dyDescent="0.25">
      <c r="A76" s="108"/>
      <c r="B76" s="340" t="s">
        <v>24</v>
      </c>
      <c r="C76" s="303" t="s">
        <v>25</v>
      </c>
      <c r="D76" s="41">
        <v>174232</v>
      </c>
      <c r="E76" s="303">
        <v>3</v>
      </c>
      <c r="F76" s="339">
        <v>100</v>
      </c>
      <c r="G76" s="41" t="str">
        <f t="shared" ref="G76:G77" si="49">CONCATENATE(D76,"-",E76,"-",F76)</f>
        <v>174232-3-100</v>
      </c>
      <c r="H76" s="33">
        <f>IFERROR(VLOOKUP(G76,'Base Zero'!A:L,6,FALSE),0)</f>
        <v>0</v>
      </c>
      <c r="I76" s="32">
        <f>IFERROR(VLOOKUP(G76,'Base Zero'!A:L,7,FALSE),0)</f>
        <v>1426542</v>
      </c>
      <c r="J76" s="29">
        <f t="shared" ref="J76" si="50">(H76+I76)</f>
        <v>1426542</v>
      </c>
      <c r="K76" s="32">
        <f t="shared" ref="K76" si="51">(L76-J76)</f>
        <v>0</v>
      </c>
      <c r="L76" s="33">
        <f>IFERROR(VLOOKUP(G76,'Base Zero'!$A:$L,10,FALSE),0)</f>
        <v>1426542</v>
      </c>
      <c r="M76" s="33">
        <f t="shared" ref="M76" si="52">+L76-N76</f>
        <v>0</v>
      </c>
      <c r="N76" s="33">
        <f>IFERROR(VLOOKUP(G76,'Base Zero'!$A:$S,19,FALSE),0)</f>
        <v>1426542</v>
      </c>
      <c r="O76" s="33">
        <f>IFERROR(VLOOKUP(G76,'Base Execução'!A:P,6,FALSE),0)+IFERROR(VLOOKUP(G76,'Destaque Liberado pela CPRM'!A:F,6,FALSE),0)</f>
        <v>1426542</v>
      </c>
      <c r="P76" s="256">
        <f>+N76-O76</f>
        <v>0</v>
      </c>
      <c r="Q76" s="22"/>
      <c r="R76" s="256">
        <f>IFERROR(VLOOKUP(G76,'Base Execução'!$A:$L,8,FALSE),0)</f>
        <v>1321618.8600000001</v>
      </c>
      <c r="S76" s="256">
        <f>IFERROR(VLOOKUP(G76,'Base Execução'!$A:$L,10,FALSE),0)</f>
        <v>299864.11</v>
      </c>
      <c r="T76" s="33">
        <f>IFERROR(VLOOKUP(G76,'Base Execução'!$A:$L,12,FALSE),0)</f>
        <v>286345.69</v>
      </c>
      <c r="U76" s="168"/>
      <c r="V76" s="406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11" customFormat="1" ht="15" customHeight="1" x14ac:dyDescent="0.25">
      <c r="A77" s="108"/>
      <c r="B77" s="340" t="s">
        <v>24</v>
      </c>
      <c r="C77" s="303" t="s">
        <v>28</v>
      </c>
      <c r="D77" s="41">
        <v>174232</v>
      </c>
      <c r="E77" s="303">
        <v>4</v>
      </c>
      <c r="F77" s="339">
        <v>100</v>
      </c>
      <c r="G77" s="41" t="str">
        <f t="shared" si="49"/>
        <v>174232-4-100</v>
      </c>
      <c r="H77" s="33">
        <f>IFERROR(VLOOKUP(G77,'Base Zero'!A:L,6,FALSE),0)</f>
        <v>0</v>
      </c>
      <c r="I77" s="32">
        <f>IFERROR(VLOOKUP(G77,'Base Zero'!A:L,7,FALSE),0)</f>
        <v>5561</v>
      </c>
      <c r="J77" s="29">
        <f t="shared" ref="J77" si="53">(H77+I77)</f>
        <v>5561</v>
      </c>
      <c r="K77" s="32">
        <f t="shared" ref="K77" si="54">(L77-J77)</f>
        <v>0</v>
      </c>
      <c r="L77" s="33">
        <f>IFERROR(VLOOKUP(G77,'Base Zero'!$A:$L,10,FALSE),0)</f>
        <v>5561</v>
      </c>
      <c r="M77" s="33">
        <f t="shared" ref="M77" si="55">+L77-N77</f>
        <v>0</v>
      </c>
      <c r="N77" s="33">
        <f>IFERROR(VLOOKUP(G77,'Base Zero'!$A:$S,19,FALSE),0)</f>
        <v>5561</v>
      </c>
      <c r="O77" s="33">
        <f>IFERROR(VLOOKUP(G77,'Base Execução'!A:P,6,FALSE),0)+IFERROR(VLOOKUP(G77,'Destaque Liberado pela CPRM'!A:F,6,FALSE),0)</f>
        <v>5561</v>
      </c>
      <c r="P77" s="256">
        <f>+N77-O77</f>
        <v>0</v>
      </c>
      <c r="Q77" s="22"/>
      <c r="R77" s="256">
        <f>IFERROR(VLOOKUP(G77,'Base Execução'!$A:$L,8,FALSE),0)</f>
        <v>5561</v>
      </c>
      <c r="S77" s="256">
        <f>IFERROR(VLOOKUP(G77,'Base Execução'!$A:$L,10,FALSE),0)</f>
        <v>0</v>
      </c>
      <c r="T77" s="33">
        <f>IFERROR(VLOOKUP(G77,'Base Execução'!$A:$L,12,FALSE),0)</f>
        <v>0</v>
      </c>
      <c r="U77" s="168"/>
      <c r="V77" s="406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11" customFormat="1" ht="15" customHeight="1" x14ac:dyDescent="0.25">
      <c r="A78" s="108"/>
      <c r="B78" s="340" t="s">
        <v>24</v>
      </c>
      <c r="C78" s="303" t="s">
        <v>25</v>
      </c>
      <c r="D78" s="41">
        <v>174232</v>
      </c>
      <c r="E78" s="303">
        <v>3</v>
      </c>
      <c r="F78" s="339">
        <v>142</v>
      </c>
      <c r="G78" s="41" t="str">
        <f t="shared" ref="G78:G81" si="56">CONCATENATE(D78,"-",E78,"-",F78)</f>
        <v>174232-3-142</v>
      </c>
      <c r="H78" s="33">
        <f>IFERROR(VLOOKUP(G78,'Base Zero'!A:L,6,FALSE),0)</f>
        <v>33461000</v>
      </c>
      <c r="I78" s="32">
        <f>IFERROR(VLOOKUP(G78,'Base Zero'!A:L,7,FALSE),0)</f>
        <v>-1426542</v>
      </c>
      <c r="J78" s="29">
        <f t="shared" ref="J78:J81" si="57">(H78+I78)</f>
        <v>32034458</v>
      </c>
      <c r="K78" s="32">
        <f t="shared" ref="K78:K81" si="58">(L78-J78)</f>
        <v>0</v>
      </c>
      <c r="L78" s="33">
        <f>IFERROR(VLOOKUP(G78,'Base Zero'!$A:$L,10,FALSE),0)</f>
        <v>32034458</v>
      </c>
      <c r="M78" s="33">
        <f t="shared" ref="M78:M81" si="59">+L78-N78</f>
        <v>0</v>
      </c>
      <c r="N78" s="33">
        <f>IFERROR(VLOOKUP(G78,'Base Zero'!$A:$S,19,FALSE),0)</f>
        <v>32034458</v>
      </c>
      <c r="O78" s="33">
        <f>IFERROR(VLOOKUP(G78,'Base Execução'!A:P,6,FALSE),0)+IFERROR(VLOOKUP(G78,'Destaque Liberado pela CPRM'!A:F,6,FALSE),0)</f>
        <v>32034458</v>
      </c>
      <c r="P78" s="256">
        <f>+N78-O78</f>
        <v>0</v>
      </c>
      <c r="Q78" s="346"/>
      <c r="R78" s="256">
        <f>IFERROR(VLOOKUP(G78,'Base Execução'!$A:$L,8,FALSE),0)</f>
        <v>31022011.510000002</v>
      </c>
      <c r="S78" s="256">
        <f>IFERROR(VLOOKUP(G78,'Base Execução'!$A:$L,10,FALSE),0)</f>
        <v>28276318.850000001</v>
      </c>
      <c r="T78" s="33">
        <f>IFERROR(VLOOKUP(G78,'Base Execução'!$A:$L,12,FALSE),0)</f>
        <v>27918359.960000001</v>
      </c>
      <c r="U78" s="169"/>
      <c r="V78" s="406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11" customFormat="1" ht="15" customHeight="1" x14ac:dyDescent="0.25">
      <c r="A79" s="108"/>
      <c r="B79" s="340" t="s">
        <v>24</v>
      </c>
      <c r="C79" s="303" t="s">
        <v>28</v>
      </c>
      <c r="D79" s="41">
        <v>174232</v>
      </c>
      <c r="E79" s="303">
        <v>4</v>
      </c>
      <c r="F79" s="339">
        <v>142</v>
      </c>
      <c r="G79" s="41" t="str">
        <f t="shared" si="56"/>
        <v>174232-4-142</v>
      </c>
      <c r="H79" s="33">
        <f>IFERROR(VLOOKUP(G79,'Base Zero'!A:L,6,FALSE),0)</f>
        <v>1494439</v>
      </c>
      <c r="I79" s="32">
        <f>IFERROR(VLOOKUP(G79,'Base Zero'!A:L,7,FALSE),0)</f>
        <v>0</v>
      </c>
      <c r="J79" s="29">
        <f t="shared" si="57"/>
        <v>1494439</v>
      </c>
      <c r="K79" s="32">
        <f t="shared" si="58"/>
        <v>0</v>
      </c>
      <c r="L79" s="33">
        <f>IFERROR(VLOOKUP(G79,'Base Zero'!$A:$L,10,FALSE),0)</f>
        <v>1494439</v>
      </c>
      <c r="M79" s="33">
        <f t="shared" si="59"/>
        <v>0</v>
      </c>
      <c r="N79" s="33">
        <f>IFERROR(VLOOKUP(G79,'Base Zero'!$A:$S,19,FALSE),0)</f>
        <v>1494439</v>
      </c>
      <c r="O79" s="33">
        <f>IFERROR(VLOOKUP(G79,'Base Execução'!A:P,6,FALSE),0)+IFERROR(VLOOKUP(G79,'Destaque Liberado pela CPRM'!A:F,6,FALSE),0)</f>
        <v>1494438.98</v>
      </c>
      <c r="P79" s="256">
        <f t="shared" ref="P79:P81" si="60">+N79-O79</f>
        <v>2.0000000018626451E-2</v>
      </c>
      <c r="Q79" s="346"/>
      <c r="R79" s="256">
        <f>IFERROR(VLOOKUP(G79,'Base Execução'!$A:$L,8,FALSE),0)</f>
        <v>1494438.98</v>
      </c>
      <c r="S79" s="256">
        <f>IFERROR(VLOOKUP(G79,'Base Execução'!$A:$L,10,FALSE),0)</f>
        <v>110439.21</v>
      </c>
      <c r="T79" s="33">
        <f>IFERROR(VLOOKUP(G79,'Base Execução'!$A:$L,12,FALSE),0)</f>
        <v>73078.070000000007</v>
      </c>
      <c r="U79" s="169"/>
      <c r="V79" s="40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11" customFormat="1" ht="15" customHeight="1" x14ac:dyDescent="0.25">
      <c r="A80" s="108"/>
      <c r="B80" s="340" t="s">
        <v>40</v>
      </c>
      <c r="C80" s="303" t="s">
        <v>28</v>
      </c>
      <c r="D80" s="41">
        <v>174232</v>
      </c>
      <c r="E80" s="303">
        <v>4</v>
      </c>
      <c r="F80" s="304">
        <v>163</v>
      </c>
      <c r="G80" s="41" t="str">
        <f t="shared" si="56"/>
        <v>174232-4-163</v>
      </c>
      <c r="H80" s="33">
        <f>IFERROR(VLOOKUP(G80,'Base Zero'!A:L,6,FALSE),0)</f>
        <v>5561</v>
      </c>
      <c r="I80" s="32">
        <f>IFERROR(VLOOKUP(G80,'Base Zero'!A:L,7,FALSE),0)</f>
        <v>-5561</v>
      </c>
      <c r="J80" s="29">
        <f t="shared" si="57"/>
        <v>0</v>
      </c>
      <c r="K80" s="32">
        <f t="shared" si="58"/>
        <v>0</v>
      </c>
      <c r="L80" s="33">
        <f>IFERROR(VLOOKUP(G80,'Base Zero'!$A:$L,10,FALSE),0)</f>
        <v>0</v>
      </c>
      <c r="M80" s="33">
        <f t="shared" si="59"/>
        <v>0</v>
      </c>
      <c r="N80" s="33">
        <f>IFERROR(VLOOKUP(G80,'Base Zero'!$A:$S,19,FALSE),0)</f>
        <v>0</v>
      </c>
      <c r="O80" s="33">
        <f>IFERROR(VLOOKUP(G80,'Base Execução'!A:P,6,FALSE),0)+IFERROR(VLOOKUP(G80,'Destaque Liberado pela CPRM'!A:F,6,FALSE),0)</f>
        <v>0</v>
      </c>
      <c r="P80" s="256">
        <f t="shared" si="60"/>
        <v>0</v>
      </c>
      <c r="Q80" s="346"/>
      <c r="R80" s="256">
        <f>IFERROR(VLOOKUP(G80,'Base Execução'!$A:$L,8,FALSE),0)</f>
        <v>0</v>
      </c>
      <c r="S80" s="256">
        <f>IFERROR(VLOOKUP(G80,'Base Execução'!$A:$L,10,FALSE),0)</f>
        <v>0</v>
      </c>
      <c r="T80" s="33">
        <f>IFERROR(VLOOKUP(G80,'Base Execução'!$A:$L,12,FALSE),0)</f>
        <v>0</v>
      </c>
      <c r="U80" s="169"/>
      <c r="V80" s="40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11" customFormat="1" ht="15" customHeight="1" x14ac:dyDescent="0.25">
      <c r="A81" s="108"/>
      <c r="B81" s="35" t="s">
        <v>26</v>
      </c>
      <c r="C81" s="303" t="s">
        <v>25</v>
      </c>
      <c r="D81" s="41">
        <v>174232</v>
      </c>
      <c r="E81" s="303">
        <v>3</v>
      </c>
      <c r="F81" s="304">
        <v>180</v>
      </c>
      <c r="G81" s="41" t="str">
        <f t="shared" si="56"/>
        <v>174232-3-180</v>
      </c>
      <c r="H81" s="33">
        <f>IFERROR(VLOOKUP(G81,'Base Zero'!A:L,6,FALSE),0)</f>
        <v>39000</v>
      </c>
      <c r="I81" s="32">
        <f>IFERROR(VLOOKUP(G81,'Base Zero'!A:L,7,FALSE),0)</f>
        <v>0</v>
      </c>
      <c r="J81" s="29">
        <f t="shared" si="57"/>
        <v>39000</v>
      </c>
      <c r="K81" s="32">
        <f t="shared" si="58"/>
        <v>-39000</v>
      </c>
      <c r="L81" s="33">
        <f>IFERROR(VLOOKUP(G81,'Base Zero'!$A:$L,10,FALSE),0)</f>
        <v>0</v>
      </c>
      <c r="M81" s="33">
        <f t="shared" si="59"/>
        <v>0</v>
      </c>
      <c r="N81" s="33">
        <f>IFERROR(VLOOKUP(G81,'Base Zero'!$A:$S,19,FALSE),0)</f>
        <v>0</v>
      </c>
      <c r="O81" s="33">
        <f>IFERROR(VLOOKUP(G81,'Base Execução'!A:P,6,FALSE),0)+IFERROR(VLOOKUP(G81,'Destaque Liberado pela CPRM'!A:F,6,FALSE),0)</f>
        <v>0</v>
      </c>
      <c r="P81" s="256">
        <f t="shared" si="60"/>
        <v>0</v>
      </c>
      <c r="Q81" s="346"/>
      <c r="R81" s="256">
        <f>IFERROR(VLOOKUP(G81,'Base Execução'!$A:$L,8,FALSE),0)</f>
        <v>0</v>
      </c>
      <c r="S81" s="256">
        <f>IFERROR(VLOOKUP(G81,'Base Execução'!$A:$L,10,FALSE),0)</f>
        <v>0</v>
      </c>
      <c r="T81" s="33">
        <f>IFERROR(VLOOKUP(G81,'Base Execução'!$A:$L,12,FALSE),0)</f>
        <v>0</v>
      </c>
      <c r="U81" s="169"/>
      <c r="V81" s="406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11" customFormat="1" ht="15" customHeight="1" x14ac:dyDescent="0.25">
      <c r="A82" s="108"/>
      <c r="B82" s="335"/>
      <c r="C82" s="54"/>
      <c r="D82" s="55"/>
      <c r="E82" s="54"/>
      <c r="F82" s="56"/>
      <c r="G82" s="55"/>
      <c r="H82" s="43"/>
      <c r="I82" s="43"/>
      <c r="J82" s="25"/>
      <c r="K82" s="43"/>
      <c r="L82" s="43"/>
      <c r="M82" s="43"/>
      <c r="N82" s="43"/>
      <c r="O82" s="43"/>
      <c r="P82" s="290"/>
      <c r="Q82" s="36"/>
      <c r="R82" s="290"/>
      <c r="S82" s="290"/>
      <c r="T82" s="43"/>
      <c r="U82" s="326"/>
      <c r="V82" s="406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11" customFormat="1" ht="25" customHeight="1" x14ac:dyDescent="0.25">
      <c r="A83" s="297"/>
      <c r="B83" s="26" t="s">
        <v>262</v>
      </c>
      <c r="C83" s="298"/>
      <c r="D83" s="299"/>
      <c r="E83" s="298"/>
      <c r="F83" s="300"/>
      <c r="G83" s="298"/>
      <c r="H83" s="27">
        <f>SUM(H85:H86)</f>
        <v>26172975</v>
      </c>
      <c r="I83" s="27">
        <f t="shared" ref="I83:T83" si="61">SUM(I85:I86)</f>
        <v>0</v>
      </c>
      <c r="J83" s="27">
        <f t="shared" si="61"/>
        <v>26172975</v>
      </c>
      <c r="K83" s="27">
        <f t="shared" si="61"/>
        <v>2300000</v>
      </c>
      <c r="L83" s="27">
        <f t="shared" si="61"/>
        <v>28472975</v>
      </c>
      <c r="M83" s="27">
        <f t="shared" si="61"/>
        <v>0</v>
      </c>
      <c r="N83" s="27">
        <f t="shared" si="61"/>
        <v>28472975</v>
      </c>
      <c r="O83" s="27">
        <f t="shared" si="61"/>
        <v>27171575.739999998</v>
      </c>
      <c r="P83" s="27">
        <f t="shared" si="61"/>
        <v>1301399.2600000002</v>
      </c>
      <c r="Q83" s="23">
        <f t="shared" ref="Q83" si="62">Q85</f>
        <v>0</v>
      </c>
      <c r="R83" s="27">
        <f t="shared" si="61"/>
        <v>27171575.739999998</v>
      </c>
      <c r="S83" s="27">
        <f t="shared" si="61"/>
        <v>24793889.84</v>
      </c>
      <c r="T83" s="27">
        <f t="shared" si="61"/>
        <v>24530192.02</v>
      </c>
      <c r="U83" s="170">
        <f>+IFERROR((R83/N83),0%)</f>
        <v>0.95429352710772231</v>
      </c>
      <c r="V83" s="406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11" customFormat="1" ht="15" customHeight="1" x14ac:dyDescent="0.25">
      <c r="A84" s="412"/>
      <c r="B84" s="302" t="s">
        <v>333</v>
      </c>
      <c r="C84" s="303"/>
      <c r="D84" s="41"/>
      <c r="E84" s="303"/>
      <c r="F84" s="304"/>
      <c r="G84" s="303"/>
      <c r="H84" s="33"/>
      <c r="I84" s="33"/>
      <c r="J84" s="33"/>
      <c r="K84" s="33"/>
      <c r="L84" s="33"/>
      <c r="M84" s="33"/>
      <c r="N84" s="33"/>
      <c r="O84" s="33"/>
      <c r="P84" s="256"/>
      <c r="Q84" s="34"/>
      <c r="R84" s="256"/>
      <c r="S84" s="256"/>
      <c r="T84" s="33"/>
      <c r="U84" s="169"/>
      <c r="V84" s="406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" customHeight="1" x14ac:dyDescent="0.25">
      <c r="A85" s="301"/>
      <c r="B85" s="35" t="s">
        <v>24</v>
      </c>
      <c r="C85" s="303" t="s">
        <v>25</v>
      </c>
      <c r="D85" s="41"/>
      <c r="E85" s="303">
        <v>3</v>
      </c>
      <c r="F85" s="339">
        <v>151</v>
      </c>
      <c r="G85" s="41"/>
      <c r="H85" s="33">
        <f>H90+H94</f>
        <v>26172975</v>
      </c>
      <c r="I85" s="33">
        <f t="shared" ref="I85:T85" si="63">I90+I94</f>
        <v>0</v>
      </c>
      <c r="J85" s="33">
        <f t="shared" si="63"/>
        <v>26172975</v>
      </c>
      <c r="K85" s="33">
        <f t="shared" si="63"/>
        <v>0</v>
      </c>
      <c r="L85" s="33">
        <f t="shared" si="63"/>
        <v>26172975</v>
      </c>
      <c r="M85" s="33">
        <f t="shared" si="63"/>
        <v>0</v>
      </c>
      <c r="N85" s="33">
        <f t="shared" si="63"/>
        <v>26172975</v>
      </c>
      <c r="O85" s="33">
        <f t="shared" si="63"/>
        <v>26171575.739999998</v>
      </c>
      <c r="P85" s="33">
        <f t="shared" si="63"/>
        <v>1399.2600000002421</v>
      </c>
      <c r="Q85" s="33">
        <f t="shared" si="63"/>
        <v>0</v>
      </c>
      <c r="R85" s="33">
        <f t="shared" si="63"/>
        <v>26171575.739999998</v>
      </c>
      <c r="S85" s="33">
        <f t="shared" si="63"/>
        <v>24793889.84</v>
      </c>
      <c r="T85" s="33">
        <f t="shared" si="63"/>
        <v>24530192.02</v>
      </c>
      <c r="U85" s="169"/>
    </row>
    <row r="86" spans="1:34" ht="15" customHeight="1" x14ac:dyDescent="0.25">
      <c r="A86" s="301"/>
      <c r="B86" s="35" t="s">
        <v>24</v>
      </c>
      <c r="C86" s="303" t="s">
        <v>25</v>
      </c>
      <c r="D86" s="41"/>
      <c r="E86" s="303">
        <v>3</v>
      </c>
      <c r="F86" s="339">
        <v>188</v>
      </c>
      <c r="G86" s="41"/>
      <c r="H86" s="33">
        <f>H91</f>
        <v>0</v>
      </c>
      <c r="I86" s="33">
        <f t="shared" ref="I86:T86" si="64">I91</f>
        <v>0</v>
      </c>
      <c r="J86" s="33">
        <f t="shared" si="64"/>
        <v>0</v>
      </c>
      <c r="K86" s="33">
        <f t="shared" si="64"/>
        <v>2300000</v>
      </c>
      <c r="L86" s="33">
        <f t="shared" si="64"/>
        <v>2300000</v>
      </c>
      <c r="M86" s="33">
        <f t="shared" si="64"/>
        <v>0</v>
      </c>
      <c r="N86" s="33">
        <f t="shared" si="64"/>
        <v>2300000</v>
      </c>
      <c r="O86" s="33">
        <f t="shared" si="64"/>
        <v>1000000</v>
      </c>
      <c r="P86" s="33">
        <f t="shared" si="64"/>
        <v>1300000</v>
      </c>
      <c r="Q86" s="33"/>
      <c r="R86" s="33">
        <f t="shared" si="64"/>
        <v>1000000</v>
      </c>
      <c r="S86" s="33">
        <f t="shared" si="64"/>
        <v>0</v>
      </c>
      <c r="T86" s="33">
        <f t="shared" si="64"/>
        <v>0</v>
      </c>
      <c r="U86" s="169"/>
    </row>
    <row r="87" spans="1:34" s="11" customFormat="1" ht="15" customHeight="1" x14ac:dyDescent="0.25">
      <c r="A87" s="412"/>
      <c r="B87" s="302"/>
      <c r="C87" s="303"/>
      <c r="D87" s="41"/>
      <c r="E87" s="303"/>
      <c r="F87" s="304"/>
      <c r="G87" s="303"/>
      <c r="H87" s="33"/>
      <c r="I87" s="33"/>
      <c r="J87" s="24"/>
      <c r="K87" s="33"/>
      <c r="L87" s="33"/>
      <c r="M87" s="33"/>
      <c r="N87" s="33"/>
      <c r="O87" s="33"/>
      <c r="P87" s="256"/>
      <c r="Q87" s="34"/>
      <c r="R87" s="257"/>
      <c r="S87" s="257"/>
      <c r="T87" s="32"/>
      <c r="U87" s="169"/>
      <c r="V87" s="406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11" customFormat="1" ht="25" customHeight="1" x14ac:dyDescent="0.25">
      <c r="A88" s="412"/>
      <c r="B88" s="474" t="s">
        <v>259</v>
      </c>
      <c r="C88" s="303"/>
      <c r="D88" s="41"/>
      <c r="E88" s="303"/>
      <c r="F88" s="304"/>
      <c r="G88" s="303"/>
      <c r="H88" s="33"/>
      <c r="I88" s="33"/>
      <c r="J88" s="24"/>
      <c r="K88" s="33"/>
      <c r="L88" s="33"/>
      <c r="M88" s="33"/>
      <c r="N88" s="33"/>
      <c r="O88" s="33"/>
      <c r="P88" s="256"/>
      <c r="Q88" s="34"/>
      <c r="R88" s="257"/>
      <c r="S88" s="257"/>
      <c r="T88" s="32"/>
      <c r="U88" s="169"/>
      <c r="V88" s="406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11" customFormat="1" ht="15" customHeight="1" x14ac:dyDescent="0.25">
      <c r="A89" s="412"/>
      <c r="B89" s="39" t="s">
        <v>222</v>
      </c>
      <c r="C89" s="303"/>
      <c r="D89" s="41"/>
      <c r="E89" s="303"/>
      <c r="F89" s="304"/>
      <c r="G89" s="303"/>
      <c r="H89" s="22">
        <f>SUM(H90:H91)</f>
        <v>25175008</v>
      </c>
      <c r="I89" s="22">
        <f t="shared" ref="I89:P89" si="65">SUM(I90:I91)</f>
        <v>0</v>
      </c>
      <c r="J89" s="22">
        <f t="shared" si="65"/>
        <v>25175008</v>
      </c>
      <c r="K89" s="22">
        <f t="shared" si="65"/>
        <v>2300000</v>
      </c>
      <c r="L89" s="22">
        <f t="shared" si="65"/>
        <v>27475008</v>
      </c>
      <c r="M89" s="22">
        <f t="shared" si="65"/>
        <v>0</v>
      </c>
      <c r="N89" s="22">
        <f t="shared" si="65"/>
        <v>27475008</v>
      </c>
      <c r="O89" s="22">
        <f t="shared" si="65"/>
        <v>26175006.43</v>
      </c>
      <c r="P89" s="22">
        <f t="shared" si="65"/>
        <v>1300001.5700000003</v>
      </c>
      <c r="Q89" s="22">
        <f t="shared" ref="Q89" si="66">Q90</f>
        <v>0</v>
      </c>
      <c r="R89" s="22">
        <f t="shared" ref="R89" si="67">SUM(R90:R91)</f>
        <v>26175006.43</v>
      </c>
      <c r="S89" s="22">
        <f t="shared" ref="S89" si="68">SUM(S90:S91)</f>
        <v>23891799.77</v>
      </c>
      <c r="T89" s="22">
        <f t="shared" ref="T89" si="69">SUM(T90:T91)</f>
        <v>23643928.370000001</v>
      </c>
      <c r="U89" s="168">
        <f>+IFERROR((R89/N89),0%)</f>
        <v>0.95268421505100198</v>
      </c>
      <c r="V89" s="406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11" customFormat="1" ht="15" customHeight="1" x14ac:dyDescent="0.25">
      <c r="A90" s="412"/>
      <c r="B90" s="35" t="s">
        <v>24</v>
      </c>
      <c r="C90" s="303" t="s">
        <v>25</v>
      </c>
      <c r="D90" s="41">
        <v>174224</v>
      </c>
      <c r="E90" s="303">
        <v>3</v>
      </c>
      <c r="F90" s="339">
        <v>151</v>
      </c>
      <c r="G90" s="41" t="str">
        <f>CONCATENATE(D90,"-",E90,"-",F90)</f>
        <v>174224-3-151</v>
      </c>
      <c r="H90" s="33">
        <f>IFERROR(VLOOKUP(G90,'Base Zero'!A:L,6,FALSE),0)</f>
        <v>25175008</v>
      </c>
      <c r="I90" s="33">
        <f>IFERROR(VLOOKUP(G90,'Base Zero'!A:L,7,FALSE),0)</f>
        <v>0</v>
      </c>
      <c r="J90" s="24">
        <f>(H90+I90)</f>
        <v>25175008</v>
      </c>
      <c r="K90" s="33">
        <f>(L90-J90)</f>
        <v>0</v>
      </c>
      <c r="L90" s="33">
        <f>IFERROR(VLOOKUP(G90,'Base Zero'!$A:$L,10,FALSE),0)</f>
        <v>25175008</v>
      </c>
      <c r="M90" s="33">
        <f>+L90-N90</f>
        <v>0</v>
      </c>
      <c r="N90" s="33">
        <f>IFERROR(VLOOKUP(G90,'Base Zero'!$A:$S,19,FALSE),0)</f>
        <v>25175008</v>
      </c>
      <c r="O90" s="33">
        <f>IFERROR(VLOOKUP(G90,'Base Execução'!A:P,6,FALSE),0)+IFERROR(VLOOKUP(G90,'Destaque Liberado pela CPRM'!A:F,6,FALSE),0)</f>
        <v>25175006.43</v>
      </c>
      <c r="P90" s="256">
        <f>+N90-O90</f>
        <v>1.5700000002980232</v>
      </c>
      <c r="Q90" s="33"/>
      <c r="R90" s="256">
        <f>IFERROR(VLOOKUP(G90,'Base Execução'!$A:$L,8,FALSE),0)</f>
        <v>25175006.43</v>
      </c>
      <c r="S90" s="256">
        <f>IFERROR(VLOOKUP(G90,'Base Execução'!$A:$L,10,FALSE),0)</f>
        <v>23891799.77</v>
      </c>
      <c r="T90" s="33">
        <f>IFERROR(VLOOKUP(G90,'Base Execução'!$A:$L,12,FALSE),0)</f>
        <v>23643928.370000001</v>
      </c>
      <c r="U90" s="169"/>
      <c r="V90" s="406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11" customFormat="1" ht="15" customHeight="1" x14ac:dyDescent="0.25">
      <c r="A91" s="412"/>
      <c r="B91" s="35" t="s">
        <v>24</v>
      </c>
      <c r="C91" s="303" t="s">
        <v>25</v>
      </c>
      <c r="D91" s="41">
        <v>174224</v>
      </c>
      <c r="E91" s="303">
        <v>3</v>
      </c>
      <c r="F91" s="339">
        <v>188</v>
      </c>
      <c r="G91" s="41" t="str">
        <f>CONCATENATE(D91,"-",E91,"-",F91)</f>
        <v>174224-3-188</v>
      </c>
      <c r="H91" s="33">
        <f>IFERROR(VLOOKUP(G91,'Base Zero'!A:L,6,FALSE),0)</f>
        <v>0</v>
      </c>
      <c r="I91" s="33">
        <f>IFERROR(VLOOKUP(G91,'Base Zero'!A:L,7,FALSE),0)</f>
        <v>0</v>
      </c>
      <c r="J91" s="24">
        <f>(H91+I91)</f>
        <v>0</v>
      </c>
      <c r="K91" s="33">
        <f>(L91-J91)</f>
        <v>2300000</v>
      </c>
      <c r="L91" s="33">
        <f>IFERROR(VLOOKUP(G91,'Base Zero'!$A:$L,10,FALSE),0)</f>
        <v>2300000</v>
      </c>
      <c r="M91" s="33">
        <f>+L91-N91</f>
        <v>0</v>
      </c>
      <c r="N91" s="33">
        <f>IFERROR(VLOOKUP(G91,'Base Zero'!$A:$S,19,FALSE),0)</f>
        <v>2300000</v>
      </c>
      <c r="O91" s="33">
        <f>IFERROR(VLOOKUP(G91,'Base Execução'!A:P,6,FALSE),0)+IFERROR(VLOOKUP(G91,'Destaque Liberado pela CPRM'!A:F,6,FALSE),0)</f>
        <v>1000000</v>
      </c>
      <c r="P91" s="256">
        <f>+N91-O91</f>
        <v>1300000</v>
      </c>
      <c r="Q91" s="33"/>
      <c r="R91" s="256">
        <f>IFERROR(VLOOKUP(G91,'Base Execução'!$A:$L,8,FALSE),0)</f>
        <v>1000000</v>
      </c>
      <c r="S91" s="256">
        <f>IFERROR(VLOOKUP(G91,'Base Execução'!$A:$L,10,FALSE),0)</f>
        <v>0</v>
      </c>
      <c r="T91" s="33">
        <f>IFERROR(VLOOKUP(G91,'Base Execução'!$A:$L,12,FALSE),0)</f>
        <v>0</v>
      </c>
      <c r="U91" s="169"/>
      <c r="V91" s="406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s="11" customFormat="1" ht="15" customHeight="1" x14ac:dyDescent="0.25">
      <c r="A92" s="412"/>
      <c r="B92" s="474" t="s">
        <v>260</v>
      </c>
      <c r="C92" s="303"/>
      <c r="D92" s="41"/>
      <c r="E92" s="303"/>
      <c r="F92" s="339"/>
      <c r="G92" s="41"/>
      <c r="H92" s="33"/>
      <c r="I92" s="33"/>
      <c r="J92" s="24"/>
      <c r="K92" s="33"/>
      <c r="L92" s="33"/>
      <c r="M92" s="33"/>
      <c r="N92" s="33"/>
      <c r="O92" s="33"/>
      <c r="P92" s="256"/>
      <c r="Q92" s="33"/>
      <c r="R92" s="256"/>
      <c r="S92" s="256"/>
      <c r="T92" s="33"/>
      <c r="U92" s="169"/>
      <c r="V92" s="406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s="11" customFormat="1" ht="15" customHeight="1" x14ac:dyDescent="0.25">
      <c r="A93" s="412"/>
      <c r="B93" s="39" t="s">
        <v>223</v>
      </c>
      <c r="C93" s="303"/>
      <c r="D93" s="41"/>
      <c r="E93" s="303"/>
      <c r="F93" s="304"/>
      <c r="G93" s="303"/>
      <c r="H93" s="22">
        <f t="shared" ref="H93:I93" si="70">H94</f>
        <v>997967</v>
      </c>
      <c r="I93" s="22">
        <f t="shared" si="70"/>
        <v>0</v>
      </c>
      <c r="J93" s="22">
        <f>J94</f>
        <v>997967</v>
      </c>
      <c r="K93" s="22">
        <f t="shared" ref="K93:T93" si="71">K94</f>
        <v>0</v>
      </c>
      <c r="L93" s="22">
        <f t="shared" si="71"/>
        <v>997967</v>
      </c>
      <c r="M93" s="22">
        <f t="shared" si="71"/>
        <v>0</v>
      </c>
      <c r="N93" s="22">
        <f t="shared" si="71"/>
        <v>997967</v>
      </c>
      <c r="O93" s="22">
        <f t="shared" si="71"/>
        <v>996569.31</v>
      </c>
      <c r="P93" s="253">
        <f t="shared" si="71"/>
        <v>1397.6899999999441</v>
      </c>
      <c r="Q93" s="22">
        <f t="shared" si="71"/>
        <v>0</v>
      </c>
      <c r="R93" s="22">
        <f t="shared" si="71"/>
        <v>996569.31</v>
      </c>
      <c r="S93" s="22">
        <f t="shared" si="71"/>
        <v>902090.07</v>
      </c>
      <c r="T93" s="22">
        <f t="shared" si="71"/>
        <v>886263.65</v>
      </c>
      <c r="U93" s="168">
        <f>+IFERROR((R93/N93),0%)</f>
        <v>0.99859946270768474</v>
      </c>
      <c r="V93" s="406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" customHeight="1" x14ac:dyDescent="0.25">
      <c r="A94" s="413"/>
      <c r="B94" s="35" t="s">
        <v>24</v>
      </c>
      <c r="C94" s="294" t="s">
        <v>25</v>
      </c>
      <c r="D94" s="40">
        <v>174225</v>
      </c>
      <c r="E94" s="294">
        <v>3</v>
      </c>
      <c r="F94" s="339">
        <v>151</v>
      </c>
      <c r="G94" s="41" t="str">
        <f>CONCATENATE(D94,"-",E94,"-",F94)</f>
        <v>174225-3-151</v>
      </c>
      <c r="H94" s="33">
        <f>IFERROR(VLOOKUP(G94,'Base Zero'!A:L,6,FALSE),0)</f>
        <v>997967</v>
      </c>
      <c r="I94" s="33">
        <f>IFERROR(VLOOKUP(G94,'Base Zero'!A:L,7,FALSE),0)</f>
        <v>0</v>
      </c>
      <c r="J94" s="24">
        <f>(H94+I94)</f>
        <v>997967</v>
      </c>
      <c r="K94" s="33">
        <f>(L94-J94)</f>
        <v>0</v>
      </c>
      <c r="L94" s="33">
        <f>IFERROR(VLOOKUP(G94,'Base Zero'!$A:$L,10,FALSE),0)</f>
        <v>997967</v>
      </c>
      <c r="M94" s="33">
        <f>+L94-N94</f>
        <v>0</v>
      </c>
      <c r="N94" s="33">
        <f>IFERROR(VLOOKUP(G94,'Base Zero'!$A:$S,19,FALSE),0)</f>
        <v>997967</v>
      </c>
      <c r="O94" s="33">
        <f>IFERROR(VLOOKUP(G94,'Base Execução'!A:P,6,FALSE),0)+IFERROR(VLOOKUP(G94,'Destaque Liberado pela CPRM'!A:F,6,FALSE),0)</f>
        <v>996569.31</v>
      </c>
      <c r="P94" s="256">
        <f>+N94-O94</f>
        <v>1397.6899999999441</v>
      </c>
      <c r="Q94" s="32"/>
      <c r="R94" s="257">
        <f>IFERROR(VLOOKUP(G94,'Base Execução'!$A:$L,8,FALSE),0)</f>
        <v>996569.31</v>
      </c>
      <c r="S94" s="257">
        <f>IFERROR(VLOOKUP(G94,'Base Execução'!$A:$L,10,FALSE),0)</f>
        <v>902090.07</v>
      </c>
      <c r="T94" s="32">
        <f>IFERROR(VLOOKUP(G94,'Base Execução'!$A:$L,12,FALSE),0)</f>
        <v>886263.65</v>
      </c>
      <c r="U94" s="324"/>
    </row>
    <row r="95" spans="1:34" ht="15" customHeight="1" x14ac:dyDescent="0.25">
      <c r="A95" s="413"/>
      <c r="B95" s="338"/>
      <c r="C95" s="54"/>
      <c r="D95" s="55"/>
      <c r="E95" s="54"/>
      <c r="F95" s="343"/>
      <c r="G95" s="55"/>
      <c r="H95" s="43"/>
      <c r="I95" s="43"/>
      <c r="J95" s="25"/>
      <c r="K95" s="43"/>
      <c r="L95" s="43"/>
      <c r="M95" s="43"/>
      <c r="N95" s="43"/>
      <c r="O95" s="43"/>
      <c r="P95" s="290"/>
      <c r="Q95" s="32"/>
      <c r="R95" s="290"/>
      <c r="S95" s="290"/>
      <c r="T95" s="43"/>
      <c r="U95" s="43"/>
    </row>
    <row r="96" spans="1:34" s="11" customFormat="1" ht="25" customHeight="1" x14ac:dyDescent="0.25">
      <c r="A96" s="297"/>
      <c r="B96" s="26" t="s">
        <v>261</v>
      </c>
      <c r="C96" s="298"/>
      <c r="D96" s="299"/>
      <c r="E96" s="298"/>
      <c r="F96" s="300"/>
      <c r="G96" s="298"/>
      <c r="H96" s="27">
        <f>SUM(H98:H100)</f>
        <v>17699555</v>
      </c>
      <c r="I96" s="27">
        <f t="shared" ref="I96:T96" si="72">SUM(I98:I100)</f>
        <v>0</v>
      </c>
      <c r="J96" s="27">
        <f t="shared" si="72"/>
        <v>17699555</v>
      </c>
      <c r="K96" s="27">
        <f t="shared" si="72"/>
        <v>0</v>
      </c>
      <c r="L96" s="27">
        <f t="shared" si="72"/>
        <v>17699555</v>
      </c>
      <c r="M96" s="27">
        <f t="shared" si="72"/>
        <v>0</v>
      </c>
      <c r="N96" s="27">
        <f>SUM(N98:N100)</f>
        <v>17699555</v>
      </c>
      <c r="O96" s="27">
        <f t="shared" si="72"/>
        <v>14011655.959999999</v>
      </c>
      <c r="P96" s="27">
        <f>SUM(P98:P100)</f>
        <v>3687899.0400000005</v>
      </c>
      <c r="Q96" s="23">
        <f t="shared" ref="Q96" si="73">Q98</f>
        <v>0</v>
      </c>
      <c r="R96" s="27">
        <f t="shared" si="72"/>
        <v>14011655.959999999</v>
      </c>
      <c r="S96" s="27">
        <f t="shared" si="72"/>
        <v>13913330.139999999</v>
      </c>
      <c r="T96" s="27">
        <f t="shared" si="72"/>
        <v>13911448.939999999</v>
      </c>
      <c r="U96" s="170">
        <f>+IFERROR((R96/N96),0%)</f>
        <v>0.7916388835764514</v>
      </c>
      <c r="V96" s="406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11" customFormat="1" ht="15" customHeight="1" x14ac:dyDescent="0.25">
      <c r="A97" s="412"/>
      <c r="B97" s="302" t="s">
        <v>334</v>
      </c>
      <c r="C97" s="303"/>
      <c r="D97" s="41"/>
      <c r="E97" s="303"/>
      <c r="F97" s="304"/>
      <c r="G97" s="303"/>
      <c r="H97" s="33"/>
      <c r="I97" s="33"/>
      <c r="J97" s="24"/>
      <c r="K97" s="33"/>
      <c r="L97" s="33"/>
      <c r="M97" s="33"/>
      <c r="N97" s="33"/>
      <c r="O97" s="33"/>
      <c r="P97" s="256"/>
      <c r="Q97" s="34"/>
      <c r="R97" s="256"/>
      <c r="S97" s="256"/>
      <c r="T97" s="33"/>
      <c r="U97" s="167"/>
      <c r="V97" s="406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" customHeight="1" x14ac:dyDescent="0.25">
      <c r="A98" s="301"/>
      <c r="B98" s="35" t="s">
        <v>24</v>
      </c>
      <c r="C98" s="303" t="s">
        <v>25</v>
      </c>
      <c r="D98" s="41"/>
      <c r="E98" s="303">
        <v>3</v>
      </c>
      <c r="F98" s="339">
        <v>100</v>
      </c>
      <c r="G98" s="41"/>
      <c r="H98" s="33">
        <f>H104+H111+H118+H121</f>
        <v>8849778</v>
      </c>
      <c r="I98" s="33">
        <f t="shared" ref="I98:T98" si="74">I104+I111+I118+I121</f>
        <v>0</v>
      </c>
      <c r="J98" s="33">
        <f t="shared" si="74"/>
        <v>8849778</v>
      </c>
      <c r="K98" s="33">
        <f t="shared" si="74"/>
        <v>6582085</v>
      </c>
      <c r="L98" s="33">
        <f t="shared" si="74"/>
        <v>15431863</v>
      </c>
      <c r="M98" s="33">
        <f t="shared" si="74"/>
        <v>0</v>
      </c>
      <c r="N98" s="33">
        <f>N104+N111+N118+N121</f>
        <v>15431863</v>
      </c>
      <c r="O98" s="33">
        <f t="shared" si="74"/>
        <v>13875784.92</v>
      </c>
      <c r="P98" s="33">
        <f>P104+P111+P118+P121</f>
        <v>1556078.0800000005</v>
      </c>
      <c r="Q98" s="33">
        <f>Q104+Q111+Q118</f>
        <v>0</v>
      </c>
      <c r="R98" s="33">
        <f t="shared" si="74"/>
        <v>13875784.92</v>
      </c>
      <c r="S98" s="33">
        <f t="shared" si="74"/>
        <v>13834285.1</v>
      </c>
      <c r="T98" s="33">
        <f t="shared" si="74"/>
        <v>13834285.1</v>
      </c>
      <c r="U98" s="169"/>
    </row>
    <row r="99" spans="1:34" ht="15" customHeight="1" x14ac:dyDescent="0.25">
      <c r="A99" s="301"/>
      <c r="B99" s="35" t="s">
        <v>24</v>
      </c>
      <c r="C99" s="303" t="s">
        <v>25</v>
      </c>
      <c r="D99" s="41"/>
      <c r="E99" s="303">
        <v>3</v>
      </c>
      <c r="F99" s="339">
        <v>188</v>
      </c>
      <c r="G99" s="41"/>
      <c r="H99" s="33">
        <f>H105+H112+H119</f>
        <v>0</v>
      </c>
      <c r="I99" s="33">
        <f t="shared" ref="I99:T99" si="75">I105+I112+I119</f>
        <v>0</v>
      </c>
      <c r="J99" s="33">
        <f t="shared" si="75"/>
        <v>0</v>
      </c>
      <c r="K99" s="33">
        <f t="shared" si="75"/>
        <v>2267692</v>
      </c>
      <c r="L99" s="33">
        <f t="shared" si="75"/>
        <v>2267692</v>
      </c>
      <c r="M99" s="33">
        <f t="shared" si="75"/>
        <v>0</v>
      </c>
      <c r="N99" s="33">
        <f>N105+N112+N119</f>
        <v>2267692</v>
      </c>
      <c r="O99" s="33">
        <f t="shared" si="75"/>
        <v>135871.04000000001</v>
      </c>
      <c r="P99" s="33">
        <f>P105+P112+P119</f>
        <v>2131820.96</v>
      </c>
      <c r="Q99" s="33"/>
      <c r="R99" s="33">
        <f t="shared" si="75"/>
        <v>135871.04000000001</v>
      </c>
      <c r="S99" s="33">
        <f t="shared" si="75"/>
        <v>79045.039999999994</v>
      </c>
      <c r="T99" s="33">
        <f t="shared" si="75"/>
        <v>77163.839999999997</v>
      </c>
      <c r="U99" s="169"/>
    </row>
    <row r="100" spans="1:34" ht="15" customHeight="1" x14ac:dyDescent="0.25">
      <c r="A100" s="301"/>
      <c r="B100" s="35" t="s">
        <v>24</v>
      </c>
      <c r="C100" s="303" t="s">
        <v>25</v>
      </c>
      <c r="D100" s="41"/>
      <c r="E100" s="303">
        <v>3</v>
      </c>
      <c r="F100" s="339">
        <v>944</v>
      </c>
      <c r="G100" s="41"/>
      <c r="H100" s="33">
        <f>H107+H114+H122</f>
        <v>8849777</v>
      </c>
      <c r="I100" s="33">
        <f t="shared" ref="I100:T100" si="76">I107+I114+I122</f>
        <v>0</v>
      </c>
      <c r="J100" s="33">
        <f t="shared" si="76"/>
        <v>8849777</v>
      </c>
      <c r="K100" s="33">
        <f t="shared" si="76"/>
        <v>-8849777</v>
      </c>
      <c r="L100" s="33">
        <f t="shared" si="76"/>
        <v>0</v>
      </c>
      <c r="M100" s="33">
        <f t="shared" si="76"/>
        <v>0</v>
      </c>
      <c r="N100" s="33">
        <f t="shared" si="76"/>
        <v>0</v>
      </c>
      <c r="O100" s="33">
        <f t="shared" si="76"/>
        <v>0</v>
      </c>
      <c r="P100" s="33">
        <f>P107+P114+P122</f>
        <v>0</v>
      </c>
      <c r="Q100" s="33"/>
      <c r="R100" s="33">
        <f t="shared" si="76"/>
        <v>0</v>
      </c>
      <c r="S100" s="33">
        <f t="shared" si="76"/>
        <v>0</v>
      </c>
      <c r="T100" s="33">
        <f t="shared" si="76"/>
        <v>0</v>
      </c>
      <c r="U100" s="169"/>
    </row>
    <row r="101" spans="1:34" ht="15" customHeight="1" x14ac:dyDescent="0.25">
      <c r="A101" s="413"/>
      <c r="B101" s="39"/>
      <c r="C101" s="294"/>
      <c r="D101" s="40"/>
      <c r="E101" s="294"/>
      <c r="F101" s="339"/>
      <c r="G101" s="41"/>
      <c r="H101" s="33"/>
      <c r="I101" s="33"/>
      <c r="J101" s="24"/>
      <c r="K101" s="33"/>
      <c r="L101" s="33"/>
      <c r="M101" s="33"/>
      <c r="N101" s="33"/>
      <c r="O101" s="33"/>
      <c r="P101" s="257"/>
      <c r="Q101" s="32"/>
      <c r="R101" s="257"/>
      <c r="S101" s="257"/>
      <c r="T101" s="32"/>
      <c r="U101" s="324"/>
    </row>
    <row r="102" spans="1:34" ht="25" customHeight="1" x14ac:dyDescent="0.25">
      <c r="A102" s="413"/>
      <c r="B102" s="474" t="s">
        <v>263</v>
      </c>
      <c r="C102" s="294"/>
      <c r="D102" s="40"/>
      <c r="E102" s="294"/>
      <c r="F102" s="339"/>
      <c r="G102" s="41"/>
      <c r="H102" s="22">
        <f>H103+H106</f>
        <v>1949502</v>
      </c>
      <c r="I102" s="22">
        <f t="shared" ref="I102:P102" si="77">I103+I106</f>
        <v>0</v>
      </c>
      <c r="J102" s="22">
        <f t="shared" si="77"/>
        <v>1949502</v>
      </c>
      <c r="K102" s="22">
        <f t="shared" si="77"/>
        <v>-718422</v>
      </c>
      <c r="L102" s="22">
        <f t="shared" si="77"/>
        <v>1231080</v>
      </c>
      <c r="M102" s="22">
        <f t="shared" si="77"/>
        <v>0</v>
      </c>
      <c r="N102" s="22">
        <f t="shared" si="77"/>
        <v>1949502</v>
      </c>
      <c r="O102" s="22">
        <f t="shared" si="77"/>
        <v>1353162.74</v>
      </c>
      <c r="P102" s="22">
        <f t="shared" si="77"/>
        <v>596339.26</v>
      </c>
      <c r="Q102" s="32"/>
      <c r="R102" s="22">
        <f t="shared" ref="R102" si="78">R103+R106</f>
        <v>1353162.74</v>
      </c>
      <c r="S102" s="22">
        <f t="shared" ref="S102" si="79">S103+S106</f>
        <v>1258797.06</v>
      </c>
      <c r="T102" s="22">
        <f t="shared" ref="T102" si="80">T103+T106</f>
        <v>1256915.8600000001</v>
      </c>
      <c r="U102" s="168">
        <f>+IFERROR((R102/N102),0%)</f>
        <v>0.69410687447358355</v>
      </c>
    </row>
    <row r="103" spans="1:34" ht="15" customHeight="1" x14ac:dyDescent="0.25">
      <c r="A103" s="301"/>
      <c r="B103" s="39" t="s">
        <v>266</v>
      </c>
      <c r="C103" s="347"/>
      <c r="D103" s="351"/>
      <c r="E103" s="350"/>
      <c r="F103" s="352"/>
      <c r="G103" s="353"/>
      <c r="H103" s="22">
        <f t="shared" ref="H103:I106" si="81">H104</f>
        <v>974751</v>
      </c>
      <c r="I103" s="22">
        <f t="shared" si="81"/>
        <v>0</v>
      </c>
      <c r="J103" s="22">
        <f>J104</f>
        <v>974751</v>
      </c>
      <c r="K103" s="22">
        <f t="shared" ref="K103:T106" si="82">K104</f>
        <v>256329</v>
      </c>
      <c r="L103" s="22">
        <f t="shared" si="82"/>
        <v>1231080</v>
      </c>
      <c r="M103" s="22">
        <f t="shared" si="82"/>
        <v>0</v>
      </c>
      <c r="N103" s="22">
        <f>N104+N105</f>
        <v>1949502</v>
      </c>
      <c r="O103" s="22">
        <f>O104+O105</f>
        <v>1353162.74</v>
      </c>
      <c r="P103" s="253">
        <f>P104+P105</f>
        <v>596339.26</v>
      </c>
      <c r="Q103" s="22">
        <f t="shared" si="82"/>
        <v>0</v>
      </c>
      <c r="R103" s="22">
        <f>R104+R105</f>
        <v>1353162.74</v>
      </c>
      <c r="S103" s="22">
        <f>S104+S105</f>
        <v>1258797.06</v>
      </c>
      <c r="T103" s="22">
        <f>T104+T105</f>
        <v>1256915.8600000001</v>
      </c>
      <c r="U103" s="168"/>
    </row>
    <row r="104" spans="1:34" ht="15" customHeight="1" x14ac:dyDescent="0.25">
      <c r="A104" s="301"/>
      <c r="B104" s="35" t="s">
        <v>24</v>
      </c>
      <c r="C104" s="347" t="s">
        <v>25</v>
      </c>
      <c r="D104" s="348">
        <v>195063</v>
      </c>
      <c r="E104" s="347">
        <v>3</v>
      </c>
      <c r="F104" s="339">
        <v>100</v>
      </c>
      <c r="G104" s="41" t="str">
        <f>CONCATENATE(D104,"-",E104,"-",F104)</f>
        <v>195063-3-100</v>
      </c>
      <c r="H104" s="33">
        <f>IFERROR(VLOOKUP(G104,'Base Zero'!A:L,6,FALSE),0)</f>
        <v>974751</v>
      </c>
      <c r="I104" s="33">
        <f>IFERROR(VLOOKUP(G104,'Base Zero'!A:L,7,FALSE),0)</f>
        <v>0</v>
      </c>
      <c r="J104" s="24">
        <f>(H104+I104)</f>
        <v>974751</v>
      </c>
      <c r="K104" s="33">
        <f>(L104-J104)</f>
        <v>256329</v>
      </c>
      <c r="L104" s="33">
        <f>IFERROR(VLOOKUP(G104,'Base Zero'!$A:$L,10,FALSE),0)</f>
        <v>1231080</v>
      </c>
      <c r="M104" s="33">
        <f>+L104-N104</f>
        <v>0</v>
      </c>
      <c r="N104" s="33">
        <f>IFERROR(VLOOKUP(G104,'Base Zero'!$A:$S,19,FALSE),0)</f>
        <v>1231080</v>
      </c>
      <c r="O104" s="33">
        <f>IFERROR(VLOOKUP(G104,'Base Execução'!A:P,6,FALSE),0)+IFERROR(VLOOKUP(G104,'Destaque Liberado pela CPRM'!A:F,6,FALSE),0)</f>
        <v>1217291.7</v>
      </c>
      <c r="P104" s="256">
        <f>+N104-O104</f>
        <v>13788.300000000047</v>
      </c>
      <c r="Q104" s="34"/>
      <c r="R104" s="256">
        <f>IFERROR(VLOOKUP(G104,'Base Execução'!$A:$L,8,FALSE),0)</f>
        <v>1217291.7</v>
      </c>
      <c r="S104" s="256">
        <f>IFERROR(VLOOKUP(G104,'Base Execução'!$A:$L,10,FALSE),0)</f>
        <v>1179752.02</v>
      </c>
      <c r="T104" s="33">
        <f>IFERROR(VLOOKUP(G104,'Base Execução'!$A:$L,12,FALSE),0)</f>
        <v>1179752.02</v>
      </c>
      <c r="U104" s="169"/>
    </row>
    <row r="105" spans="1:34" ht="15" customHeight="1" x14ac:dyDescent="0.25">
      <c r="A105" s="301"/>
      <c r="B105" s="35" t="s">
        <v>24</v>
      </c>
      <c r="C105" s="347" t="s">
        <v>25</v>
      </c>
      <c r="D105" s="348">
        <v>195063</v>
      </c>
      <c r="E105" s="347">
        <v>3</v>
      </c>
      <c r="F105" s="339">
        <v>188</v>
      </c>
      <c r="G105" s="41" t="str">
        <f>CONCATENATE(D105,"-",E105,"-",F105)</f>
        <v>195063-3-188</v>
      </c>
      <c r="H105" s="33">
        <f>IFERROR(VLOOKUP(G105,'Base Zero'!A:L,6,FALSE),0)</f>
        <v>0</v>
      </c>
      <c r="I105" s="33">
        <f>IFERROR(VLOOKUP(G105,'Base Zero'!A:L,7,FALSE),0)</f>
        <v>0</v>
      </c>
      <c r="J105" s="24">
        <f>(H105+I105)</f>
        <v>0</v>
      </c>
      <c r="K105" s="33">
        <f>(L105-J105)</f>
        <v>718422</v>
      </c>
      <c r="L105" s="33">
        <f>IFERROR(VLOOKUP(G105,'Base Zero'!$A:$L,10,FALSE),0)</f>
        <v>718422</v>
      </c>
      <c r="M105" s="33">
        <f>+L105-N105</f>
        <v>0</v>
      </c>
      <c r="N105" s="33">
        <f>IFERROR(VLOOKUP(G105,'Base Zero'!$A:$S,19,FALSE),0)</f>
        <v>718422</v>
      </c>
      <c r="O105" s="33">
        <f>IFERROR(VLOOKUP(G105,'Base Execução'!A:P,6,FALSE),0)+IFERROR(VLOOKUP(G105,'Destaque Liberado pela CPRM'!A:F,6,FALSE),0)</f>
        <v>135871.04000000001</v>
      </c>
      <c r="P105" s="256">
        <f>+N105-O105</f>
        <v>582550.96</v>
      </c>
      <c r="Q105" s="34"/>
      <c r="R105" s="256">
        <f>IFERROR(VLOOKUP(G105,'Base Execução'!$A:$L,8,FALSE),0)</f>
        <v>135871.04000000001</v>
      </c>
      <c r="S105" s="256">
        <f>IFERROR(VLOOKUP(G105,'Base Execução'!$A:$L,10,FALSE),0)</f>
        <v>79045.039999999994</v>
      </c>
      <c r="T105" s="33">
        <f>IFERROR(VLOOKUP(G105,'Base Execução'!$A:$L,12,FALSE),0)</f>
        <v>77163.839999999997</v>
      </c>
      <c r="U105" s="169"/>
    </row>
    <row r="106" spans="1:34" ht="15" customHeight="1" x14ac:dyDescent="0.25">
      <c r="A106" s="301"/>
      <c r="B106" s="39" t="s">
        <v>321</v>
      </c>
      <c r="C106" s="347"/>
      <c r="D106" s="351"/>
      <c r="E106" s="350"/>
      <c r="F106" s="352"/>
      <c r="G106" s="353"/>
      <c r="H106" s="22">
        <f t="shared" si="81"/>
        <v>974751</v>
      </c>
      <c r="I106" s="22">
        <f t="shared" si="81"/>
        <v>0</v>
      </c>
      <c r="J106" s="22">
        <f>J107</f>
        <v>974751</v>
      </c>
      <c r="K106" s="22">
        <f t="shared" si="82"/>
        <v>-974751</v>
      </c>
      <c r="L106" s="22">
        <f t="shared" si="82"/>
        <v>0</v>
      </c>
      <c r="M106" s="22">
        <f t="shared" si="82"/>
        <v>0</v>
      </c>
      <c r="N106" s="22">
        <f t="shared" si="82"/>
        <v>0</v>
      </c>
      <c r="O106" s="22">
        <f t="shared" si="82"/>
        <v>0</v>
      </c>
      <c r="P106" s="253">
        <f t="shared" si="82"/>
        <v>0</v>
      </c>
      <c r="Q106" s="34"/>
      <c r="R106" s="22">
        <f t="shared" si="82"/>
        <v>0</v>
      </c>
      <c r="S106" s="22">
        <f t="shared" si="82"/>
        <v>0</v>
      </c>
      <c r="T106" s="22">
        <f t="shared" si="82"/>
        <v>0</v>
      </c>
      <c r="U106" s="168"/>
    </row>
    <row r="107" spans="1:34" ht="15" customHeight="1" x14ac:dyDescent="0.25">
      <c r="A107" s="301"/>
      <c r="B107" s="35" t="s">
        <v>24</v>
      </c>
      <c r="C107" s="347" t="s">
        <v>25</v>
      </c>
      <c r="D107" s="348">
        <v>195064</v>
      </c>
      <c r="E107" s="347">
        <v>3</v>
      </c>
      <c r="F107" s="339">
        <v>944</v>
      </c>
      <c r="G107" s="41" t="str">
        <f>CONCATENATE(D107,"-",E107,"-",F107)</f>
        <v>195064-3-944</v>
      </c>
      <c r="H107" s="33">
        <f>IFERROR(VLOOKUP(G107,'Base Zero'!A:L,6,FALSE),0)</f>
        <v>974751</v>
      </c>
      <c r="I107" s="33">
        <f>IFERROR(VLOOKUP(G107,'Base Zero'!A:L,7,FALSE),0)</f>
        <v>0</v>
      </c>
      <c r="J107" s="24">
        <f>(H107+I107)</f>
        <v>974751</v>
      </c>
      <c r="K107" s="33">
        <f>(L107-J107)</f>
        <v>-974751</v>
      </c>
      <c r="L107" s="33">
        <f>IFERROR(VLOOKUP(G107,'Base Zero'!$A:$L,10,FALSE),0)</f>
        <v>0</v>
      </c>
      <c r="M107" s="33">
        <f>+L107-N107</f>
        <v>0</v>
      </c>
      <c r="N107" s="33">
        <f>IFERROR(VLOOKUP(G107,'Base Zero'!$A:$S,19,FALSE),0)</f>
        <v>0</v>
      </c>
      <c r="O107" s="33">
        <f>IFERROR(VLOOKUP(G107,'Base Execução'!A:P,6,FALSE),0)+IFERROR(VLOOKUP(G107,'Destaque Liberado pela CPRM'!A:F,6,FALSE),0)</f>
        <v>0</v>
      </c>
      <c r="P107" s="256">
        <f>+N107-O107</f>
        <v>0</v>
      </c>
      <c r="Q107" s="34"/>
      <c r="R107" s="256">
        <f>IFERROR(VLOOKUP(G107,'Base Execução'!$A:$L,8,FALSE),0)</f>
        <v>0</v>
      </c>
      <c r="S107" s="256">
        <f>IFERROR(VLOOKUP(G107,'Base Execução'!$A:$L,10,FALSE),0)</f>
        <v>0</v>
      </c>
      <c r="T107" s="33">
        <f>IFERROR(VLOOKUP(G107,'Base Execução'!$A:$L,12,FALSE),0)</f>
        <v>0</v>
      </c>
      <c r="U107" s="169"/>
    </row>
    <row r="108" spans="1:34" ht="15" customHeight="1" x14ac:dyDescent="0.25">
      <c r="A108" s="301"/>
      <c r="B108" s="35"/>
      <c r="C108" s="347"/>
      <c r="D108" s="348"/>
      <c r="E108" s="347"/>
      <c r="F108" s="339"/>
      <c r="G108" s="41"/>
      <c r="H108" s="33"/>
      <c r="I108" s="33"/>
      <c r="J108" s="24"/>
      <c r="K108" s="33"/>
      <c r="L108" s="33"/>
      <c r="M108" s="33"/>
      <c r="N108" s="33"/>
      <c r="O108" s="33"/>
      <c r="P108" s="256"/>
      <c r="Q108" s="34"/>
      <c r="R108" s="256"/>
      <c r="S108" s="256"/>
      <c r="T108" s="33"/>
      <c r="U108" s="169"/>
    </row>
    <row r="109" spans="1:34" ht="15" customHeight="1" x14ac:dyDescent="0.25">
      <c r="A109" s="301"/>
      <c r="B109" s="474" t="s">
        <v>264</v>
      </c>
      <c r="C109" s="347"/>
      <c r="D109" s="348"/>
      <c r="E109" s="347"/>
      <c r="F109" s="339"/>
      <c r="G109" s="41"/>
      <c r="H109" s="22">
        <f>H110+H113</f>
        <v>233177</v>
      </c>
      <c r="I109" s="22">
        <f t="shared" ref="I109:P109" si="83">I110+I113</f>
        <v>0</v>
      </c>
      <c r="J109" s="22">
        <f t="shared" si="83"/>
        <v>233177</v>
      </c>
      <c r="K109" s="22">
        <f t="shared" si="83"/>
        <v>-116588</v>
      </c>
      <c r="L109" s="22">
        <f t="shared" si="83"/>
        <v>116589</v>
      </c>
      <c r="M109" s="22">
        <f t="shared" si="83"/>
        <v>0</v>
      </c>
      <c r="N109" s="22">
        <f>N110+N113</f>
        <v>233177</v>
      </c>
      <c r="O109" s="22">
        <f t="shared" si="83"/>
        <v>14521.12</v>
      </c>
      <c r="P109" s="22">
        <f t="shared" si="83"/>
        <v>218655.88</v>
      </c>
      <c r="Q109" s="34"/>
      <c r="R109" s="22">
        <f t="shared" ref="R109" si="84">R110+R113</f>
        <v>14521.12</v>
      </c>
      <c r="S109" s="22">
        <f t="shared" ref="S109" si="85">S110+S113</f>
        <v>10560.98</v>
      </c>
      <c r="T109" s="22">
        <f t="shared" ref="T109" si="86">T110+T113</f>
        <v>10560.98</v>
      </c>
      <c r="U109" s="168">
        <f>+IFERROR((R109/N109),0%)</f>
        <v>6.2275095742719055E-2</v>
      </c>
    </row>
    <row r="110" spans="1:34" ht="15" customHeight="1" x14ac:dyDescent="0.25">
      <c r="A110" s="301"/>
      <c r="B110" s="39" t="s">
        <v>267</v>
      </c>
      <c r="C110" s="347"/>
      <c r="D110" s="348"/>
      <c r="E110" s="347"/>
      <c r="F110" s="339"/>
      <c r="G110" s="41"/>
      <c r="H110" s="22">
        <f t="shared" ref="H110:T113" si="87">H111</f>
        <v>116589</v>
      </c>
      <c r="I110" s="22">
        <f t="shared" si="87"/>
        <v>0</v>
      </c>
      <c r="J110" s="22">
        <f>J111</f>
        <v>116589</v>
      </c>
      <c r="K110" s="22">
        <f t="shared" ref="K110:Q110" si="88">K111</f>
        <v>0</v>
      </c>
      <c r="L110" s="22">
        <f t="shared" si="88"/>
        <v>116589</v>
      </c>
      <c r="M110" s="22">
        <f t="shared" si="88"/>
        <v>0</v>
      </c>
      <c r="N110" s="22">
        <f>N111+N112</f>
        <v>233177</v>
      </c>
      <c r="O110" s="22">
        <f>O111+O112</f>
        <v>14521.12</v>
      </c>
      <c r="P110" s="253">
        <f>P111+P112</f>
        <v>218655.88</v>
      </c>
      <c r="Q110" s="22">
        <f t="shared" si="88"/>
        <v>0</v>
      </c>
      <c r="R110" s="22">
        <f>R111+R112</f>
        <v>14521.12</v>
      </c>
      <c r="S110" s="22">
        <f t="shared" ref="S110:T110" si="89">S111+S112</f>
        <v>10560.98</v>
      </c>
      <c r="T110" s="22">
        <f t="shared" si="89"/>
        <v>10560.98</v>
      </c>
      <c r="U110" s="168"/>
    </row>
    <row r="111" spans="1:34" ht="15" customHeight="1" x14ac:dyDescent="0.25">
      <c r="A111" s="301"/>
      <c r="B111" s="35" t="s">
        <v>24</v>
      </c>
      <c r="C111" s="347" t="s">
        <v>25</v>
      </c>
      <c r="D111" s="348">
        <v>195065</v>
      </c>
      <c r="E111" s="347">
        <v>3</v>
      </c>
      <c r="F111" s="339">
        <v>100</v>
      </c>
      <c r="G111" s="41" t="str">
        <f>CONCATENATE(D111,"-",E111,"-",F111)</f>
        <v>195065-3-100</v>
      </c>
      <c r="H111" s="33">
        <f>IFERROR(VLOOKUP(G111,'Base Zero'!A:L,6,FALSE),0)</f>
        <v>116589</v>
      </c>
      <c r="I111" s="33">
        <f>IFERROR(VLOOKUP(G111,'Base Zero'!A:L,7,FALSE),0)</f>
        <v>0</v>
      </c>
      <c r="J111" s="24">
        <f>(H111+I111)</f>
        <v>116589</v>
      </c>
      <c r="K111" s="33">
        <f>(L111-J111)</f>
        <v>0</v>
      </c>
      <c r="L111" s="33">
        <f>IFERROR(VLOOKUP(G111,'Base Zero'!$A:$L,10,FALSE),0)</f>
        <v>116589</v>
      </c>
      <c r="M111" s="33">
        <f>+L111-N111</f>
        <v>0</v>
      </c>
      <c r="N111" s="33">
        <f>IFERROR(VLOOKUP(G111,'Base Zero'!$A:$S,19,FALSE),0)</f>
        <v>116589</v>
      </c>
      <c r="O111" s="33">
        <f>IFERROR(VLOOKUP(G111,'Base Execução'!A:P,6,FALSE),0)+IFERROR(VLOOKUP(G111,'Destaque Liberado pela CPRM'!A:F,6,FALSE),0)</f>
        <v>14521.12</v>
      </c>
      <c r="P111" s="256">
        <f>+N111-O111</f>
        <v>102067.88</v>
      </c>
      <c r="Q111" s="34"/>
      <c r="R111" s="256">
        <f>IFERROR(VLOOKUP(G111,'Base Execução'!$A:$L,8,FALSE),0)</f>
        <v>14521.12</v>
      </c>
      <c r="S111" s="256">
        <f>IFERROR(VLOOKUP(G111,'Base Execução'!$A:$L,10,FALSE),0)</f>
        <v>10560.98</v>
      </c>
      <c r="T111" s="33">
        <f>IFERROR(VLOOKUP(G111,'Base Execução'!$A:$L,12,FALSE),0)</f>
        <v>10560.98</v>
      </c>
      <c r="U111" s="169"/>
    </row>
    <row r="112" spans="1:34" ht="15" customHeight="1" x14ac:dyDescent="0.25">
      <c r="A112" s="301"/>
      <c r="B112" s="35" t="s">
        <v>24</v>
      </c>
      <c r="C112" s="347" t="s">
        <v>25</v>
      </c>
      <c r="D112" s="348">
        <v>195065</v>
      </c>
      <c r="E112" s="347">
        <v>3</v>
      </c>
      <c r="F112" s="339">
        <v>188</v>
      </c>
      <c r="G112" s="41" t="str">
        <f>CONCATENATE(D112,"-",E112,"-",F112)</f>
        <v>195065-3-188</v>
      </c>
      <c r="H112" s="33">
        <f>IFERROR(VLOOKUP(G112,'Base Zero'!A:L,6,FALSE),0)</f>
        <v>0</v>
      </c>
      <c r="I112" s="33">
        <f>IFERROR(VLOOKUP(G112,'Base Zero'!A:L,7,FALSE),0)</f>
        <v>0</v>
      </c>
      <c r="J112" s="24">
        <f>(H112+I112)</f>
        <v>0</v>
      </c>
      <c r="K112" s="33">
        <f>(L112-J112)</f>
        <v>116588</v>
      </c>
      <c r="L112" s="33">
        <f>IFERROR(VLOOKUP(G112,'Base Zero'!$A:$L,10,FALSE),0)</f>
        <v>116588</v>
      </c>
      <c r="M112" s="33">
        <f>+L112-N112</f>
        <v>0</v>
      </c>
      <c r="N112" s="33">
        <f>IFERROR(VLOOKUP(G112,'Base Zero'!$A:$S,19,FALSE),0)</f>
        <v>116588</v>
      </c>
      <c r="O112" s="33">
        <f>IFERROR(VLOOKUP(G112,'Base Execução'!A:P,6,FALSE),0)+IFERROR(VLOOKUP(G112,'Destaque Liberado pela CPRM'!A:F,6,FALSE),0)</f>
        <v>0</v>
      </c>
      <c r="P112" s="256">
        <f>+N112-O112</f>
        <v>116588</v>
      </c>
      <c r="Q112" s="34"/>
      <c r="R112" s="256">
        <f>IFERROR(VLOOKUP(G112,'Base Execução'!$A:$L,8,FALSE),0)</f>
        <v>0</v>
      </c>
      <c r="S112" s="256">
        <f>IFERROR(VLOOKUP(G112,'Base Execução'!$A:$L,10,FALSE),0)</f>
        <v>0</v>
      </c>
      <c r="T112" s="33">
        <f>IFERROR(VLOOKUP(G112,'Base Execução'!$A:$L,12,FALSE),0)</f>
        <v>0</v>
      </c>
      <c r="U112" s="169"/>
    </row>
    <row r="113" spans="1:34" ht="15" customHeight="1" x14ac:dyDescent="0.25">
      <c r="A113" s="301"/>
      <c r="B113" s="39" t="s">
        <v>322</v>
      </c>
      <c r="C113" s="347"/>
      <c r="D113" s="348"/>
      <c r="E113" s="347"/>
      <c r="F113" s="339"/>
      <c r="G113" s="41"/>
      <c r="H113" s="22">
        <f t="shared" si="87"/>
        <v>116588</v>
      </c>
      <c r="I113" s="22">
        <f t="shared" si="87"/>
        <v>0</v>
      </c>
      <c r="J113" s="22">
        <f t="shared" si="87"/>
        <v>116588</v>
      </c>
      <c r="K113" s="22">
        <f t="shared" si="87"/>
        <v>-116588</v>
      </c>
      <c r="L113" s="22">
        <f t="shared" si="87"/>
        <v>0</v>
      </c>
      <c r="M113" s="22">
        <f t="shared" si="87"/>
        <v>0</v>
      </c>
      <c r="N113" s="22">
        <f t="shared" si="87"/>
        <v>0</v>
      </c>
      <c r="O113" s="22">
        <f t="shared" si="87"/>
        <v>0</v>
      </c>
      <c r="P113" s="253">
        <f>P114</f>
        <v>0</v>
      </c>
      <c r="Q113" s="34"/>
      <c r="R113" s="22">
        <f t="shared" si="87"/>
        <v>0</v>
      </c>
      <c r="S113" s="22">
        <f t="shared" si="87"/>
        <v>0</v>
      </c>
      <c r="T113" s="22">
        <f t="shared" si="87"/>
        <v>0</v>
      </c>
      <c r="U113" s="168"/>
    </row>
    <row r="114" spans="1:34" ht="15" customHeight="1" x14ac:dyDescent="0.25">
      <c r="A114" s="301"/>
      <c r="B114" s="35" t="s">
        <v>24</v>
      </c>
      <c r="C114" s="347" t="s">
        <v>25</v>
      </c>
      <c r="D114" s="348">
        <v>195066</v>
      </c>
      <c r="E114" s="347">
        <v>3</v>
      </c>
      <c r="F114" s="339">
        <v>944</v>
      </c>
      <c r="G114" s="41" t="str">
        <f>CONCATENATE(D114,"-",E114,"-",F114)</f>
        <v>195066-3-944</v>
      </c>
      <c r="H114" s="33">
        <f>IFERROR(VLOOKUP(G114,'Base Zero'!A:L,6,FALSE),0)</f>
        <v>116588</v>
      </c>
      <c r="I114" s="33">
        <f>IFERROR(VLOOKUP(G114,'Base Zero'!A:L,7,FALSE),0)</f>
        <v>0</v>
      </c>
      <c r="J114" s="24">
        <f>(H114+I114)</f>
        <v>116588</v>
      </c>
      <c r="K114" s="33">
        <f>(L114-J114)</f>
        <v>-116588</v>
      </c>
      <c r="L114" s="33">
        <f>IFERROR(VLOOKUP(G114,'Base Zero'!$A:$L,10,FALSE),0)</f>
        <v>0</v>
      </c>
      <c r="M114" s="33">
        <f>+L114-N114</f>
        <v>0</v>
      </c>
      <c r="N114" s="33">
        <f>IFERROR(VLOOKUP(G114,'Base Zero'!$A:$S,19,FALSE),0)</f>
        <v>0</v>
      </c>
      <c r="O114" s="33">
        <f>IFERROR(VLOOKUP(G114,'Base Execução'!A:P,6,FALSE),0)+IFERROR(VLOOKUP(G114,'Destaque Liberado pela CPRM'!A:F,6,FALSE),0)</f>
        <v>0</v>
      </c>
      <c r="P114" s="256">
        <f>+N114-O114</f>
        <v>0</v>
      </c>
      <c r="Q114" s="34"/>
      <c r="R114" s="256">
        <f>IFERROR(VLOOKUP(G114,'Base Execução'!$A:$L,8,FALSE),0)</f>
        <v>0</v>
      </c>
      <c r="S114" s="256">
        <f>IFERROR(VLOOKUP(G114,'Base Execução'!$A:$L,10,FALSE),0)</f>
        <v>0</v>
      </c>
      <c r="T114" s="33">
        <f>IFERROR(VLOOKUP(G114,'Base Execução'!$A:$L,12,FALSE),0)</f>
        <v>0</v>
      </c>
      <c r="U114" s="169"/>
    </row>
    <row r="115" spans="1:34" ht="15" customHeight="1" x14ac:dyDescent="0.25">
      <c r="A115" s="301"/>
      <c r="B115" s="35"/>
      <c r="C115" s="347"/>
      <c r="D115" s="348"/>
      <c r="E115" s="347"/>
      <c r="F115" s="339"/>
      <c r="G115" s="41"/>
      <c r="H115" s="33"/>
      <c r="I115" s="33"/>
      <c r="J115" s="24"/>
      <c r="K115" s="33"/>
      <c r="L115" s="33"/>
      <c r="M115" s="33"/>
      <c r="N115" s="33"/>
      <c r="O115" s="33"/>
      <c r="P115" s="256"/>
      <c r="Q115" s="34"/>
      <c r="R115" s="256"/>
      <c r="S115" s="256"/>
      <c r="T115" s="33"/>
      <c r="U115" s="169"/>
    </row>
    <row r="116" spans="1:34" ht="15" customHeight="1" x14ac:dyDescent="0.25">
      <c r="A116" s="301"/>
      <c r="B116" s="474" t="s">
        <v>265</v>
      </c>
      <c r="C116" s="347"/>
      <c r="D116" s="348"/>
      <c r="E116" s="347"/>
      <c r="F116" s="339"/>
      <c r="G116" s="41"/>
      <c r="H116" s="22">
        <f>H117+H120</f>
        <v>15516876</v>
      </c>
      <c r="I116" s="22">
        <f t="shared" ref="I116:P116" si="90">I117+I120</f>
        <v>0</v>
      </c>
      <c r="J116" s="22">
        <f t="shared" si="90"/>
        <v>15516876</v>
      </c>
      <c r="K116" s="22">
        <f t="shared" si="90"/>
        <v>-1432682</v>
      </c>
      <c r="L116" s="22">
        <f t="shared" si="90"/>
        <v>14084194</v>
      </c>
      <c r="M116" s="22">
        <f t="shared" si="90"/>
        <v>0</v>
      </c>
      <c r="N116" s="22">
        <f t="shared" si="90"/>
        <v>15516876</v>
      </c>
      <c r="O116" s="22">
        <f t="shared" si="90"/>
        <v>12643972.1</v>
      </c>
      <c r="P116" s="22">
        <f t="shared" si="90"/>
        <v>2872903.9000000004</v>
      </c>
      <c r="Q116" s="34"/>
      <c r="R116" s="22">
        <f t="shared" ref="R116" si="91">R117+R120</f>
        <v>12643972.1</v>
      </c>
      <c r="S116" s="22">
        <f t="shared" ref="S116" si="92">S117+S120</f>
        <v>12643972.1</v>
      </c>
      <c r="T116" s="22">
        <f t="shared" ref="T116" si="93">T117+T120</f>
        <v>12643972.1</v>
      </c>
      <c r="U116" s="168">
        <f>+IFERROR((R116/N116),0%)</f>
        <v>0.81485294462622504</v>
      </c>
    </row>
    <row r="117" spans="1:34" ht="15" customHeight="1" x14ac:dyDescent="0.25">
      <c r="A117" s="301"/>
      <c r="B117" s="39" t="s">
        <v>268</v>
      </c>
      <c r="C117" s="347"/>
      <c r="D117" s="351"/>
      <c r="E117" s="350"/>
      <c r="F117" s="352"/>
      <c r="G117" s="353"/>
      <c r="H117" s="22">
        <f t="shared" ref="H117:I117" si="94">H118</f>
        <v>7758438</v>
      </c>
      <c r="I117" s="22">
        <f t="shared" si="94"/>
        <v>0</v>
      </c>
      <c r="J117" s="22">
        <f>J118</f>
        <v>7758438</v>
      </c>
      <c r="K117" s="22">
        <f t="shared" ref="K117:Q117" si="95">K118</f>
        <v>6325756</v>
      </c>
      <c r="L117" s="22">
        <f t="shared" si="95"/>
        <v>14084194</v>
      </c>
      <c r="M117" s="22">
        <f t="shared" si="95"/>
        <v>0</v>
      </c>
      <c r="N117" s="22">
        <f>N118+N119</f>
        <v>15516876</v>
      </c>
      <c r="O117" s="22">
        <f>O118+O119</f>
        <v>12643972.1</v>
      </c>
      <c r="P117" s="253">
        <f>P118+P119</f>
        <v>2872903.9000000004</v>
      </c>
      <c r="Q117" s="22">
        <f t="shared" si="95"/>
        <v>0</v>
      </c>
      <c r="R117" s="22">
        <f>R118+R119</f>
        <v>12643972.1</v>
      </c>
      <c r="S117" s="22">
        <f t="shared" ref="S117:T117" si="96">S118+S119</f>
        <v>12643972.1</v>
      </c>
      <c r="T117" s="22">
        <f t="shared" si="96"/>
        <v>12643972.1</v>
      </c>
      <c r="U117" s="168"/>
    </row>
    <row r="118" spans="1:34" ht="15" customHeight="1" x14ac:dyDescent="0.25">
      <c r="A118" s="301"/>
      <c r="B118" s="35" t="s">
        <v>24</v>
      </c>
      <c r="C118" s="347" t="s">
        <v>25</v>
      </c>
      <c r="D118" s="348">
        <v>195067</v>
      </c>
      <c r="E118" s="347">
        <v>3</v>
      </c>
      <c r="F118" s="339">
        <v>100</v>
      </c>
      <c r="G118" s="41" t="str">
        <f>CONCATENATE(D118,"-",E118,"-",F118)</f>
        <v>195067-3-100</v>
      </c>
      <c r="H118" s="33">
        <f>IFERROR(VLOOKUP(G118,'Base Zero'!A:L,6,FALSE),0)</f>
        <v>7758438</v>
      </c>
      <c r="I118" s="33">
        <f>IFERROR(VLOOKUP(G118,'Base Zero'!A:L,7,FALSE),0)</f>
        <v>0</v>
      </c>
      <c r="J118" s="24">
        <f>(H118+I118)</f>
        <v>7758438</v>
      </c>
      <c r="K118" s="33">
        <f>(L118-J118)</f>
        <v>6325756</v>
      </c>
      <c r="L118" s="33">
        <f>IFERROR(VLOOKUP(G118,'Base Zero'!$A:$L,10,FALSE),0)</f>
        <v>14084194</v>
      </c>
      <c r="M118" s="33">
        <f>+L118-N118</f>
        <v>0</v>
      </c>
      <c r="N118" s="33">
        <f>IFERROR(VLOOKUP(G118,'Base Zero'!$A:$S,19,FALSE),0)</f>
        <v>14084194</v>
      </c>
      <c r="O118" s="33">
        <f>IFERROR(VLOOKUP(G118,'Base Execução'!A:P,6,FALSE),0)+IFERROR(VLOOKUP(G118,'Destaque Liberado pela CPRM'!A:F,6,FALSE),0)</f>
        <v>12643972.1</v>
      </c>
      <c r="P118" s="256">
        <f>+N118-O118</f>
        <v>1440221.9000000004</v>
      </c>
      <c r="Q118" s="34"/>
      <c r="R118" s="256">
        <f>IFERROR(VLOOKUP(G118,'Base Execução'!$A:$L,8,FALSE),0)</f>
        <v>12643972.1</v>
      </c>
      <c r="S118" s="256">
        <f>IFERROR(VLOOKUP(G118,'Base Execução'!$A:$L,10,FALSE),0)</f>
        <v>12643972.1</v>
      </c>
      <c r="T118" s="33">
        <f>IFERROR(VLOOKUP(G118,'Base Execução'!$A:$L,12,FALSE),0)</f>
        <v>12643972.1</v>
      </c>
      <c r="U118" s="169"/>
    </row>
    <row r="119" spans="1:34" ht="15" customHeight="1" x14ac:dyDescent="0.25">
      <c r="A119" s="301"/>
      <c r="B119" s="35" t="s">
        <v>24</v>
      </c>
      <c r="C119" s="347" t="s">
        <v>25</v>
      </c>
      <c r="D119" s="348">
        <v>195067</v>
      </c>
      <c r="E119" s="347">
        <v>3</v>
      </c>
      <c r="F119" s="339">
        <v>188</v>
      </c>
      <c r="G119" s="41" t="str">
        <f>CONCATENATE(D119,"-",E119,"-",F119)</f>
        <v>195067-3-188</v>
      </c>
      <c r="H119" s="33">
        <f>IFERROR(VLOOKUP(G119,'Base Zero'!A:L,6,FALSE),0)</f>
        <v>0</v>
      </c>
      <c r="I119" s="33">
        <f>IFERROR(VLOOKUP(G119,'Base Zero'!A:L,7,FALSE),0)</f>
        <v>0</v>
      </c>
      <c r="J119" s="24">
        <f>(H119+I119)</f>
        <v>0</v>
      </c>
      <c r="K119" s="33">
        <f>(L119-J119)</f>
        <v>1432682</v>
      </c>
      <c r="L119" s="33">
        <f>IFERROR(VLOOKUP(G119,'Base Zero'!$A:$L,10,FALSE),0)</f>
        <v>1432682</v>
      </c>
      <c r="M119" s="33">
        <f>+L119-N119</f>
        <v>0</v>
      </c>
      <c r="N119" s="33">
        <f>IFERROR(VLOOKUP(G119,'Base Zero'!$A:$S,19,FALSE),0)</f>
        <v>1432682</v>
      </c>
      <c r="O119" s="33">
        <f>IFERROR(VLOOKUP(G119,'Base Execução'!A:P,6,FALSE),0)+IFERROR(VLOOKUP(G119,'Destaque Liberado pela CPRM'!A:F,6,FALSE),0)</f>
        <v>0</v>
      </c>
      <c r="P119" s="256">
        <f>+N119-O119</f>
        <v>1432682</v>
      </c>
      <c r="Q119" s="34"/>
      <c r="R119" s="256">
        <f>IFERROR(VLOOKUP(G119,'Base Execução'!$A:$L,8,FALSE),0)</f>
        <v>0</v>
      </c>
      <c r="S119" s="256">
        <f>IFERROR(VLOOKUP(G119,'Base Execução'!$A:$L,10,FALSE),0)</f>
        <v>0</v>
      </c>
      <c r="T119" s="33">
        <f>IFERROR(VLOOKUP(G119,'Base Execução'!$A:$L,12,FALSE),0)</f>
        <v>0</v>
      </c>
      <c r="U119" s="169"/>
    </row>
    <row r="120" spans="1:34" ht="15" customHeight="1" x14ac:dyDescent="0.25">
      <c r="A120" s="301"/>
      <c r="B120" s="39" t="s">
        <v>320</v>
      </c>
      <c r="C120" s="347"/>
      <c r="D120" s="348"/>
      <c r="E120" s="347"/>
      <c r="F120" s="339"/>
      <c r="G120" s="41"/>
      <c r="H120" s="22">
        <f>H121+H122</f>
        <v>7758438</v>
      </c>
      <c r="I120" s="22">
        <f t="shared" ref="I120:P120" si="97">I121+I122</f>
        <v>0</v>
      </c>
      <c r="J120" s="22">
        <f t="shared" si="97"/>
        <v>7758438</v>
      </c>
      <c r="K120" s="22">
        <f t="shared" si="97"/>
        <v>-7758438</v>
      </c>
      <c r="L120" s="22">
        <f t="shared" si="97"/>
        <v>0</v>
      </c>
      <c r="M120" s="22">
        <f t="shared" si="97"/>
        <v>0</v>
      </c>
      <c r="N120" s="22">
        <f t="shared" si="97"/>
        <v>0</v>
      </c>
      <c r="O120" s="22">
        <f t="shared" si="97"/>
        <v>0</v>
      </c>
      <c r="P120" s="253">
        <f t="shared" si="97"/>
        <v>0</v>
      </c>
      <c r="Q120" s="34"/>
      <c r="R120" s="22">
        <f t="shared" ref="R120" si="98">R121+R122</f>
        <v>0</v>
      </c>
      <c r="S120" s="22">
        <f t="shared" ref="S120" si="99">S121+S122</f>
        <v>0</v>
      </c>
      <c r="T120" s="22">
        <f t="shared" ref="T120" si="100">T121+T122</f>
        <v>0</v>
      </c>
      <c r="U120" s="168"/>
    </row>
    <row r="121" spans="1:34" ht="15" customHeight="1" x14ac:dyDescent="0.25">
      <c r="A121" s="301"/>
      <c r="B121" s="35" t="s">
        <v>24</v>
      </c>
      <c r="C121" s="347" t="s">
        <v>25</v>
      </c>
      <c r="D121" s="348">
        <v>195068</v>
      </c>
      <c r="E121" s="347">
        <v>3</v>
      </c>
      <c r="F121" s="339">
        <v>100</v>
      </c>
      <c r="G121" s="41" t="str">
        <f>CONCATENATE(D121,"-",E121,"-",F121)</f>
        <v>195068-3-100</v>
      </c>
      <c r="H121" s="33">
        <f>IFERROR(VLOOKUP(G121,'Base Zero'!A:L,6,FALSE),0)</f>
        <v>0</v>
      </c>
      <c r="I121" s="33">
        <f>IFERROR(VLOOKUP(G121,'Base Zero'!A:L,7,FALSE),0)</f>
        <v>0</v>
      </c>
      <c r="J121" s="24">
        <f>(H121+I121)</f>
        <v>0</v>
      </c>
      <c r="K121" s="33">
        <f>(L121-J121)</f>
        <v>0</v>
      </c>
      <c r="L121" s="33">
        <f>IFERROR(VLOOKUP(G121,'Base Zero'!$A:$L,10,FALSE),0)</f>
        <v>0</v>
      </c>
      <c r="M121" s="33">
        <f>+L121-N121</f>
        <v>0</v>
      </c>
      <c r="N121" s="33">
        <f>IFERROR(VLOOKUP(G121,'Base Zero'!$A:$S,19,FALSE),0)</f>
        <v>0</v>
      </c>
      <c r="O121" s="33">
        <f>IFERROR(VLOOKUP(G121,'Base Execução'!A:P,6,FALSE),0)+IFERROR(VLOOKUP(G121,'Destaque Liberado pela CPRM'!A:F,6,FALSE),0)</f>
        <v>0</v>
      </c>
      <c r="P121" s="256">
        <f>+N121-O121</f>
        <v>0</v>
      </c>
      <c r="Q121" s="34"/>
      <c r="R121" s="256">
        <f>IFERROR(VLOOKUP(G121,'Base Execução'!$A:$L,8,FALSE),0)</f>
        <v>0</v>
      </c>
      <c r="S121" s="256">
        <f>IFERROR(VLOOKUP(G121,'Base Execução'!$A:$L,10,FALSE),0)</f>
        <v>0</v>
      </c>
      <c r="T121" s="33">
        <f>IFERROR(VLOOKUP(G121,'Base Execução'!$A:$L,12,FALSE),0)</f>
        <v>0</v>
      </c>
      <c r="U121" s="169"/>
    </row>
    <row r="122" spans="1:34" ht="15" customHeight="1" x14ac:dyDescent="0.25">
      <c r="A122" s="301"/>
      <c r="B122" s="35" t="s">
        <v>24</v>
      </c>
      <c r="C122" s="347" t="s">
        <v>25</v>
      </c>
      <c r="D122" s="348">
        <v>195068</v>
      </c>
      <c r="E122" s="347">
        <v>3</v>
      </c>
      <c r="F122" s="339">
        <v>944</v>
      </c>
      <c r="G122" s="41" t="str">
        <f>CONCATENATE(D122,"-",E122,"-",F122)</f>
        <v>195068-3-944</v>
      </c>
      <c r="H122" s="33">
        <f>IFERROR(VLOOKUP(G122,'Base Zero'!A:L,6,FALSE),0)</f>
        <v>7758438</v>
      </c>
      <c r="I122" s="33">
        <f>IFERROR(VLOOKUP(G122,'Base Zero'!A:L,7,FALSE),0)</f>
        <v>0</v>
      </c>
      <c r="J122" s="24">
        <f>(H122+I122)</f>
        <v>7758438</v>
      </c>
      <c r="K122" s="33">
        <f>(L122-J122)</f>
        <v>-7758438</v>
      </c>
      <c r="L122" s="33">
        <f>IFERROR(VLOOKUP(G122,'Base Zero'!$A:$L,10,FALSE),0)</f>
        <v>0</v>
      </c>
      <c r="M122" s="33">
        <f>+L122-N122</f>
        <v>0</v>
      </c>
      <c r="N122" s="33">
        <f>IFERROR(VLOOKUP(G122,'Base Zero'!$A:$S,19,FALSE),0)</f>
        <v>0</v>
      </c>
      <c r="O122" s="33">
        <f>IFERROR(VLOOKUP(G122,'Base Execução'!A:P,6,FALSE),0)+IFERROR(VLOOKUP(G122,'Destaque Liberado pela CPRM'!A:F,6,FALSE),0)</f>
        <v>0</v>
      </c>
      <c r="P122" s="256">
        <f>+N122-O122</f>
        <v>0</v>
      </c>
      <c r="Q122" s="34"/>
      <c r="R122" s="256">
        <f>IFERROR(VLOOKUP(G122,'Base Execução'!$A:$L,8,FALSE),0)</f>
        <v>0</v>
      </c>
      <c r="S122" s="256">
        <f>IFERROR(VLOOKUP(G122,'Base Execução'!$A:$L,10,FALSE),0)</f>
        <v>0</v>
      </c>
      <c r="T122" s="33">
        <f>IFERROR(VLOOKUP(G122,'Base Execução'!$A:$L,12,FALSE),0)</f>
        <v>0</v>
      </c>
      <c r="U122" s="169"/>
    </row>
    <row r="123" spans="1:34" ht="15" customHeight="1" x14ac:dyDescent="0.25">
      <c r="A123" s="412"/>
      <c r="B123" s="335"/>
      <c r="C123" s="54"/>
      <c r="D123" s="55"/>
      <c r="E123" s="54"/>
      <c r="F123" s="343"/>
      <c r="G123" s="55"/>
      <c r="H123" s="43"/>
      <c r="I123" s="43"/>
      <c r="J123" s="25"/>
      <c r="K123" s="43"/>
      <c r="L123" s="43"/>
      <c r="M123" s="43"/>
      <c r="N123" s="43"/>
      <c r="O123" s="43"/>
      <c r="P123" s="290"/>
      <c r="Q123" s="36"/>
      <c r="R123" s="290"/>
      <c r="S123" s="290"/>
      <c r="T123" s="43"/>
      <c r="U123" s="326"/>
    </row>
    <row r="124" spans="1:34" s="11" customFormat="1" ht="25" customHeight="1" x14ac:dyDescent="0.25">
      <c r="A124" s="297"/>
      <c r="B124" s="26" t="s">
        <v>269</v>
      </c>
      <c r="C124" s="298"/>
      <c r="D124" s="299"/>
      <c r="E124" s="298"/>
      <c r="F124" s="300"/>
      <c r="G124" s="298"/>
      <c r="H124" s="27">
        <f>SUM(H126:H128)</f>
        <v>347454820</v>
      </c>
      <c r="I124" s="27">
        <f t="shared" ref="I124:T124" si="101">SUM(I126:I128)</f>
        <v>0</v>
      </c>
      <c r="J124" s="27">
        <f t="shared" si="101"/>
        <v>347454820</v>
      </c>
      <c r="K124" s="27">
        <f t="shared" si="101"/>
        <v>3355871</v>
      </c>
      <c r="L124" s="27">
        <f t="shared" si="101"/>
        <v>350810691</v>
      </c>
      <c r="M124" s="27">
        <f t="shared" si="101"/>
        <v>0</v>
      </c>
      <c r="N124" s="27">
        <f t="shared" si="101"/>
        <v>350810691</v>
      </c>
      <c r="O124" s="27">
        <f t="shared" si="101"/>
        <v>349337306.07999998</v>
      </c>
      <c r="P124" s="27">
        <f t="shared" si="101"/>
        <v>1473384.9200000018</v>
      </c>
      <c r="Q124" s="23">
        <f t="shared" ref="Q124" si="102">Q126</f>
        <v>0</v>
      </c>
      <c r="R124" s="27">
        <f t="shared" si="101"/>
        <v>349337306.07999998</v>
      </c>
      <c r="S124" s="27">
        <f t="shared" si="101"/>
        <v>340751666.59000003</v>
      </c>
      <c r="T124" s="27">
        <f t="shared" si="101"/>
        <v>313925662.40000004</v>
      </c>
      <c r="U124" s="170">
        <f>+IFERROR((R124/N124),0%)</f>
        <v>0.99580005696006568</v>
      </c>
      <c r="V124" s="406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s="11" customFormat="1" ht="15" customHeight="1" x14ac:dyDescent="0.25">
      <c r="A125" s="108"/>
      <c r="B125" s="302" t="s">
        <v>335</v>
      </c>
      <c r="C125" s="303"/>
      <c r="D125" s="41"/>
      <c r="E125" s="303"/>
      <c r="F125" s="304"/>
      <c r="G125" s="303"/>
      <c r="H125" s="33"/>
      <c r="I125" s="33"/>
      <c r="J125" s="24"/>
      <c r="K125" s="33"/>
      <c r="L125" s="33"/>
      <c r="M125" s="33"/>
      <c r="N125" s="33"/>
      <c r="O125" s="33"/>
      <c r="P125" s="256"/>
      <c r="Q125" s="34"/>
      <c r="R125" s="257"/>
      <c r="S125" s="257"/>
      <c r="T125" s="32"/>
      <c r="U125" s="169"/>
      <c r="V125" s="406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" customHeight="1" x14ac:dyDescent="0.25">
      <c r="A126" s="301"/>
      <c r="B126" s="35" t="s">
        <v>24</v>
      </c>
      <c r="C126" s="303" t="s">
        <v>38</v>
      </c>
      <c r="D126" s="41"/>
      <c r="E126" s="303">
        <v>1</v>
      </c>
      <c r="F126" s="339">
        <v>100</v>
      </c>
      <c r="G126" s="41"/>
      <c r="H126" s="33">
        <f t="shared" ref="H126:P126" si="103">H132+H135</f>
        <v>86863705</v>
      </c>
      <c r="I126" s="33">
        <f t="shared" si="103"/>
        <v>0</v>
      </c>
      <c r="J126" s="33">
        <f t="shared" si="103"/>
        <v>86863705</v>
      </c>
      <c r="K126" s="33">
        <f t="shared" si="103"/>
        <v>200749883</v>
      </c>
      <c r="L126" s="33">
        <f t="shared" si="103"/>
        <v>287613588</v>
      </c>
      <c r="M126" s="33">
        <f t="shared" si="103"/>
        <v>0</v>
      </c>
      <c r="N126" s="33">
        <f t="shared" si="103"/>
        <v>287613588</v>
      </c>
      <c r="O126" s="33">
        <f t="shared" si="103"/>
        <v>286141628</v>
      </c>
      <c r="P126" s="33">
        <f t="shared" si="103"/>
        <v>1471960</v>
      </c>
      <c r="Q126" s="33">
        <f t="shared" ref="Q126" si="104">Q132</f>
        <v>0</v>
      </c>
      <c r="R126" s="33">
        <f>R132+R135</f>
        <v>286141628</v>
      </c>
      <c r="S126" s="33">
        <f>S132+S135</f>
        <v>286049269.61000001</v>
      </c>
      <c r="T126" s="33">
        <f>T132+T135</f>
        <v>286030880.41000003</v>
      </c>
      <c r="U126" s="169"/>
    </row>
    <row r="127" spans="1:34" ht="15" customHeight="1" x14ac:dyDescent="0.25">
      <c r="A127" s="301"/>
      <c r="B127" s="35" t="s">
        <v>24</v>
      </c>
      <c r="C127" s="303" t="s">
        <v>38</v>
      </c>
      <c r="D127" s="41"/>
      <c r="E127" s="303">
        <v>1</v>
      </c>
      <c r="F127" s="339">
        <v>188</v>
      </c>
      <c r="G127" s="41"/>
      <c r="H127" s="33">
        <f>H133</f>
        <v>0</v>
      </c>
      <c r="I127" s="33">
        <f t="shared" ref="I127:T127" si="105">I133</f>
        <v>0</v>
      </c>
      <c r="J127" s="33">
        <f t="shared" si="105"/>
        <v>0</v>
      </c>
      <c r="K127" s="33">
        <f t="shared" si="105"/>
        <v>63197103</v>
      </c>
      <c r="L127" s="33">
        <f t="shared" si="105"/>
        <v>63197103</v>
      </c>
      <c r="M127" s="33">
        <f t="shared" si="105"/>
        <v>0</v>
      </c>
      <c r="N127" s="33">
        <f t="shared" si="105"/>
        <v>63197103</v>
      </c>
      <c r="O127" s="33">
        <f t="shared" si="105"/>
        <v>63195678.079999998</v>
      </c>
      <c r="P127" s="33">
        <f t="shared" si="105"/>
        <v>1424.9200000017881</v>
      </c>
      <c r="Q127" s="33"/>
      <c r="R127" s="33">
        <f t="shared" si="105"/>
        <v>63195678.079999998</v>
      </c>
      <c r="S127" s="33">
        <f t="shared" si="105"/>
        <v>54702396.979999997</v>
      </c>
      <c r="T127" s="33">
        <f t="shared" si="105"/>
        <v>27894781.989999998</v>
      </c>
      <c r="U127" s="169"/>
    </row>
    <row r="128" spans="1:34" ht="15" customHeight="1" x14ac:dyDescent="0.25">
      <c r="A128" s="301"/>
      <c r="B128" s="35" t="s">
        <v>24</v>
      </c>
      <c r="C128" s="303" t="s">
        <v>38</v>
      </c>
      <c r="D128" s="41"/>
      <c r="E128" s="303">
        <v>1</v>
      </c>
      <c r="F128" s="339">
        <v>944</v>
      </c>
      <c r="G128" s="41"/>
      <c r="H128" s="33">
        <f>H136</f>
        <v>260591115</v>
      </c>
      <c r="I128" s="33">
        <f t="shared" ref="I128:T128" si="106">I136</f>
        <v>0</v>
      </c>
      <c r="J128" s="33">
        <f t="shared" si="106"/>
        <v>260591115</v>
      </c>
      <c r="K128" s="33">
        <f t="shared" si="106"/>
        <v>-260591115</v>
      </c>
      <c r="L128" s="33">
        <f t="shared" si="106"/>
        <v>0</v>
      </c>
      <c r="M128" s="33">
        <f t="shared" si="106"/>
        <v>0</v>
      </c>
      <c r="N128" s="33">
        <f t="shared" si="106"/>
        <v>0</v>
      </c>
      <c r="O128" s="33">
        <f t="shared" si="106"/>
        <v>0</v>
      </c>
      <c r="P128" s="33">
        <f t="shared" si="106"/>
        <v>0</v>
      </c>
      <c r="Q128" s="33"/>
      <c r="R128" s="33">
        <f t="shared" si="106"/>
        <v>0</v>
      </c>
      <c r="S128" s="33">
        <f t="shared" si="106"/>
        <v>0</v>
      </c>
      <c r="T128" s="33">
        <f t="shared" si="106"/>
        <v>0</v>
      </c>
      <c r="U128" s="169"/>
    </row>
    <row r="129" spans="1:34" s="11" customFormat="1" ht="15" customHeight="1" x14ac:dyDescent="0.25">
      <c r="A129" s="108"/>
      <c r="B129" s="302"/>
      <c r="C129" s="303"/>
      <c r="D129" s="41"/>
      <c r="E129" s="303"/>
      <c r="F129" s="304"/>
      <c r="G129" s="303"/>
      <c r="H129" s="33"/>
      <c r="I129" s="33"/>
      <c r="J129" s="24"/>
      <c r="K129" s="33"/>
      <c r="L129" s="33"/>
      <c r="M129" s="33"/>
      <c r="N129" s="33"/>
      <c r="O129" s="33"/>
      <c r="P129" s="256"/>
      <c r="Q129" s="34"/>
      <c r="R129" s="257"/>
      <c r="S129" s="257"/>
      <c r="T129" s="32"/>
      <c r="U129" s="169"/>
      <c r="V129" s="406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s="11" customFormat="1" ht="15" customHeight="1" x14ac:dyDescent="0.25">
      <c r="A130" s="108"/>
      <c r="B130" s="474" t="s">
        <v>270</v>
      </c>
      <c r="C130" s="303"/>
      <c r="D130" s="41"/>
      <c r="E130" s="303"/>
      <c r="F130" s="304"/>
      <c r="G130" s="303"/>
      <c r="H130" s="33"/>
      <c r="I130" s="33"/>
      <c r="J130" s="22">
        <f>J131+J134</f>
        <v>347454820</v>
      </c>
      <c r="K130" s="22">
        <f t="shared" ref="K130:Q130" si="107">K131+K134</f>
        <v>3355871</v>
      </c>
      <c r="L130" s="22">
        <f t="shared" si="107"/>
        <v>350810691</v>
      </c>
      <c r="M130" s="22">
        <f t="shared" si="107"/>
        <v>0</v>
      </c>
      <c r="N130" s="22">
        <f t="shared" si="107"/>
        <v>350810691</v>
      </c>
      <c r="O130" s="22">
        <f t="shared" si="107"/>
        <v>349337306.07999998</v>
      </c>
      <c r="P130" s="22">
        <f t="shared" si="107"/>
        <v>1473384.9200000018</v>
      </c>
      <c r="Q130" s="22">
        <f t="shared" si="107"/>
        <v>0</v>
      </c>
      <c r="R130" s="22">
        <f t="shared" ref="R130" si="108">R131+R134</f>
        <v>349337306.07999998</v>
      </c>
      <c r="S130" s="22">
        <f t="shared" ref="S130" si="109">S131+S134</f>
        <v>340751666.59000003</v>
      </c>
      <c r="T130" s="22">
        <f t="shared" ref="T130" si="110">T131+T134</f>
        <v>313925662.40000004</v>
      </c>
      <c r="U130" s="169"/>
      <c r="V130" s="406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11" customFormat="1" ht="15" customHeight="1" x14ac:dyDescent="0.25">
      <c r="A131" s="108"/>
      <c r="B131" s="344" t="s">
        <v>220</v>
      </c>
      <c r="C131" s="303"/>
      <c r="D131" s="41"/>
      <c r="E131" s="303"/>
      <c r="F131" s="304"/>
      <c r="G131" s="303"/>
      <c r="H131" s="22">
        <f t="shared" ref="H131:I131" si="111">H132</f>
        <v>86863705</v>
      </c>
      <c r="I131" s="22">
        <f t="shared" si="111"/>
        <v>0</v>
      </c>
      <c r="J131" s="22">
        <f>J132+J133</f>
        <v>86863705</v>
      </c>
      <c r="K131" s="22">
        <f t="shared" ref="K131:P131" si="112">K132+K133</f>
        <v>263946986</v>
      </c>
      <c r="L131" s="22">
        <f t="shared" si="112"/>
        <v>350810691</v>
      </c>
      <c r="M131" s="22">
        <f t="shared" si="112"/>
        <v>0</v>
      </c>
      <c r="N131" s="22">
        <f t="shared" si="112"/>
        <v>350810691</v>
      </c>
      <c r="O131" s="22">
        <f t="shared" si="112"/>
        <v>349337306.07999998</v>
      </c>
      <c r="P131" s="22">
        <f t="shared" si="112"/>
        <v>1473384.9200000018</v>
      </c>
      <c r="Q131" s="22">
        <f t="shared" ref="Q131" si="113">Q132</f>
        <v>0</v>
      </c>
      <c r="R131" s="22">
        <f t="shared" ref="R131" si="114">R132+R133</f>
        <v>349337306.07999998</v>
      </c>
      <c r="S131" s="22">
        <f t="shared" ref="S131" si="115">S132+S133</f>
        <v>340751666.59000003</v>
      </c>
      <c r="T131" s="22">
        <f t="shared" ref="T131" si="116">T132+T133</f>
        <v>313925662.40000004</v>
      </c>
      <c r="U131" s="168"/>
      <c r="V131" s="406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s="11" customFormat="1" ht="15" customHeight="1" x14ac:dyDescent="0.25">
      <c r="A132" s="108"/>
      <c r="B132" s="340" t="s">
        <v>24</v>
      </c>
      <c r="C132" s="303" t="s">
        <v>38</v>
      </c>
      <c r="D132" s="41">
        <v>174222</v>
      </c>
      <c r="E132" s="303">
        <v>1</v>
      </c>
      <c r="F132" s="339">
        <v>100</v>
      </c>
      <c r="G132" s="41" t="str">
        <f>CONCATENATE(D132,"-",E132,"-",F132)</f>
        <v>174222-1-100</v>
      </c>
      <c r="H132" s="33">
        <f>IFERROR(VLOOKUP(G132,'Base Zero'!A:L,6,FALSE),0)</f>
        <v>86863705</v>
      </c>
      <c r="I132" s="33">
        <f>IFERROR(VLOOKUP(G132,'Base Zero'!A:L,7,FALSE),0)</f>
        <v>0</v>
      </c>
      <c r="J132" s="24">
        <f>(H132+I132)</f>
        <v>86863705</v>
      </c>
      <c r="K132" s="33">
        <f>(L132-J132)</f>
        <v>200749883</v>
      </c>
      <c r="L132" s="33">
        <f>IFERROR(VLOOKUP(G132,'Base Zero'!$A:$L,10,FALSE),0)</f>
        <v>287613588</v>
      </c>
      <c r="M132" s="33">
        <f>+L132-N132</f>
        <v>0</v>
      </c>
      <c r="N132" s="33">
        <f>IFERROR(VLOOKUP(G132,'Base Zero'!$A:$S,19,FALSE),0)</f>
        <v>287613588</v>
      </c>
      <c r="O132" s="33">
        <f>IFERROR(VLOOKUP(G132,'Base Execução'!A:P,6,FALSE),0)+IFERROR(VLOOKUP(G132,'Destaque Liberado pela CPRM'!A:F,6,FALSE),0)</f>
        <v>286141628</v>
      </c>
      <c r="P132" s="256">
        <f>+N132-O132</f>
        <v>1471960</v>
      </c>
      <c r="Q132" s="33"/>
      <c r="R132" s="256">
        <f>IFERROR(VLOOKUP(G132,'Base Execução'!$A:$L,8,FALSE),0)</f>
        <v>286141628</v>
      </c>
      <c r="S132" s="256">
        <f>IFERROR(VLOOKUP(G132,'Base Execução'!$A:$L,10,FALSE),0)</f>
        <v>286049269.61000001</v>
      </c>
      <c r="T132" s="33">
        <f>IFERROR(VLOOKUP(G132,'Base Execução'!$A:$L,12,FALSE),0)</f>
        <v>286030880.41000003</v>
      </c>
      <c r="U132" s="169"/>
      <c r="V132" s="406"/>
      <c r="W132" s="3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s="11" customFormat="1" ht="15" customHeight="1" x14ac:dyDescent="0.25">
      <c r="A133" s="108"/>
      <c r="B133" s="340" t="s">
        <v>24</v>
      </c>
      <c r="C133" s="303" t="s">
        <v>38</v>
      </c>
      <c r="D133" s="41">
        <v>174222</v>
      </c>
      <c r="E133" s="303">
        <v>1</v>
      </c>
      <c r="F133" s="339">
        <v>188</v>
      </c>
      <c r="G133" s="41" t="str">
        <f>CONCATENATE(D133,"-",E133,"-",F133)</f>
        <v>174222-1-188</v>
      </c>
      <c r="H133" s="33">
        <f>IFERROR(VLOOKUP(G133,'Base Zero'!A:L,6,FALSE),0)</f>
        <v>0</v>
      </c>
      <c r="I133" s="33">
        <f>IFERROR(VLOOKUP(G133,'Base Zero'!A:L,7,FALSE),0)</f>
        <v>0</v>
      </c>
      <c r="J133" s="24">
        <f>(H133+I133)</f>
        <v>0</v>
      </c>
      <c r="K133" s="33">
        <f>(L133-J133)</f>
        <v>63197103</v>
      </c>
      <c r="L133" s="33">
        <f>IFERROR(VLOOKUP(G133,'Base Zero'!$A:$L,10,FALSE),0)</f>
        <v>63197103</v>
      </c>
      <c r="M133" s="33">
        <f>+L133-N133</f>
        <v>0</v>
      </c>
      <c r="N133" s="33">
        <f>IFERROR(VLOOKUP(G133,'Base Zero'!$A:$S,19,FALSE),0)</f>
        <v>63197103</v>
      </c>
      <c r="O133" s="33">
        <f>IFERROR(VLOOKUP(G133,'Base Execução'!A:P,6,FALSE),0)+IFERROR(VLOOKUP(G133,'Destaque Liberado pela CPRM'!A:F,6,FALSE),0)</f>
        <v>63195678.079999998</v>
      </c>
      <c r="P133" s="256">
        <f>+N133-O133</f>
        <v>1424.9200000017881</v>
      </c>
      <c r="Q133" s="33"/>
      <c r="R133" s="256">
        <f>IFERROR(VLOOKUP(G133,'Base Execução'!$A:$L,8,FALSE),0)</f>
        <v>63195678.079999998</v>
      </c>
      <c r="S133" s="256">
        <f>IFERROR(VLOOKUP(G133,'Base Execução'!$A:$L,10,FALSE),0)</f>
        <v>54702396.979999997</v>
      </c>
      <c r="T133" s="33">
        <f>IFERROR(VLOOKUP(G133,'Base Execução'!$A:$L,12,FALSE),0)</f>
        <v>27894781.989999998</v>
      </c>
      <c r="U133" s="169"/>
      <c r="V133" s="406"/>
      <c r="W133" s="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s="11" customFormat="1" ht="15" customHeight="1" x14ac:dyDescent="0.25">
      <c r="A134" s="108"/>
      <c r="B134" s="344" t="s">
        <v>319</v>
      </c>
      <c r="C134" s="303"/>
      <c r="D134" s="41"/>
      <c r="E134" s="303"/>
      <c r="F134" s="339"/>
      <c r="G134" s="41"/>
      <c r="H134" s="22">
        <f>H135+H136</f>
        <v>260591115</v>
      </c>
      <c r="I134" s="22">
        <f t="shared" ref="I134:P134" si="117">I135+I136</f>
        <v>0</v>
      </c>
      <c r="J134" s="22">
        <f t="shared" si="117"/>
        <v>260591115</v>
      </c>
      <c r="K134" s="22">
        <f t="shared" si="117"/>
        <v>-260591115</v>
      </c>
      <c r="L134" s="22">
        <f t="shared" si="117"/>
        <v>0</v>
      </c>
      <c r="M134" s="22">
        <f t="shared" si="117"/>
        <v>0</v>
      </c>
      <c r="N134" s="22">
        <f t="shared" si="117"/>
        <v>0</v>
      </c>
      <c r="O134" s="22">
        <f t="shared" si="117"/>
        <v>0</v>
      </c>
      <c r="P134" s="253">
        <f t="shared" si="117"/>
        <v>0</v>
      </c>
      <c r="Q134" s="33"/>
      <c r="R134" s="22">
        <f t="shared" ref="R134" si="118">R135+R136</f>
        <v>0</v>
      </c>
      <c r="S134" s="22">
        <f t="shared" ref="S134" si="119">S135+S136</f>
        <v>0</v>
      </c>
      <c r="T134" s="22">
        <f t="shared" ref="T134" si="120">T135+T136</f>
        <v>0</v>
      </c>
      <c r="U134" s="168"/>
      <c r="V134" s="406"/>
      <c r="W134" s="3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s="11" customFormat="1" ht="15" customHeight="1" x14ac:dyDescent="0.25">
      <c r="A135" s="108"/>
      <c r="B135" s="340" t="s">
        <v>24</v>
      </c>
      <c r="C135" s="303" t="s">
        <v>38</v>
      </c>
      <c r="D135" s="41">
        <v>195062</v>
      </c>
      <c r="E135" s="303">
        <v>1</v>
      </c>
      <c r="F135" s="339">
        <v>100</v>
      </c>
      <c r="G135" s="41" t="str">
        <f>CONCATENATE(D135,"-",E135,"-",F135)</f>
        <v>195062-1-100</v>
      </c>
      <c r="H135" s="33">
        <f>IFERROR(VLOOKUP(G135,'Base Zero'!A:L,6,FALSE),0)</f>
        <v>0</v>
      </c>
      <c r="I135" s="33">
        <f>IFERROR(VLOOKUP(G135,'Base Zero'!A:L,7,FALSE),0)</f>
        <v>0</v>
      </c>
      <c r="J135" s="24">
        <f>(H135+I135)</f>
        <v>0</v>
      </c>
      <c r="K135" s="33">
        <f>(L135-J135)</f>
        <v>0</v>
      </c>
      <c r="L135" s="33">
        <f>IFERROR(VLOOKUP(G135,'Base Zero'!$A:$L,10,FALSE),0)</f>
        <v>0</v>
      </c>
      <c r="M135" s="33">
        <f>+L135-N135</f>
        <v>0</v>
      </c>
      <c r="N135" s="33">
        <f>IFERROR(VLOOKUP(G135,'Base Zero'!$A:$S,19,FALSE),0)</f>
        <v>0</v>
      </c>
      <c r="O135" s="33">
        <f>IFERROR(VLOOKUP(G135,'Base Execução'!A:P,6,FALSE),0)+IFERROR(VLOOKUP(G135,'Destaque Liberado pela CPRM'!A:F,6,FALSE),0)</f>
        <v>0</v>
      </c>
      <c r="P135" s="256">
        <f>+N135-O135</f>
        <v>0</v>
      </c>
      <c r="Q135" s="33"/>
      <c r="R135" s="256">
        <f>IFERROR(VLOOKUP(G135,'Base Execução'!$A:$L,8,FALSE),0)</f>
        <v>0</v>
      </c>
      <c r="S135" s="256">
        <f>IFERROR(VLOOKUP(G135,'Base Execução'!$A:$L,10,FALSE),0)</f>
        <v>0</v>
      </c>
      <c r="T135" s="33">
        <f>IFERROR(VLOOKUP(G135,'Base Execução'!$A:$L,12,FALSE),0)</f>
        <v>0</v>
      </c>
      <c r="U135" s="169"/>
      <c r="V135" s="406"/>
      <c r="W135" s="3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s="11" customFormat="1" ht="15" customHeight="1" x14ac:dyDescent="0.25">
      <c r="A136" s="108"/>
      <c r="B136" s="340" t="s">
        <v>24</v>
      </c>
      <c r="C136" s="303" t="s">
        <v>38</v>
      </c>
      <c r="D136" s="41">
        <v>195062</v>
      </c>
      <c r="E136" s="303">
        <v>1</v>
      </c>
      <c r="F136" s="339">
        <v>944</v>
      </c>
      <c r="G136" s="41" t="str">
        <f>CONCATENATE(D136,"-",E136,"-",F136)</f>
        <v>195062-1-944</v>
      </c>
      <c r="H136" s="33">
        <f>IFERROR(VLOOKUP(G136,'Base Zero'!A:L,6,FALSE),0)</f>
        <v>260591115</v>
      </c>
      <c r="I136" s="33">
        <f>IFERROR(VLOOKUP(G136,'Base Zero'!A:L,7,FALSE),0)</f>
        <v>0</v>
      </c>
      <c r="J136" s="24">
        <f>(H136+I136)</f>
        <v>260591115</v>
      </c>
      <c r="K136" s="33">
        <f>(L136-J136)</f>
        <v>-260591115</v>
      </c>
      <c r="L136" s="33">
        <f>IFERROR(VLOOKUP(G136,'Base Zero'!$A:$L,10,FALSE),0)</f>
        <v>0</v>
      </c>
      <c r="M136" s="33">
        <f>+L136-N136</f>
        <v>0</v>
      </c>
      <c r="N136" s="33">
        <f>IFERROR(VLOOKUP(G136,'Base Zero'!$A:$S,19,FALSE),0)</f>
        <v>0</v>
      </c>
      <c r="O136" s="33">
        <f>IFERROR(VLOOKUP(G136,'Base Execução'!A:P,6,FALSE),0)+IFERROR(VLOOKUP(G136,'Destaque Liberado pela CPRM'!A:F,6,FALSE),0)</f>
        <v>0</v>
      </c>
      <c r="P136" s="256">
        <f>+N136-O136</f>
        <v>0</v>
      </c>
      <c r="Q136" s="33"/>
      <c r="R136" s="256">
        <f>IFERROR(VLOOKUP(G136,'Base Execução'!$A:$L,8,FALSE),0)</f>
        <v>0</v>
      </c>
      <c r="S136" s="256">
        <f>IFERROR(VLOOKUP(G136,'Base Execução'!$A:$L,10,FALSE),0)</f>
        <v>0</v>
      </c>
      <c r="T136" s="33">
        <f>IFERROR(VLOOKUP(G136,'Base Execução'!$A:$L,12,FALSE),0)</f>
        <v>0</v>
      </c>
      <c r="U136" s="169"/>
      <c r="V136" s="406"/>
      <c r="W136" s="3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s="11" customFormat="1" ht="15" customHeight="1" x14ac:dyDescent="0.25">
      <c r="A137" s="108"/>
      <c r="B137" s="340"/>
      <c r="C137" s="303"/>
      <c r="D137" s="41"/>
      <c r="E137" s="303"/>
      <c r="F137" s="339"/>
      <c r="G137" s="41"/>
      <c r="H137" s="33"/>
      <c r="I137" s="33"/>
      <c r="J137" s="24"/>
      <c r="K137" s="33"/>
      <c r="L137" s="33"/>
      <c r="M137" s="33"/>
      <c r="N137" s="33"/>
      <c r="O137" s="33"/>
      <c r="P137" s="256"/>
      <c r="Q137" s="33"/>
      <c r="R137" s="256"/>
      <c r="S137" s="256"/>
      <c r="T137" s="33"/>
      <c r="U137" s="324"/>
      <c r="V137" s="406"/>
      <c r="W137" s="3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11" customFormat="1" ht="25" customHeight="1" x14ac:dyDescent="0.25">
      <c r="A138" s="297"/>
      <c r="B138" s="26" t="s">
        <v>271</v>
      </c>
      <c r="C138" s="298"/>
      <c r="D138" s="299"/>
      <c r="E138" s="298"/>
      <c r="F138" s="300"/>
      <c r="G138" s="298"/>
      <c r="H138" s="27">
        <f>SUM(H140:H141)</f>
        <v>800000</v>
      </c>
      <c r="I138" s="27">
        <f t="shared" ref="I138:T138" si="121">SUM(I140:I141)</f>
        <v>-80000</v>
      </c>
      <c r="J138" s="27">
        <f t="shared" si="121"/>
        <v>720000</v>
      </c>
      <c r="K138" s="27">
        <f t="shared" si="121"/>
        <v>-200000</v>
      </c>
      <c r="L138" s="27">
        <f t="shared" si="121"/>
        <v>520000</v>
      </c>
      <c r="M138" s="27">
        <f t="shared" si="121"/>
        <v>0</v>
      </c>
      <c r="N138" s="27">
        <f t="shared" si="121"/>
        <v>520000</v>
      </c>
      <c r="O138" s="27">
        <f t="shared" si="121"/>
        <v>520000</v>
      </c>
      <c r="P138" s="27">
        <f t="shared" si="121"/>
        <v>0</v>
      </c>
      <c r="Q138" s="23">
        <f t="shared" si="121"/>
        <v>0</v>
      </c>
      <c r="R138" s="27">
        <f t="shared" si="121"/>
        <v>499799.23</v>
      </c>
      <c r="S138" s="27">
        <f t="shared" si="121"/>
        <v>389702.55</v>
      </c>
      <c r="T138" s="27">
        <f t="shared" si="121"/>
        <v>378271.53</v>
      </c>
      <c r="U138" s="170">
        <f>+IFERROR((R138/N138),0%)</f>
        <v>0.96115236538461535</v>
      </c>
      <c r="V138" s="406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s="11" customFormat="1" ht="15" customHeight="1" x14ac:dyDescent="0.25">
      <c r="A139" s="108"/>
      <c r="B139" s="302" t="s">
        <v>336</v>
      </c>
      <c r="C139" s="303"/>
      <c r="D139" s="41"/>
      <c r="E139" s="303"/>
      <c r="F139" s="304"/>
      <c r="G139" s="303"/>
      <c r="H139" s="33"/>
      <c r="I139" s="33"/>
      <c r="J139" s="24"/>
      <c r="K139" s="33"/>
      <c r="L139" s="33"/>
      <c r="M139" s="33"/>
      <c r="N139" s="33"/>
      <c r="O139" s="33"/>
      <c r="P139" s="256"/>
      <c r="Q139" s="34"/>
      <c r="R139" s="257"/>
      <c r="S139" s="257"/>
      <c r="T139" s="32"/>
      <c r="U139" s="169"/>
      <c r="V139" s="406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s="11" customFormat="1" ht="15" customHeight="1" x14ac:dyDescent="0.25">
      <c r="A140" s="108"/>
      <c r="B140" s="340" t="s">
        <v>24</v>
      </c>
      <c r="C140" s="303" t="s">
        <v>25</v>
      </c>
      <c r="D140" s="41"/>
      <c r="E140" s="303">
        <v>3</v>
      </c>
      <c r="F140" s="304">
        <v>142</v>
      </c>
      <c r="G140" s="303"/>
      <c r="H140" s="33">
        <f>H145</f>
        <v>720000</v>
      </c>
      <c r="I140" s="33">
        <f t="shared" ref="I140:T140" si="122">I145</f>
        <v>0</v>
      </c>
      <c r="J140" s="33">
        <f t="shared" si="122"/>
        <v>720000</v>
      </c>
      <c r="K140" s="33">
        <f t="shared" si="122"/>
        <v>-200000</v>
      </c>
      <c r="L140" s="33">
        <f t="shared" si="122"/>
        <v>520000</v>
      </c>
      <c r="M140" s="33">
        <f t="shared" si="122"/>
        <v>0</v>
      </c>
      <c r="N140" s="33">
        <f t="shared" si="122"/>
        <v>520000</v>
      </c>
      <c r="O140" s="33">
        <f t="shared" si="122"/>
        <v>520000</v>
      </c>
      <c r="P140" s="33">
        <f t="shared" si="122"/>
        <v>0</v>
      </c>
      <c r="Q140" s="33">
        <f t="shared" si="122"/>
        <v>0</v>
      </c>
      <c r="R140" s="33">
        <f t="shared" si="122"/>
        <v>499799.23</v>
      </c>
      <c r="S140" s="33">
        <f t="shared" si="122"/>
        <v>389702.55</v>
      </c>
      <c r="T140" s="33">
        <f t="shared" si="122"/>
        <v>378271.53</v>
      </c>
      <c r="U140" s="169"/>
      <c r="V140" s="406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s="11" customFormat="1" ht="15" customHeight="1" x14ac:dyDescent="0.25">
      <c r="A141" s="108"/>
      <c r="B141" s="340" t="s">
        <v>24</v>
      </c>
      <c r="C141" s="303" t="s">
        <v>28</v>
      </c>
      <c r="D141" s="41"/>
      <c r="E141" s="303">
        <v>4</v>
      </c>
      <c r="F141" s="339">
        <v>142</v>
      </c>
      <c r="G141" s="303"/>
      <c r="H141" s="33">
        <f>H146</f>
        <v>80000</v>
      </c>
      <c r="I141" s="33">
        <f t="shared" ref="I141:T141" si="123">I146</f>
        <v>-80000</v>
      </c>
      <c r="J141" s="33">
        <f t="shared" si="123"/>
        <v>0</v>
      </c>
      <c r="K141" s="33">
        <f t="shared" si="123"/>
        <v>0</v>
      </c>
      <c r="L141" s="33">
        <f t="shared" si="123"/>
        <v>0</v>
      </c>
      <c r="M141" s="33">
        <f t="shared" si="123"/>
        <v>0</v>
      </c>
      <c r="N141" s="33">
        <f t="shared" si="123"/>
        <v>0</v>
      </c>
      <c r="O141" s="33">
        <f t="shared" si="123"/>
        <v>0</v>
      </c>
      <c r="P141" s="33">
        <f t="shared" si="123"/>
        <v>0</v>
      </c>
      <c r="Q141" s="33">
        <f t="shared" si="123"/>
        <v>0</v>
      </c>
      <c r="R141" s="33">
        <f t="shared" si="123"/>
        <v>0</v>
      </c>
      <c r="S141" s="33">
        <f t="shared" si="123"/>
        <v>0</v>
      </c>
      <c r="T141" s="33">
        <f t="shared" si="123"/>
        <v>0</v>
      </c>
      <c r="U141" s="169"/>
      <c r="V141" s="406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11" customFormat="1" ht="15" customHeight="1" x14ac:dyDescent="0.25">
      <c r="A142" s="108"/>
      <c r="B142" s="363"/>
      <c r="C142" s="303"/>
      <c r="D142" s="41"/>
      <c r="E142" s="303"/>
      <c r="F142" s="304"/>
      <c r="G142" s="303"/>
      <c r="H142" s="33"/>
      <c r="I142" s="33"/>
      <c r="J142" s="24"/>
      <c r="K142" s="33"/>
      <c r="L142" s="33"/>
      <c r="M142" s="33"/>
      <c r="N142" s="33"/>
      <c r="O142" s="33"/>
      <c r="P142" s="256"/>
      <c r="Q142" s="34"/>
      <c r="R142" s="257"/>
      <c r="S142" s="257"/>
      <c r="T142" s="32"/>
      <c r="U142" s="169"/>
      <c r="V142" s="406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s="11" customFormat="1" ht="25" customHeight="1" x14ac:dyDescent="0.25">
      <c r="A143" s="108"/>
      <c r="B143" s="474" t="s">
        <v>272</v>
      </c>
      <c r="C143" s="303"/>
      <c r="D143" s="41"/>
      <c r="E143" s="303"/>
      <c r="F143" s="304"/>
      <c r="G143" s="303"/>
      <c r="H143" s="33"/>
      <c r="I143" s="33"/>
      <c r="J143" s="24"/>
      <c r="K143" s="33"/>
      <c r="L143" s="33"/>
      <c r="M143" s="33"/>
      <c r="N143" s="33"/>
      <c r="O143" s="33"/>
      <c r="P143" s="256"/>
      <c r="Q143" s="34"/>
      <c r="R143" s="257"/>
      <c r="S143" s="257"/>
      <c r="T143" s="32"/>
      <c r="U143" s="169"/>
      <c r="V143" s="406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11" customFormat="1" ht="15" customHeight="1" x14ac:dyDescent="0.25">
      <c r="A144" s="108"/>
      <c r="B144" s="344" t="s">
        <v>221</v>
      </c>
      <c r="C144" s="303"/>
      <c r="D144" s="41"/>
      <c r="E144" s="303"/>
      <c r="F144" s="304"/>
      <c r="G144" s="303"/>
      <c r="H144" s="22">
        <f t="shared" ref="H144" si="124">SUM(H145:H146)</f>
        <v>800000</v>
      </c>
      <c r="I144" s="22">
        <f t="shared" ref="I144" si="125">SUM(I145:I146)</f>
        <v>-80000</v>
      </c>
      <c r="J144" s="22">
        <f t="shared" ref="J144:T144" si="126">SUM(J145:J146)</f>
        <v>720000</v>
      </c>
      <c r="K144" s="22">
        <f t="shared" si="126"/>
        <v>-200000</v>
      </c>
      <c r="L144" s="22">
        <f t="shared" si="126"/>
        <v>520000</v>
      </c>
      <c r="M144" s="22">
        <f t="shared" si="126"/>
        <v>0</v>
      </c>
      <c r="N144" s="22">
        <f t="shared" si="126"/>
        <v>520000</v>
      </c>
      <c r="O144" s="22">
        <f t="shared" si="126"/>
        <v>520000</v>
      </c>
      <c r="P144" s="253">
        <f t="shared" si="126"/>
        <v>0</v>
      </c>
      <c r="Q144" s="22">
        <f t="shared" si="126"/>
        <v>0</v>
      </c>
      <c r="R144" s="22">
        <f t="shared" si="126"/>
        <v>499799.23</v>
      </c>
      <c r="S144" s="22">
        <f t="shared" si="126"/>
        <v>389702.55</v>
      </c>
      <c r="T144" s="22">
        <f t="shared" si="126"/>
        <v>378271.53</v>
      </c>
      <c r="U144" s="168">
        <f>+IFERROR((R144/N144),0%)</f>
        <v>0.96115236538461535</v>
      </c>
      <c r="V144" s="406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s="11" customFormat="1" ht="15" customHeight="1" x14ac:dyDescent="0.25">
      <c r="A145" s="108"/>
      <c r="B145" s="340" t="s">
        <v>24</v>
      </c>
      <c r="C145" s="303" t="s">
        <v>25</v>
      </c>
      <c r="D145" s="41">
        <v>174237</v>
      </c>
      <c r="E145" s="303">
        <v>3</v>
      </c>
      <c r="F145" s="304">
        <v>142</v>
      </c>
      <c r="G145" s="41" t="str">
        <f>CONCATENATE(D145,"-",E145,"-",F145)</f>
        <v>174237-3-142</v>
      </c>
      <c r="H145" s="33">
        <f>IFERROR(VLOOKUP(G145,'Base Zero'!A:L,6,FALSE),0)</f>
        <v>720000</v>
      </c>
      <c r="I145" s="33">
        <f>IFERROR(VLOOKUP(G145,'Base Zero'!A:L,7,FALSE),0)</f>
        <v>0</v>
      </c>
      <c r="J145" s="24">
        <f>(H145+I145)</f>
        <v>720000</v>
      </c>
      <c r="K145" s="33">
        <f>(L145-J145)</f>
        <v>-200000</v>
      </c>
      <c r="L145" s="33">
        <f>IFERROR(VLOOKUP(G145,'Base Zero'!$A:$L,10,FALSE),0)</f>
        <v>520000</v>
      </c>
      <c r="M145" s="33">
        <f>+L145-N145</f>
        <v>0</v>
      </c>
      <c r="N145" s="33">
        <f>IFERROR(VLOOKUP(G145,'Base Zero'!$A:$S,19,FALSE),0)</f>
        <v>520000</v>
      </c>
      <c r="O145" s="33">
        <f>IFERROR(VLOOKUP(G145,'Base Execução'!A:P,6,FALSE),0)+IFERROR(VLOOKUP(G145,'Destaque Liberado pela CPRM'!A:F,6,FALSE),0)</f>
        <v>520000</v>
      </c>
      <c r="P145" s="256">
        <f>+N145-O145</f>
        <v>0</v>
      </c>
      <c r="Q145" s="33"/>
      <c r="R145" s="256">
        <f>IFERROR(VLOOKUP(G145,'Base Execução'!$A:$L,8,FALSE),0)</f>
        <v>499799.23</v>
      </c>
      <c r="S145" s="256">
        <f>IFERROR(VLOOKUP(G145,'Base Execução'!$A:$L,10,FALSE),0)</f>
        <v>389702.55</v>
      </c>
      <c r="T145" s="33">
        <f>IFERROR(VLOOKUP(G145,'Base Execução'!$A:$L,12,FALSE),0)</f>
        <v>378271.53</v>
      </c>
      <c r="U145" s="167"/>
      <c r="V145" s="406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" customHeight="1" x14ac:dyDescent="0.25">
      <c r="B146" s="340" t="s">
        <v>24</v>
      </c>
      <c r="C146" s="303" t="s">
        <v>28</v>
      </c>
      <c r="D146" s="41">
        <v>174237</v>
      </c>
      <c r="E146" s="303">
        <v>4</v>
      </c>
      <c r="F146" s="339">
        <v>142</v>
      </c>
      <c r="G146" s="41" t="str">
        <f>CONCATENATE(D146,"-",E146,"-",F146)</f>
        <v>174237-4-142</v>
      </c>
      <c r="H146" s="33">
        <f>IFERROR(VLOOKUP(G146,'Base Zero'!A:L,6,FALSE),0)</f>
        <v>80000</v>
      </c>
      <c r="I146" s="33">
        <f>IFERROR(VLOOKUP(G146,'Base Zero'!A:L,7,FALSE),0)</f>
        <v>-80000</v>
      </c>
      <c r="J146" s="24">
        <f>(H146+I146)</f>
        <v>0</v>
      </c>
      <c r="K146" s="33">
        <f>(L146-J146)</f>
        <v>0</v>
      </c>
      <c r="L146" s="33">
        <f>IFERROR(VLOOKUP(G146,'Base Zero'!$A:$L,10,FALSE),0)</f>
        <v>0</v>
      </c>
      <c r="M146" s="33">
        <f>+L146-N146</f>
        <v>0</v>
      </c>
      <c r="N146" s="33">
        <f>IFERROR(VLOOKUP(G146,'Base Zero'!$A:$S,19,FALSE),0)</f>
        <v>0</v>
      </c>
      <c r="O146" s="33">
        <f>IFERROR(VLOOKUP(G146,'Base Execução'!A:P,6,FALSE),0)+IFERROR(VLOOKUP(G146,'Destaque Liberado pela CPRM'!A:F,6,FALSE),0)</f>
        <v>0</v>
      </c>
      <c r="P146" s="256">
        <f>+N146-O146</f>
        <v>0</v>
      </c>
      <c r="Q146" s="33"/>
      <c r="R146" s="256">
        <f>IFERROR(VLOOKUP(G146,'Base Execução'!$A:$L,8,FALSE),0)</f>
        <v>0</v>
      </c>
      <c r="S146" s="256">
        <f>IFERROR(VLOOKUP(G146,'Base Execução'!$A:$L,10,FALSE),0)</f>
        <v>0</v>
      </c>
      <c r="T146" s="33">
        <f>IFERROR(VLOOKUP(G146,'Base Execução'!$A:$L,12,FALSE),0)</f>
        <v>0</v>
      </c>
      <c r="U146" s="169"/>
    </row>
    <row r="147" spans="1:34" s="11" customFormat="1" ht="15" customHeight="1" x14ac:dyDescent="0.25">
      <c r="A147" s="414"/>
      <c r="B147" s="35"/>
      <c r="C147" s="294"/>
      <c r="D147" s="40"/>
      <c r="E147" s="294"/>
      <c r="F147" s="45"/>
      <c r="G147" s="41"/>
      <c r="H147" s="33"/>
      <c r="I147" s="33"/>
      <c r="J147" s="33"/>
      <c r="K147" s="33"/>
      <c r="L147" s="33"/>
      <c r="M147" s="33"/>
      <c r="N147" s="33"/>
      <c r="O147" s="33"/>
      <c r="P147" s="256"/>
      <c r="Q147" s="33"/>
      <c r="R147" s="33"/>
      <c r="S147" s="33"/>
      <c r="T147" s="33"/>
      <c r="U147" s="417"/>
      <c r="V147" s="406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s="11" customFormat="1" ht="25" customHeight="1" x14ac:dyDescent="0.25">
      <c r="A148" s="297"/>
      <c r="B148" s="26" t="s">
        <v>247</v>
      </c>
      <c r="C148" s="298"/>
      <c r="D148" s="299"/>
      <c r="E148" s="298"/>
      <c r="F148" s="300"/>
      <c r="G148" s="298"/>
      <c r="H148" s="27">
        <f>+H150+H151</f>
        <v>8074000</v>
      </c>
      <c r="I148" s="27">
        <f>+I150+I151</f>
        <v>-300000</v>
      </c>
      <c r="J148" s="28">
        <f>+J150+J151</f>
        <v>7774000</v>
      </c>
      <c r="K148" s="27">
        <f t="shared" ref="K148:L148" si="127">+K150+K151</f>
        <v>-5838809</v>
      </c>
      <c r="L148" s="27">
        <f t="shared" si="127"/>
        <v>1935191</v>
      </c>
      <c r="M148" s="27">
        <f>+M150+M151</f>
        <v>0</v>
      </c>
      <c r="N148" s="27">
        <f>+N150+N151</f>
        <v>1935191</v>
      </c>
      <c r="O148" s="27">
        <f t="shared" ref="O148:P148" si="128">+O150+O151</f>
        <v>1935190.2</v>
      </c>
      <c r="P148" s="255">
        <f t="shared" si="128"/>
        <v>0.80000000001018634</v>
      </c>
      <c r="Q148" s="36"/>
      <c r="R148" s="255">
        <f t="shared" ref="R148:S148" si="129">+R150+R151</f>
        <v>1193562.93</v>
      </c>
      <c r="S148" s="255">
        <f t="shared" si="129"/>
        <v>485242.36000000004</v>
      </c>
      <c r="T148" s="27">
        <f>+T150+T151</f>
        <v>447173.57000000007</v>
      </c>
      <c r="U148" s="170">
        <f>+IFERROR((R148/N148),0%)</f>
        <v>0.61676750770337396</v>
      </c>
      <c r="V148" s="406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11" customFormat="1" ht="15" customHeight="1" x14ac:dyDescent="0.25">
      <c r="A149" s="412"/>
      <c r="B149" s="302" t="s">
        <v>337</v>
      </c>
      <c r="C149" s="303"/>
      <c r="D149" s="41"/>
      <c r="E149" s="303"/>
      <c r="F149" s="304"/>
      <c r="G149" s="303"/>
      <c r="H149" s="33"/>
      <c r="I149" s="33"/>
      <c r="J149" s="24"/>
      <c r="K149" s="33"/>
      <c r="L149" s="33"/>
      <c r="M149" s="33"/>
      <c r="N149" s="33"/>
      <c r="O149" s="33"/>
      <c r="P149" s="256"/>
      <c r="Q149" s="34"/>
      <c r="R149" s="257"/>
      <c r="S149" s="257"/>
      <c r="T149" s="32"/>
      <c r="U149" s="167"/>
      <c r="V149" s="406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" customHeight="1" x14ac:dyDescent="0.25">
      <c r="A150" s="301"/>
      <c r="B150" s="35" t="s">
        <v>24</v>
      </c>
      <c r="C150" s="303" t="s">
        <v>25</v>
      </c>
      <c r="D150" s="41"/>
      <c r="E150" s="303">
        <v>3</v>
      </c>
      <c r="F150" s="339">
        <v>142</v>
      </c>
      <c r="G150" s="41"/>
      <c r="H150" s="33">
        <f>H155+H159+H162+H165+H168+H171+H174+H177+H180</f>
        <v>7774000</v>
      </c>
      <c r="I150" s="33">
        <f t="shared" ref="I150:T150" si="130">I155+I159+I162+I165+I168+I171+I174+I177+I180</f>
        <v>0</v>
      </c>
      <c r="J150" s="33">
        <f t="shared" si="130"/>
        <v>7774000</v>
      </c>
      <c r="K150" s="33">
        <f t="shared" si="130"/>
        <v>-5838809</v>
      </c>
      <c r="L150" s="33">
        <f t="shared" si="130"/>
        <v>1935191</v>
      </c>
      <c r="M150" s="33">
        <f t="shared" si="130"/>
        <v>0</v>
      </c>
      <c r="N150" s="33">
        <f t="shared" si="130"/>
        <v>1935191</v>
      </c>
      <c r="O150" s="33">
        <f t="shared" si="130"/>
        <v>1935190.2</v>
      </c>
      <c r="P150" s="33">
        <f t="shared" si="130"/>
        <v>0.80000000001018634</v>
      </c>
      <c r="Q150" s="33">
        <f t="shared" si="130"/>
        <v>0</v>
      </c>
      <c r="R150" s="33">
        <f t="shared" si="130"/>
        <v>1193562.93</v>
      </c>
      <c r="S150" s="33">
        <f t="shared" si="130"/>
        <v>485242.36000000004</v>
      </c>
      <c r="T150" s="33">
        <f t="shared" si="130"/>
        <v>447173.57000000007</v>
      </c>
      <c r="U150" s="169"/>
    </row>
    <row r="151" spans="1:34" ht="15" customHeight="1" x14ac:dyDescent="0.25">
      <c r="A151" s="301"/>
      <c r="B151" s="35" t="s">
        <v>24</v>
      </c>
      <c r="C151" s="303" t="s">
        <v>28</v>
      </c>
      <c r="D151" s="41"/>
      <c r="E151" s="303">
        <v>4</v>
      </c>
      <c r="F151" s="339">
        <v>142</v>
      </c>
      <c r="G151" s="41"/>
      <c r="H151" s="33">
        <f>H156</f>
        <v>300000</v>
      </c>
      <c r="I151" s="33">
        <f t="shared" ref="I151:T151" si="131">I156</f>
        <v>-300000</v>
      </c>
      <c r="J151" s="33">
        <f t="shared" si="131"/>
        <v>0</v>
      </c>
      <c r="K151" s="33">
        <f t="shared" si="131"/>
        <v>0</v>
      </c>
      <c r="L151" s="33">
        <f t="shared" si="131"/>
        <v>0</v>
      </c>
      <c r="M151" s="33">
        <f t="shared" si="131"/>
        <v>0</v>
      </c>
      <c r="N151" s="33">
        <f t="shared" si="131"/>
        <v>0</v>
      </c>
      <c r="O151" s="33">
        <f t="shared" si="131"/>
        <v>0</v>
      </c>
      <c r="P151" s="33">
        <f t="shared" si="131"/>
        <v>0</v>
      </c>
      <c r="Q151" s="33">
        <f t="shared" si="131"/>
        <v>0</v>
      </c>
      <c r="R151" s="33">
        <f t="shared" si="131"/>
        <v>0</v>
      </c>
      <c r="S151" s="33">
        <f t="shared" si="131"/>
        <v>0</v>
      </c>
      <c r="T151" s="33">
        <f t="shared" si="131"/>
        <v>0</v>
      </c>
      <c r="U151" s="169"/>
    </row>
    <row r="152" spans="1:34" ht="15" customHeight="1" x14ac:dyDescent="0.25">
      <c r="A152" s="301"/>
      <c r="B152" s="328"/>
      <c r="C152" s="303"/>
      <c r="D152" s="41"/>
      <c r="E152" s="303"/>
      <c r="F152" s="339"/>
      <c r="G152" s="41"/>
      <c r="H152" s="33"/>
      <c r="I152" s="33"/>
      <c r="J152" s="33"/>
      <c r="K152" s="33"/>
      <c r="L152" s="33"/>
      <c r="M152" s="33"/>
      <c r="N152" s="33"/>
      <c r="O152" s="33"/>
      <c r="P152" s="256"/>
      <c r="Q152" s="34"/>
      <c r="R152" s="256"/>
      <c r="S152" s="256"/>
      <c r="T152" s="33"/>
      <c r="U152" s="169"/>
    </row>
    <row r="153" spans="1:34" ht="25" customHeight="1" x14ac:dyDescent="0.25">
      <c r="A153" s="301"/>
      <c r="B153" s="474" t="s">
        <v>248</v>
      </c>
      <c r="C153" s="353"/>
      <c r="D153" s="354"/>
      <c r="E153" s="353"/>
      <c r="F153" s="245"/>
      <c r="G153" s="40"/>
      <c r="H153" s="33"/>
      <c r="I153" s="33"/>
      <c r="J153" s="24"/>
      <c r="K153" s="33"/>
      <c r="L153" s="33"/>
      <c r="M153" s="33"/>
      <c r="N153" s="33"/>
      <c r="O153" s="244"/>
      <c r="P153" s="257"/>
      <c r="Q153" s="36"/>
      <c r="R153" s="257"/>
      <c r="S153" s="257"/>
      <c r="T153" s="32"/>
      <c r="U153" s="324"/>
      <c r="V153" s="408"/>
    </row>
    <row r="154" spans="1:34" ht="15" customHeight="1" x14ac:dyDescent="0.25">
      <c r="A154" s="301"/>
      <c r="B154" s="39" t="s">
        <v>164</v>
      </c>
      <c r="C154" s="353"/>
      <c r="D154" s="356"/>
      <c r="E154" s="355"/>
      <c r="F154" s="352"/>
      <c r="G154" s="353"/>
      <c r="H154" s="22">
        <f t="shared" ref="H154:I154" si="132">SUM(H155:H156)</f>
        <v>700000</v>
      </c>
      <c r="I154" s="22">
        <f t="shared" si="132"/>
        <v>-300000</v>
      </c>
      <c r="J154" s="22">
        <f>SUM(J155:J156)</f>
        <v>400000</v>
      </c>
      <c r="K154" s="22">
        <f t="shared" ref="K154" si="133">SUM(K155:K156)</f>
        <v>798350</v>
      </c>
      <c r="L154" s="22">
        <f>SUM(L155:L156)</f>
        <v>1198350</v>
      </c>
      <c r="M154" s="22">
        <f t="shared" ref="M154:T154" si="134">SUM(M155:M156)</f>
        <v>0</v>
      </c>
      <c r="N154" s="22">
        <f t="shared" si="134"/>
        <v>1198350</v>
      </c>
      <c r="O154" s="22">
        <f t="shared" si="134"/>
        <v>1198350</v>
      </c>
      <c r="P154" s="253">
        <f t="shared" si="134"/>
        <v>0</v>
      </c>
      <c r="Q154" s="22">
        <f t="shared" si="134"/>
        <v>0</v>
      </c>
      <c r="R154" s="22">
        <f t="shared" si="134"/>
        <v>456722.73</v>
      </c>
      <c r="S154" s="22">
        <f t="shared" si="134"/>
        <v>337887.7</v>
      </c>
      <c r="T154" s="22">
        <f t="shared" si="134"/>
        <v>320581.33</v>
      </c>
      <c r="U154" s="168">
        <f>+IFERROR((R154/N154),0%)</f>
        <v>0.3811263236950807</v>
      </c>
      <c r="V154" s="408"/>
    </row>
    <row r="155" spans="1:34" ht="15" customHeight="1" x14ac:dyDescent="0.25">
      <c r="A155" s="301"/>
      <c r="B155" s="35" t="s">
        <v>24</v>
      </c>
      <c r="C155" s="353" t="s">
        <v>25</v>
      </c>
      <c r="D155" s="354">
        <v>174231</v>
      </c>
      <c r="E155" s="353">
        <v>3</v>
      </c>
      <c r="F155" s="245">
        <v>142</v>
      </c>
      <c r="G155" s="40" t="str">
        <f>CONCATENATE(D155,"-",E155,"-",F155)</f>
        <v>174231-3-142</v>
      </c>
      <c r="H155" s="33">
        <f>IFERROR(VLOOKUP(G155,'Base Zero'!A:L,6,FALSE),0)</f>
        <v>400000</v>
      </c>
      <c r="I155" s="33">
        <f>IFERROR(VLOOKUP(G155,'Base Zero'!A:L,7,FALSE),0)</f>
        <v>0</v>
      </c>
      <c r="J155" s="24">
        <f>(H155+I155)</f>
        <v>400000</v>
      </c>
      <c r="K155" s="33">
        <f>(L155-J155)</f>
        <v>798350</v>
      </c>
      <c r="L155" s="33">
        <f>IFERROR(VLOOKUP(G155,'Base Zero'!$A:$L,10,FALSE),0)</f>
        <v>1198350</v>
      </c>
      <c r="M155" s="33">
        <f>+L155-N155</f>
        <v>0</v>
      </c>
      <c r="N155" s="33">
        <f>IFERROR(VLOOKUP(G155,'Base Zero'!$A:$S,19,FALSE),0)</f>
        <v>1198350</v>
      </c>
      <c r="O155" s="33">
        <f>IFERROR(VLOOKUP(G155,'Base Execução'!A:P,6,FALSE),0)+IFERROR(VLOOKUP(G155,'Destaque Liberado pela CPRM'!A:F,6,FALSE),0)</f>
        <v>1198350</v>
      </c>
      <c r="P155" s="256">
        <f>+N155-O155</f>
        <v>0</v>
      </c>
      <c r="Q155" s="34"/>
      <c r="R155" s="256">
        <f>IFERROR(VLOOKUP(G155,'Base Execução'!$A:$L,8,FALSE),0)</f>
        <v>456722.73</v>
      </c>
      <c r="S155" s="256">
        <f>IFERROR(VLOOKUP(G155,'Base Execução'!$A:$L,10,FALSE),0)</f>
        <v>337887.7</v>
      </c>
      <c r="T155" s="33">
        <f>IFERROR(VLOOKUP(G155,'Base Execução'!$A:$L,12,FALSE),0)</f>
        <v>320581.33</v>
      </c>
      <c r="U155" s="169"/>
      <c r="V155" s="408"/>
    </row>
    <row r="156" spans="1:34" ht="15" customHeight="1" x14ac:dyDescent="0.25">
      <c r="A156" s="301"/>
      <c r="B156" s="35" t="s">
        <v>24</v>
      </c>
      <c r="C156" s="353" t="s">
        <v>28</v>
      </c>
      <c r="D156" s="354">
        <v>174231</v>
      </c>
      <c r="E156" s="353">
        <v>4</v>
      </c>
      <c r="F156" s="245">
        <v>142</v>
      </c>
      <c r="G156" s="40" t="str">
        <f>CONCATENATE(D156,"-",E156,"-",F156)</f>
        <v>174231-4-142</v>
      </c>
      <c r="H156" s="32">
        <f>IFERROR(VLOOKUP(G156,'Base Zero'!A:L,6,FALSE),0)</f>
        <v>300000</v>
      </c>
      <c r="I156" s="32">
        <f>IFERROR(VLOOKUP(G156,'Base Zero'!A:L,7,FALSE),0)</f>
        <v>-300000</v>
      </c>
      <c r="J156" s="29">
        <f>(H156+I156)</f>
        <v>0</v>
      </c>
      <c r="K156" s="32">
        <f>(L156-J156)</f>
        <v>0</v>
      </c>
      <c r="L156" s="32">
        <f>IFERROR(VLOOKUP(G156,'Base Zero'!$A:$L,10,FALSE),0)</f>
        <v>0</v>
      </c>
      <c r="M156" s="32">
        <f>+L156-N156</f>
        <v>0</v>
      </c>
      <c r="N156" s="32">
        <f>IFERROR(VLOOKUP(G156,'Base Zero'!$A:$S,19,FALSE),0)</f>
        <v>0</v>
      </c>
      <c r="O156" s="33">
        <f>IFERROR(VLOOKUP(G156,'Base Execução'!A:P,6,FALSE),0)+IFERROR(VLOOKUP(G156,'Destaque Liberado pela CPRM'!A:F,6,FALSE),0)</f>
        <v>0</v>
      </c>
      <c r="P156" s="256">
        <f>+N156-O156</f>
        <v>0</v>
      </c>
      <c r="Q156" s="36"/>
      <c r="R156" s="257">
        <f>IFERROR(VLOOKUP(G156,'Base Execução'!$A:$L,8,FALSE),0)</f>
        <v>0</v>
      </c>
      <c r="S156" s="257">
        <f>IFERROR(VLOOKUP(G156,'Base Execução'!$A:$L,10,FALSE),0)</f>
        <v>0</v>
      </c>
      <c r="T156" s="32">
        <f>IFERROR(VLOOKUP(G156,'Base Execução'!$A:$L,12,FALSE),0)</f>
        <v>0</v>
      </c>
      <c r="U156" s="324"/>
      <c r="V156" s="408"/>
    </row>
    <row r="157" spans="1:34" ht="15" customHeight="1" x14ac:dyDescent="0.25">
      <c r="A157" s="301"/>
      <c r="B157" s="474" t="s">
        <v>249</v>
      </c>
      <c r="C157" s="303"/>
      <c r="D157" s="41"/>
      <c r="E157" s="303"/>
      <c r="F157" s="339"/>
      <c r="G157" s="41"/>
      <c r="H157" s="33"/>
      <c r="I157" s="33"/>
      <c r="J157" s="33"/>
      <c r="K157" s="33"/>
      <c r="L157" s="33"/>
      <c r="M157" s="33"/>
      <c r="N157" s="33"/>
      <c r="O157" s="33"/>
      <c r="P157" s="256"/>
      <c r="Q157" s="34"/>
      <c r="R157" s="256"/>
      <c r="S157" s="256"/>
      <c r="T157" s="33"/>
      <c r="U157" s="169"/>
    </row>
    <row r="158" spans="1:34" ht="15" customHeight="1" x14ac:dyDescent="0.25">
      <c r="A158" s="301"/>
      <c r="B158" s="39" t="s">
        <v>163</v>
      </c>
      <c r="C158" s="303"/>
      <c r="D158" s="44"/>
      <c r="E158" s="34"/>
      <c r="F158" s="45"/>
      <c r="G158" s="294"/>
      <c r="H158" s="22">
        <f t="shared" ref="H158:I158" si="135">H159</f>
        <v>100000</v>
      </c>
      <c r="I158" s="22">
        <f t="shared" si="135"/>
        <v>0</v>
      </c>
      <c r="J158" s="22">
        <f>J159</f>
        <v>100000</v>
      </c>
      <c r="K158" s="22">
        <f t="shared" ref="K158:T158" si="136">K159</f>
        <v>-92722</v>
      </c>
      <c r="L158" s="22">
        <f>L159</f>
        <v>7278</v>
      </c>
      <c r="M158" s="22">
        <f t="shared" si="136"/>
        <v>0</v>
      </c>
      <c r="N158" s="22">
        <f t="shared" si="136"/>
        <v>7278</v>
      </c>
      <c r="O158" s="22">
        <f t="shared" si="136"/>
        <v>7278</v>
      </c>
      <c r="P158" s="253">
        <f t="shared" si="136"/>
        <v>0</v>
      </c>
      <c r="Q158" s="22">
        <f t="shared" si="136"/>
        <v>0</v>
      </c>
      <c r="R158" s="22">
        <f t="shared" si="136"/>
        <v>7278</v>
      </c>
      <c r="S158" s="22">
        <f t="shared" si="136"/>
        <v>0.52</v>
      </c>
      <c r="T158" s="22">
        <f t="shared" si="136"/>
        <v>0.52</v>
      </c>
      <c r="U158" s="168">
        <f>+IFERROR((R158/N158),0%)</f>
        <v>1</v>
      </c>
      <c r="W158" s="306"/>
    </row>
    <row r="159" spans="1:34" ht="15" customHeight="1" x14ac:dyDescent="0.25">
      <c r="A159" s="301"/>
      <c r="B159" s="35" t="s">
        <v>24</v>
      </c>
      <c r="C159" s="303" t="s">
        <v>25</v>
      </c>
      <c r="D159" s="41">
        <v>174244</v>
      </c>
      <c r="E159" s="303">
        <v>3</v>
      </c>
      <c r="F159" s="339">
        <v>142</v>
      </c>
      <c r="G159" s="41" t="str">
        <f>CONCATENATE(D159,"-",E159,"-",F159)</f>
        <v>174244-3-142</v>
      </c>
      <c r="H159" s="33">
        <f>IFERROR(VLOOKUP(G159,'Base Zero'!A:L,6,FALSE),0)</f>
        <v>100000</v>
      </c>
      <c r="I159" s="33">
        <f>IFERROR(VLOOKUP(G159,'Base Zero'!A:L,7,FALSE),0)</f>
        <v>0</v>
      </c>
      <c r="J159" s="24">
        <f>(H159+I159)</f>
        <v>100000</v>
      </c>
      <c r="K159" s="33">
        <f>(L159-J159)</f>
        <v>-92722</v>
      </c>
      <c r="L159" s="33">
        <f>IFERROR(VLOOKUP(G159,'Base Zero'!$A:$L,10,FALSE),0)</f>
        <v>7278</v>
      </c>
      <c r="M159" s="33">
        <f>+L159-N159</f>
        <v>0</v>
      </c>
      <c r="N159" s="33">
        <f>IFERROR(VLOOKUP(G159,'Base Zero'!$A:$S,19,FALSE),0)</f>
        <v>7278</v>
      </c>
      <c r="O159" s="33">
        <f>IFERROR(VLOOKUP(G159,'Base Execução'!A:P,6,FALSE),0)+IFERROR(VLOOKUP(G159,'Destaque Liberado pela CPRM'!A:F,6,FALSE),0)</f>
        <v>7278</v>
      </c>
      <c r="P159" s="256">
        <f>+N159-O159</f>
        <v>0</v>
      </c>
      <c r="Q159" s="33"/>
      <c r="R159" s="256">
        <f>IFERROR(VLOOKUP(G159,'Base Execução'!$A:$L,8,FALSE),0)</f>
        <v>7278</v>
      </c>
      <c r="S159" s="256">
        <f>IFERROR(VLOOKUP(G159,'Base Execução'!$A:$L,10,FALSE),0)</f>
        <v>0.52</v>
      </c>
      <c r="T159" s="33">
        <f>IFERROR(VLOOKUP(G159,'Base Execução'!$A:$L,12,FALSE),0)</f>
        <v>0.52</v>
      </c>
      <c r="U159" s="169"/>
      <c r="V159" s="408"/>
      <c r="W159" s="306"/>
    </row>
    <row r="160" spans="1:34" ht="15" customHeight="1" x14ac:dyDescent="0.25">
      <c r="A160" s="301"/>
      <c r="B160" s="474" t="s">
        <v>250</v>
      </c>
      <c r="C160" s="303"/>
      <c r="D160" s="41"/>
      <c r="E160" s="303"/>
      <c r="F160" s="339"/>
      <c r="G160" s="41"/>
      <c r="H160" s="33"/>
      <c r="I160" s="33"/>
      <c r="J160" s="24"/>
      <c r="K160" s="33"/>
      <c r="L160" s="33"/>
      <c r="M160" s="33"/>
      <c r="N160" s="33"/>
      <c r="O160" s="33"/>
      <c r="P160" s="256"/>
      <c r="Q160" s="33"/>
      <c r="R160" s="256"/>
      <c r="S160" s="256"/>
      <c r="T160" s="33"/>
      <c r="U160" s="169"/>
      <c r="V160" s="408"/>
      <c r="W160" s="306"/>
    </row>
    <row r="161" spans="1:22" ht="15" customHeight="1" x14ac:dyDescent="0.25">
      <c r="A161" s="301"/>
      <c r="B161" s="39" t="s">
        <v>143</v>
      </c>
      <c r="C161" s="303"/>
      <c r="D161" s="44"/>
      <c r="E161" s="34"/>
      <c r="F161" s="45"/>
      <c r="G161" s="294"/>
      <c r="H161" s="22">
        <f t="shared" ref="H161:I161" si="137">H162</f>
        <v>100000</v>
      </c>
      <c r="I161" s="22">
        <f t="shared" si="137"/>
        <v>0</v>
      </c>
      <c r="J161" s="22">
        <f>J162</f>
        <v>100000</v>
      </c>
      <c r="K161" s="22">
        <f t="shared" ref="K161:T161" si="138">K162</f>
        <v>-85153</v>
      </c>
      <c r="L161" s="22">
        <f>L162</f>
        <v>14847</v>
      </c>
      <c r="M161" s="22">
        <f t="shared" si="138"/>
        <v>0</v>
      </c>
      <c r="N161" s="22">
        <f t="shared" si="138"/>
        <v>14847</v>
      </c>
      <c r="O161" s="22">
        <f t="shared" si="138"/>
        <v>14846.71</v>
      </c>
      <c r="P161" s="253">
        <f t="shared" si="138"/>
        <v>0.29000000000087311</v>
      </c>
      <c r="Q161" s="22">
        <f t="shared" si="138"/>
        <v>0</v>
      </c>
      <c r="R161" s="22">
        <f t="shared" si="138"/>
        <v>14846.71</v>
      </c>
      <c r="S161" s="22">
        <f t="shared" si="138"/>
        <v>14846.71</v>
      </c>
      <c r="T161" s="22">
        <f t="shared" si="138"/>
        <v>14846.71</v>
      </c>
      <c r="U161" s="168">
        <f>+IFERROR((R161/N161),0%)</f>
        <v>0.99998046743449853</v>
      </c>
      <c r="V161" s="408"/>
    </row>
    <row r="162" spans="1:22" ht="15" customHeight="1" x14ac:dyDescent="0.25">
      <c r="A162" s="301"/>
      <c r="B162" s="35" t="s">
        <v>24</v>
      </c>
      <c r="C162" s="303" t="s">
        <v>25</v>
      </c>
      <c r="D162" s="41">
        <v>174251</v>
      </c>
      <c r="E162" s="303">
        <v>3</v>
      </c>
      <c r="F162" s="339">
        <v>142</v>
      </c>
      <c r="G162" s="41" t="str">
        <f>CONCATENATE(D162,"-",E162,"-",F162)</f>
        <v>174251-3-142</v>
      </c>
      <c r="H162" s="33">
        <f>IFERROR(VLOOKUP(G162,'Base Zero'!A:L,6,FALSE),0)</f>
        <v>100000</v>
      </c>
      <c r="I162" s="33">
        <f>IFERROR(VLOOKUP(G162,'Base Zero'!A:L,7,FALSE),0)</f>
        <v>0</v>
      </c>
      <c r="J162" s="24">
        <f>(H162+I162)</f>
        <v>100000</v>
      </c>
      <c r="K162" s="33">
        <f>(L162-J162)</f>
        <v>-85153</v>
      </c>
      <c r="L162" s="33">
        <f>IFERROR(VLOOKUP(G162,'Base Zero'!$A:$L,10,FALSE),0)</f>
        <v>14847</v>
      </c>
      <c r="M162" s="33">
        <f>+L162-N162</f>
        <v>0</v>
      </c>
      <c r="N162" s="33">
        <f>IFERROR(VLOOKUP(G162,'Base Zero'!$A:$S,19,FALSE),0)</f>
        <v>14847</v>
      </c>
      <c r="O162" s="33">
        <f>IFERROR(VLOOKUP(G162,'Base Execução'!A:P,6,FALSE),0)+IFERROR(VLOOKUP(G162,'Destaque Liberado pela CPRM'!A:F,6,FALSE),0)</f>
        <v>14846.71</v>
      </c>
      <c r="P162" s="256">
        <f>+N162-O162</f>
        <v>0.29000000000087311</v>
      </c>
      <c r="Q162" s="34"/>
      <c r="R162" s="256">
        <f>IFERROR(VLOOKUP(G162,'Base Execução'!$A:$L,8,FALSE),0)</f>
        <v>14846.71</v>
      </c>
      <c r="S162" s="256">
        <f>IFERROR(VLOOKUP(G162,'Base Execução'!$A:$L,10,FALSE),0)</f>
        <v>14846.71</v>
      </c>
      <c r="T162" s="33">
        <f>IFERROR(VLOOKUP(G162,'Base Execução'!$A:$L,12,FALSE),0)</f>
        <v>14846.71</v>
      </c>
      <c r="U162" s="169"/>
      <c r="V162" s="408"/>
    </row>
    <row r="163" spans="1:22" ht="15" customHeight="1" x14ac:dyDescent="0.25">
      <c r="A163" s="301"/>
      <c r="B163" s="474" t="s">
        <v>251</v>
      </c>
      <c r="C163" s="303"/>
      <c r="D163" s="41"/>
      <c r="E163" s="303"/>
      <c r="F163" s="339"/>
      <c r="G163" s="41"/>
      <c r="H163" s="33"/>
      <c r="I163" s="33"/>
      <c r="J163" s="24"/>
      <c r="K163" s="33"/>
      <c r="L163" s="33"/>
      <c r="M163" s="33"/>
      <c r="N163" s="33"/>
      <c r="O163" s="33"/>
      <c r="P163" s="256"/>
      <c r="Q163" s="34"/>
      <c r="R163" s="256"/>
      <c r="S163" s="256"/>
      <c r="T163" s="33"/>
      <c r="U163" s="169"/>
      <c r="V163" s="408"/>
    </row>
    <row r="164" spans="1:22" ht="15" customHeight="1" x14ac:dyDescent="0.25">
      <c r="A164" s="301"/>
      <c r="B164" s="39" t="s">
        <v>144</v>
      </c>
      <c r="C164" s="303"/>
      <c r="D164" s="44"/>
      <c r="E164" s="34"/>
      <c r="F164" s="45"/>
      <c r="G164" s="294"/>
      <c r="H164" s="22">
        <f t="shared" ref="H164:I164" si="139">H165</f>
        <v>200000</v>
      </c>
      <c r="I164" s="22">
        <f t="shared" si="139"/>
        <v>0</v>
      </c>
      <c r="J164" s="22">
        <f>J165</f>
        <v>200000</v>
      </c>
      <c r="K164" s="22">
        <f t="shared" ref="K164:T164" si="140">K165</f>
        <v>160779</v>
      </c>
      <c r="L164" s="22">
        <f>L165</f>
        <v>360779</v>
      </c>
      <c r="M164" s="22">
        <f t="shared" si="140"/>
        <v>0</v>
      </c>
      <c r="N164" s="22">
        <f t="shared" si="140"/>
        <v>360779</v>
      </c>
      <c r="O164" s="22">
        <f t="shared" si="140"/>
        <v>360779</v>
      </c>
      <c r="P164" s="253">
        <f t="shared" si="140"/>
        <v>0</v>
      </c>
      <c r="Q164" s="22">
        <f t="shared" si="140"/>
        <v>0</v>
      </c>
      <c r="R164" s="22">
        <f t="shared" si="140"/>
        <v>360779</v>
      </c>
      <c r="S164" s="22">
        <f t="shared" si="140"/>
        <v>47429.440000000002</v>
      </c>
      <c r="T164" s="22">
        <f t="shared" si="140"/>
        <v>47429.440000000002</v>
      </c>
      <c r="U164" s="168">
        <f>+IFERROR((R164/N164),0%)</f>
        <v>1</v>
      </c>
      <c r="V164" s="408"/>
    </row>
    <row r="165" spans="1:22" ht="15" customHeight="1" x14ac:dyDescent="0.25">
      <c r="A165" s="301"/>
      <c r="B165" s="35" t="s">
        <v>24</v>
      </c>
      <c r="C165" s="347" t="s">
        <v>25</v>
      </c>
      <c r="D165" s="348">
        <v>174256</v>
      </c>
      <c r="E165" s="347">
        <v>3</v>
      </c>
      <c r="F165" s="339">
        <v>142</v>
      </c>
      <c r="G165" s="41" t="str">
        <f>CONCATENATE(D165,"-",E165,"-",F165)</f>
        <v>174256-3-142</v>
      </c>
      <c r="H165" s="33">
        <f>IFERROR(VLOOKUP(G165,'Base Zero'!A:L,6,FALSE),0)</f>
        <v>200000</v>
      </c>
      <c r="I165" s="33">
        <f>IFERROR(VLOOKUP(G165,'Base Zero'!A:L,7,FALSE),0)</f>
        <v>0</v>
      </c>
      <c r="J165" s="24">
        <f>(H165+I165)</f>
        <v>200000</v>
      </c>
      <c r="K165" s="33">
        <f>(L165-J165)</f>
        <v>160779</v>
      </c>
      <c r="L165" s="33">
        <f>IFERROR(VLOOKUP(G165,'Base Zero'!$A:$L,10,FALSE),0)</f>
        <v>360779</v>
      </c>
      <c r="M165" s="33">
        <f>+L165-N165</f>
        <v>0</v>
      </c>
      <c r="N165" s="33">
        <f>IFERROR(VLOOKUP(G165,'Base Zero'!$A:$S,19,FALSE),0)</f>
        <v>360779</v>
      </c>
      <c r="O165" s="33">
        <f>IFERROR(VLOOKUP(G165,'Base Execução'!A:P,6,FALSE),0)+IFERROR(VLOOKUP(G165,'Destaque Liberado pela CPRM'!A:F,6,FALSE),0)</f>
        <v>360779</v>
      </c>
      <c r="P165" s="256">
        <f>+N165-O165</f>
        <v>0</v>
      </c>
      <c r="Q165" s="34"/>
      <c r="R165" s="256">
        <f>IFERROR(VLOOKUP(G165,'Base Execução'!$A:$L,8,FALSE),0)</f>
        <v>360779</v>
      </c>
      <c r="S165" s="256">
        <f>IFERROR(VLOOKUP(G165,'Base Execução'!$A:$L,10,FALSE),0)</f>
        <v>47429.440000000002</v>
      </c>
      <c r="T165" s="33">
        <f>IFERROR(VLOOKUP(G165,'Base Execução'!$A:$L,12,FALSE),0)</f>
        <v>47429.440000000002</v>
      </c>
      <c r="U165" s="305"/>
      <c r="V165" s="408"/>
    </row>
    <row r="166" spans="1:22" ht="15" customHeight="1" x14ac:dyDescent="0.25">
      <c r="A166" s="301"/>
      <c r="B166" s="474" t="s">
        <v>252</v>
      </c>
      <c r="C166" s="347"/>
      <c r="D166" s="348"/>
      <c r="E166" s="347"/>
      <c r="F166" s="339"/>
      <c r="G166" s="41"/>
      <c r="H166" s="33"/>
      <c r="I166" s="33"/>
      <c r="J166" s="24"/>
      <c r="K166" s="33"/>
      <c r="L166" s="33"/>
      <c r="M166" s="33"/>
      <c r="N166" s="33"/>
      <c r="O166" s="33"/>
      <c r="P166" s="256"/>
      <c r="Q166" s="34"/>
      <c r="R166" s="256"/>
      <c r="S166" s="256"/>
      <c r="T166" s="33"/>
      <c r="U166" s="305"/>
      <c r="V166" s="408"/>
    </row>
    <row r="167" spans="1:22" ht="15" customHeight="1" x14ac:dyDescent="0.25">
      <c r="A167" s="301"/>
      <c r="B167" s="39" t="s">
        <v>146</v>
      </c>
      <c r="C167" s="347"/>
      <c r="D167" s="348"/>
      <c r="E167" s="347"/>
      <c r="F167" s="349"/>
      <c r="G167" s="41"/>
      <c r="H167" s="22">
        <f t="shared" ref="H167:I167" si="141">H168</f>
        <v>5974000</v>
      </c>
      <c r="I167" s="22">
        <f t="shared" si="141"/>
        <v>0</v>
      </c>
      <c r="J167" s="22">
        <f>J168</f>
        <v>5974000</v>
      </c>
      <c r="K167" s="22">
        <f t="shared" ref="K167:T167" si="142">K168</f>
        <v>-5711079</v>
      </c>
      <c r="L167" s="22">
        <f>L168</f>
        <v>262921</v>
      </c>
      <c r="M167" s="22">
        <f t="shared" si="142"/>
        <v>0</v>
      </c>
      <c r="N167" s="22">
        <f t="shared" si="142"/>
        <v>262921</v>
      </c>
      <c r="O167" s="22">
        <f t="shared" si="142"/>
        <v>262920.49</v>
      </c>
      <c r="P167" s="253">
        <f t="shared" si="142"/>
        <v>0.51000000000931323</v>
      </c>
      <c r="Q167" s="22">
        <f t="shared" si="142"/>
        <v>0</v>
      </c>
      <c r="R167" s="22">
        <f t="shared" si="142"/>
        <v>262920.49</v>
      </c>
      <c r="S167" s="22">
        <f t="shared" si="142"/>
        <v>2920.49</v>
      </c>
      <c r="T167" s="22">
        <f t="shared" si="142"/>
        <v>2920.49</v>
      </c>
      <c r="U167" s="168">
        <f>+IFERROR((R167/N167),0%)</f>
        <v>0.99999806025384053</v>
      </c>
      <c r="V167" s="408"/>
    </row>
    <row r="168" spans="1:22" ht="15" customHeight="1" x14ac:dyDescent="0.25">
      <c r="A168" s="301"/>
      <c r="B168" s="35" t="s">
        <v>24</v>
      </c>
      <c r="C168" s="347" t="s">
        <v>25</v>
      </c>
      <c r="D168" s="348">
        <v>174261</v>
      </c>
      <c r="E168" s="347">
        <v>3</v>
      </c>
      <c r="F168" s="339">
        <v>142</v>
      </c>
      <c r="G168" s="41" t="str">
        <f>CONCATENATE(D168,"-",E168,"-",F168)</f>
        <v>174261-3-142</v>
      </c>
      <c r="H168" s="33">
        <f>IFERROR(VLOOKUP(G168,'Base Zero'!A:L,6,FALSE),0)</f>
        <v>5974000</v>
      </c>
      <c r="I168" s="33">
        <f>IFERROR(VLOOKUP(G168,'Base Zero'!A:L,7,FALSE),0)</f>
        <v>0</v>
      </c>
      <c r="J168" s="24">
        <f>(H168+I168)</f>
        <v>5974000</v>
      </c>
      <c r="K168" s="33">
        <f>(L168-J168)</f>
        <v>-5711079</v>
      </c>
      <c r="L168" s="33">
        <f>IFERROR(VLOOKUP(G168,'Base Zero'!$A:$L,10,FALSE),0)</f>
        <v>262921</v>
      </c>
      <c r="M168" s="33">
        <f>+L168-N168</f>
        <v>0</v>
      </c>
      <c r="N168" s="33">
        <f>IFERROR(VLOOKUP(G168,'Base Zero'!$A:$S,19,FALSE),0)</f>
        <v>262921</v>
      </c>
      <c r="O168" s="33">
        <f>IFERROR(VLOOKUP(G168,'Base Execução'!A:P,6,FALSE),0)+IFERROR(VLOOKUP(G168,'Destaque Liberado pela CPRM'!A:F,6,FALSE),0)</f>
        <v>262920.49</v>
      </c>
      <c r="P168" s="256">
        <f>+N168-O168</f>
        <v>0.51000000000931323</v>
      </c>
      <c r="Q168" s="34"/>
      <c r="R168" s="256">
        <f>IFERROR(VLOOKUP(G168,'Base Execução'!$A:$L,8,FALSE),0)</f>
        <v>262920.49</v>
      </c>
      <c r="S168" s="256">
        <f>IFERROR(VLOOKUP(G168,'Base Execução'!$A:$L,10,FALSE),0)</f>
        <v>2920.49</v>
      </c>
      <c r="T168" s="33">
        <f>IFERROR(VLOOKUP(G168,'Base Execução'!$A:$L,12,FALSE),0)</f>
        <v>2920.49</v>
      </c>
      <c r="U168" s="305"/>
      <c r="V168" s="408"/>
    </row>
    <row r="169" spans="1:22" ht="15" customHeight="1" x14ac:dyDescent="0.25">
      <c r="A169" s="301"/>
      <c r="B169" s="474" t="s">
        <v>253</v>
      </c>
      <c r="C169" s="347"/>
      <c r="D169" s="348"/>
      <c r="E169" s="347"/>
      <c r="F169" s="339"/>
      <c r="G169" s="41"/>
      <c r="H169" s="33"/>
      <c r="I169" s="33"/>
      <c r="J169" s="24"/>
      <c r="K169" s="33"/>
      <c r="L169" s="33"/>
      <c r="M169" s="33"/>
      <c r="N169" s="33"/>
      <c r="O169" s="33"/>
      <c r="P169" s="256"/>
      <c r="Q169" s="34"/>
      <c r="R169" s="256"/>
      <c r="S169" s="256"/>
      <c r="T169" s="33"/>
      <c r="U169" s="305"/>
      <c r="V169" s="408"/>
    </row>
    <row r="170" spans="1:22" ht="15" customHeight="1" x14ac:dyDescent="0.25">
      <c r="A170" s="301"/>
      <c r="B170" s="39" t="s">
        <v>147</v>
      </c>
      <c r="C170" s="347"/>
      <c r="D170" s="348"/>
      <c r="E170" s="347"/>
      <c r="F170" s="349"/>
      <c r="G170" s="41"/>
      <c r="H170" s="22">
        <f t="shared" ref="H170:I170" si="143">H171</f>
        <v>300000</v>
      </c>
      <c r="I170" s="22">
        <f t="shared" si="143"/>
        <v>0</v>
      </c>
      <c r="J170" s="22">
        <f>J171</f>
        <v>300000</v>
      </c>
      <c r="K170" s="22">
        <f t="shared" ref="K170:T170" si="144">K171</f>
        <v>-300000</v>
      </c>
      <c r="L170" s="22">
        <f>L171</f>
        <v>0</v>
      </c>
      <c r="M170" s="22">
        <f t="shared" si="144"/>
        <v>0</v>
      </c>
      <c r="N170" s="22">
        <f t="shared" si="144"/>
        <v>0</v>
      </c>
      <c r="O170" s="22">
        <f t="shared" si="144"/>
        <v>0</v>
      </c>
      <c r="P170" s="253">
        <f t="shared" si="144"/>
        <v>0</v>
      </c>
      <c r="Q170" s="22">
        <f t="shared" si="144"/>
        <v>0</v>
      </c>
      <c r="R170" s="22">
        <f t="shared" si="144"/>
        <v>0</v>
      </c>
      <c r="S170" s="22">
        <f t="shared" si="144"/>
        <v>0</v>
      </c>
      <c r="T170" s="22">
        <f t="shared" si="144"/>
        <v>0</v>
      </c>
      <c r="U170" s="168">
        <f>+IFERROR((R170/N170),0%)</f>
        <v>0</v>
      </c>
      <c r="V170" s="408"/>
    </row>
    <row r="171" spans="1:22" ht="15" customHeight="1" x14ac:dyDescent="0.25">
      <c r="A171" s="301"/>
      <c r="B171" s="35" t="s">
        <v>24</v>
      </c>
      <c r="C171" s="347" t="s">
        <v>25</v>
      </c>
      <c r="D171" s="348">
        <v>174266</v>
      </c>
      <c r="E171" s="347">
        <v>3</v>
      </c>
      <c r="F171" s="339">
        <v>142</v>
      </c>
      <c r="G171" s="41" t="str">
        <f>CONCATENATE(D171,"-",E171,"-",F171)</f>
        <v>174266-3-142</v>
      </c>
      <c r="H171" s="33">
        <f>IFERROR(VLOOKUP(G171,'Base Zero'!A:L,6,FALSE),0)</f>
        <v>300000</v>
      </c>
      <c r="I171" s="33">
        <f>IFERROR(VLOOKUP(G171,'Base Zero'!A:L,7,FALSE),0)</f>
        <v>0</v>
      </c>
      <c r="J171" s="24">
        <f>(H171+I171)</f>
        <v>300000</v>
      </c>
      <c r="K171" s="33">
        <f>(L171-J171)</f>
        <v>-300000</v>
      </c>
      <c r="L171" s="33">
        <f>IFERROR(VLOOKUP(G171,'Base Zero'!$A:$L,10,FALSE),0)</f>
        <v>0</v>
      </c>
      <c r="M171" s="33">
        <f>+L171-N171</f>
        <v>0</v>
      </c>
      <c r="N171" s="33">
        <f>IFERROR(VLOOKUP(G171,'Base Zero'!$A:$S,19,FALSE),0)</f>
        <v>0</v>
      </c>
      <c r="O171" s="33">
        <f>IFERROR(VLOOKUP(G171,'Base Execução'!A:P,6,FALSE),0)+IFERROR(VLOOKUP(G171,'Destaque Liberado pela CPRM'!A:F,6,FALSE),0)</f>
        <v>0</v>
      </c>
      <c r="P171" s="256">
        <f>+N171-O171</f>
        <v>0</v>
      </c>
      <c r="Q171" s="34"/>
      <c r="R171" s="256">
        <f>IFERROR(VLOOKUP(G171,'Base Execução'!$A:$L,8,FALSE),0)</f>
        <v>0</v>
      </c>
      <c r="S171" s="256">
        <f>IFERROR(VLOOKUP(G171,'Base Execução'!$A:$L,10,FALSE),0)</f>
        <v>0</v>
      </c>
      <c r="T171" s="33">
        <f>IFERROR(VLOOKUP(G171,'Base Execução'!$A:$L,12,FALSE),0)</f>
        <v>0</v>
      </c>
      <c r="U171" s="305"/>
      <c r="V171" s="408"/>
    </row>
    <row r="172" spans="1:22" ht="15" customHeight="1" x14ac:dyDescent="0.25">
      <c r="A172" s="301"/>
      <c r="B172" s="474" t="s">
        <v>254</v>
      </c>
      <c r="C172" s="347"/>
      <c r="D172" s="348"/>
      <c r="E172" s="347"/>
      <c r="F172" s="339"/>
      <c r="G172" s="41"/>
      <c r="H172" s="33"/>
      <c r="I172" s="33"/>
      <c r="J172" s="24"/>
      <c r="K172" s="33"/>
      <c r="L172" s="33"/>
      <c r="M172" s="33"/>
      <c r="N172" s="33"/>
      <c r="O172" s="33"/>
      <c r="P172" s="256"/>
      <c r="Q172" s="34"/>
      <c r="R172" s="256"/>
      <c r="S172" s="256"/>
      <c r="T172" s="33"/>
      <c r="U172" s="305"/>
      <c r="V172" s="408"/>
    </row>
    <row r="173" spans="1:22" ht="15" customHeight="1" x14ac:dyDescent="0.25">
      <c r="A173" s="301"/>
      <c r="B173" s="39" t="s">
        <v>165</v>
      </c>
      <c r="C173" s="347"/>
      <c r="D173" s="351"/>
      <c r="E173" s="350"/>
      <c r="F173" s="352"/>
      <c r="G173" s="353"/>
      <c r="H173" s="22">
        <f t="shared" ref="H173:I173" si="145">SUM(H174:H174)</f>
        <v>300000</v>
      </c>
      <c r="I173" s="22">
        <f t="shared" si="145"/>
        <v>0</v>
      </c>
      <c r="J173" s="22">
        <f>SUM(J174:J174)</f>
        <v>300000</v>
      </c>
      <c r="K173" s="22">
        <f>SUM(K174:K174)</f>
        <v>-298350</v>
      </c>
      <c r="L173" s="22">
        <f>L174</f>
        <v>1650</v>
      </c>
      <c r="M173" s="22">
        <f t="shared" ref="M173" si="146">M174</f>
        <v>0</v>
      </c>
      <c r="N173" s="22">
        <f t="shared" ref="N173" si="147">N174</f>
        <v>1650</v>
      </c>
      <c r="O173" s="22">
        <f t="shared" ref="O173" si="148">O174</f>
        <v>1650</v>
      </c>
      <c r="P173" s="253">
        <f t="shared" ref="P173" si="149">P174</f>
        <v>0</v>
      </c>
      <c r="Q173" s="22">
        <f t="shared" ref="Q173" si="150">Q174</f>
        <v>0</v>
      </c>
      <c r="R173" s="22">
        <f t="shared" ref="R173" si="151">R174</f>
        <v>1650</v>
      </c>
      <c r="S173" s="22">
        <f t="shared" ref="S173" si="152">S174</f>
        <v>1650</v>
      </c>
      <c r="T173" s="22">
        <f t="shared" ref="T173" si="153">T174</f>
        <v>1650</v>
      </c>
      <c r="U173" s="168">
        <f>+IFERROR((R173/N173),0%)</f>
        <v>1</v>
      </c>
      <c r="V173" s="408"/>
    </row>
    <row r="174" spans="1:22" ht="15" customHeight="1" x14ac:dyDescent="0.25">
      <c r="A174" s="301"/>
      <c r="B174" s="35" t="s">
        <v>24</v>
      </c>
      <c r="C174" s="347" t="s">
        <v>25</v>
      </c>
      <c r="D174" s="348">
        <v>174228</v>
      </c>
      <c r="E174" s="347">
        <v>3</v>
      </c>
      <c r="F174" s="339">
        <v>142</v>
      </c>
      <c r="G174" s="41" t="str">
        <f>CONCATENATE(D174,"-",E174,"-",F174)</f>
        <v>174228-3-142</v>
      </c>
      <c r="H174" s="33">
        <f>IFERROR(VLOOKUP(G174,'Base Zero'!A:L,6,FALSE),0)</f>
        <v>300000</v>
      </c>
      <c r="I174" s="33">
        <f>IFERROR(VLOOKUP(G174,'Base Zero'!A:L,7,FALSE),0)</f>
        <v>0</v>
      </c>
      <c r="J174" s="24">
        <f>(H174+I174)</f>
        <v>300000</v>
      </c>
      <c r="K174" s="33">
        <f>(L174-J174)</f>
        <v>-298350</v>
      </c>
      <c r="L174" s="33">
        <f>IFERROR(VLOOKUP(G174,'Base Zero'!$A:$L,10,FALSE),0)</f>
        <v>1650</v>
      </c>
      <c r="M174" s="33">
        <f>+L174-N174</f>
        <v>0</v>
      </c>
      <c r="N174" s="33">
        <f>IFERROR(VLOOKUP(G174,'Base Zero'!$A:$S,19,FALSE),0)</f>
        <v>1650</v>
      </c>
      <c r="O174" s="33">
        <f>IFERROR(VLOOKUP(G174,'Base Execução'!A:P,6,FALSE),0)+IFERROR(VLOOKUP(G174,'Destaque Liberado pela CPRM'!A:F,6,FALSE),0)</f>
        <v>1650</v>
      </c>
      <c r="P174" s="256">
        <f>+N174-O174</f>
        <v>0</v>
      </c>
      <c r="Q174" s="34"/>
      <c r="R174" s="256">
        <f>IFERROR(VLOOKUP(G174,'Base Execução'!$A:$L,8,FALSE),0)</f>
        <v>1650</v>
      </c>
      <c r="S174" s="256">
        <f>IFERROR(VLOOKUP(G174,'Base Execução'!$A:$L,10,FALSE),0)</f>
        <v>1650</v>
      </c>
      <c r="T174" s="33">
        <f>IFERROR(VLOOKUP(G174,'Base Execução'!$A:$L,12,FALSE),0)</f>
        <v>1650</v>
      </c>
      <c r="U174" s="169"/>
      <c r="V174" s="408"/>
    </row>
    <row r="175" spans="1:22" ht="15" customHeight="1" x14ac:dyDescent="0.25">
      <c r="A175" s="301"/>
      <c r="B175" s="474" t="s">
        <v>255</v>
      </c>
      <c r="C175" s="353"/>
      <c r="D175" s="354"/>
      <c r="E175" s="353"/>
      <c r="F175" s="245"/>
      <c r="G175" s="40"/>
      <c r="H175" s="33"/>
      <c r="I175" s="33"/>
      <c r="J175" s="24"/>
      <c r="K175" s="33"/>
      <c r="L175" s="33"/>
      <c r="M175" s="33"/>
      <c r="N175" s="33"/>
      <c r="O175" s="244"/>
      <c r="P175" s="257"/>
      <c r="Q175" s="36"/>
      <c r="R175" s="257"/>
      <c r="S175" s="257"/>
      <c r="T175" s="32"/>
      <c r="U175" s="324"/>
      <c r="V175" s="408"/>
    </row>
    <row r="176" spans="1:22" ht="15" customHeight="1" x14ac:dyDescent="0.25">
      <c r="A176" s="301"/>
      <c r="B176" s="39" t="s">
        <v>166</v>
      </c>
      <c r="C176" s="353"/>
      <c r="D176" s="356"/>
      <c r="E176" s="355"/>
      <c r="F176" s="352"/>
      <c r="G176" s="353"/>
      <c r="H176" s="22">
        <f t="shared" ref="H176:I176" si="154">SUM(H177:H177)</f>
        <v>300000</v>
      </c>
      <c r="I176" s="22">
        <f t="shared" si="154"/>
        <v>0</v>
      </c>
      <c r="J176" s="22">
        <f>SUM(J177:J177)</f>
        <v>300000</v>
      </c>
      <c r="K176" s="22">
        <f>SUM(K177:K177)</f>
        <v>-300000</v>
      </c>
      <c r="L176" s="22">
        <f>L177</f>
        <v>0</v>
      </c>
      <c r="M176" s="22">
        <f t="shared" ref="M176" si="155">M177</f>
        <v>0</v>
      </c>
      <c r="N176" s="22">
        <f t="shared" ref="N176" si="156">N177</f>
        <v>0</v>
      </c>
      <c r="O176" s="22">
        <f t="shared" ref="O176" si="157">O177</f>
        <v>0</v>
      </c>
      <c r="P176" s="253">
        <f t="shared" ref="P176" si="158">P177</f>
        <v>0</v>
      </c>
      <c r="Q176" s="22">
        <f t="shared" ref="Q176" si="159">Q177</f>
        <v>0</v>
      </c>
      <c r="R176" s="22">
        <f t="shared" ref="R176" si="160">R177</f>
        <v>0</v>
      </c>
      <c r="S176" s="22">
        <f t="shared" ref="S176" si="161">S177</f>
        <v>0</v>
      </c>
      <c r="T176" s="22">
        <f t="shared" ref="T176" si="162">T177</f>
        <v>0</v>
      </c>
      <c r="U176" s="168">
        <f>+IFERROR((R176/N176),0%)</f>
        <v>0</v>
      </c>
      <c r="V176" s="408"/>
    </row>
    <row r="177" spans="1:34" ht="15" customHeight="1" x14ac:dyDescent="0.25">
      <c r="A177" s="301"/>
      <c r="B177" s="35" t="s">
        <v>24</v>
      </c>
      <c r="C177" s="353" t="s">
        <v>25</v>
      </c>
      <c r="D177" s="354">
        <v>174229</v>
      </c>
      <c r="E177" s="353">
        <v>3</v>
      </c>
      <c r="F177" s="245">
        <v>142</v>
      </c>
      <c r="G177" s="40" t="str">
        <f>CONCATENATE(D177,"-",E177,"-",F177)</f>
        <v>174229-3-142</v>
      </c>
      <c r="H177" s="33">
        <f>IFERROR(VLOOKUP(G177,'Base Zero'!A:L,6,FALSE),0)</f>
        <v>300000</v>
      </c>
      <c r="I177" s="33">
        <f>IFERROR(VLOOKUP(G177,'Base Zero'!A:L,7,FALSE),0)</f>
        <v>0</v>
      </c>
      <c r="J177" s="24">
        <f>(H177+I177)</f>
        <v>300000</v>
      </c>
      <c r="K177" s="33">
        <f>(L177-J177)</f>
        <v>-300000</v>
      </c>
      <c r="L177" s="33">
        <f>IFERROR(VLOOKUP(G177,'Base Zero'!$A:$L,10,FALSE),0)</f>
        <v>0</v>
      </c>
      <c r="M177" s="33">
        <f>+L177-N177</f>
        <v>0</v>
      </c>
      <c r="N177" s="33">
        <f>IFERROR(VLOOKUP(G177,'Base Zero'!$A:$S,19,FALSE),0)</f>
        <v>0</v>
      </c>
      <c r="O177" s="33">
        <f>IFERROR(VLOOKUP(G177,'Base Execução'!A:P,6,FALSE),0)+IFERROR(VLOOKUP(G177,'Destaque Liberado pela CPRM'!A:F,6,FALSE),0)</f>
        <v>0</v>
      </c>
      <c r="P177" s="256">
        <f>+N177-O177</f>
        <v>0</v>
      </c>
      <c r="Q177" s="36"/>
      <c r="R177" s="257">
        <f>IFERROR(VLOOKUP(G177,'Base Execução'!$A:$L,8,FALSE),0)</f>
        <v>0</v>
      </c>
      <c r="S177" s="257">
        <f>IFERROR(VLOOKUP(G177,'Base Execução'!$A:$L,10,FALSE),0)</f>
        <v>0</v>
      </c>
      <c r="T177" s="32">
        <f>IFERROR(VLOOKUP(G177,'Base Execução'!$A:$L,12,FALSE),0)</f>
        <v>0</v>
      </c>
      <c r="U177" s="324"/>
      <c r="V177" s="408"/>
    </row>
    <row r="178" spans="1:34" ht="15" customHeight="1" x14ac:dyDescent="0.25">
      <c r="A178" s="301"/>
      <c r="B178" s="474" t="s">
        <v>256</v>
      </c>
      <c r="C178" s="353"/>
      <c r="D178" s="354"/>
      <c r="E178" s="353"/>
      <c r="F178" s="245"/>
      <c r="G178" s="40"/>
      <c r="H178" s="33"/>
      <c r="I178" s="33"/>
      <c r="J178" s="24"/>
      <c r="K178" s="33"/>
      <c r="L178" s="33"/>
      <c r="M178" s="33"/>
      <c r="N178" s="33"/>
      <c r="O178" s="244"/>
      <c r="P178" s="257"/>
      <c r="Q178" s="36"/>
      <c r="R178" s="257"/>
      <c r="S178" s="257"/>
      <c r="T178" s="32"/>
      <c r="U178" s="324"/>
      <c r="V178" s="408"/>
    </row>
    <row r="179" spans="1:34" ht="15" customHeight="1" x14ac:dyDescent="0.25">
      <c r="A179" s="301"/>
      <c r="B179" s="39" t="s">
        <v>167</v>
      </c>
      <c r="C179" s="353"/>
      <c r="D179" s="356"/>
      <c r="E179" s="355"/>
      <c r="F179" s="352"/>
      <c r="G179" s="353"/>
      <c r="H179" s="22">
        <f t="shared" ref="H179:I179" si="163">SUM(H180:H180)</f>
        <v>100000</v>
      </c>
      <c r="I179" s="22">
        <f t="shared" si="163"/>
        <v>0</v>
      </c>
      <c r="J179" s="22">
        <f>SUM(J180:J180)</f>
        <v>100000</v>
      </c>
      <c r="K179" s="22">
        <f>SUM(K180:K180)</f>
        <v>-10634</v>
      </c>
      <c r="L179" s="22">
        <f>L180</f>
        <v>89366</v>
      </c>
      <c r="M179" s="22">
        <f t="shared" ref="M179" si="164">M180</f>
        <v>0</v>
      </c>
      <c r="N179" s="22">
        <f t="shared" ref="N179" si="165">N180</f>
        <v>89366</v>
      </c>
      <c r="O179" s="22">
        <f t="shared" ref="O179" si="166">O180</f>
        <v>89366</v>
      </c>
      <c r="P179" s="253">
        <f t="shared" ref="P179" si="167">P180</f>
        <v>0</v>
      </c>
      <c r="Q179" s="22">
        <f t="shared" ref="Q179" si="168">Q180</f>
        <v>0</v>
      </c>
      <c r="R179" s="22">
        <f t="shared" ref="R179" si="169">R180</f>
        <v>89366</v>
      </c>
      <c r="S179" s="22">
        <f t="shared" ref="S179" si="170">S180</f>
        <v>80507.5</v>
      </c>
      <c r="T179" s="22">
        <f t="shared" ref="T179" si="171">T180</f>
        <v>59745.08</v>
      </c>
      <c r="U179" s="168">
        <f>+IFERROR((R179/N179),0%)</f>
        <v>1</v>
      </c>
      <c r="V179" s="408"/>
    </row>
    <row r="180" spans="1:34" ht="15" customHeight="1" x14ac:dyDescent="0.25">
      <c r="A180" s="301"/>
      <c r="B180" s="35" t="s">
        <v>24</v>
      </c>
      <c r="C180" s="353" t="s">
        <v>25</v>
      </c>
      <c r="D180" s="354">
        <v>174230</v>
      </c>
      <c r="E180" s="353">
        <v>3</v>
      </c>
      <c r="F180" s="245">
        <v>142</v>
      </c>
      <c r="G180" s="40" t="str">
        <f>CONCATENATE(D180,"-",E180,"-",F180)</f>
        <v>174230-3-142</v>
      </c>
      <c r="H180" s="33">
        <f>IFERROR(VLOOKUP(G180,'Base Zero'!A:L,6,FALSE),0)</f>
        <v>100000</v>
      </c>
      <c r="I180" s="33">
        <f>IFERROR(VLOOKUP(G180,'Base Zero'!A:L,7,FALSE),0)</f>
        <v>0</v>
      </c>
      <c r="J180" s="24">
        <f>(H180+I180)</f>
        <v>100000</v>
      </c>
      <c r="K180" s="33">
        <f>(L180-J180)</f>
        <v>-10634</v>
      </c>
      <c r="L180" s="33">
        <f>IFERROR(VLOOKUP(G180,'Base Zero'!$A:$L,10,FALSE),0)</f>
        <v>89366</v>
      </c>
      <c r="M180" s="33">
        <f>+L180-N180</f>
        <v>0</v>
      </c>
      <c r="N180" s="33">
        <f>IFERROR(VLOOKUP(G180,'Base Zero'!$A:$S,19,FALSE),0)</f>
        <v>89366</v>
      </c>
      <c r="O180" s="33">
        <f>IFERROR(VLOOKUP(G180,'Base Execução'!A:P,6,FALSE),0)+IFERROR(VLOOKUP(G180,'Destaque Liberado pela CPRM'!A:F,6,FALSE),0)</f>
        <v>89366</v>
      </c>
      <c r="P180" s="256">
        <f>+N180-O180</f>
        <v>0</v>
      </c>
      <c r="Q180" s="36"/>
      <c r="R180" s="257">
        <f>IFERROR(VLOOKUP(G180,'Base Execução'!$A:$L,8,FALSE),0)</f>
        <v>89366</v>
      </c>
      <c r="S180" s="257">
        <f>IFERROR(VLOOKUP(G180,'Base Execução'!$A:$L,10,FALSE),0)</f>
        <v>80507.5</v>
      </c>
      <c r="T180" s="32">
        <f>IFERROR(VLOOKUP(G180,'Base Execução'!$A:$L,12,FALSE),0)</f>
        <v>59745.08</v>
      </c>
      <c r="U180" s="324"/>
      <c r="V180" s="408"/>
    </row>
    <row r="181" spans="1:34" ht="15" customHeight="1" x14ac:dyDescent="0.25">
      <c r="A181" s="301"/>
      <c r="B181" s="357"/>
      <c r="C181" s="358"/>
      <c r="D181" s="359"/>
      <c r="E181" s="358"/>
      <c r="F181" s="343"/>
      <c r="G181" s="55"/>
      <c r="H181" s="43"/>
      <c r="I181" s="43"/>
      <c r="J181" s="25"/>
      <c r="K181" s="43"/>
      <c r="L181" s="43"/>
      <c r="M181" s="43"/>
      <c r="N181" s="43"/>
      <c r="O181" s="199"/>
      <c r="P181" s="290"/>
      <c r="Q181" s="36"/>
      <c r="R181" s="290"/>
      <c r="S181" s="290"/>
      <c r="T181" s="43"/>
      <c r="U181" s="326"/>
      <c r="V181" s="408"/>
    </row>
    <row r="182" spans="1:34" s="11" customFormat="1" ht="25" customHeight="1" x14ac:dyDescent="0.25">
      <c r="A182" s="297"/>
      <c r="B182" s="26" t="s">
        <v>273</v>
      </c>
      <c r="C182" s="298"/>
      <c r="D182" s="299"/>
      <c r="E182" s="298"/>
      <c r="F182" s="300"/>
      <c r="G182" s="298"/>
      <c r="H182" s="27">
        <f>SUM(H184:H187)</f>
        <v>3500000</v>
      </c>
      <c r="I182" s="27">
        <f t="shared" ref="I182:T182" si="172">SUM(I184:I187)</f>
        <v>-900000</v>
      </c>
      <c r="J182" s="27">
        <f t="shared" si="172"/>
        <v>2600000</v>
      </c>
      <c r="K182" s="27">
        <f t="shared" si="172"/>
        <v>-53337</v>
      </c>
      <c r="L182" s="27">
        <f t="shared" si="172"/>
        <v>2546663</v>
      </c>
      <c r="M182" s="27">
        <f t="shared" si="172"/>
        <v>0</v>
      </c>
      <c r="N182" s="27">
        <f t="shared" si="172"/>
        <v>2546663</v>
      </c>
      <c r="O182" s="27">
        <f t="shared" si="172"/>
        <v>2544948.56</v>
      </c>
      <c r="P182" s="27">
        <f t="shared" si="172"/>
        <v>1714.4400000000023</v>
      </c>
      <c r="Q182" s="36">
        <f t="shared" ref="Q182" si="173">SUM(Q184:Q186)</f>
        <v>0</v>
      </c>
      <c r="R182" s="27">
        <f t="shared" si="172"/>
        <v>2044948.56</v>
      </c>
      <c r="S182" s="27">
        <f t="shared" si="172"/>
        <v>1407047.01</v>
      </c>
      <c r="T182" s="27">
        <f t="shared" si="172"/>
        <v>1308147.46</v>
      </c>
      <c r="U182" s="170">
        <f>+IFERROR((R182/N182),0%)</f>
        <v>0.80299142839080007</v>
      </c>
      <c r="V182" s="406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s="11" customFormat="1" ht="15" customHeight="1" x14ac:dyDescent="0.25">
      <c r="A183" s="415"/>
      <c r="B183" s="320" t="s">
        <v>338</v>
      </c>
      <c r="C183" s="303"/>
      <c r="D183" s="41"/>
      <c r="E183" s="303"/>
      <c r="F183" s="304"/>
      <c r="G183" s="303"/>
      <c r="H183" s="33"/>
      <c r="I183" s="33"/>
      <c r="J183" s="33"/>
      <c r="K183" s="33"/>
      <c r="L183" s="33"/>
      <c r="M183" s="33"/>
      <c r="N183" s="33"/>
      <c r="O183" s="33"/>
      <c r="P183" s="256"/>
      <c r="Q183" s="34"/>
      <c r="R183" s="256"/>
      <c r="S183" s="256"/>
      <c r="T183" s="33"/>
      <c r="U183" s="321"/>
      <c r="V183" s="406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s="11" customFormat="1" ht="15" customHeight="1" x14ac:dyDescent="0.25">
      <c r="A184" s="415"/>
      <c r="B184" s="35" t="s">
        <v>24</v>
      </c>
      <c r="C184" s="303" t="s">
        <v>25</v>
      </c>
      <c r="D184" s="41"/>
      <c r="E184" s="303">
        <v>3</v>
      </c>
      <c r="F184" s="304">
        <v>142</v>
      </c>
      <c r="G184" s="41"/>
      <c r="H184" s="33">
        <f>H191+H197+H200</f>
        <v>1900000</v>
      </c>
      <c r="I184" s="33">
        <f t="shared" ref="I184:T184" si="174">I191+I197+I200</f>
        <v>0</v>
      </c>
      <c r="J184" s="33">
        <f t="shared" si="174"/>
        <v>1900000</v>
      </c>
      <c r="K184" s="33">
        <f t="shared" si="174"/>
        <v>-380000</v>
      </c>
      <c r="L184" s="33">
        <f t="shared" si="174"/>
        <v>1520000</v>
      </c>
      <c r="M184" s="33">
        <f t="shared" si="174"/>
        <v>0</v>
      </c>
      <c r="N184" s="33">
        <f t="shared" si="174"/>
        <v>1520000</v>
      </c>
      <c r="O184" s="33">
        <f t="shared" si="174"/>
        <v>1520000</v>
      </c>
      <c r="P184" s="33">
        <f t="shared" si="174"/>
        <v>0</v>
      </c>
      <c r="Q184" s="33">
        <f t="shared" si="174"/>
        <v>0</v>
      </c>
      <c r="R184" s="33">
        <f t="shared" si="174"/>
        <v>1240000</v>
      </c>
      <c r="S184" s="33">
        <f t="shared" si="174"/>
        <v>784905.45</v>
      </c>
      <c r="T184" s="33">
        <f t="shared" si="174"/>
        <v>765737.82000000007</v>
      </c>
      <c r="U184" s="167"/>
      <c r="V184" s="406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s="11" customFormat="1" ht="15" customHeight="1" x14ac:dyDescent="0.25">
      <c r="A185" s="415"/>
      <c r="B185" s="35" t="s">
        <v>27</v>
      </c>
      <c r="C185" s="294" t="s">
        <v>28</v>
      </c>
      <c r="D185" s="40"/>
      <c r="E185" s="294">
        <v>4</v>
      </c>
      <c r="F185" s="45">
        <v>142</v>
      </c>
      <c r="G185" s="41"/>
      <c r="H185" s="33">
        <f>H192</f>
        <v>900000</v>
      </c>
      <c r="I185" s="33">
        <f t="shared" ref="I185:T185" si="175">I192</f>
        <v>-900000</v>
      </c>
      <c r="J185" s="33">
        <f t="shared" si="175"/>
        <v>0</v>
      </c>
      <c r="K185" s="33">
        <f t="shared" si="175"/>
        <v>330000</v>
      </c>
      <c r="L185" s="33">
        <f t="shared" si="175"/>
        <v>330000</v>
      </c>
      <c r="M185" s="33">
        <f t="shared" si="175"/>
        <v>0</v>
      </c>
      <c r="N185" s="33">
        <f t="shared" si="175"/>
        <v>330000</v>
      </c>
      <c r="O185" s="33">
        <f t="shared" si="175"/>
        <v>330000</v>
      </c>
      <c r="P185" s="33">
        <f t="shared" si="175"/>
        <v>0</v>
      </c>
      <c r="Q185" s="33">
        <f t="shared" si="175"/>
        <v>0</v>
      </c>
      <c r="R185" s="33">
        <f t="shared" si="175"/>
        <v>330000</v>
      </c>
      <c r="S185" s="33">
        <f t="shared" si="175"/>
        <v>200000</v>
      </c>
      <c r="T185" s="33">
        <f t="shared" si="175"/>
        <v>200000</v>
      </c>
      <c r="U185" s="323"/>
      <c r="V185" s="406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s="11" customFormat="1" ht="15" customHeight="1" x14ac:dyDescent="0.25">
      <c r="A186" s="415"/>
      <c r="B186" s="35" t="s">
        <v>26</v>
      </c>
      <c r="C186" s="294" t="s">
        <v>25</v>
      </c>
      <c r="D186" s="40"/>
      <c r="E186" s="294">
        <v>3</v>
      </c>
      <c r="F186" s="45">
        <v>181</v>
      </c>
      <c r="G186" s="41"/>
      <c r="H186" s="33">
        <f>H193</f>
        <v>700000</v>
      </c>
      <c r="I186" s="33">
        <f t="shared" ref="I186:T186" si="176">I193</f>
        <v>0</v>
      </c>
      <c r="J186" s="33">
        <f t="shared" si="176"/>
        <v>700000</v>
      </c>
      <c r="K186" s="33">
        <f t="shared" si="176"/>
        <v>-223337</v>
      </c>
      <c r="L186" s="33">
        <f t="shared" si="176"/>
        <v>476663</v>
      </c>
      <c r="M186" s="33">
        <f t="shared" si="176"/>
        <v>0</v>
      </c>
      <c r="N186" s="33">
        <f t="shared" si="176"/>
        <v>476663</v>
      </c>
      <c r="O186" s="33">
        <f t="shared" si="176"/>
        <v>474948.56</v>
      </c>
      <c r="P186" s="33">
        <f t="shared" si="176"/>
        <v>1714.4400000000023</v>
      </c>
      <c r="Q186" s="33">
        <f t="shared" si="176"/>
        <v>0</v>
      </c>
      <c r="R186" s="33">
        <f t="shared" si="176"/>
        <v>474948.56</v>
      </c>
      <c r="S186" s="33">
        <f t="shared" si="176"/>
        <v>422141.56</v>
      </c>
      <c r="T186" s="33">
        <f t="shared" si="176"/>
        <v>342409.64</v>
      </c>
      <c r="U186" s="323"/>
      <c r="V186" s="406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s="11" customFormat="1" ht="15" customHeight="1" x14ac:dyDescent="0.25">
      <c r="A187" s="415"/>
      <c r="B187" s="340" t="s">
        <v>40</v>
      </c>
      <c r="C187" s="294" t="s">
        <v>25</v>
      </c>
      <c r="D187" s="40"/>
      <c r="E187" s="294">
        <v>3</v>
      </c>
      <c r="F187" s="45">
        <v>350</v>
      </c>
      <c r="G187" s="41"/>
      <c r="H187" s="33">
        <f>H194</f>
        <v>0</v>
      </c>
      <c r="I187" s="33">
        <f t="shared" ref="I187:T187" si="177">I194</f>
        <v>0</v>
      </c>
      <c r="J187" s="33">
        <f t="shared" si="177"/>
        <v>0</v>
      </c>
      <c r="K187" s="33">
        <f t="shared" si="177"/>
        <v>220000</v>
      </c>
      <c r="L187" s="33">
        <f t="shared" si="177"/>
        <v>220000</v>
      </c>
      <c r="M187" s="33">
        <f t="shared" si="177"/>
        <v>0</v>
      </c>
      <c r="N187" s="33">
        <f t="shared" si="177"/>
        <v>220000</v>
      </c>
      <c r="O187" s="33">
        <f t="shared" si="177"/>
        <v>220000</v>
      </c>
      <c r="P187" s="33">
        <f t="shared" si="177"/>
        <v>0</v>
      </c>
      <c r="Q187" s="33"/>
      <c r="R187" s="33">
        <f t="shared" si="177"/>
        <v>0</v>
      </c>
      <c r="S187" s="33">
        <f t="shared" si="177"/>
        <v>0</v>
      </c>
      <c r="T187" s="33">
        <f t="shared" si="177"/>
        <v>0</v>
      </c>
      <c r="U187" s="323"/>
      <c r="V187" s="406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s="11" customFormat="1" ht="15" customHeight="1" x14ac:dyDescent="0.25">
      <c r="A188" s="415"/>
      <c r="B188" s="35"/>
      <c r="C188" s="294"/>
      <c r="D188" s="40"/>
      <c r="E188" s="294"/>
      <c r="F188" s="45"/>
      <c r="G188" s="41"/>
      <c r="H188" s="33"/>
      <c r="I188" s="33"/>
      <c r="J188" s="33"/>
      <c r="K188" s="33"/>
      <c r="L188" s="33"/>
      <c r="M188" s="33"/>
      <c r="N188" s="33"/>
      <c r="O188" s="33"/>
      <c r="P188" s="256"/>
      <c r="Q188" s="322"/>
      <c r="R188" s="33"/>
      <c r="S188" s="33"/>
      <c r="T188" s="33"/>
      <c r="U188" s="323"/>
      <c r="V188" s="406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s="11" customFormat="1" ht="25" customHeight="1" x14ac:dyDescent="0.25">
      <c r="A189" s="415"/>
      <c r="B189" s="474" t="s">
        <v>274</v>
      </c>
      <c r="C189" s="294"/>
      <c r="D189" s="40"/>
      <c r="E189" s="294"/>
      <c r="F189" s="45"/>
      <c r="G189" s="41"/>
      <c r="H189" s="33"/>
      <c r="I189" s="33"/>
      <c r="J189" s="24"/>
      <c r="K189" s="33"/>
      <c r="L189" s="33"/>
      <c r="M189" s="33"/>
      <c r="N189" s="33"/>
      <c r="O189" s="33"/>
      <c r="P189" s="256"/>
      <c r="Q189" s="322"/>
      <c r="R189" s="257"/>
      <c r="S189" s="257"/>
      <c r="T189" s="32"/>
      <c r="U189" s="323"/>
      <c r="V189" s="406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s="11" customFormat="1" ht="15" customHeight="1" x14ac:dyDescent="0.25">
      <c r="A190" s="415"/>
      <c r="B190" s="39" t="s">
        <v>149</v>
      </c>
      <c r="C190" s="294"/>
      <c r="D190" s="40"/>
      <c r="E190" s="294"/>
      <c r="F190" s="45"/>
      <c r="G190" s="41"/>
      <c r="H190" s="22">
        <f>SUM(H191:H194)</f>
        <v>1900000</v>
      </c>
      <c r="I190" s="22">
        <f t="shared" ref="I190:P190" si="178">SUM(I191:I194)</f>
        <v>-900000</v>
      </c>
      <c r="J190" s="22">
        <f t="shared" si="178"/>
        <v>1000000</v>
      </c>
      <c r="K190" s="22">
        <f t="shared" si="178"/>
        <v>876663</v>
      </c>
      <c r="L190" s="22">
        <f t="shared" si="178"/>
        <v>1876663</v>
      </c>
      <c r="M190" s="22">
        <f t="shared" si="178"/>
        <v>0</v>
      </c>
      <c r="N190" s="22">
        <f t="shared" si="178"/>
        <v>1876663</v>
      </c>
      <c r="O190" s="22">
        <f t="shared" si="178"/>
        <v>1874948.56</v>
      </c>
      <c r="P190" s="22">
        <f t="shared" si="178"/>
        <v>1714.4400000000023</v>
      </c>
      <c r="Q190" s="22">
        <f t="shared" ref="Q190" si="179">SUM(Q191:Q193)</f>
        <v>0</v>
      </c>
      <c r="R190" s="22">
        <f t="shared" ref="R190" si="180">SUM(R191:R194)</f>
        <v>1374948.56</v>
      </c>
      <c r="S190" s="22">
        <f t="shared" ref="S190" si="181">SUM(S191:S194)</f>
        <v>942069</v>
      </c>
      <c r="T190" s="22">
        <f t="shared" ref="T190" si="182">SUM(T191:T194)</f>
        <v>851164.08000000007</v>
      </c>
      <c r="U190" s="168">
        <f>+IFERROR((R190/N190),0%)</f>
        <v>0.73265608156605633</v>
      </c>
      <c r="V190" s="406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s="11" customFormat="1" ht="15" customHeight="1" x14ac:dyDescent="0.25">
      <c r="A191" s="415"/>
      <c r="B191" s="35" t="s">
        <v>24</v>
      </c>
      <c r="C191" s="294" t="s">
        <v>25</v>
      </c>
      <c r="D191" s="40">
        <v>174235</v>
      </c>
      <c r="E191" s="294">
        <v>3</v>
      </c>
      <c r="F191" s="45">
        <v>142</v>
      </c>
      <c r="G191" s="41" t="str">
        <f t="shared" ref="G191:G194" si="183">CONCATENATE(D191,"-",E191,"-",F191)</f>
        <v>174235-3-142</v>
      </c>
      <c r="H191" s="33">
        <f>IFERROR(VLOOKUP(G191,'Base Zero'!A:L,6,FALSE),0)</f>
        <v>300000</v>
      </c>
      <c r="I191" s="33">
        <f>IFERROR(VLOOKUP(G191,'Base Zero'!A:L,7,FALSE),0)</f>
        <v>0</v>
      </c>
      <c r="J191" s="373">
        <f t="shared" ref="J191:J193" si="184">(H191+I191)</f>
        <v>300000</v>
      </c>
      <c r="K191" s="256">
        <f t="shared" ref="K191:K193" si="185">(L191-J191)</f>
        <v>550000</v>
      </c>
      <c r="L191" s="256">
        <f>IFERROR(VLOOKUP(G191,'Base Zero'!$A:$L,10,FALSE),0)</f>
        <v>850000</v>
      </c>
      <c r="M191" s="256">
        <f t="shared" ref="M191:M193" si="186">+L191-N191</f>
        <v>0</v>
      </c>
      <c r="N191" s="256">
        <f>IFERROR(VLOOKUP(G191,'Base Zero'!$A:$S,19,FALSE),0)</f>
        <v>850000</v>
      </c>
      <c r="O191" s="33">
        <f>IFERROR(VLOOKUP(G191,'Base Execução'!A:P,6,FALSE),0)+IFERROR(VLOOKUP(G191,'Destaque Liberado pela CPRM'!A:F,6,FALSE),0)</f>
        <v>850000</v>
      </c>
      <c r="P191" s="256">
        <f t="shared" ref="P191:P193" si="187">+N191-O191</f>
        <v>0</v>
      </c>
      <c r="Q191" s="322"/>
      <c r="R191" s="256">
        <f>IFERROR(VLOOKUP(G191,'Base Execução'!$A:$L,8,FALSE),0)</f>
        <v>570000</v>
      </c>
      <c r="S191" s="256">
        <f>IFERROR(VLOOKUP(G191,'Base Execução'!$A:$L,10,FALSE),0)</f>
        <v>319927.44</v>
      </c>
      <c r="T191" s="33">
        <f>IFERROR(VLOOKUP(G191,'Base Execução'!$A:$L,12,FALSE),0)</f>
        <v>308754.44</v>
      </c>
      <c r="U191" s="323"/>
      <c r="V191" s="406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s="11" customFormat="1" ht="15" customHeight="1" x14ac:dyDescent="0.25">
      <c r="A192" s="415"/>
      <c r="B192" s="35" t="s">
        <v>24</v>
      </c>
      <c r="C192" s="294" t="s">
        <v>28</v>
      </c>
      <c r="D192" s="40">
        <v>174235</v>
      </c>
      <c r="E192" s="294">
        <v>4</v>
      </c>
      <c r="F192" s="45">
        <v>142</v>
      </c>
      <c r="G192" s="41" t="str">
        <f t="shared" si="183"/>
        <v>174235-4-142</v>
      </c>
      <c r="H192" s="33">
        <f>IFERROR(VLOOKUP(G192,'Base Zero'!A:L,6,FALSE),0)</f>
        <v>900000</v>
      </c>
      <c r="I192" s="33">
        <f>IFERROR(VLOOKUP(G192,'Base Zero'!A:L,7,FALSE),0)</f>
        <v>-900000</v>
      </c>
      <c r="J192" s="373">
        <f t="shared" si="184"/>
        <v>0</v>
      </c>
      <c r="K192" s="256">
        <f t="shared" si="185"/>
        <v>330000</v>
      </c>
      <c r="L192" s="256">
        <f>IFERROR(VLOOKUP(G192,'Base Zero'!$A:$L,10,FALSE),0)</f>
        <v>330000</v>
      </c>
      <c r="M192" s="256">
        <f t="shared" si="186"/>
        <v>0</v>
      </c>
      <c r="N192" s="256">
        <f>IFERROR(VLOOKUP(G192,'Base Zero'!$A:$S,19,FALSE),0)</f>
        <v>330000</v>
      </c>
      <c r="O192" s="33">
        <f>IFERROR(VLOOKUP(G192,'Base Execução'!A:P,6,FALSE),0)+IFERROR(VLOOKUP(G192,'Destaque Liberado pela CPRM'!A:F,6,FALSE),0)</f>
        <v>330000</v>
      </c>
      <c r="P192" s="256">
        <f t="shared" si="187"/>
        <v>0</v>
      </c>
      <c r="Q192" s="322"/>
      <c r="R192" s="256">
        <f>IFERROR(VLOOKUP(G192,'Base Execução'!$A:$L,8,FALSE),0)</f>
        <v>330000</v>
      </c>
      <c r="S192" s="256">
        <f>IFERROR(VLOOKUP(G192,'Base Execução'!$A:$L,10,FALSE),0)</f>
        <v>200000</v>
      </c>
      <c r="T192" s="33">
        <f>IFERROR(VLOOKUP(G192,'Base Execução'!$A:$L,12,FALSE),0)</f>
        <v>200000</v>
      </c>
      <c r="U192" s="169"/>
      <c r="V192" s="406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s="11" customFormat="1" ht="15" customHeight="1" x14ac:dyDescent="0.25">
      <c r="A193" s="415"/>
      <c r="B193" s="35" t="s">
        <v>26</v>
      </c>
      <c r="C193" s="294" t="s">
        <v>25</v>
      </c>
      <c r="D193" s="40">
        <v>174235</v>
      </c>
      <c r="E193" s="294">
        <v>3</v>
      </c>
      <c r="F193" s="45">
        <v>181</v>
      </c>
      <c r="G193" s="41" t="str">
        <f t="shared" si="183"/>
        <v>174235-3-181</v>
      </c>
      <c r="H193" s="33">
        <f>IFERROR(VLOOKUP(G193,'Base Zero'!A:L,6,FALSE),0)</f>
        <v>700000</v>
      </c>
      <c r="I193" s="33">
        <f>IFERROR(VLOOKUP(G193,'Base Zero'!A:L,7,FALSE),0)</f>
        <v>0</v>
      </c>
      <c r="J193" s="373">
        <f t="shared" si="184"/>
        <v>700000</v>
      </c>
      <c r="K193" s="256">
        <f t="shared" si="185"/>
        <v>-223337</v>
      </c>
      <c r="L193" s="256">
        <f>IFERROR(VLOOKUP(G193,'Base Zero'!$A:$L,10,FALSE),0)</f>
        <v>476663</v>
      </c>
      <c r="M193" s="256">
        <f t="shared" si="186"/>
        <v>0</v>
      </c>
      <c r="N193" s="256">
        <f>IFERROR(VLOOKUP(G193,'Base Zero'!$A:$S,19,FALSE),0)</f>
        <v>476663</v>
      </c>
      <c r="O193" s="33">
        <f>IFERROR(VLOOKUP(G193,'Base Execução'!A:P,6,FALSE),0)+IFERROR(VLOOKUP(G193,'Destaque Liberado pela CPRM'!A:F,6,FALSE),0)</f>
        <v>474948.56</v>
      </c>
      <c r="P193" s="256">
        <f t="shared" si="187"/>
        <v>1714.4400000000023</v>
      </c>
      <c r="Q193" s="322"/>
      <c r="R193" s="256">
        <f>IFERROR(VLOOKUP(G193,'Base Execução'!$A:$L,8,FALSE),0)</f>
        <v>474948.56</v>
      </c>
      <c r="S193" s="256">
        <f>IFERROR(VLOOKUP(G193,'Base Execução'!$A:$L,10,FALSE),0)</f>
        <v>422141.56</v>
      </c>
      <c r="T193" s="33">
        <f>IFERROR(VLOOKUP(G193,'Base Execução'!$A:$L,12,FALSE),0)</f>
        <v>342409.64</v>
      </c>
      <c r="U193" s="323"/>
      <c r="V193" s="406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s="11" customFormat="1" ht="15" customHeight="1" x14ac:dyDescent="0.25">
      <c r="A194" s="415"/>
      <c r="B194" s="340" t="s">
        <v>40</v>
      </c>
      <c r="C194" s="294" t="s">
        <v>25</v>
      </c>
      <c r="D194" s="40">
        <v>174235</v>
      </c>
      <c r="E194" s="294">
        <v>3</v>
      </c>
      <c r="F194" s="45">
        <v>350</v>
      </c>
      <c r="G194" s="41" t="str">
        <f t="shared" si="183"/>
        <v>174235-3-350</v>
      </c>
      <c r="H194" s="33">
        <f>IFERROR(VLOOKUP(G194,'Base Zero'!A:L,6,FALSE),0)</f>
        <v>0</v>
      </c>
      <c r="I194" s="33">
        <f>IFERROR(VLOOKUP(G194,'Base Zero'!A:L,7,FALSE),0)</f>
        <v>0</v>
      </c>
      <c r="J194" s="373">
        <f t="shared" ref="J194" si="188">(H194+I194)</f>
        <v>0</v>
      </c>
      <c r="K194" s="256">
        <f t="shared" ref="K194" si="189">(L194-J194)</f>
        <v>220000</v>
      </c>
      <c r="L194" s="256">
        <f>IFERROR(VLOOKUP(G194,'Base Zero'!$A:$L,10,FALSE),0)</f>
        <v>220000</v>
      </c>
      <c r="M194" s="256">
        <f t="shared" ref="M194" si="190">+L194-N194</f>
        <v>0</v>
      </c>
      <c r="N194" s="256">
        <f>IFERROR(VLOOKUP(G194,'Base Zero'!$A:$S,19,FALSE),0)</f>
        <v>220000</v>
      </c>
      <c r="O194" s="33">
        <f>IFERROR(VLOOKUP(G194,'Base Execução'!A:P,6,FALSE),0)+IFERROR(VLOOKUP(G194,'Destaque Liberado pela CPRM'!A:F,6,FALSE),0)</f>
        <v>220000</v>
      </c>
      <c r="P194" s="256">
        <f t="shared" ref="P194" si="191">+N194-O194</f>
        <v>0</v>
      </c>
      <c r="Q194" s="322"/>
      <c r="R194" s="256">
        <f>IFERROR(VLOOKUP(G194,'Base Execução'!$A:$L,8,FALSE),0)</f>
        <v>0</v>
      </c>
      <c r="S194" s="256">
        <f>IFERROR(VLOOKUP(G194,'Base Execução'!$A:$L,10,FALSE),0)</f>
        <v>0</v>
      </c>
      <c r="T194" s="33">
        <f>IFERROR(VLOOKUP(G194,'Base Execução'!$A:$L,12,FALSE),0)</f>
        <v>0</v>
      </c>
      <c r="U194" s="323"/>
      <c r="V194" s="406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s="11" customFormat="1" ht="15" customHeight="1" x14ac:dyDescent="0.25">
      <c r="A195" s="415"/>
      <c r="B195" s="474" t="s">
        <v>275</v>
      </c>
      <c r="C195" s="294"/>
      <c r="D195" s="40"/>
      <c r="E195" s="294"/>
      <c r="F195" s="45"/>
      <c r="G195" s="41"/>
      <c r="H195" s="33"/>
      <c r="I195" s="33"/>
      <c r="J195" s="373"/>
      <c r="K195" s="256"/>
      <c r="L195" s="256"/>
      <c r="M195" s="256"/>
      <c r="N195" s="256"/>
      <c r="O195" s="256"/>
      <c r="P195" s="256"/>
      <c r="Q195" s="34"/>
      <c r="R195" s="256"/>
      <c r="S195" s="256"/>
      <c r="T195" s="33"/>
      <c r="U195" s="169"/>
      <c r="V195" s="406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s="11" customFormat="1" ht="15" customHeight="1" x14ac:dyDescent="0.25">
      <c r="A196" s="415"/>
      <c r="B196" s="39" t="s">
        <v>150</v>
      </c>
      <c r="C196" s="294"/>
      <c r="D196" s="40"/>
      <c r="E196" s="294"/>
      <c r="F196" s="45"/>
      <c r="G196" s="41"/>
      <c r="H196" s="22">
        <f t="shared" ref="H196" si="192">H197</f>
        <v>1000000</v>
      </c>
      <c r="I196" s="22">
        <f t="shared" ref="I196" si="193">I197</f>
        <v>0</v>
      </c>
      <c r="J196" s="22">
        <f t="shared" ref="J196:T196" si="194">J197</f>
        <v>1000000</v>
      </c>
      <c r="K196" s="22">
        <f t="shared" si="194"/>
        <v>-760000</v>
      </c>
      <c r="L196" s="22">
        <f t="shared" si="194"/>
        <v>240000</v>
      </c>
      <c r="M196" s="22">
        <f t="shared" si="194"/>
        <v>0</v>
      </c>
      <c r="N196" s="22">
        <f t="shared" si="194"/>
        <v>240000</v>
      </c>
      <c r="O196" s="22">
        <f t="shared" si="194"/>
        <v>240000</v>
      </c>
      <c r="P196" s="253">
        <f t="shared" si="194"/>
        <v>0</v>
      </c>
      <c r="Q196" s="22">
        <f t="shared" si="194"/>
        <v>0</v>
      </c>
      <c r="R196" s="22">
        <f t="shared" si="194"/>
        <v>240000</v>
      </c>
      <c r="S196" s="22">
        <f t="shared" si="194"/>
        <v>150532.49</v>
      </c>
      <c r="T196" s="22">
        <f t="shared" si="194"/>
        <v>148531.85</v>
      </c>
      <c r="U196" s="168">
        <f>+IFERROR((R196/N196),0%)</f>
        <v>1</v>
      </c>
      <c r="V196" s="406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s="11" customFormat="1" ht="15" customHeight="1" x14ac:dyDescent="0.25">
      <c r="A197" s="415"/>
      <c r="B197" s="35" t="s">
        <v>24</v>
      </c>
      <c r="C197" s="294" t="s">
        <v>25</v>
      </c>
      <c r="D197" s="40">
        <v>174258</v>
      </c>
      <c r="E197" s="294">
        <v>3</v>
      </c>
      <c r="F197" s="45">
        <v>142</v>
      </c>
      <c r="G197" s="41" t="str">
        <f>CONCATENATE(D197,"-",E197,"-",F197)</f>
        <v>174258-3-142</v>
      </c>
      <c r="H197" s="33">
        <f>IFERROR(VLOOKUP(G197,'Base Zero'!A:L,6,FALSE),0)</f>
        <v>1000000</v>
      </c>
      <c r="I197" s="33">
        <f>IFERROR(VLOOKUP(G197,'Base Zero'!A:L,7,FALSE),0)</f>
        <v>0</v>
      </c>
      <c r="J197" s="373">
        <f>(H197+I197)</f>
        <v>1000000</v>
      </c>
      <c r="K197" s="256">
        <f>(L197-J197)</f>
        <v>-760000</v>
      </c>
      <c r="L197" s="257">
        <f>IFERROR(VLOOKUP(G197,'Base Zero'!$A:$L,10,FALSE),0)</f>
        <v>240000</v>
      </c>
      <c r="M197" s="257">
        <f>+L197-N197</f>
        <v>0</v>
      </c>
      <c r="N197" s="257">
        <f>IFERROR(VLOOKUP(G197,'Base Zero'!$A:$S,19,FALSE),0)</f>
        <v>240000</v>
      </c>
      <c r="O197" s="33">
        <f>IFERROR(VLOOKUP(G197,'Base Execução'!A:P,6,FALSE),0)+IFERROR(VLOOKUP(G197,'Destaque Liberado pela CPRM'!A:F,6,FALSE),0)</f>
        <v>240000</v>
      </c>
      <c r="P197" s="256">
        <f>+N197-O197</f>
        <v>0</v>
      </c>
      <c r="Q197" s="322"/>
      <c r="R197" s="256">
        <f>IFERROR(VLOOKUP(G197,'Base Execução'!$A:$L,8,FALSE),0)</f>
        <v>240000</v>
      </c>
      <c r="S197" s="256">
        <f>IFERROR(VLOOKUP(G197,'Base Execução'!$A:$L,10,FALSE),0)</f>
        <v>150532.49</v>
      </c>
      <c r="T197" s="33">
        <f>IFERROR(VLOOKUP(G197,'Base Execução'!$A:$L,12,FALSE),0)</f>
        <v>148531.85</v>
      </c>
      <c r="U197" s="323"/>
      <c r="V197" s="406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s="11" customFormat="1" ht="15" customHeight="1" x14ac:dyDescent="0.25">
      <c r="A198" s="415"/>
      <c r="B198" s="474" t="s">
        <v>276</v>
      </c>
      <c r="C198" s="294"/>
      <c r="D198" s="40"/>
      <c r="E198" s="294"/>
      <c r="F198" s="45"/>
      <c r="G198" s="41"/>
      <c r="H198" s="33"/>
      <c r="I198" s="33"/>
      <c r="J198" s="373"/>
      <c r="K198" s="256"/>
      <c r="L198" s="256"/>
      <c r="M198" s="257"/>
      <c r="N198" s="257"/>
      <c r="O198" s="256"/>
      <c r="P198" s="256"/>
      <c r="Q198" s="34"/>
      <c r="R198" s="256"/>
      <c r="S198" s="256"/>
      <c r="T198" s="33"/>
      <c r="U198" s="169"/>
      <c r="V198" s="406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s="11" customFormat="1" ht="15" customHeight="1" x14ac:dyDescent="0.25">
      <c r="A199" s="415"/>
      <c r="B199" s="39" t="s">
        <v>151</v>
      </c>
      <c r="C199" s="294"/>
      <c r="D199" s="40"/>
      <c r="E199" s="294"/>
      <c r="F199" s="45"/>
      <c r="G199" s="41"/>
      <c r="H199" s="22">
        <f t="shared" ref="H199" si="195">H200</f>
        <v>600000</v>
      </c>
      <c r="I199" s="22">
        <f t="shared" ref="I199" si="196">I200</f>
        <v>0</v>
      </c>
      <c r="J199" s="22">
        <f t="shared" ref="J199:T199" si="197">J200</f>
        <v>600000</v>
      </c>
      <c r="K199" s="22">
        <f t="shared" si="197"/>
        <v>-170000</v>
      </c>
      <c r="L199" s="22">
        <f t="shared" si="197"/>
        <v>430000</v>
      </c>
      <c r="M199" s="22">
        <f t="shared" si="197"/>
        <v>0</v>
      </c>
      <c r="N199" s="22">
        <f t="shared" si="197"/>
        <v>430000</v>
      </c>
      <c r="O199" s="22">
        <f t="shared" si="197"/>
        <v>430000</v>
      </c>
      <c r="P199" s="253">
        <f t="shared" si="197"/>
        <v>0</v>
      </c>
      <c r="Q199" s="22">
        <f t="shared" si="197"/>
        <v>0</v>
      </c>
      <c r="R199" s="22">
        <f t="shared" si="197"/>
        <v>430000</v>
      </c>
      <c r="S199" s="22">
        <f t="shared" si="197"/>
        <v>314445.52</v>
      </c>
      <c r="T199" s="22">
        <f t="shared" si="197"/>
        <v>308451.53000000003</v>
      </c>
      <c r="U199" s="168">
        <f>+IFERROR((R199/N199),0%)</f>
        <v>1</v>
      </c>
      <c r="V199" s="406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s="11" customFormat="1" ht="15" customHeight="1" x14ac:dyDescent="0.25">
      <c r="A200" s="415"/>
      <c r="B200" s="35" t="s">
        <v>24</v>
      </c>
      <c r="C200" s="294" t="s">
        <v>25</v>
      </c>
      <c r="D200" s="40">
        <v>174263</v>
      </c>
      <c r="E200" s="294">
        <v>3</v>
      </c>
      <c r="F200" s="45">
        <v>142</v>
      </c>
      <c r="G200" s="41" t="str">
        <f>CONCATENATE(D200,"-",E200,"-",F200)</f>
        <v>174263-3-142</v>
      </c>
      <c r="H200" s="33">
        <f>IFERROR(VLOOKUP(G200,'Base Zero'!A:L,6,FALSE),0)</f>
        <v>600000</v>
      </c>
      <c r="I200" s="33">
        <f>IFERROR(VLOOKUP(G200,'Base Zero'!A:L,7,FALSE),0)</f>
        <v>0</v>
      </c>
      <c r="J200" s="373">
        <f>(H200+I200)</f>
        <v>600000</v>
      </c>
      <c r="K200" s="256">
        <f>(L200-J200)</f>
        <v>-170000</v>
      </c>
      <c r="L200" s="256">
        <f>IFERROR(VLOOKUP(G200,'Base Zero'!$A:$L,10,FALSE),0)</f>
        <v>430000</v>
      </c>
      <c r="M200" s="257">
        <f>+L200-N200</f>
        <v>0</v>
      </c>
      <c r="N200" s="257">
        <f>IFERROR(VLOOKUP(G200,'Base Zero'!$A:$S,19,FALSE),0)</f>
        <v>430000</v>
      </c>
      <c r="O200" s="33">
        <f>IFERROR(VLOOKUP(G200,'Base Execução'!A:P,6,FALSE),0)+IFERROR(VLOOKUP(G200,'Destaque Liberado pela CPRM'!A:F,6,FALSE),0)</f>
        <v>430000</v>
      </c>
      <c r="P200" s="256">
        <f>+N200-O200</f>
        <v>0</v>
      </c>
      <c r="Q200" s="34"/>
      <c r="R200" s="256">
        <f>IFERROR(VLOOKUP(G200,'Base Execução'!$A:$L,8,FALSE),0)</f>
        <v>430000</v>
      </c>
      <c r="S200" s="256">
        <f>IFERROR(VLOOKUP(G200,'Base Execução'!$A:$L,10,FALSE),0)</f>
        <v>314445.52</v>
      </c>
      <c r="T200" s="33">
        <f>IFERROR(VLOOKUP(G200,'Base Execução'!$A:$L,12,FALSE),0)</f>
        <v>308451.53000000003</v>
      </c>
      <c r="U200" s="321"/>
      <c r="V200" s="406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s="11" customFormat="1" ht="15" customHeight="1" x14ac:dyDescent="0.25">
      <c r="A201" s="416"/>
      <c r="B201" s="325"/>
      <c r="C201" s="54"/>
      <c r="D201" s="55"/>
      <c r="E201" s="54"/>
      <c r="F201" s="56"/>
      <c r="G201" s="55"/>
      <c r="H201" s="43"/>
      <c r="I201" s="43"/>
      <c r="J201" s="25"/>
      <c r="K201" s="43"/>
      <c r="L201" s="43"/>
      <c r="M201" s="43"/>
      <c r="N201" s="43"/>
      <c r="O201" s="43"/>
      <c r="P201" s="290"/>
      <c r="Q201" s="36"/>
      <c r="R201" s="290"/>
      <c r="S201" s="290"/>
      <c r="T201" s="43"/>
      <c r="U201" s="326"/>
      <c r="V201" s="406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s="11" customFormat="1" ht="25" customHeight="1" x14ac:dyDescent="0.25">
      <c r="A202" s="297"/>
      <c r="B202" s="26" t="s">
        <v>277</v>
      </c>
      <c r="C202" s="298"/>
      <c r="D202" s="299"/>
      <c r="E202" s="298"/>
      <c r="F202" s="300"/>
      <c r="G202" s="298"/>
      <c r="H202" s="27">
        <f>H204+H205</f>
        <v>6000000</v>
      </c>
      <c r="I202" s="27">
        <f t="shared" ref="I202:T202" si="198">I204+I205</f>
        <v>-600000</v>
      </c>
      <c r="J202" s="27">
        <f t="shared" si="198"/>
        <v>5400000</v>
      </c>
      <c r="K202" s="27">
        <f t="shared" si="198"/>
        <v>-100000</v>
      </c>
      <c r="L202" s="27">
        <f t="shared" si="198"/>
        <v>5300000</v>
      </c>
      <c r="M202" s="27">
        <f t="shared" si="198"/>
        <v>0</v>
      </c>
      <c r="N202" s="27">
        <f t="shared" si="198"/>
        <v>5300000</v>
      </c>
      <c r="O202" s="27">
        <f t="shared" si="198"/>
        <v>5300000</v>
      </c>
      <c r="P202" s="27">
        <f t="shared" si="198"/>
        <v>0</v>
      </c>
      <c r="Q202" s="23">
        <f t="shared" ref="Q202" si="199">Q204</f>
        <v>0</v>
      </c>
      <c r="R202" s="27">
        <f t="shared" si="198"/>
        <v>4958193.0600000005</v>
      </c>
      <c r="S202" s="27">
        <f t="shared" si="198"/>
        <v>3306077.42</v>
      </c>
      <c r="T202" s="27">
        <f t="shared" si="198"/>
        <v>2460316.4300000002</v>
      </c>
      <c r="U202" s="170">
        <f>+IFERROR((R202/N202),0%)</f>
        <v>0.93550812452830201</v>
      </c>
      <c r="V202" s="406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s="11" customFormat="1" ht="15" customHeight="1" x14ac:dyDescent="0.25">
      <c r="A203" s="297"/>
      <c r="B203" s="320" t="s">
        <v>339</v>
      </c>
      <c r="C203" s="294"/>
      <c r="D203" s="40"/>
      <c r="E203" s="294"/>
      <c r="F203" s="45"/>
      <c r="G203" s="40"/>
      <c r="H203" s="23"/>
      <c r="I203" s="23"/>
      <c r="J203" s="23"/>
      <c r="K203" s="23"/>
      <c r="L203" s="23"/>
      <c r="M203" s="23"/>
      <c r="N203" s="23"/>
      <c r="O203" s="23"/>
      <c r="P203" s="254"/>
      <c r="Q203" s="32"/>
      <c r="R203" s="254"/>
      <c r="S203" s="254"/>
      <c r="T203" s="254"/>
      <c r="U203" s="168"/>
      <c r="V203" s="406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s="11" customFormat="1" ht="15" customHeight="1" x14ac:dyDescent="0.25">
      <c r="A204" s="297"/>
      <c r="B204" s="35" t="s">
        <v>24</v>
      </c>
      <c r="C204" s="294" t="s">
        <v>25</v>
      </c>
      <c r="D204" s="40"/>
      <c r="E204" s="294">
        <v>3</v>
      </c>
      <c r="F204" s="45">
        <v>142</v>
      </c>
      <c r="G204" s="40"/>
      <c r="H204" s="32">
        <f>H209+H213+H216</f>
        <v>5400000</v>
      </c>
      <c r="I204" s="32">
        <f t="shared" ref="I204:T204" si="200">I209+I213+I216</f>
        <v>0</v>
      </c>
      <c r="J204" s="32">
        <f t="shared" si="200"/>
        <v>5400000</v>
      </c>
      <c r="K204" s="32">
        <f t="shared" si="200"/>
        <v>-2400000</v>
      </c>
      <c r="L204" s="32">
        <f t="shared" si="200"/>
        <v>3000000</v>
      </c>
      <c r="M204" s="32">
        <f t="shared" si="200"/>
        <v>0</v>
      </c>
      <c r="N204" s="32">
        <f t="shared" si="200"/>
        <v>3000000</v>
      </c>
      <c r="O204" s="32">
        <f t="shared" si="200"/>
        <v>3000000</v>
      </c>
      <c r="P204" s="32">
        <f t="shared" si="200"/>
        <v>0</v>
      </c>
      <c r="Q204" s="32">
        <f t="shared" si="200"/>
        <v>0</v>
      </c>
      <c r="R204" s="32">
        <f t="shared" si="200"/>
        <v>2658193.06</v>
      </c>
      <c r="S204" s="32">
        <f t="shared" si="200"/>
        <v>1715774.98</v>
      </c>
      <c r="T204" s="32">
        <f t="shared" si="200"/>
        <v>1462625.84</v>
      </c>
      <c r="U204" s="324"/>
      <c r="V204" s="406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s="11" customFormat="1" ht="15" customHeight="1" x14ac:dyDescent="0.25">
      <c r="A205" s="297"/>
      <c r="B205" s="35" t="s">
        <v>24</v>
      </c>
      <c r="C205" s="303" t="s">
        <v>28</v>
      </c>
      <c r="D205" s="40"/>
      <c r="E205" s="294">
        <v>4</v>
      </c>
      <c r="F205" s="45">
        <v>142</v>
      </c>
      <c r="G205" s="40"/>
      <c r="H205" s="32">
        <f>H210</f>
        <v>600000</v>
      </c>
      <c r="I205" s="32">
        <f t="shared" ref="I205:T205" si="201">I210</f>
        <v>-600000</v>
      </c>
      <c r="J205" s="32">
        <f t="shared" si="201"/>
        <v>0</v>
      </c>
      <c r="K205" s="32">
        <f t="shared" si="201"/>
        <v>2300000</v>
      </c>
      <c r="L205" s="32">
        <f t="shared" si="201"/>
        <v>2300000</v>
      </c>
      <c r="M205" s="32">
        <f t="shared" si="201"/>
        <v>0</v>
      </c>
      <c r="N205" s="32">
        <f t="shared" si="201"/>
        <v>2300000</v>
      </c>
      <c r="O205" s="32">
        <f t="shared" si="201"/>
        <v>2300000</v>
      </c>
      <c r="P205" s="32">
        <f t="shared" si="201"/>
        <v>0</v>
      </c>
      <c r="Q205" s="32"/>
      <c r="R205" s="32">
        <f t="shared" si="201"/>
        <v>2300000</v>
      </c>
      <c r="S205" s="32">
        <f t="shared" si="201"/>
        <v>1590302.44</v>
      </c>
      <c r="T205" s="32">
        <f t="shared" si="201"/>
        <v>997690.59</v>
      </c>
      <c r="U205" s="324"/>
      <c r="V205" s="406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s="11" customFormat="1" ht="15" customHeight="1" x14ac:dyDescent="0.25">
      <c r="A206" s="297"/>
      <c r="B206" s="35"/>
      <c r="C206" s="294"/>
      <c r="D206" s="40"/>
      <c r="E206" s="294"/>
      <c r="F206" s="45"/>
      <c r="G206" s="40"/>
      <c r="H206" s="32"/>
      <c r="I206" s="32"/>
      <c r="J206" s="32"/>
      <c r="K206" s="32"/>
      <c r="L206" s="32"/>
      <c r="M206" s="32"/>
      <c r="N206" s="32"/>
      <c r="O206" s="32"/>
      <c r="P206" s="257"/>
      <c r="Q206" s="32"/>
      <c r="R206" s="257"/>
      <c r="S206" s="257"/>
      <c r="T206" s="32"/>
      <c r="U206" s="324"/>
      <c r="V206" s="406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s="11" customFormat="1" ht="25" customHeight="1" x14ac:dyDescent="0.25">
      <c r="A207" s="297"/>
      <c r="B207" s="474" t="s">
        <v>279</v>
      </c>
      <c r="C207" s="294"/>
      <c r="D207" s="40"/>
      <c r="E207" s="294"/>
      <c r="F207" s="45"/>
      <c r="G207" s="40"/>
      <c r="H207" s="23"/>
      <c r="I207" s="23"/>
      <c r="J207" s="23"/>
      <c r="K207" s="23"/>
      <c r="L207" s="23"/>
      <c r="M207" s="23"/>
      <c r="N207" s="23"/>
      <c r="O207" s="23"/>
      <c r="P207" s="254"/>
      <c r="Q207" s="32"/>
      <c r="R207" s="254"/>
      <c r="S207" s="254"/>
      <c r="T207" s="23"/>
      <c r="U207" s="168"/>
      <c r="V207" s="406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s="11" customFormat="1" ht="15" customHeight="1" x14ac:dyDescent="0.25">
      <c r="A208" s="297"/>
      <c r="B208" s="39" t="s">
        <v>208</v>
      </c>
      <c r="C208" s="389"/>
      <c r="D208" s="40"/>
      <c r="E208" s="294"/>
      <c r="F208" s="45"/>
      <c r="G208" s="40"/>
      <c r="H208" s="23">
        <f>H209+H210</f>
        <v>1800000</v>
      </c>
      <c r="I208" s="23">
        <f t="shared" ref="I208:P208" si="202">I209+I210</f>
        <v>-600000</v>
      </c>
      <c r="J208" s="23">
        <f t="shared" si="202"/>
        <v>1200000</v>
      </c>
      <c r="K208" s="23">
        <f t="shared" si="202"/>
        <v>1900000</v>
      </c>
      <c r="L208" s="23">
        <f t="shared" si="202"/>
        <v>3100000</v>
      </c>
      <c r="M208" s="23">
        <f t="shared" si="202"/>
        <v>0</v>
      </c>
      <c r="N208" s="23">
        <f t="shared" si="202"/>
        <v>3100000</v>
      </c>
      <c r="O208" s="23">
        <f t="shared" si="202"/>
        <v>3100000</v>
      </c>
      <c r="P208" s="254">
        <f t="shared" si="202"/>
        <v>0</v>
      </c>
      <c r="Q208" s="23">
        <f t="shared" ref="Q208" si="203">Q209</f>
        <v>0</v>
      </c>
      <c r="R208" s="23">
        <f t="shared" ref="R208" si="204">R209+R210</f>
        <v>3100000</v>
      </c>
      <c r="S208" s="23">
        <f t="shared" ref="S208" si="205">S209+S210</f>
        <v>1979029.54</v>
      </c>
      <c r="T208" s="23">
        <f t="shared" ref="T208" si="206">T209+T210</f>
        <v>1374344.37</v>
      </c>
      <c r="U208" s="168">
        <f>+IFERROR((R208/N208),0%)</f>
        <v>1</v>
      </c>
      <c r="V208" s="406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s="11" customFormat="1" ht="15" customHeight="1" x14ac:dyDescent="0.25">
      <c r="A209" s="297"/>
      <c r="B209" s="35" t="s">
        <v>27</v>
      </c>
      <c r="C209" s="294" t="s">
        <v>25</v>
      </c>
      <c r="D209" s="40">
        <v>174234</v>
      </c>
      <c r="E209" s="294">
        <v>3</v>
      </c>
      <c r="F209" s="45">
        <v>142</v>
      </c>
      <c r="G209" s="40" t="str">
        <f t="shared" ref="G209" si="207">CONCATENATE(D209,"-",E209,"-",F209)</f>
        <v>174234-3-142</v>
      </c>
      <c r="H209" s="32">
        <f>IFERROR(VLOOKUP(G209,'Base Zero'!A:L,6,FALSE),0)</f>
        <v>1200000</v>
      </c>
      <c r="I209" s="32">
        <f>IFERROR(VLOOKUP(G209,'Base Zero'!A:L,7,FALSE),0)</f>
        <v>0</v>
      </c>
      <c r="J209" s="29">
        <f t="shared" ref="J209" si="208">(H209+I209)</f>
        <v>1200000</v>
      </c>
      <c r="K209" s="32">
        <f t="shared" ref="K209" si="209">(L209-J209)</f>
        <v>-400000</v>
      </c>
      <c r="L209" s="32">
        <f>IFERROR(VLOOKUP(G209,'Base Zero'!$A:$L,10,FALSE),0)</f>
        <v>800000</v>
      </c>
      <c r="M209" s="32">
        <f t="shared" ref="M209" si="210">+L209-N209</f>
        <v>0</v>
      </c>
      <c r="N209" s="32">
        <f>IFERROR(VLOOKUP(G209,'Base Zero'!$A:$S,19,FALSE),0)</f>
        <v>800000</v>
      </c>
      <c r="O209" s="33">
        <f>IFERROR(VLOOKUP(G209,'Base Execução'!A:P,6,FALSE),0)+IFERROR(VLOOKUP(G209,'Destaque Liberado pela CPRM'!A:F,6,FALSE),0)</f>
        <v>800000</v>
      </c>
      <c r="P209" s="257">
        <f t="shared" ref="P209" si="211">+N209-O209</f>
        <v>0</v>
      </c>
      <c r="Q209" s="32"/>
      <c r="R209" s="257">
        <f>IFERROR(VLOOKUP(G209,'Base Execução'!$A:$L,8,FALSE),0)</f>
        <v>800000</v>
      </c>
      <c r="S209" s="257">
        <f>IFERROR(VLOOKUP(G209,'Base Execução'!$A:$L,10,FALSE),0)</f>
        <v>388727.1</v>
      </c>
      <c r="T209" s="32">
        <f>IFERROR(VLOOKUP(G209,'Base Execução'!$A:$L,12,FALSE),0)</f>
        <v>376653.78</v>
      </c>
      <c r="U209" s="168"/>
      <c r="V209" s="406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s="11" customFormat="1" ht="15" customHeight="1" x14ac:dyDescent="0.25">
      <c r="A210" s="297"/>
      <c r="B210" s="35" t="s">
        <v>27</v>
      </c>
      <c r="C210" s="303" t="s">
        <v>28</v>
      </c>
      <c r="D210" s="40">
        <v>174234</v>
      </c>
      <c r="E210" s="294">
        <v>4</v>
      </c>
      <c r="F210" s="45">
        <v>142</v>
      </c>
      <c r="G210" s="40" t="str">
        <f t="shared" ref="G210" si="212">CONCATENATE(D210,"-",E210,"-",F210)</f>
        <v>174234-4-142</v>
      </c>
      <c r="H210" s="32">
        <f>IFERROR(VLOOKUP(G210,'Base Zero'!A:L,6,FALSE),0)</f>
        <v>600000</v>
      </c>
      <c r="I210" s="32">
        <f>IFERROR(VLOOKUP(G210,'Base Zero'!A:L,7,FALSE),0)</f>
        <v>-600000</v>
      </c>
      <c r="J210" s="29">
        <f t="shared" ref="J210" si="213">(H210+I210)</f>
        <v>0</v>
      </c>
      <c r="K210" s="32">
        <f t="shared" ref="K210" si="214">(L210-J210)</f>
        <v>2300000</v>
      </c>
      <c r="L210" s="32">
        <f>IFERROR(VLOOKUP(G210,'Base Zero'!$A:$L,10,FALSE),0)</f>
        <v>2300000</v>
      </c>
      <c r="M210" s="32">
        <f t="shared" ref="M210" si="215">+L210-N210</f>
        <v>0</v>
      </c>
      <c r="N210" s="32">
        <f>IFERROR(VLOOKUP(G210,'Base Zero'!$A:$S,19,FALSE),0)</f>
        <v>2300000</v>
      </c>
      <c r="O210" s="33">
        <f>IFERROR(VLOOKUP(G210,'Base Execução'!A:P,6,FALSE),0)+IFERROR(VLOOKUP(G210,'Destaque Liberado pela CPRM'!A:F,6,FALSE),0)</f>
        <v>2300000</v>
      </c>
      <c r="P210" s="257">
        <f t="shared" ref="P210" si="216">+N210-O210</f>
        <v>0</v>
      </c>
      <c r="Q210" s="32"/>
      <c r="R210" s="257">
        <f>IFERROR(VLOOKUP(G210,'Base Execução'!$A:$L,8,FALSE),0)</f>
        <v>2300000</v>
      </c>
      <c r="S210" s="257">
        <f>IFERROR(VLOOKUP(G210,'Base Execução'!$A:$L,10,FALSE),0)</f>
        <v>1590302.44</v>
      </c>
      <c r="T210" s="32">
        <f>IFERROR(VLOOKUP(G210,'Base Execução'!$A:$L,12,FALSE),0)</f>
        <v>997690.59</v>
      </c>
      <c r="U210" s="168"/>
      <c r="V210" s="406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s="11" customFormat="1" ht="25" customHeight="1" x14ac:dyDescent="0.25">
      <c r="A211" s="297"/>
      <c r="B211" s="474" t="s">
        <v>278</v>
      </c>
      <c r="C211" s="294"/>
      <c r="D211" s="40"/>
      <c r="E211" s="294"/>
      <c r="F211" s="45"/>
      <c r="G211" s="40"/>
      <c r="H211" s="32"/>
      <c r="I211" s="32"/>
      <c r="J211" s="29"/>
      <c r="K211" s="32"/>
      <c r="L211" s="32"/>
      <c r="M211" s="32"/>
      <c r="N211" s="32"/>
      <c r="O211" s="32"/>
      <c r="P211" s="257"/>
      <c r="Q211" s="36"/>
      <c r="R211" s="257"/>
      <c r="S211" s="257"/>
      <c r="T211" s="32"/>
      <c r="U211" s="324"/>
      <c r="V211" s="406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s="11" customFormat="1" ht="15" customHeight="1" x14ac:dyDescent="0.25">
      <c r="A212" s="297"/>
      <c r="B212" s="39" t="s">
        <v>148</v>
      </c>
      <c r="C212" s="294"/>
      <c r="D212" s="40"/>
      <c r="E212" s="294"/>
      <c r="F212" s="45"/>
      <c r="G212" s="40"/>
      <c r="H212" s="23">
        <f t="shared" ref="H212" si="217">H213</f>
        <v>100000</v>
      </c>
      <c r="I212" s="23">
        <f t="shared" ref="I212" si="218">I213</f>
        <v>0</v>
      </c>
      <c r="J212" s="23">
        <f t="shared" ref="J212:T212" si="219">J213</f>
        <v>100000</v>
      </c>
      <c r="K212" s="23">
        <f t="shared" si="219"/>
        <v>-100000</v>
      </c>
      <c r="L212" s="23">
        <f t="shared" si="219"/>
        <v>0</v>
      </c>
      <c r="M212" s="23">
        <f t="shared" si="219"/>
        <v>0</v>
      </c>
      <c r="N212" s="23">
        <f t="shared" si="219"/>
        <v>0</v>
      </c>
      <c r="O212" s="23">
        <f t="shared" si="219"/>
        <v>0</v>
      </c>
      <c r="P212" s="254">
        <f t="shared" si="219"/>
        <v>0</v>
      </c>
      <c r="Q212" s="23">
        <f t="shared" si="219"/>
        <v>0</v>
      </c>
      <c r="R212" s="23">
        <f t="shared" si="219"/>
        <v>0</v>
      </c>
      <c r="S212" s="23">
        <f t="shared" si="219"/>
        <v>0</v>
      </c>
      <c r="T212" s="23">
        <f t="shared" si="219"/>
        <v>0</v>
      </c>
      <c r="U212" s="168">
        <f>+IFERROR((R212/N212),0%)</f>
        <v>0</v>
      </c>
      <c r="V212" s="406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s="11" customFormat="1" ht="15" customHeight="1" x14ac:dyDescent="0.25">
      <c r="A213" s="297"/>
      <c r="B213" s="35" t="s">
        <v>27</v>
      </c>
      <c r="C213" s="294" t="s">
        <v>25</v>
      </c>
      <c r="D213" s="40">
        <v>174246</v>
      </c>
      <c r="E213" s="294">
        <v>3</v>
      </c>
      <c r="F213" s="45">
        <v>142</v>
      </c>
      <c r="G213" s="40" t="str">
        <f>CONCATENATE(D213,"-",E213,"-",F213)</f>
        <v>174246-3-142</v>
      </c>
      <c r="H213" s="32">
        <f>IFERROR(VLOOKUP(G213,'Base Zero'!A:L,6,FALSE),0)</f>
        <v>100000</v>
      </c>
      <c r="I213" s="32">
        <f>IFERROR(VLOOKUP(G213,'Base Zero'!A:L,7,FALSE),0)</f>
        <v>0</v>
      </c>
      <c r="J213" s="29">
        <f>(H213+I213)</f>
        <v>100000</v>
      </c>
      <c r="K213" s="32">
        <f>(L213-J213)</f>
        <v>-100000</v>
      </c>
      <c r="L213" s="32">
        <f>IFERROR(VLOOKUP(G213,'Base Zero'!$A:$L,10,FALSE),0)</f>
        <v>0</v>
      </c>
      <c r="M213" s="32">
        <f>+L213-N213</f>
        <v>0</v>
      </c>
      <c r="N213" s="32">
        <f>IFERROR(VLOOKUP(G213,'Base Zero'!$A:$S,19,FALSE),0)</f>
        <v>0</v>
      </c>
      <c r="O213" s="33">
        <f>IFERROR(VLOOKUP(G213,'Base Execução'!A:P,6,FALSE),0)+IFERROR(VLOOKUP(G213,'Destaque Liberado pela CPRM'!A:F,6,FALSE),0)</f>
        <v>0</v>
      </c>
      <c r="P213" s="257">
        <f>+N213-O213</f>
        <v>0</v>
      </c>
      <c r="Q213" s="32"/>
      <c r="R213" s="257">
        <f>IFERROR(VLOOKUP(G213,'Base Execução'!$A:$L,8,FALSE),0)</f>
        <v>0</v>
      </c>
      <c r="S213" s="257">
        <f>IFERROR(VLOOKUP(G213,'Base Execução'!$A:$L,10,FALSE),0)</f>
        <v>0</v>
      </c>
      <c r="T213" s="32">
        <f>IFERROR(VLOOKUP(G213,'Base Execução'!$A:$L,12,FALSE),0)</f>
        <v>0</v>
      </c>
      <c r="U213" s="324"/>
      <c r="V213" s="406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s="11" customFormat="1" ht="15" customHeight="1" x14ac:dyDescent="0.25">
      <c r="A214" s="297"/>
      <c r="B214" s="474" t="s">
        <v>280</v>
      </c>
      <c r="C214" s="294"/>
      <c r="D214" s="40"/>
      <c r="E214" s="294"/>
      <c r="F214" s="45"/>
      <c r="G214" s="40"/>
      <c r="H214" s="32"/>
      <c r="I214" s="32"/>
      <c r="J214" s="29"/>
      <c r="K214" s="32"/>
      <c r="L214" s="32"/>
      <c r="M214" s="32"/>
      <c r="N214" s="32"/>
      <c r="O214" s="32"/>
      <c r="P214" s="257"/>
      <c r="Q214" s="36"/>
      <c r="R214" s="257"/>
      <c r="S214" s="257"/>
      <c r="T214" s="32"/>
      <c r="U214" s="324"/>
      <c r="V214" s="406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s="11" customFormat="1" ht="15" customHeight="1" x14ac:dyDescent="0.25">
      <c r="A215" s="297"/>
      <c r="B215" s="39" t="s">
        <v>183</v>
      </c>
      <c r="C215" s="294"/>
      <c r="D215" s="40"/>
      <c r="E215" s="294"/>
      <c r="F215" s="45"/>
      <c r="G215" s="40"/>
      <c r="H215" s="23">
        <f t="shared" ref="H215" si="220">H216</f>
        <v>4100000</v>
      </c>
      <c r="I215" s="23">
        <f t="shared" ref="I215" si="221">I216</f>
        <v>0</v>
      </c>
      <c r="J215" s="23">
        <f t="shared" ref="J215:T215" si="222">J216</f>
        <v>4100000</v>
      </c>
      <c r="K215" s="23">
        <f t="shared" si="222"/>
        <v>-1900000</v>
      </c>
      <c r="L215" s="23">
        <f t="shared" si="222"/>
        <v>2200000</v>
      </c>
      <c r="M215" s="23">
        <f t="shared" si="222"/>
        <v>0</v>
      </c>
      <c r="N215" s="23">
        <f t="shared" si="222"/>
        <v>2200000</v>
      </c>
      <c r="O215" s="23">
        <f t="shared" si="222"/>
        <v>2200000</v>
      </c>
      <c r="P215" s="254">
        <f t="shared" si="222"/>
        <v>0</v>
      </c>
      <c r="Q215" s="23">
        <f t="shared" si="222"/>
        <v>0</v>
      </c>
      <c r="R215" s="23">
        <f t="shared" si="222"/>
        <v>1858193.06</v>
      </c>
      <c r="S215" s="23">
        <f t="shared" si="222"/>
        <v>1327047.8799999999</v>
      </c>
      <c r="T215" s="23">
        <f t="shared" si="222"/>
        <v>1085972.06</v>
      </c>
      <c r="U215" s="168">
        <f>+IFERROR((R215/N215),0%)</f>
        <v>0.84463320909090911</v>
      </c>
      <c r="V215" s="406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s="11" customFormat="1" ht="15" customHeight="1" x14ac:dyDescent="0.25">
      <c r="A216" s="297"/>
      <c r="B216" s="35" t="s">
        <v>27</v>
      </c>
      <c r="C216" s="294" t="s">
        <v>25</v>
      </c>
      <c r="D216" s="40">
        <v>174252</v>
      </c>
      <c r="E216" s="294">
        <v>3</v>
      </c>
      <c r="F216" s="45">
        <v>142</v>
      </c>
      <c r="G216" s="40" t="str">
        <f>CONCATENATE(D216,"-",E216,"-",F216)</f>
        <v>174252-3-142</v>
      </c>
      <c r="H216" s="32">
        <f>IFERROR(VLOOKUP(G216,'Base Zero'!A:L,6,FALSE),0)</f>
        <v>4100000</v>
      </c>
      <c r="I216" s="32">
        <f>IFERROR(VLOOKUP(G216,'Base Zero'!A:L,7,FALSE),0)</f>
        <v>0</v>
      </c>
      <c r="J216" s="29">
        <f>(H216+I216)</f>
        <v>4100000</v>
      </c>
      <c r="K216" s="32">
        <f>(L216-J216)</f>
        <v>-1900000</v>
      </c>
      <c r="L216" s="32">
        <f>IFERROR(VLOOKUP(G216,'Base Zero'!$A:$L,10,FALSE),0)</f>
        <v>2200000</v>
      </c>
      <c r="M216" s="32">
        <f>+L216-N216</f>
        <v>0</v>
      </c>
      <c r="N216" s="32">
        <f>IFERROR(VLOOKUP(G216,'Base Zero'!$A:$S,19,FALSE),0)</f>
        <v>2200000</v>
      </c>
      <c r="O216" s="33">
        <f>IFERROR(VLOOKUP(G216,'Base Execução'!A:P,6,FALSE),0)+IFERROR(VLOOKUP(G216,'Destaque Liberado pela CPRM'!A:F,6,FALSE),0)</f>
        <v>2200000</v>
      </c>
      <c r="P216" s="257">
        <f>+N216-O216</f>
        <v>0</v>
      </c>
      <c r="Q216" s="32"/>
      <c r="R216" s="257">
        <f>IFERROR(VLOOKUP(G216,'Base Execução'!$A:$L,8,FALSE),0)</f>
        <v>1858193.06</v>
      </c>
      <c r="S216" s="257">
        <f>IFERROR(VLOOKUP(G216,'Base Execução'!$A:$L,10,FALSE),0)</f>
        <v>1327047.8799999999</v>
      </c>
      <c r="T216" s="32">
        <f>IFERROR(VLOOKUP(G216,'Base Execução'!$A:$L,12,FALSE),0)</f>
        <v>1085972.06</v>
      </c>
      <c r="U216" s="324"/>
      <c r="V216" s="406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s="11" customFormat="1" ht="15" customHeight="1" x14ac:dyDescent="0.25">
      <c r="A217" s="297"/>
      <c r="B217" s="327"/>
      <c r="C217" s="54"/>
      <c r="D217" s="55"/>
      <c r="E217" s="54"/>
      <c r="F217" s="56"/>
      <c r="G217" s="54"/>
      <c r="H217" s="43"/>
      <c r="I217" s="43"/>
      <c r="J217" s="25"/>
      <c r="K217" s="43"/>
      <c r="L217" s="43"/>
      <c r="M217" s="43"/>
      <c r="N217" s="43"/>
      <c r="O217" s="43"/>
      <c r="P217" s="290"/>
      <c r="Q217" s="36"/>
      <c r="R217" s="290"/>
      <c r="S217" s="290"/>
      <c r="T217" s="43"/>
      <c r="U217" s="326"/>
      <c r="V217" s="406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s="11" customFormat="1" ht="25" customHeight="1" x14ac:dyDescent="0.25">
      <c r="A218" s="108"/>
      <c r="B218" s="42" t="s">
        <v>281</v>
      </c>
      <c r="C218" s="303"/>
      <c r="D218" s="41"/>
      <c r="E218" s="303"/>
      <c r="F218" s="304"/>
      <c r="G218" s="303"/>
      <c r="H218" s="22">
        <f>SUM(H220:H224)</f>
        <v>12600000</v>
      </c>
      <c r="I218" s="22">
        <f t="shared" ref="I218:T218" si="223">SUM(I220:I224)</f>
        <v>-10321</v>
      </c>
      <c r="J218" s="22">
        <f t="shared" si="223"/>
        <v>12589679</v>
      </c>
      <c r="K218" s="22">
        <f t="shared" si="223"/>
        <v>0</v>
      </c>
      <c r="L218" s="22">
        <f t="shared" si="223"/>
        <v>12589679</v>
      </c>
      <c r="M218" s="22">
        <f t="shared" si="223"/>
        <v>0</v>
      </c>
      <c r="N218" s="22">
        <f t="shared" si="223"/>
        <v>12589679</v>
      </c>
      <c r="O218" s="22">
        <f t="shared" si="223"/>
        <v>12589678.800000001</v>
      </c>
      <c r="P218" s="22">
        <f t="shared" si="223"/>
        <v>0.20000000018626451</v>
      </c>
      <c r="Q218" s="23">
        <f t="shared" si="223"/>
        <v>0</v>
      </c>
      <c r="R218" s="22">
        <f t="shared" si="223"/>
        <v>4085717.01</v>
      </c>
      <c r="S218" s="22">
        <f t="shared" si="223"/>
        <v>1219865.83</v>
      </c>
      <c r="T218" s="22">
        <f t="shared" si="223"/>
        <v>1210529.57</v>
      </c>
      <c r="U218" s="170">
        <f>+IFERROR((R218/N218),0%)</f>
        <v>0.32452908529280211</v>
      </c>
      <c r="V218" s="406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s="11" customFormat="1" ht="15" customHeight="1" x14ac:dyDescent="0.25">
      <c r="A219" s="108"/>
      <c r="B219" s="302" t="s">
        <v>340</v>
      </c>
      <c r="C219" s="303"/>
      <c r="D219" s="41"/>
      <c r="E219" s="303"/>
      <c r="F219" s="304"/>
      <c r="G219" s="303"/>
      <c r="H219" s="33"/>
      <c r="I219" s="33"/>
      <c r="J219" s="24"/>
      <c r="K219" s="33"/>
      <c r="L219" s="33"/>
      <c r="M219" s="33"/>
      <c r="N219" s="33"/>
      <c r="O219" s="33"/>
      <c r="P219" s="256"/>
      <c r="Q219" s="34"/>
      <c r="R219" s="257"/>
      <c r="S219" s="257"/>
      <c r="T219" s="32"/>
      <c r="U219" s="169"/>
      <c r="V219" s="406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s="11" customFormat="1" ht="15" customHeight="1" x14ac:dyDescent="0.25">
      <c r="A220" s="108"/>
      <c r="B220" s="340" t="s">
        <v>24</v>
      </c>
      <c r="C220" s="303" t="s">
        <v>25</v>
      </c>
      <c r="D220" s="41"/>
      <c r="E220" s="303">
        <v>3</v>
      </c>
      <c r="F220" s="304">
        <v>100</v>
      </c>
      <c r="G220" s="303"/>
      <c r="H220" s="33">
        <f>H231</f>
        <v>172030</v>
      </c>
      <c r="I220" s="33">
        <f t="shared" ref="I220:T220" si="224">I231</f>
        <v>-10321</v>
      </c>
      <c r="J220" s="33">
        <f t="shared" si="224"/>
        <v>161709</v>
      </c>
      <c r="K220" s="33">
        <f t="shared" si="224"/>
        <v>0</v>
      </c>
      <c r="L220" s="33">
        <f t="shared" si="224"/>
        <v>161709</v>
      </c>
      <c r="M220" s="33">
        <f t="shared" si="224"/>
        <v>0</v>
      </c>
      <c r="N220" s="33">
        <f t="shared" si="224"/>
        <v>161709</v>
      </c>
      <c r="O220" s="33">
        <f t="shared" si="224"/>
        <v>161709</v>
      </c>
      <c r="P220" s="33">
        <f t="shared" si="224"/>
        <v>0</v>
      </c>
      <c r="Q220" s="33">
        <f t="shared" si="224"/>
        <v>0</v>
      </c>
      <c r="R220" s="33">
        <f t="shared" si="224"/>
        <v>161709</v>
      </c>
      <c r="S220" s="33">
        <f t="shared" si="224"/>
        <v>5346.79</v>
      </c>
      <c r="T220" s="33">
        <f t="shared" si="224"/>
        <v>5346.79</v>
      </c>
      <c r="U220" s="169"/>
      <c r="V220" s="406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s="11" customFormat="1" ht="15" customHeight="1" x14ac:dyDescent="0.25">
      <c r="A221" s="108"/>
      <c r="B221" s="340" t="s">
        <v>24</v>
      </c>
      <c r="C221" s="303" t="s">
        <v>25</v>
      </c>
      <c r="D221" s="41"/>
      <c r="E221" s="303">
        <v>3</v>
      </c>
      <c r="F221" s="339">
        <v>142</v>
      </c>
      <c r="G221" s="41"/>
      <c r="H221" s="33">
        <f>H228+H232+H239</f>
        <v>7862841</v>
      </c>
      <c r="I221" s="33">
        <f t="shared" ref="I221:T221" si="225">I228+I232+I239</f>
        <v>0</v>
      </c>
      <c r="J221" s="33">
        <f t="shared" si="225"/>
        <v>7862841</v>
      </c>
      <c r="K221" s="33">
        <f t="shared" si="225"/>
        <v>-700000</v>
      </c>
      <c r="L221" s="33">
        <f t="shared" si="225"/>
        <v>7162841</v>
      </c>
      <c r="M221" s="33">
        <f t="shared" si="225"/>
        <v>0</v>
      </c>
      <c r="N221" s="33">
        <f t="shared" si="225"/>
        <v>7162841</v>
      </c>
      <c r="O221" s="33">
        <f t="shared" si="225"/>
        <v>7162841</v>
      </c>
      <c r="P221" s="33">
        <f t="shared" si="225"/>
        <v>0</v>
      </c>
      <c r="Q221" s="33">
        <f t="shared" si="225"/>
        <v>0</v>
      </c>
      <c r="R221" s="33">
        <f t="shared" si="225"/>
        <v>1400823</v>
      </c>
      <c r="S221" s="33">
        <f t="shared" si="225"/>
        <v>860644.85</v>
      </c>
      <c r="T221" s="33">
        <f t="shared" si="225"/>
        <v>851420.67999999993</v>
      </c>
      <c r="U221" s="169"/>
      <c r="V221" s="406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s="11" customFormat="1" ht="15" customHeight="1" x14ac:dyDescent="0.25">
      <c r="A222" s="108"/>
      <c r="B222" s="340" t="s">
        <v>24</v>
      </c>
      <c r="C222" s="303" t="s">
        <v>28</v>
      </c>
      <c r="D222" s="41"/>
      <c r="E222" s="303">
        <v>4</v>
      </c>
      <c r="F222" s="304">
        <v>142</v>
      </c>
      <c r="G222" s="41"/>
      <c r="H222" s="33">
        <f>H233+H240</f>
        <v>1870000</v>
      </c>
      <c r="I222" s="33">
        <f t="shared" ref="I222:T222" si="226">I233+I240</f>
        <v>0</v>
      </c>
      <c r="J222" s="33">
        <f t="shared" si="226"/>
        <v>1870000</v>
      </c>
      <c r="K222" s="33">
        <f t="shared" si="226"/>
        <v>700000</v>
      </c>
      <c r="L222" s="33">
        <f t="shared" si="226"/>
        <v>2570000</v>
      </c>
      <c r="M222" s="33">
        <f t="shared" si="226"/>
        <v>0</v>
      </c>
      <c r="N222" s="33">
        <f t="shared" si="226"/>
        <v>2570000</v>
      </c>
      <c r="O222" s="33">
        <f t="shared" si="226"/>
        <v>2569999.7999999998</v>
      </c>
      <c r="P222" s="33">
        <f t="shared" si="226"/>
        <v>0.20000000018626451</v>
      </c>
      <c r="Q222" s="33">
        <f t="shared" ref="Q222" si="227">Q230+Q237</f>
        <v>0</v>
      </c>
      <c r="R222" s="33">
        <f t="shared" si="226"/>
        <v>2523185</v>
      </c>
      <c r="S222" s="33">
        <f t="shared" si="226"/>
        <v>353874.18</v>
      </c>
      <c r="T222" s="33">
        <f t="shared" si="226"/>
        <v>353762.09</v>
      </c>
      <c r="U222" s="169"/>
      <c r="V222" s="406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s="11" customFormat="1" ht="15" customHeight="1" x14ac:dyDescent="0.25">
      <c r="A223" s="108"/>
      <c r="B223" s="340" t="s">
        <v>40</v>
      </c>
      <c r="C223" s="303" t="s">
        <v>25</v>
      </c>
      <c r="D223" s="41"/>
      <c r="E223" s="303">
        <v>3</v>
      </c>
      <c r="F223" s="339">
        <v>350</v>
      </c>
      <c r="G223" s="41"/>
      <c r="H223" s="33">
        <f>H234</f>
        <v>0</v>
      </c>
      <c r="I223" s="33">
        <f t="shared" ref="I223:T223" si="228">I234</f>
        <v>0</v>
      </c>
      <c r="J223" s="33">
        <f t="shared" si="228"/>
        <v>0</v>
      </c>
      <c r="K223" s="33">
        <f t="shared" si="228"/>
        <v>2695129</v>
      </c>
      <c r="L223" s="33">
        <f t="shared" si="228"/>
        <v>2695129</v>
      </c>
      <c r="M223" s="33">
        <f t="shared" si="228"/>
        <v>0</v>
      </c>
      <c r="N223" s="33">
        <f t="shared" si="228"/>
        <v>2695129</v>
      </c>
      <c r="O223" s="33">
        <f t="shared" si="228"/>
        <v>2695129</v>
      </c>
      <c r="P223" s="33">
        <f t="shared" si="228"/>
        <v>0</v>
      </c>
      <c r="Q223" s="33"/>
      <c r="R223" s="33">
        <f t="shared" si="228"/>
        <v>0.01</v>
      </c>
      <c r="S223" s="33">
        <f t="shared" si="228"/>
        <v>0.01</v>
      </c>
      <c r="T223" s="33">
        <f t="shared" si="228"/>
        <v>0.01</v>
      </c>
      <c r="U223" s="169"/>
      <c r="V223" s="406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s="11" customFormat="1" ht="15" customHeight="1" x14ac:dyDescent="0.25">
      <c r="A224" s="108"/>
      <c r="B224" s="340" t="s">
        <v>24</v>
      </c>
      <c r="C224" s="303" t="s">
        <v>25</v>
      </c>
      <c r="D224" s="41"/>
      <c r="E224" s="303">
        <v>3</v>
      </c>
      <c r="F224" s="339">
        <v>944</v>
      </c>
      <c r="G224" s="41"/>
      <c r="H224" s="33">
        <f>H236</f>
        <v>2695129</v>
      </c>
      <c r="I224" s="33">
        <f t="shared" ref="I224:T224" si="229">I236</f>
        <v>0</v>
      </c>
      <c r="J224" s="33">
        <f t="shared" si="229"/>
        <v>2695129</v>
      </c>
      <c r="K224" s="33">
        <f t="shared" si="229"/>
        <v>-2695129</v>
      </c>
      <c r="L224" s="33">
        <f t="shared" si="229"/>
        <v>0</v>
      </c>
      <c r="M224" s="33">
        <f t="shared" si="229"/>
        <v>0</v>
      </c>
      <c r="N224" s="33">
        <f t="shared" si="229"/>
        <v>0</v>
      </c>
      <c r="O224" s="33">
        <f t="shared" si="229"/>
        <v>0</v>
      </c>
      <c r="P224" s="33">
        <f t="shared" si="229"/>
        <v>0</v>
      </c>
      <c r="Q224" s="33"/>
      <c r="R224" s="33">
        <f t="shared" si="229"/>
        <v>0</v>
      </c>
      <c r="S224" s="33">
        <f t="shared" si="229"/>
        <v>0</v>
      </c>
      <c r="T224" s="33">
        <f t="shared" si="229"/>
        <v>0</v>
      </c>
      <c r="U224" s="169"/>
      <c r="V224" s="406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s="11" customFormat="1" ht="15" customHeight="1" x14ac:dyDescent="0.25">
      <c r="A225" s="108"/>
      <c r="B225" s="340"/>
      <c r="C225" s="303"/>
      <c r="D225" s="41"/>
      <c r="E225" s="303"/>
      <c r="F225" s="339"/>
      <c r="G225" s="41"/>
      <c r="H225" s="33"/>
      <c r="I225" s="33"/>
      <c r="J225" s="33"/>
      <c r="K225" s="33"/>
      <c r="L225" s="33"/>
      <c r="M225" s="33"/>
      <c r="N225" s="33"/>
      <c r="O225" s="33"/>
      <c r="P225" s="256"/>
      <c r="Q225" s="33"/>
      <c r="R225" s="256"/>
      <c r="S225" s="256"/>
      <c r="T225" s="33"/>
      <c r="U225" s="169"/>
      <c r="V225" s="406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s="11" customFormat="1" ht="25" customHeight="1" x14ac:dyDescent="0.25">
      <c r="A226" s="108"/>
      <c r="B226" s="474" t="s">
        <v>282</v>
      </c>
      <c r="C226" s="303"/>
      <c r="D226" s="41"/>
      <c r="E226" s="303"/>
      <c r="F226" s="339"/>
      <c r="G226" s="41"/>
      <c r="H226" s="33"/>
      <c r="I226" s="33"/>
      <c r="J226" s="24"/>
      <c r="K226" s="33"/>
      <c r="L226" s="33"/>
      <c r="M226" s="33"/>
      <c r="N226" s="33"/>
      <c r="O226" s="33"/>
      <c r="P226" s="256"/>
      <c r="Q226" s="34"/>
      <c r="R226" s="256"/>
      <c r="S226" s="256"/>
      <c r="T226" s="33"/>
      <c r="U226" s="169"/>
      <c r="V226" s="406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s="11" customFormat="1" ht="15" customHeight="1" x14ac:dyDescent="0.25">
      <c r="A227" s="108"/>
      <c r="B227" s="344" t="s">
        <v>178</v>
      </c>
      <c r="C227" s="303"/>
      <c r="D227" s="41"/>
      <c r="E227" s="303"/>
      <c r="F227" s="339"/>
      <c r="G227" s="41"/>
      <c r="H227" s="22">
        <f t="shared" ref="H227" si="230">H228</f>
        <v>500000</v>
      </c>
      <c r="I227" s="22">
        <f t="shared" ref="I227" si="231">I228</f>
        <v>0</v>
      </c>
      <c r="J227" s="22">
        <f t="shared" ref="J227:T227" si="232">J228</f>
        <v>500000</v>
      </c>
      <c r="K227" s="22">
        <f t="shared" si="232"/>
        <v>0</v>
      </c>
      <c r="L227" s="22">
        <f t="shared" si="232"/>
        <v>500000</v>
      </c>
      <c r="M227" s="22">
        <f t="shared" si="232"/>
        <v>0</v>
      </c>
      <c r="N227" s="22">
        <f t="shared" si="232"/>
        <v>500000</v>
      </c>
      <c r="O227" s="22">
        <f t="shared" si="232"/>
        <v>500000</v>
      </c>
      <c r="P227" s="253">
        <f t="shared" si="232"/>
        <v>0</v>
      </c>
      <c r="Q227" s="22">
        <f t="shared" si="232"/>
        <v>0</v>
      </c>
      <c r="R227" s="22">
        <f t="shared" si="232"/>
        <v>500000</v>
      </c>
      <c r="S227" s="22">
        <f t="shared" si="232"/>
        <v>200810.63</v>
      </c>
      <c r="T227" s="22">
        <f t="shared" si="232"/>
        <v>193022.49</v>
      </c>
      <c r="U227" s="168">
        <f>+IFERROR((R227/N227),0%)</f>
        <v>1</v>
      </c>
      <c r="V227" s="406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s="11" customFormat="1" ht="15" customHeight="1" x14ac:dyDescent="0.25">
      <c r="A228" s="108"/>
      <c r="B228" s="340" t="s">
        <v>35</v>
      </c>
      <c r="C228" s="303" t="s">
        <v>25</v>
      </c>
      <c r="D228" s="41">
        <v>174243</v>
      </c>
      <c r="E228" s="303">
        <v>3</v>
      </c>
      <c r="F228" s="339">
        <v>142</v>
      </c>
      <c r="G228" s="41" t="str">
        <f>CONCATENATE(D228,"-",E228,"-",F228)</f>
        <v>174243-3-142</v>
      </c>
      <c r="H228" s="33">
        <f>IFERROR(VLOOKUP(G228,'Base Zero'!A:L,6,FALSE),0)</f>
        <v>500000</v>
      </c>
      <c r="I228" s="33">
        <f>IFERROR(VLOOKUP(G228,'Base Zero'!A:L,7,FALSE),0)</f>
        <v>0</v>
      </c>
      <c r="J228" s="24">
        <f>(H228+I228)</f>
        <v>500000</v>
      </c>
      <c r="K228" s="33">
        <f>(L228-J228)</f>
        <v>0</v>
      </c>
      <c r="L228" s="33">
        <f>IFERROR(VLOOKUP(G228,'Base Zero'!$A:$L,10,FALSE),0)</f>
        <v>500000</v>
      </c>
      <c r="M228" s="33">
        <f>+L228-N228</f>
        <v>0</v>
      </c>
      <c r="N228" s="33">
        <f>IFERROR(VLOOKUP(G228,'Base Zero'!$A:$S,19,FALSE),0)</f>
        <v>500000</v>
      </c>
      <c r="O228" s="33">
        <f>IFERROR(VLOOKUP(G228,'Base Execução'!A:P,6,FALSE),0)+IFERROR(VLOOKUP(G228,'Destaque Liberado pela CPRM'!A:F,6,FALSE),0)</f>
        <v>500000</v>
      </c>
      <c r="P228" s="256">
        <f>+N228-O228</f>
        <v>0</v>
      </c>
      <c r="Q228" s="33"/>
      <c r="R228" s="256">
        <f>IFERROR(VLOOKUP(G228,'Base Execução'!$A:$L,8,FALSE),0)</f>
        <v>500000</v>
      </c>
      <c r="S228" s="256">
        <f>IFERROR(VLOOKUP(G228,'Base Execução'!$A:$L,10,FALSE),0)</f>
        <v>200810.63</v>
      </c>
      <c r="T228" s="33">
        <f>IFERROR(VLOOKUP(G228,'Base Execução'!$A:$L,12,FALSE),0)</f>
        <v>193022.49</v>
      </c>
      <c r="U228" s="169"/>
      <c r="V228" s="406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s="11" customFormat="1" ht="15" customHeight="1" x14ac:dyDescent="0.25">
      <c r="A229" s="108"/>
      <c r="B229" s="473" t="s">
        <v>283</v>
      </c>
      <c r="C229" s="303"/>
      <c r="D229" s="41"/>
      <c r="E229" s="303"/>
      <c r="F229" s="339"/>
      <c r="G229" s="41"/>
      <c r="H229" s="22">
        <f>H230+H235</f>
        <v>11830000</v>
      </c>
      <c r="I229" s="22">
        <f>I230+I235</f>
        <v>-10321</v>
      </c>
      <c r="J229" s="22"/>
      <c r="K229" s="22"/>
      <c r="L229" s="22"/>
      <c r="M229" s="22"/>
      <c r="N229" s="22"/>
      <c r="O229" s="22"/>
      <c r="P229" s="22"/>
      <c r="Q229" s="34"/>
      <c r="R229" s="22"/>
      <c r="S229" s="22"/>
      <c r="T229" s="22"/>
      <c r="U229" s="168"/>
      <c r="V229" s="406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s="11" customFormat="1" ht="15" customHeight="1" x14ac:dyDescent="0.25">
      <c r="A230" s="108"/>
      <c r="B230" s="344" t="s">
        <v>179</v>
      </c>
      <c r="C230" s="303"/>
      <c r="D230" s="41"/>
      <c r="E230" s="303"/>
      <c r="F230" s="339"/>
      <c r="G230" s="41"/>
      <c r="H230" s="22">
        <f>SUM(H231:H234)</f>
        <v>9134871</v>
      </c>
      <c r="I230" s="22">
        <f t="shared" ref="I230:O230" si="233">SUM(I231:I234)</f>
        <v>-10321</v>
      </c>
      <c r="J230" s="22">
        <f t="shared" si="233"/>
        <v>9124550</v>
      </c>
      <c r="K230" s="22">
        <f t="shared" si="233"/>
        <v>2695129</v>
      </c>
      <c r="L230" s="22">
        <f>SUM(L231:L234)</f>
        <v>11819679</v>
      </c>
      <c r="M230" s="22">
        <f t="shared" si="233"/>
        <v>0</v>
      </c>
      <c r="N230" s="22">
        <f t="shared" si="233"/>
        <v>11819679</v>
      </c>
      <c r="O230" s="22">
        <f t="shared" si="233"/>
        <v>11819678.800000001</v>
      </c>
      <c r="P230" s="22">
        <f>SUM(P231:P234)</f>
        <v>0.20000000018626451</v>
      </c>
      <c r="Q230" s="22">
        <f t="shared" ref="Q230" si="234">SUM(Q231:Q233)</f>
        <v>0</v>
      </c>
      <c r="R230" s="22">
        <f t="shared" ref="R230" si="235">SUM(R231:R234)</f>
        <v>3315717.01</v>
      </c>
      <c r="S230" s="22">
        <f t="shared" ref="S230" si="236">SUM(S231:S234)</f>
        <v>1010204.56</v>
      </c>
      <c r="T230" s="22">
        <f t="shared" ref="T230" si="237">SUM(T231:T234)</f>
        <v>1008656.44</v>
      </c>
      <c r="U230" s="168">
        <f>+IFERROR((R230/N230),0%)</f>
        <v>0.28052513185848782</v>
      </c>
      <c r="V230" s="406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s="11" customFormat="1" ht="15" customHeight="1" x14ac:dyDescent="0.25">
      <c r="A231" s="108"/>
      <c r="B231" s="340" t="s">
        <v>35</v>
      </c>
      <c r="C231" s="303" t="s">
        <v>25</v>
      </c>
      <c r="D231" s="41">
        <v>174250</v>
      </c>
      <c r="E231" s="303">
        <v>3</v>
      </c>
      <c r="F231" s="339">
        <v>100</v>
      </c>
      <c r="G231" s="41" t="str">
        <f>CONCATENATE(D231,"-",E231,"-",F231)</f>
        <v>174250-3-100</v>
      </c>
      <c r="H231" s="33">
        <f>IFERROR(VLOOKUP(G231,'Base Zero'!A:L,6,FALSE),0)</f>
        <v>172030</v>
      </c>
      <c r="I231" s="33">
        <f>IFERROR(VLOOKUP(G231,'Base Zero'!A:L,7,FALSE),0)</f>
        <v>-10321</v>
      </c>
      <c r="J231" s="24">
        <f>(H231+I231)</f>
        <v>161709</v>
      </c>
      <c r="K231" s="33">
        <f>(L231-J231)</f>
        <v>0</v>
      </c>
      <c r="L231" s="33">
        <f>IFERROR(VLOOKUP(G231,'Base Zero'!$A:$L,10,FALSE),0)</f>
        <v>161709</v>
      </c>
      <c r="M231" s="33">
        <f>+L231-N231</f>
        <v>0</v>
      </c>
      <c r="N231" s="33">
        <f>IFERROR(VLOOKUP(G231,'Base Zero'!$A:$S,19,FALSE),0)</f>
        <v>161709</v>
      </c>
      <c r="O231" s="33">
        <f>IFERROR(VLOOKUP(G231,'Base Execução'!A:P,6,FALSE),0)+IFERROR(VLOOKUP(G231,'Destaque Liberado pela CPRM'!A:F,6,FALSE),0)</f>
        <v>161709</v>
      </c>
      <c r="P231" s="256">
        <f>+N231-O231</f>
        <v>0</v>
      </c>
      <c r="Q231" s="33"/>
      <c r="R231" s="256">
        <f>IFERROR(VLOOKUP(G231,'Base Execução'!$A:$L,8,FALSE),0)</f>
        <v>161709</v>
      </c>
      <c r="S231" s="256">
        <f>IFERROR(VLOOKUP(G231,'Base Execução'!$A:$L,10,FALSE),0)</f>
        <v>5346.79</v>
      </c>
      <c r="T231" s="33">
        <f>IFERROR(VLOOKUP(G231,'Base Execução'!$A:$L,12,FALSE),0)</f>
        <v>5346.79</v>
      </c>
      <c r="U231" s="169"/>
      <c r="V231" s="406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s="11" customFormat="1" ht="15" customHeight="1" x14ac:dyDescent="0.25">
      <c r="A232" s="108"/>
      <c r="B232" s="340" t="s">
        <v>24</v>
      </c>
      <c r="C232" s="303" t="s">
        <v>25</v>
      </c>
      <c r="D232" s="41">
        <v>174250</v>
      </c>
      <c r="E232" s="303">
        <v>3</v>
      </c>
      <c r="F232" s="339">
        <v>142</v>
      </c>
      <c r="G232" s="41" t="str">
        <f>CONCATENATE(D232,"-",E232,"-",F232)</f>
        <v>174250-3-142</v>
      </c>
      <c r="H232" s="33">
        <f>IFERROR(VLOOKUP(G232,'Base Zero'!A:L,6,FALSE),0)</f>
        <v>7132841</v>
      </c>
      <c r="I232" s="33">
        <f>IFERROR(VLOOKUP(G232,'Base Zero'!A:L,7,FALSE),0)</f>
        <v>0</v>
      </c>
      <c r="J232" s="24">
        <f>(H232+I232)</f>
        <v>7132841</v>
      </c>
      <c r="K232" s="33">
        <f>(L232-J232)</f>
        <v>-700000</v>
      </c>
      <c r="L232" s="33">
        <f>IFERROR(VLOOKUP(G232,'Base Zero'!$A:$L,10,FALSE),0)</f>
        <v>6432841</v>
      </c>
      <c r="M232" s="33">
        <f>+L232-N232</f>
        <v>0</v>
      </c>
      <c r="N232" s="33">
        <f>IFERROR(VLOOKUP(G232,'Base Zero'!$A:$S,19,FALSE),0)</f>
        <v>6432841</v>
      </c>
      <c r="O232" s="33">
        <f>IFERROR(VLOOKUP(G232,'Base Execução'!A:P,6,FALSE),0)+IFERROR(VLOOKUP(G232,'Destaque Liberado pela CPRM'!A:F,6,FALSE),0)</f>
        <v>6432841</v>
      </c>
      <c r="P232" s="256">
        <f>+N232-O232</f>
        <v>0</v>
      </c>
      <c r="Q232" s="34"/>
      <c r="R232" s="256">
        <f>IFERROR(VLOOKUP(G232,'Base Execução'!$A:$L,8,FALSE),0)</f>
        <v>670823</v>
      </c>
      <c r="S232" s="256">
        <f>IFERROR(VLOOKUP(G232,'Base Execução'!$A:$L,10,FALSE),0)</f>
        <v>659834.22</v>
      </c>
      <c r="T232" s="33">
        <f>IFERROR(VLOOKUP(G232,'Base Execução'!$A:$L,12,FALSE),0)</f>
        <v>658398.18999999994</v>
      </c>
      <c r="U232" s="169"/>
      <c r="V232" s="406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s="11" customFormat="1" ht="15" customHeight="1" x14ac:dyDescent="0.25">
      <c r="A233" s="108"/>
      <c r="B233" s="340" t="s">
        <v>24</v>
      </c>
      <c r="C233" s="303" t="s">
        <v>28</v>
      </c>
      <c r="D233" s="41">
        <v>174250</v>
      </c>
      <c r="E233" s="303">
        <v>4</v>
      </c>
      <c r="F233" s="339">
        <v>142</v>
      </c>
      <c r="G233" s="41" t="str">
        <f>CONCATENATE(D233,"-",E233,"-",F233)</f>
        <v>174250-4-142</v>
      </c>
      <c r="H233" s="33">
        <f>IFERROR(VLOOKUP(G233,'Base Zero'!A:L,6,FALSE),0)</f>
        <v>1830000</v>
      </c>
      <c r="I233" s="33">
        <f>IFERROR(VLOOKUP(G233,'Base Zero'!A:L,7,FALSE),0)</f>
        <v>0</v>
      </c>
      <c r="J233" s="24">
        <f>(H233+I233)</f>
        <v>1830000</v>
      </c>
      <c r="K233" s="33">
        <f>(L233-J233)</f>
        <v>700000</v>
      </c>
      <c r="L233" s="33">
        <f>IFERROR(VLOOKUP(G233,'Base Zero'!$A:$L,10,FALSE),0)</f>
        <v>2530000</v>
      </c>
      <c r="M233" s="33">
        <f>+L233-N233</f>
        <v>0</v>
      </c>
      <c r="N233" s="33">
        <f>IFERROR(VLOOKUP(G233,'Base Zero'!$A:$S,19,FALSE),0)</f>
        <v>2530000</v>
      </c>
      <c r="O233" s="33">
        <f>IFERROR(VLOOKUP(G233,'Base Execução'!A:P,6,FALSE),0)+IFERROR(VLOOKUP(G233,'Destaque Liberado pela CPRM'!A:F,6,FALSE),0)</f>
        <v>2529999.7999999998</v>
      </c>
      <c r="P233" s="256">
        <f>+N233-O233</f>
        <v>0.20000000018626451</v>
      </c>
      <c r="Q233" s="33"/>
      <c r="R233" s="256">
        <f>IFERROR(VLOOKUP(G233,'Base Execução'!$A:$L,8,FALSE),0)</f>
        <v>2483185</v>
      </c>
      <c r="S233" s="256">
        <f>IFERROR(VLOOKUP(G233,'Base Execução'!$A:$L,10,FALSE),0)</f>
        <v>345023.54</v>
      </c>
      <c r="T233" s="33">
        <f>IFERROR(VLOOKUP(G233,'Base Execução'!$A:$L,12,FALSE),0)</f>
        <v>344911.45</v>
      </c>
      <c r="U233" s="169"/>
      <c r="V233" s="406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s="11" customFormat="1" ht="15" customHeight="1" x14ac:dyDescent="0.25">
      <c r="A234" s="108"/>
      <c r="B234" s="340" t="s">
        <v>40</v>
      </c>
      <c r="C234" s="303" t="s">
        <v>25</v>
      </c>
      <c r="D234" s="41">
        <v>174250</v>
      </c>
      <c r="E234" s="303">
        <v>3</v>
      </c>
      <c r="F234" s="339">
        <v>350</v>
      </c>
      <c r="G234" s="41" t="str">
        <f>CONCATENATE(D234,"-",E234,"-",F234)</f>
        <v>174250-3-350</v>
      </c>
      <c r="H234" s="33">
        <f>IFERROR(VLOOKUP(G234,'Base Zero'!A:L,6,FALSE),0)</f>
        <v>0</v>
      </c>
      <c r="I234" s="33">
        <f>IFERROR(VLOOKUP(G234,'Base Zero'!A:L,7,FALSE),0)</f>
        <v>0</v>
      </c>
      <c r="J234" s="24">
        <f>(H234+I234)</f>
        <v>0</v>
      </c>
      <c r="K234" s="33">
        <f>(L234-J234)</f>
        <v>2695129</v>
      </c>
      <c r="L234" s="33">
        <f>IFERROR(VLOOKUP(G234,'Base Zero'!$A:$L,10,FALSE),0)</f>
        <v>2695129</v>
      </c>
      <c r="M234" s="33">
        <f>+L234-N234</f>
        <v>0</v>
      </c>
      <c r="N234" s="33">
        <f>IFERROR(VLOOKUP(G234,'Base Zero'!$A:$S,19,FALSE),0)</f>
        <v>2695129</v>
      </c>
      <c r="O234" s="33">
        <f>IFERROR(VLOOKUP(G234,'Base Execução'!A:P,6,FALSE),0)+IFERROR(VLOOKUP(G234,'Destaque Liberado pela CPRM'!A:F,6,FALSE),0)</f>
        <v>2695129</v>
      </c>
      <c r="P234" s="256">
        <f>+N234-O234</f>
        <v>0</v>
      </c>
      <c r="Q234" s="33"/>
      <c r="R234" s="256">
        <f>IFERROR(VLOOKUP(G234,'Base Execução'!$A:$L,8,FALSE),0)</f>
        <v>0.01</v>
      </c>
      <c r="S234" s="256">
        <f>IFERROR(VLOOKUP(G234,'Base Execução'!$A:$L,10,FALSE),0)</f>
        <v>0.01</v>
      </c>
      <c r="T234" s="33">
        <f>IFERROR(VLOOKUP(G234,'Base Execução'!$A:$L,12,FALSE),0)</f>
        <v>0.01</v>
      </c>
      <c r="U234" s="169"/>
      <c r="V234" s="406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s="11" customFormat="1" ht="15" customHeight="1" x14ac:dyDescent="0.25">
      <c r="A235" s="108"/>
      <c r="B235" s="344" t="s">
        <v>323</v>
      </c>
      <c r="C235" s="303"/>
      <c r="D235" s="41"/>
      <c r="E235" s="303"/>
      <c r="F235" s="339"/>
      <c r="G235" s="41"/>
      <c r="H235" s="22">
        <f>H236</f>
        <v>2695129</v>
      </c>
      <c r="I235" s="22">
        <f t="shared" ref="I235:P235" si="238">I236</f>
        <v>0</v>
      </c>
      <c r="J235" s="22">
        <f t="shared" si="238"/>
        <v>2695129</v>
      </c>
      <c r="K235" s="22">
        <f t="shared" si="238"/>
        <v>-2695129</v>
      </c>
      <c r="L235" s="22">
        <f t="shared" si="238"/>
        <v>0</v>
      </c>
      <c r="M235" s="22">
        <f t="shared" si="238"/>
        <v>0</v>
      </c>
      <c r="N235" s="22">
        <f t="shared" si="238"/>
        <v>0</v>
      </c>
      <c r="O235" s="22">
        <f t="shared" si="238"/>
        <v>0</v>
      </c>
      <c r="P235" s="22">
        <f t="shared" si="238"/>
        <v>0</v>
      </c>
      <c r="Q235" s="33"/>
      <c r="R235" s="22">
        <f t="shared" ref="R235" si="239">R236</f>
        <v>0</v>
      </c>
      <c r="S235" s="22">
        <f t="shared" ref="S235" si="240">S236</f>
        <v>0</v>
      </c>
      <c r="T235" s="22">
        <f t="shared" ref="T235" si="241">T236</f>
        <v>0</v>
      </c>
      <c r="U235" s="168">
        <f>+IFERROR((R235/N235),0%)</f>
        <v>0</v>
      </c>
      <c r="V235" s="406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s="11" customFormat="1" ht="15" customHeight="1" x14ac:dyDescent="0.25">
      <c r="A236" s="108"/>
      <c r="B236" s="340" t="s">
        <v>24</v>
      </c>
      <c r="C236" s="303" t="s">
        <v>25</v>
      </c>
      <c r="D236" s="41">
        <v>195069</v>
      </c>
      <c r="E236" s="303">
        <v>3</v>
      </c>
      <c r="F236" s="339">
        <v>944</v>
      </c>
      <c r="G236" s="41" t="str">
        <f>CONCATENATE(D236,"-",E236,"-",F236)</f>
        <v>195069-3-944</v>
      </c>
      <c r="H236" s="33">
        <f>IFERROR(VLOOKUP(G236,'Base Zero'!A:L,6,FALSE),0)</f>
        <v>2695129</v>
      </c>
      <c r="I236" s="33">
        <f>IFERROR(VLOOKUP(G236,'Base Zero'!A:L,7,FALSE),0)</f>
        <v>0</v>
      </c>
      <c r="J236" s="24">
        <f>(H236+I236)</f>
        <v>2695129</v>
      </c>
      <c r="K236" s="33">
        <f>(L236-J236)</f>
        <v>-2695129</v>
      </c>
      <c r="L236" s="33">
        <f>IFERROR(VLOOKUP(G236,'Base Zero'!$A:$L,10,FALSE),0)</f>
        <v>0</v>
      </c>
      <c r="M236" s="33">
        <f>+L236-N236</f>
        <v>0</v>
      </c>
      <c r="N236" s="33">
        <f>IFERROR(VLOOKUP(G236,'Base Zero'!$A:$S,19,FALSE),0)</f>
        <v>0</v>
      </c>
      <c r="O236" s="33">
        <f>IFERROR(VLOOKUP(G236,'Base Execução'!A:P,6,FALSE),0)+IFERROR(VLOOKUP(G236,'Destaque Liberado pela CPRM'!A:F,6,FALSE),0)</f>
        <v>0</v>
      </c>
      <c r="P236" s="256">
        <f>+N236-O236</f>
        <v>0</v>
      </c>
      <c r="Q236" s="33"/>
      <c r="R236" s="256">
        <f>IFERROR(VLOOKUP(G236,'Base Execução'!$A:$L,8,FALSE),0)</f>
        <v>0</v>
      </c>
      <c r="S236" s="256">
        <f>IFERROR(VLOOKUP(G236,'Base Execução'!$A:$L,10,FALSE),0)</f>
        <v>0</v>
      </c>
      <c r="T236" s="33">
        <f>IFERROR(VLOOKUP(G236,'Base Execução'!$A:$L,12,FALSE),0)</f>
        <v>0</v>
      </c>
      <c r="U236" s="169"/>
      <c r="V236" s="406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s="11" customFormat="1" ht="15" customHeight="1" x14ac:dyDescent="0.25">
      <c r="A237" s="108"/>
      <c r="B237" s="473" t="s">
        <v>284</v>
      </c>
      <c r="C237" s="303"/>
      <c r="D237" s="41"/>
      <c r="E237" s="303"/>
      <c r="F237" s="339"/>
      <c r="G237" s="41"/>
      <c r="H237" s="33"/>
      <c r="I237" s="33"/>
      <c r="J237" s="24"/>
      <c r="K237" s="33"/>
      <c r="L237" s="33"/>
      <c r="M237" s="33"/>
      <c r="N237" s="33"/>
      <c r="O237" s="33"/>
      <c r="P237" s="256"/>
      <c r="Q237" s="34"/>
      <c r="R237" s="256"/>
      <c r="S237" s="256"/>
      <c r="T237" s="33"/>
      <c r="U237" s="169"/>
      <c r="V237" s="406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s="11" customFormat="1" ht="15" customHeight="1" x14ac:dyDescent="0.25">
      <c r="A238" s="108"/>
      <c r="B238" s="344" t="s">
        <v>180</v>
      </c>
      <c r="C238" s="303"/>
      <c r="D238" s="41"/>
      <c r="E238" s="303"/>
      <c r="F238" s="339"/>
      <c r="G238" s="41"/>
      <c r="H238" s="22">
        <f t="shared" ref="H238" si="242">SUM(H239:H240)</f>
        <v>270000</v>
      </c>
      <c r="I238" s="22">
        <f t="shared" ref="I238" si="243">SUM(I239:I240)</f>
        <v>0</v>
      </c>
      <c r="J238" s="22">
        <f t="shared" ref="J238:T238" si="244">SUM(J239:J240)</f>
        <v>270000</v>
      </c>
      <c r="K238" s="22">
        <f t="shared" si="244"/>
        <v>0</v>
      </c>
      <c r="L238" s="22">
        <f t="shared" si="244"/>
        <v>270000</v>
      </c>
      <c r="M238" s="22">
        <f t="shared" si="244"/>
        <v>0</v>
      </c>
      <c r="N238" s="22">
        <f t="shared" si="244"/>
        <v>270000</v>
      </c>
      <c r="O238" s="22">
        <f t="shared" si="244"/>
        <v>270000</v>
      </c>
      <c r="P238" s="22">
        <f t="shared" si="244"/>
        <v>0</v>
      </c>
      <c r="Q238" s="22">
        <f t="shared" si="244"/>
        <v>0</v>
      </c>
      <c r="R238" s="22">
        <f t="shared" si="244"/>
        <v>270000</v>
      </c>
      <c r="S238" s="22">
        <f t="shared" si="244"/>
        <v>8850.64</v>
      </c>
      <c r="T238" s="22">
        <f t="shared" si="244"/>
        <v>8850.64</v>
      </c>
      <c r="U238" s="168">
        <f>+IFERROR((R238/N238),0%)</f>
        <v>1</v>
      </c>
      <c r="V238" s="406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s="11" customFormat="1" ht="15" customHeight="1" x14ac:dyDescent="0.25">
      <c r="A239" s="108"/>
      <c r="B239" s="340" t="s">
        <v>35</v>
      </c>
      <c r="C239" s="303" t="s">
        <v>25</v>
      </c>
      <c r="D239" s="41">
        <v>174255</v>
      </c>
      <c r="E239" s="303">
        <v>3</v>
      </c>
      <c r="F239" s="339">
        <v>142</v>
      </c>
      <c r="G239" s="41" t="str">
        <f>CONCATENATE(D239,"-",E239,"-",F239)</f>
        <v>174255-3-142</v>
      </c>
      <c r="H239" s="33">
        <f>IFERROR(VLOOKUP(G239,'Base Zero'!A:L,6,FALSE),0)</f>
        <v>230000</v>
      </c>
      <c r="I239" s="33">
        <f>IFERROR(VLOOKUP(G239,'Base Zero'!A:L,7,FALSE),0)</f>
        <v>0</v>
      </c>
      <c r="J239" s="24">
        <f>(H239+I239)</f>
        <v>230000</v>
      </c>
      <c r="K239" s="33">
        <f>(L239-J239)</f>
        <v>0</v>
      </c>
      <c r="L239" s="33">
        <f>IFERROR(VLOOKUP(G239,'Base Zero'!$A:$L,10,FALSE),0)</f>
        <v>230000</v>
      </c>
      <c r="M239" s="33">
        <f>+L239-N239</f>
        <v>0</v>
      </c>
      <c r="N239" s="33">
        <f>IFERROR(VLOOKUP(G239,'Base Zero'!$A:$S,19,FALSE),0)</f>
        <v>230000</v>
      </c>
      <c r="O239" s="33">
        <f>IFERROR(VLOOKUP(G239,'Base Execução'!A:P,6,FALSE),0)+IFERROR(VLOOKUP(G239,'Destaque Liberado pela CPRM'!A:F,6,FALSE),0)</f>
        <v>230000</v>
      </c>
      <c r="P239" s="256">
        <f>+N239-O239</f>
        <v>0</v>
      </c>
      <c r="Q239" s="33"/>
      <c r="R239" s="256">
        <f>IFERROR(VLOOKUP(G239,'Base Execução'!$A:$L,8,FALSE),0)</f>
        <v>230000</v>
      </c>
      <c r="S239" s="256">
        <f>IFERROR(VLOOKUP(G239,'Base Execução'!$A:$L,10,FALSE),0)</f>
        <v>0</v>
      </c>
      <c r="T239" s="33">
        <f>IFERROR(VLOOKUP(G239,'Base Execução'!$A:$L,12,FALSE),0)</f>
        <v>0</v>
      </c>
      <c r="U239" s="169"/>
      <c r="V239" s="406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s="11" customFormat="1" ht="15" customHeight="1" x14ac:dyDescent="0.25">
      <c r="A240" s="108"/>
      <c r="B240" s="340" t="s">
        <v>24</v>
      </c>
      <c r="C240" s="303" t="s">
        <v>28</v>
      </c>
      <c r="D240" s="41">
        <v>174255</v>
      </c>
      <c r="E240" s="303">
        <v>4</v>
      </c>
      <c r="F240" s="339">
        <v>142</v>
      </c>
      <c r="G240" s="41" t="str">
        <f>CONCATENATE(D240,"-",E240,"-",F240)</f>
        <v>174255-4-142</v>
      </c>
      <c r="H240" s="33">
        <f>IFERROR(VLOOKUP(G240,'Base Zero'!A:L,6,FALSE),0)</f>
        <v>40000</v>
      </c>
      <c r="I240" s="33">
        <f>IFERROR(VLOOKUP(G240,'Base Zero'!A:L,7,FALSE),0)</f>
        <v>0</v>
      </c>
      <c r="J240" s="24">
        <f>(H240+I240)</f>
        <v>40000</v>
      </c>
      <c r="K240" s="33">
        <f>(L240-J240)</f>
        <v>0</v>
      </c>
      <c r="L240" s="33">
        <f>IFERROR(VLOOKUP(G240,'Base Zero'!$A:$L,10,FALSE),0)</f>
        <v>40000</v>
      </c>
      <c r="M240" s="33">
        <f>+L240-N240</f>
        <v>0</v>
      </c>
      <c r="N240" s="33">
        <f>IFERROR(VLOOKUP(G240,'Base Zero'!$A:$S,19,FALSE),0)</f>
        <v>40000</v>
      </c>
      <c r="O240" s="33">
        <f>IFERROR(VLOOKUP(G240,'Base Execução'!A:P,6,FALSE),0)+IFERROR(VLOOKUP(G240,'Destaque Liberado pela CPRM'!A:F,6,FALSE),0)</f>
        <v>40000</v>
      </c>
      <c r="P240" s="256">
        <f>+N240-O240</f>
        <v>0</v>
      </c>
      <c r="Q240" s="34"/>
      <c r="R240" s="256">
        <f>IFERROR(VLOOKUP(G240,'Base Execução'!$A:$L,8,FALSE),0)</f>
        <v>40000</v>
      </c>
      <c r="S240" s="256">
        <f>IFERROR(VLOOKUP(G240,'Base Execução'!$A:$L,10,FALSE),0)</f>
        <v>8850.64</v>
      </c>
      <c r="T240" s="33">
        <f>IFERROR(VLOOKUP(G240,'Base Execução'!$A:$L,12,FALSE),0)</f>
        <v>8850.64</v>
      </c>
      <c r="U240" s="169"/>
      <c r="V240" s="406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" customHeight="1" x14ac:dyDescent="0.25">
      <c r="A241" s="108"/>
      <c r="B241" s="327"/>
      <c r="C241" s="54"/>
      <c r="D241" s="55"/>
      <c r="E241" s="54"/>
      <c r="F241" s="56"/>
      <c r="G241" s="54"/>
      <c r="H241" s="43"/>
      <c r="I241" s="43"/>
      <c r="J241" s="25"/>
      <c r="K241" s="43"/>
      <c r="L241" s="43"/>
      <c r="M241" s="43"/>
      <c r="N241" s="43"/>
      <c r="O241" s="43"/>
      <c r="P241" s="290"/>
      <c r="Q241" s="36"/>
      <c r="R241" s="290"/>
      <c r="S241" s="290"/>
      <c r="T241" s="43"/>
      <c r="U241" s="326"/>
    </row>
    <row r="242" spans="1:34" s="11" customFormat="1" ht="25" customHeight="1" x14ac:dyDescent="0.25">
      <c r="A242" s="108"/>
      <c r="B242" s="267" t="s">
        <v>285</v>
      </c>
      <c r="C242" s="303"/>
      <c r="D242" s="41"/>
      <c r="E242" s="303"/>
      <c r="F242" s="304"/>
      <c r="G242" s="303"/>
      <c r="H242" s="22">
        <f>H244</f>
        <v>2327000</v>
      </c>
      <c r="I242" s="22">
        <f t="shared" ref="I242:T242" si="245">I244</f>
        <v>0</v>
      </c>
      <c r="J242" s="22">
        <f t="shared" si="245"/>
        <v>2327000</v>
      </c>
      <c r="K242" s="22">
        <f t="shared" si="245"/>
        <v>-90000</v>
      </c>
      <c r="L242" s="22">
        <f t="shared" si="245"/>
        <v>2237000</v>
      </c>
      <c r="M242" s="22">
        <f t="shared" si="245"/>
        <v>0</v>
      </c>
      <c r="N242" s="22">
        <f t="shared" si="245"/>
        <v>2237000</v>
      </c>
      <c r="O242" s="22">
        <f t="shared" si="245"/>
        <v>2237000</v>
      </c>
      <c r="P242" s="22">
        <f t="shared" si="245"/>
        <v>0</v>
      </c>
      <c r="Q242" s="23">
        <f t="shared" si="245"/>
        <v>0</v>
      </c>
      <c r="R242" s="22">
        <f t="shared" si="245"/>
        <v>0</v>
      </c>
      <c r="S242" s="22">
        <f t="shared" si="245"/>
        <v>0</v>
      </c>
      <c r="T242" s="22">
        <f t="shared" si="245"/>
        <v>0</v>
      </c>
      <c r="U242" s="170">
        <f>+IFERROR((R242/N242),0%)</f>
        <v>0</v>
      </c>
      <c r="V242" s="406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s="11" customFormat="1" ht="15" customHeight="1" x14ac:dyDescent="0.25">
      <c r="A243" s="108"/>
      <c r="B243" s="302" t="s">
        <v>341</v>
      </c>
      <c r="C243" s="303"/>
      <c r="D243" s="41"/>
      <c r="E243" s="303"/>
      <c r="F243" s="304"/>
      <c r="G243" s="303"/>
      <c r="H243" s="33"/>
      <c r="I243" s="33"/>
      <c r="J243" s="24"/>
      <c r="K243" s="33"/>
      <c r="L243" s="33"/>
      <c r="M243" s="33"/>
      <c r="N243" s="33"/>
      <c r="O243" s="33"/>
      <c r="P243" s="256"/>
      <c r="Q243" s="34"/>
      <c r="R243" s="257"/>
      <c r="S243" s="257"/>
      <c r="T243" s="32"/>
      <c r="U243" s="169"/>
      <c r="V243" s="406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s="11" customFormat="1" ht="15" customHeight="1" x14ac:dyDescent="0.25">
      <c r="A244" s="108"/>
      <c r="B244" s="340" t="s">
        <v>24</v>
      </c>
      <c r="C244" s="303" t="s">
        <v>25</v>
      </c>
      <c r="D244" s="41">
        <v>174248</v>
      </c>
      <c r="E244" s="303">
        <v>3</v>
      </c>
      <c r="F244" s="339">
        <v>142</v>
      </c>
      <c r="G244" s="303"/>
      <c r="H244" s="33">
        <f>H248</f>
        <v>2327000</v>
      </c>
      <c r="I244" s="33">
        <f t="shared" ref="I244:T244" si="246">I248</f>
        <v>0</v>
      </c>
      <c r="J244" s="33">
        <f t="shared" si="246"/>
        <v>2327000</v>
      </c>
      <c r="K244" s="33">
        <f t="shared" si="246"/>
        <v>-90000</v>
      </c>
      <c r="L244" s="33">
        <f t="shared" si="246"/>
        <v>2237000</v>
      </c>
      <c r="M244" s="33">
        <f t="shared" si="246"/>
        <v>0</v>
      </c>
      <c r="N244" s="33">
        <f t="shared" si="246"/>
        <v>2237000</v>
      </c>
      <c r="O244" s="33">
        <f t="shared" si="246"/>
        <v>2237000</v>
      </c>
      <c r="P244" s="33">
        <f t="shared" si="246"/>
        <v>0</v>
      </c>
      <c r="Q244" s="33">
        <f t="shared" si="246"/>
        <v>0</v>
      </c>
      <c r="R244" s="33">
        <f t="shared" si="246"/>
        <v>0</v>
      </c>
      <c r="S244" s="33">
        <f t="shared" si="246"/>
        <v>0</v>
      </c>
      <c r="T244" s="33">
        <f t="shared" si="246"/>
        <v>0</v>
      </c>
      <c r="U244" s="169"/>
      <c r="V244" s="406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s="11" customFormat="1" ht="15" customHeight="1" x14ac:dyDescent="0.25">
      <c r="A245" s="108"/>
      <c r="B245" s="302"/>
      <c r="C245" s="303"/>
      <c r="D245" s="41"/>
      <c r="E245" s="303"/>
      <c r="F245" s="304"/>
      <c r="G245" s="303"/>
      <c r="H245" s="33"/>
      <c r="I245" s="33"/>
      <c r="J245" s="24"/>
      <c r="K245" s="33"/>
      <c r="L245" s="33"/>
      <c r="M245" s="33"/>
      <c r="N245" s="33"/>
      <c r="O245" s="33"/>
      <c r="P245" s="256"/>
      <c r="Q245" s="34"/>
      <c r="R245" s="257"/>
      <c r="S245" s="257"/>
      <c r="T245" s="32"/>
      <c r="U245" s="169"/>
      <c r="V245" s="406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s="11" customFormat="1" ht="15" customHeight="1" x14ac:dyDescent="0.25">
      <c r="A246" s="108"/>
      <c r="B246" s="473" t="s">
        <v>211</v>
      </c>
      <c r="C246" s="303"/>
      <c r="D246" s="41"/>
      <c r="E246" s="303"/>
      <c r="F246" s="304"/>
      <c r="G246" s="303"/>
      <c r="H246" s="33"/>
      <c r="I246" s="33"/>
      <c r="J246" s="24"/>
      <c r="K246" s="33"/>
      <c r="L246" s="33"/>
      <c r="M246" s="33"/>
      <c r="N246" s="33"/>
      <c r="O246" s="33"/>
      <c r="P246" s="256"/>
      <c r="Q246" s="34"/>
      <c r="R246" s="257"/>
      <c r="S246" s="257"/>
      <c r="T246" s="32"/>
      <c r="U246" s="169"/>
      <c r="V246" s="406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s="11" customFormat="1" ht="15" customHeight="1" x14ac:dyDescent="0.25">
      <c r="A247" s="108"/>
      <c r="B247" s="39" t="s">
        <v>212</v>
      </c>
      <c r="C247" s="303"/>
      <c r="D247" s="41"/>
      <c r="E247" s="303"/>
      <c r="F247" s="304"/>
      <c r="G247" s="303"/>
      <c r="H247" s="23">
        <f t="shared" ref="H247:I247" si="247">H248</f>
        <v>2327000</v>
      </c>
      <c r="I247" s="23">
        <f t="shared" si="247"/>
        <v>0</v>
      </c>
      <c r="J247" s="23">
        <f>J248</f>
        <v>2327000</v>
      </c>
      <c r="K247" s="23">
        <f t="shared" ref="K247:T247" si="248">K248</f>
        <v>-90000</v>
      </c>
      <c r="L247" s="23">
        <f t="shared" si="248"/>
        <v>2237000</v>
      </c>
      <c r="M247" s="23">
        <f t="shared" si="248"/>
        <v>0</v>
      </c>
      <c r="N247" s="23">
        <f t="shared" si="248"/>
        <v>2237000</v>
      </c>
      <c r="O247" s="23">
        <f t="shared" si="248"/>
        <v>2237000</v>
      </c>
      <c r="P247" s="23">
        <f t="shared" si="248"/>
        <v>0</v>
      </c>
      <c r="Q247" s="23">
        <f t="shared" si="248"/>
        <v>0</v>
      </c>
      <c r="R247" s="23">
        <f t="shared" si="248"/>
        <v>0</v>
      </c>
      <c r="S247" s="23">
        <f t="shared" si="248"/>
        <v>0</v>
      </c>
      <c r="T247" s="23">
        <f t="shared" si="248"/>
        <v>0</v>
      </c>
      <c r="U247" s="168">
        <f>+IFERROR((R247/N247),0%)</f>
        <v>0</v>
      </c>
      <c r="V247" s="406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s="11" customFormat="1" ht="15" customHeight="1" x14ac:dyDescent="0.25">
      <c r="A248" s="108"/>
      <c r="B248" s="340" t="s">
        <v>24</v>
      </c>
      <c r="C248" s="303" t="s">
        <v>25</v>
      </c>
      <c r="D248" s="41">
        <v>174248</v>
      </c>
      <c r="E248" s="303">
        <v>3</v>
      </c>
      <c r="F248" s="339">
        <v>142</v>
      </c>
      <c r="G248" s="41" t="str">
        <f>CONCATENATE(D248,"-",E248,"-",F248)</f>
        <v>174248-3-142</v>
      </c>
      <c r="H248" s="33">
        <f>IFERROR(VLOOKUP(G248,'Base Zero'!A:L,6,FALSE),0)</f>
        <v>2327000</v>
      </c>
      <c r="I248" s="33">
        <f>IFERROR(VLOOKUP(G248,'Base Zero'!A:L,7,FALSE),0)</f>
        <v>0</v>
      </c>
      <c r="J248" s="24">
        <f>(H248+I248)</f>
        <v>2327000</v>
      </c>
      <c r="K248" s="33">
        <f>(L248-J248)</f>
        <v>-90000</v>
      </c>
      <c r="L248" s="33">
        <f>IFERROR(VLOOKUP(G248,'Base Zero'!$A:$L,10,FALSE),0)</f>
        <v>2237000</v>
      </c>
      <c r="M248" s="33">
        <f>+L248-N248</f>
        <v>0</v>
      </c>
      <c r="N248" s="33">
        <f>IFERROR(VLOOKUP(G248,'Base Zero'!$A:$S,19,FALSE),0)</f>
        <v>2237000</v>
      </c>
      <c r="O248" s="33">
        <f>IFERROR(VLOOKUP(G248,'Base Execução'!A:P,6,FALSE),0)+IFERROR(VLOOKUP(G248,'Destaque Liberado pela CPRM'!A:F,6,FALSE),0)</f>
        <v>2237000</v>
      </c>
      <c r="P248" s="256">
        <f>+N248-O248</f>
        <v>0</v>
      </c>
      <c r="Q248" s="33"/>
      <c r="R248" s="256">
        <f>IFERROR(VLOOKUP(G248,'Base Execução'!$A:$L,8,FALSE),0)</f>
        <v>0</v>
      </c>
      <c r="S248" s="256">
        <f>IFERROR(VLOOKUP(G248,'Base Execução'!$A:$L,10,FALSE),0)</f>
        <v>0</v>
      </c>
      <c r="T248" s="33">
        <f>IFERROR(VLOOKUP(G248,'Base Execução'!$A:$L,12,FALSE),0)</f>
        <v>0</v>
      </c>
      <c r="U248" s="169"/>
      <c r="V248" s="406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s="11" customFormat="1" ht="15" customHeight="1" x14ac:dyDescent="0.25">
      <c r="A249" s="108"/>
      <c r="B249" s="342"/>
      <c r="C249" s="303"/>
      <c r="D249" s="41"/>
      <c r="E249" s="303"/>
      <c r="F249" s="304"/>
      <c r="G249" s="303"/>
      <c r="H249" s="33"/>
      <c r="I249" s="33"/>
      <c r="J249" s="24"/>
      <c r="K249" s="33"/>
      <c r="L249" s="33"/>
      <c r="M249" s="33"/>
      <c r="N249" s="33"/>
      <c r="O249" s="33"/>
      <c r="P249" s="256"/>
      <c r="Q249" s="34"/>
      <c r="R249" s="257"/>
      <c r="S249" s="257"/>
      <c r="T249" s="32"/>
      <c r="U249" s="169"/>
      <c r="V249" s="406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s="11" customFormat="1" ht="15" customHeight="1" x14ac:dyDescent="0.25">
      <c r="A250" s="412"/>
      <c r="B250" s="327"/>
      <c r="C250" s="54"/>
      <c r="D250" s="55"/>
      <c r="E250" s="54"/>
      <c r="F250" s="56"/>
      <c r="G250" s="54"/>
      <c r="H250" s="43"/>
      <c r="I250" s="43"/>
      <c r="J250" s="25"/>
      <c r="K250" s="43"/>
      <c r="L250" s="43"/>
      <c r="M250" s="43"/>
      <c r="N250" s="43"/>
      <c r="O250" s="43"/>
      <c r="P250" s="290"/>
      <c r="Q250" s="36"/>
      <c r="R250" s="290"/>
      <c r="S250" s="290"/>
      <c r="T250" s="43"/>
      <c r="U250" s="326"/>
      <c r="V250" s="406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s="11" customFormat="1" ht="25" customHeight="1" x14ac:dyDescent="0.25">
      <c r="A251" s="108"/>
      <c r="B251" s="42" t="s">
        <v>286</v>
      </c>
      <c r="C251" s="303"/>
      <c r="D251" s="41"/>
      <c r="E251" s="303"/>
      <c r="F251" s="304"/>
      <c r="G251" s="303"/>
      <c r="H251" s="22">
        <f>SUM(H253:H255)</f>
        <v>7500000</v>
      </c>
      <c r="I251" s="22">
        <f t="shared" ref="I251:T251" si="249">SUM(I253:I255)</f>
        <v>-1000000</v>
      </c>
      <c r="J251" s="22">
        <f t="shared" si="249"/>
        <v>6500000</v>
      </c>
      <c r="K251" s="22">
        <f t="shared" si="249"/>
        <v>0</v>
      </c>
      <c r="L251" s="22">
        <f t="shared" si="249"/>
        <v>6500000</v>
      </c>
      <c r="M251" s="22">
        <f t="shared" si="249"/>
        <v>0</v>
      </c>
      <c r="N251" s="22">
        <f t="shared" si="249"/>
        <v>6500000</v>
      </c>
      <c r="O251" s="22">
        <f t="shared" si="249"/>
        <v>6499946</v>
      </c>
      <c r="P251" s="22">
        <f t="shared" si="249"/>
        <v>54</v>
      </c>
      <c r="Q251" s="23">
        <f t="shared" si="249"/>
        <v>0</v>
      </c>
      <c r="R251" s="22">
        <f t="shared" si="249"/>
        <v>6399946</v>
      </c>
      <c r="S251" s="22">
        <f t="shared" si="249"/>
        <v>5039661.9800000004</v>
      </c>
      <c r="T251" s="22">
        <f t="shared" si="249"/>
        <v>5021889.4600000009</v>
      </c>
      <c r="U251" s="170">
        <f>+IFERROR((R251/N251),0%)</f>
        <v>0.98460707692307692</v>
      </c>
      <c r="V251" s="406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s="11" customFormat="1" ht="15" customHeight="1" x14ac:dyDescent="0.25">
      <c r="A252" s="297"/>
      <c r="B252" s="302" t="s">
        <v>342</v>
      </c>
      <c r="C252" s="303"/>
      <c r="D252" s="41"/>
      <c r="E252" s="303"/>
      <c r="F252" s="304"/>
      <c r="G252" s="303"/>
      <c r="H252" s="33"/>
      <c r="I252" s="33"/>
      <c r="J252" s="33"/>
      <c r="K252" s="33"/>
      <c r="L252" s="33"/>
      <c r="M252" s="33"/>
      <c r="N252" s="33"/>
      <c r="O252" s="33"/>
      <c r="P252" s="256"/>
      <c r="Q252" s="34"/>
      <c r="R252" s="256"/>
      <c r="S252" s="256"/>
      <c r="T252" s="33"/>
      <c r="U252" s="169"/>
      <c r="V252" s="406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s="11" customFormat="1" ht="15" customHeight="1" x14ac:dyDescent="0.25">
      <c r="A253" s="297"/>
      <c r="B253" s="35" t="s">
        <v>24</v>
      </c>
      <c r="C253" s="303" t="s">
        <v>25</v>
      </c>
      <c r="D253" s="41"/>
      <c r="E253" s="303">
        <v>3</v>
      </c>
      <c r="F253" s="339">
        <v>142</v>
      </c>
      <c r="G253" s="303"/>
      <c r="H253" s="33">
        <f>H259+H263+H267+H270</f>
        <v>6300000</v>
      </c>
      <c r="I253" s="33">
        <f t="shared" ref="I253:T253" si="250">I259+I263+I267+I270</f>
        <v>0</v>
      </c>
      <c r="J253" s="33">
        <f t="shared" si="250"/>
        <v>6300000</v>
      </c>
      <c r="K253" s="33">
        <f t="shared" si="250"/>
        <v>-350000</v>
      </c>
      <c r="L253" s="33">
        <f t="shared" si="250"/>
        <v>5950000</v>
      </c>
      <c r="M253" s="33">
        <f t="shared" si="250"/>
        <v>0</v>
      </c>
      <c r="N253" s="33">
        <f t="shared" si="250"/>
        <v>5950000</v>
      </c>
      <c r="O253" s="33">
        <f t="shared" si="250"/>
        <v>5950000</v>
      </c>
      <c r="P253" s="33">
        <f t="shared" si="250"/>
        <v>0</v>
      </c>
      <c r="Q253" s="33">
        <f t="shared" si="250"/>
        <v>0</v>
      </c>
      <c r="R253" s="33">
        <f t="shared" si="250"/>
        <v>5850000</v>
      </c>
      <c r="S253" s="33">
        <f t="shared" si="250"/>
        <v>4875832.95</v>
      </c>
      <c r="T253" s="33">
        <f t="shared" si="250"/>
        <v>4859265.3000000007</v>
      </c>
      <c r="U253" s="169"/>
      <c r="V253" s="406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s="11" customFormat="1" ht="15" customHeight="1" x14ac:dyDescent="0.25">
      <c r="A254" s="297"/>
      <c r="B254" s="35" t="s">
        <v>27</v>
      </c>
      <c r="C254" s="303" t="s">
        <v>28</v>
      </c>
      <c r="D254" s="41"/>
      <c r="E254" s="303">
        <v>4</v>
      </c>
      <c r="F254" s="339">
        <v>142</v>
      </c>
      <c r="G254" s="303"/>
      <c r="H254" s="33">
        <f>H260</f>
        <v>1000000</v>
      </c>
      <c r="I254" s="33">
        <f t="shared" ref="I254:T254" si="251">I260</f>
        <v>-1000000</v>
      </c>
      <c r="J254" s="33">
        <f t="shared" si="251"/>
        <v>0</v>
      </c>
      <c r="K254" s="33">
        <f t="shared" si="251"/>
        <v>350000</v>
      </c>
      <c r="L254" s="33">
        <f t="shared" si="251"/>
        <v>350000</v>
      </c>
      <c r="M254" s="33">
        <f t="shared" si="251"/>
        <v>0</v>
      </c>
      <c r="N254" s="33">
        <f t="shared" si="251"/>
        <v>350000</v>
      </c>
      <c r="O254" s="33">
        <f t="shared" si="251"/>
        <v>349946</v>
      </c>
      <c r="P254" s="33">
        <f t="shared" si="251"/>
        <v>54</v>
      </c>
      <c r="Q254" s="33">
        <f t="shared" si="251"/>
        <v>0</v>
      </c>
      <c r="R254" s="33">
        <f t="shared" si="251"/>
        <v>349946</v>
      </c>
      <c r="S254" s="33">
        <f t="shared" si="251"/>
        <v>46138.55</v>
      </c>
      <c r="T254" s="33">
        <f t="shared" si="251"/>
        <v>45554.49</v>
      </c>
      <c r="U254" s="169"/>
      <c r="V254" s="406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s="11" customFormat="1" ht="15" customHeight="1" x14ac:dyDescent="0.25">
      <c r="A255" s="297"/>
      <c r="B255" s="340" t="s">
        <v>40</v>
      </c>
      <c r="C255" s="303" t="s">
        <v>25</v>
      </c>
      <c r="D255" s="41"/>
      <c r="E255" s="303">
        <v>3</v>
      </c>
      <c r="F255" s="304">
        <v>150</v>
      </c>
      <c r="G255" s="303"/>
      <c r="H255" s="33">
        <f>H264</f>
        <v>200000</v>
      </c>
      <c r="I255" s="33">
        <f t="shared" ref="I255:T255" si="252">I264</f>
        <v>0</v>
      </c>
      <c r="J255" s="33">
        <f t="shared" si="252"/>
        <v>200000</v>
      </c>
      <c r="K255" s="33">
        <f t="shared" si="252"/>
        <v>0</v>
      </c>
      <c r="L255" s="33">
        <f t="shared" si="252"/>
        <v>200000</v>
      </c>
      <c r="M255" s="33">
        <f t="shared" si="252"/>
        <v>0</v>
      </c>
      <c r="N255" s="33">
        <f t="shared" si="252"/>
        <v>200000</v>
      </c>
      <c r="O255" s="33">
        <f t="shared" si="252"/>
        <v>200000</v>
      </c>
      <c r="P255" s="33">
        <f t="shared" si="252"/>
        <v>0</v>
      </c>
      <c r="Q255" s="33">
        <f t="shared" si="252"/>
        <v>0</v>
      </c>
      <c r="R255" s="33">
        <f t="shared" si="252"/>
        <v>200000</v>
      </c>
      <c r="S255" s="33">
        <f t="shared" si="252"/>
        <v>117690.48</v>
      </c>
      <c r="T255" s="33">
        <f t="shared" si="252"/>
        <v>117069.67</v>
      </c>
      <c r="U255" s="169"/>
      <c r="V255" s="406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" customHeight="1" x14ac:dyDescent="0.25">
      <c r="A256" s="297"/>
      <c r="B256" s="328"/>
      <c r="C256" s="294"/>
      <c r="D256" s="40"/>
      <c r="E256" s="294"/>
      <c r="F256" s="45"/>
      <c r="G256" s="294"/>
      <c r="H256" s="32"/>
      <c r="I256" s="32"/>
      <c r="J256" s="29"/>
      <c r="K256" s="32"/>
      <c r="L256" s="32"/>
      <c r="M256" s="32"/>
      <c r="N256" s="32"/>
      <c r="O256" s="32"/>
      <c r="P256" s="257"/>
      <c r="Q256" s="34"/>
      <c r="R256" s="257"/>
      <c r="S256" s="257"/>
      <c r="T256" s="32"/>
      <c r="U256" s="169"/>
    </row>
    <row r="257" spans="1:34" ht="25" customHeight="1" x14ac:dyDescent="0.25">
      <c r="A257" s="297"/>
      <c r="B257" s="474" t="s">
        <v>287</v>
      </c>
      <c r="C257" s="294"/>
      <c r="D257" s="40"/>
      <c r="E257" s="294"/>
      <c r="F257" s="45"/>
      <c r="G257" s="294"/>
      <c r="H257" s="32"/>
      <c r="I257" s="32"/>
      <c r="J257" s="29"/>
      <c r="K257" s="32"/>
      <c r="L257" s="32"/>
      <c r="M257" s="32"/>
      <c r="N257" s="32"/>
      <c r="O257" s="32"/>
      <c r="P257" s="257"/>
      <c r="Q257" s="34"/>
      <c r="R257" s="257"/>
      <c r="S257" s="257"/>
      <c r="T257" s="32"/>
      <c r="U257" s="169"/>
    </row>
    <row r="258" spans="1:34" ht="15" customHeight="1" x14ac:dyDescent="0.25">
      <c r="A258" s="297"/>
      <c r="B258" s="39" t="s">
        <v>141</v>
      </c>
      <c r="C258" s="294"/>
      <c r="D258" s="35"/>
      <c r="E258" s="35"/>
      <c r="F258" s="35"/>
      <c r="G258" s="23"/>
      <c r="H258" s="23">
        <f t="shared" ref="H258:I258" si="253">SUM(H259:H260)</f>
        <v>2800000</v>
      </c>
      <c r="I258" s="23">
        <f t="shared" si="253"/>
        <v>-1000000</v>
      </c>
      <c r="J258" s="23">
        <f t="shared" ref="J258:T258" si="254">SUM(J259:J260)</f>
        <v>1800000</v>
      </c>
      <c r="K258" s="23">
        <f t="shared" si="254"/>
        <v>250000</v>
      </c>
      <c r="L258" s="23">
        <f t="shared" si="254"/>
        <v>2050000</v>
      </c>
      <c r="M258" s="23">
        <f t="shared" si="254"/>
        <v>0</v>
      </c>
      <c r="N258" s="23">
        <f t="shared" si="254"/>
        <v>2050000</v>
      </c>
      <c r="O258" s="23">
        <f t="shared" si="254"/>
        <v>2049946</v>
      </c>
      <c r="P258" s="23">
        <f t="shared" si="254"/>
        <v>54</v>
      </c>
      <c r="Q258" s="23">
        <f t="shared" si="254"/>
        <v>0</v>
      </c>
      <c r="R258" s="23">
        <f t="shared" si="254"/>
        <v>2049946</v>
      </c>
      <c r="S258" s="23">
        <f t="shared" si="254"/>
        <v>1438152.59</v>
      </c>
      <c r="T258" s="23">
        <f t="shared" si="254"/>
        <v>1424109.56</v>
      </c>
      <c r="U258" s="168">
        <f>+IFERROR((R258/N258),0%)</f>
        <v>0.99997365853658537</v>
      </c>
    </row>
    <row r="259" spans="1:34" ht="15" customHeight="1" x14ac:dyDescent="0.25">
      <c r="A259" s="297"/>
      <c r="B259" s="35" t="s">
        <v>24</v>
      </c>
      <c r="C259" s="294" t="s">
        <v>25</v>
      </c>
      <c r="D259" s="40">
        <v>174241</v>
      </c>
      <c r="E259" s="294">
        <v>3</v>
      </c>
      <c r="F259" s="339">
        <v>142</v>
      </c>
      <c r="G259" s="41" t="str">
        <f>CONCATENATE(D259,"-",E259,"-",F259)</f>
        <v>174241-3-142</v>
      </c>
      <c r="H259" s="33">
        <f>IFERROR(VLOOKUP(G259,'Base Zero'!A:L,6,FALSE),0)</f>
        <v>1800000</v>
      </c>
      <c r="I259" s="33">
        <f>IFERROR(VLOOKUP(G259,'Base Zero'!A:L,7,FALSE),0)</f>
        <v>0</v>
      </c>
      <c r="J259" s="24">
        <f>(H259+I259)</f>
        <v>1800000</v>
      </c>
      <c r="K259" s="33">
        <f>(L259-J259)</f>
        <v>-100000</v>
      </c>
      <c r="L259" s="33">
        <f>IFERROR(VLOOKUP(G259,'Base Zero'!$A:$L,10,FALSE),0)</f>
        <v>1700000</v>
      </c>
      <c r="M259" s="33">
        <f>+L259-N259</f>
        <v>0</v>
      </c>
      <c r="N259" s="33">
        <f>IFERROR(VLOOKUP(G259,'Base Zero'!$A:$S,19,FALSE),0)</f>
        <v>1700000</v>
      </c>
      <c r="O259" s="33">
        <f>IFERROR(VLOOKUP(G259,'Base Execução'!A:P,6,FALSE),0)+IFERROR(VLOOKUP(G259,'Destaque Liberado pela CPRM'!A:F,6,FALSE),0)</f>
        <v>1700000</v>
      </c>
      <c r="P259" s="256">
        <f>+N259-O259</f>
        <v>0</v>
      </c>
      <c r="Q259" s="33"/>
      <c r="R259" s="256">
        <f>IFERROR(VLOOKUP(G259,'Base Execução'!$A:$L,8,FALSE),0)</f>
        <v>1700000</v>
      </c>
      <c r="S259" s="256">
        <f>IFERROR(VLOOKUP(G259,'Base Execução'!$A:$L,10,FALSE),0)</f>
        <v>1392014.04</v>
      </c>
      <c r="T259" s="33">
        <f>IFERROR(VLOOKUP(G259,'Base Execução'!$A:$L,12,FALSE),0)</f>
        <v>1378555.07</v>
      </c>
      <c r="U259" s="169"/>
    </row>
    <row r="260" spans="1:34" ht="15" customHeight="1" x14ac:dyDescent="0.25">
      <c r="A260" s="297"/>
      <c r="B260" s="35" t="s">
        <v>24</v>
      </c>
      <c r="C260" s="294" t="s">
        <v>28</v>
      </c>
      <c r="D260" s="40">
        <v>174241</v>
      </c>
      <c r="E260" s="294">
        <v>4</v>
      </c>
      <c r="F260" s="339">
        <v>142</v>
      </c>
      <c r="G260" s="41" t="str">
        <f>CONCATENATE(D260,"-",E260,"-",F260)</f>
        <v>174241-4-142</v>
      </c>
      <c r="H260" s="33">
        <f>IFERROR(VLOOKUP(G260,'Base Zero'!A:L,6,FALSE),0)</f>
        <v>1000000</v>
      </c>
      <c r="I260" s="33">
        <f>IFERROR(VLOOKUP(G260,'Base Zero'!A:L,7,FALSE),0)</f>
        <v>-1000000</v>
      </c>
      <c r="J260" s="24">
        <f>(H260+I260)</f>
        <v>0</v>
      </c>
      <c r="K260" s="33">
        <f>(L260-J260)</f>
        <v>350000</v>
      </c>
      <c r="L260" s="33">
        <f>IFERROR(VLOOKUP(G260,'Base Zero'!$A:$L,10,FALSE),0)</f>
        <v>350000</v>
      </c>
      <c r="M260" s="33">
        <f>+L260-N260</f>
        <v>0</v>
      </c>
      <c r="N260" s="33">
        <f>IFERROR(VLOOKUP(G260,'Base Zero'!$A:$S,19,FALSE),0)</f>
        <v>350000</v>
      </c>
      <c r="O260" s="33">
        <f>IFERROR(VLOOKUP(G260,'Base Execução'!A:P,6,FALSE),0)+IFERROR(VLOOKUP(G260,'Destaque Liberado pela CPRM'!A:F,6,FALSE),0)</f>
        <v>349946</v>
      </c>
      <c r="P260" s="256">
        <f>+N260-O260</f>
        <v>54</v>
      </c>
      <c r="Q260" s="34"/>
      <c r="R260" s="256">
        <f>IFERROR(VLOOKUP(G260,'Base Execução'!$A:$L,8,FALSE),0)</f>
        <v>349946</v>
      </c>
      <c r="S260" s="256">
        <f>IFERROR(VLOOKUP(G260,'Base Execução'!$A:$L,10,FALSE),0)</f>
        <v>46138.55</v>
      </c>
      <c r="T260" s="33">
        <f>IFERROR(VLOOKUP(G260,'Base Execução'!$A:$L,12,FALSE),0)</f>
        <v>45554.49</v>
      </c>
      <c r="U260" s="169"/>
    </row>
    <row r="261" spans="1:34" ht="15" customHeight="1" x14ac:dyDescent="0.25">
      <c r="A261" s="297"/>
      <c r="B261" s="474" t="s">
        <v>288</v>
      </c>
      <c r="C261" s="294"/>
      <c r="D261" s="40"/>
      <c r="E261" s="294"/>
      <c r="F261" s="339"/>
      <c r="G261" s="41"/>
      <c r="H261" s="33"/>
      <c r="I261" s="33"/>
      <c r="J261" s="24"/>
      <c r="K261" s="33"/>
      <c r="L261" s="33"/>
      <c r="M261" s="33"/>
      <c r="N261" s="33"/>
      <c r="O261" s="33"/>
      <c r="P261" s="256"/>
      <c r="Q261" s="34"/>
      <c r="R261" s="256"/>
      <c r="S261" s="256"/>
      <c r="T261" s="33"/>
      <c r="U261" s="169"/>
    </row>
    <row r="262" spans="1:34" ht="15" customHeight="1" x14ac:dyDescent="0.25">
      <c r="A262" s="297"/>
      <c r="B262" s="39" t="s">
        <v>152</v>
      </c>
      <c r="C262" s="294"/>
      <c r="D262" s="37"/>
      <c r="E262" s="36"/>
      <c r="F262" s="38"/>
      <c r="G262" s="34"/>
      <c r="H262" s="23">
        <f t="shared" ref="H262:I262" si="255">SUM(H263:H264)</f>
        <v>2400000</v>
      </c>
      <c r="I262" s="23">
        <f t="shared" si="255"/>
        <v>0</v>
      </c>
      <c r="J262" s="23">
        <f t="shared" ref="J262:T262" si="256">SUM(J263:J264)</f>
        <v>2400000</v>
      </c>
      <c r="K262" s="23">
        <f t="shared" si="256"/>
        <v>-150000</v>
      </c>
      <c r="L262" s="23">
        <f t="shared" si="256"/>
        <v>2250000</v>
      </c>
      <c r="M262" s="23">
        <f t="shared" si="256"/>
        <v>0</v>
      </c>
      <c r="N262" s="23">
        <f t="shared" si="256"/>
        <v>2250000</v>
      </c>
      <c r="O262" s="23">
        <f t="shared" si="256"/>
        <v>2250000</v>
      </c>
      <c r="P262" s="254">
        <f t="shared" si="256"/>
        <v>0</v>
      </c>
      <c r="Q262" s="23">
        <f t="shared" si="256"/>
        <v>0</v>
      </c>
      <c r="R262" s="23">
        <f t="shared" si="256"/>
        <v>2150000</v>
      </c>
      <c r="S262" s="23">
        <f t="shared" si="256"/>
        <v>1882300.27</v>
      </c>
      <c r="T262" s="23">
        <f t="shared" si="256"/>
        <v>1879920.71</v>
      </c>
      <c r="U262" s="168">
        <f>+IFERROR((R262/N262),0%)</f>
        <v>0.9555555555555556</v>
      </c>
    </row>
    <row r="263" spans="1:34" ht="15" customHeight="1" x14ac:dyDescent="0.25">
      <c r="A263" s="297"/>
      <c r="B263" s="35" t="s">
        <v>24</v>
      </c>
      <c r="C263" s="294" t="s">
        <v>25</v>
      </c>
      <c r="D263" s="40">
        <v>174269</v>
      </c>
      <c r="E263" s="294">
        <v>3</v>
      </c>
      <c r="F263" s="339">
        <v>142</v>
      </c>
      <c r="G263" s="41" t="str">
        <f>CONCATENATE(D263,"-",E263,"-",F263)</f>
        <v>174269-3-142</v>
      </c>
      <c r="H263" s="33">
        <f>IFERROR(VLOOKUP(G263,'Base Zero'!A:L,6,FALSE),0)</f>
        <v>2200000</v>
      </c>
      <c r="I263" s="33">
        <f>IFERROR(VLOOKUP(G263,'Base Zero'!A:L,7,FALSE),0)</f>
        <v>0</v>
      </c>
      <c r="J263" s="24">
        <f>(H263+I263)</f>
        <v>2200000</v>
      </c>
      <c r="K263" s="33">
        <f>(L263-J263)</f>
        <v>-150000</v>
      </c>
      <c r="L263" s="33">
        <f>IFERROR(VLOOKUP(G263,'Base Zero'!$A:$L,10,FALSE),0)</f>
        <v>2050000</v>
      </c>
      <c r="M263" s="33">
        <f t="shared" ref="M263:M264" si="257">+L263-N263</f>
        <v>0</v>
      </c>
      <c r="N263" s="33">
        <f>IFERROR(VLOOKUP(G263,'Base Zero'!$A:$S,19,FALSE),0)</f>
        <v>2050000</v>
      </c>
      <c r="O263" s="33">
        <f>IFERROR(VLOOKUP(G263,'Base Execução'!A:P,6,FALSE),0)+IFERROR(VLOOKUP(G263,'Destaque Liberado pela CPRM'!A:F,6,FALSE),0)</f>
        <v>2050000</v>
      </c>
      <c r="P263" s="256">
        <f>+N263-O263</f>
        <v>0</v>
      </c>
      <c r="Q263" s="33"/>
      <c r="R263" s="256">
        <f>IFERROR(VLOOKUP(G263,'Base Execução'!$A:$L,8,FALSE),0)</f>
        <v>1950000</v>
      </c>
      <c r="S263" s="256">
        <f>IFERROR(VLOOKUP(G263,'Base Execução'!$A:$L,10,FALSE),0)</f>
        <v>1764609.79</v>
      </c>
      <c r="T263" s="33">
        <f>IFERROR(VLOOKUP(G263,'Base Execução'!$A:$L,12,FALSE),0)</f>
        <v>1762851.04</v>
      </c>
      <c r="U263" s="169"/>
    </row>
    <row r="264" spans="1:34" ht="15" customHeight="1" x14ac:dyDescent="0.25">
      <c r="A264" s="297"/>
      <c r="B264" s="340" t="s">
        <v>40</v>
      </c>
      <c r="C264" s="294" t="s">
        <v>25</v>
      </c>
      <c r="D264" s="40">
        <v>174269</v>
      </c>
      <c r="E264" s="294">
        <v>3</v>
      </c>
      <c r="F264" s="45">
        <v>150</v>
      </c>
      <c r="G264" s="41" t="str">
        <f>CONCATENATE(D264,"-",E264,"-",F264)</f>
        <v>174269-3-150</v>
      </c>
      <c r="H264" s="33">
        <f>IFERROR(VLOOKUP(G264,'Base Zero'!A:L,6,FALSE),0)</f>
        <v>200000</v>
      </c>
      <c r="I264" s="33">
        <f>IFERROR(VLOOKUP(G264,'Base Zero'!A:L,7,FALSE),0)</f>
        <v>0</v>
      </c>
      <c r="J264" s="24">
        <f>(H264+I264)</f>
        <v>200000</v>
      </c>
      <c r="K264" s="33">
        <f>(L264-J264)</f>
        <v>0</v>
      </c>
      <c r="L264" s="33">
        <f>IFERROR(VLOOKUP(G264,'Base Zero'!$A:$L,10,FALSE),0)</f>
        <v>200000</v>
      </c>
      <c r="M264" s="33">
        <f t="shared" si="257"/>
        <v>0</v>
      </c>
      <c r="N264" s="33">
        <f>IFERROR(VLOOKUP(G264,'Base Zero'!$A:$S,19,FALSE),0)</f>
        <v>200000</v>
      </c>
      <c r="O264" s="33">
        <f>IFERROR(VLOOKUP(G264,'Base Execução'!A:P,6,FALSE),0)+IFERROR(VLOOKUP(G264,'Destaque Liberado pela CPRM'!A:F,6,FALSE),0)</f>
        <v>200000</v>
      </c>
      <c r="P264" s="256">
        <f>+N264-O264</f>
        <v>0</v>
      </c>
      <c r="Q264" s="34"/>
      <c r="R264" s="256">
        <f>IFERROR(VLOOKUP(G264,'Base Execução'!$A:$L,8,FALSE),0)</f>
        <v>200000</v>
      </c>
      <c r="S264" s="256">
        <f>IFERROR(VLOOKUP(G264,'Base Execução'!$A:$L,10,FALSE),0)</f>
        <v>117690.48</v>
      </c>
      <c r="T264" s="33">
        <f>IFERROR(VLOOKUP(G264,'Base Execução'!$A:$L,12,FALSE),0)</f>
        <v>117069.67</v>
      </c>
      <c r="U264" s="169"/>
    </row>
    <row r="265" spans="1:34" ht="15" customHeight="1" x14ac:dyDescent="0.25">
      <c r="A265" s="297"/>
      <c r="B265" s="473" t="s">
        <v>289</v>
      </c>
      <c r="C265" s="294"/>
      <c r="D265" s="40"/>
      <c r="E265" s="294"/>
      <c r="F265" s="45"/>
      <c r="G265" s="41"/>
      <c r="H265" s="33"/>
      <c r="I265" s="33"/>
      <c r="J265" s="24"/>
      <c r="K265" s="33"/>
      <c r="L265" s="33"/>
      <c r="M265" s="33"/>
      <c r="N265" s="33"/>
      <c r="O265" s="33"/>
      <c r="P265" s="256"/>
      <c r="Q265" s="34"/>
      <c r="R265" s="256"/>
      <c r="S265" s="256"/>
      <c r="T265" s="33"/>
      <c r="U265" s="169"/>
    </row>
    <row r="266" spans="1:34" ht="15" customHeight="1" x14ac:dyDescent="0.25">
      <c r="A266" s="297"/>
      <c r="B266" s="39" t="s">
        <v>153</v>
      </c>
      <c r="C266" s="294"/>
      <c r="D266" s="37"/>
      <c r="E266" s="36"/>
      <c r="F266" s="38"/>
      <c r="G266" s="34"/>
      <c r="H266" s="23">
        <f t="shared" ref="H266:I266" si="258">SUM(H267:H267)</f>
        <v>800000</v>
      </c>
      <c r="I266" s="23">
        <f t="shared" si="258"/>
        <v>0</v>
      </c>
      <c r="J266" s="23">
        <f t="shared" ref="J266:T266" si="259">SUM(J267:J267)</f>
        <v>800000</v>
      </c>
      <c r="K266" s="23">
        <f t="shared" si="259"/>
        <v>-100000</v>
      </c>
      <c r="L266" s="23">
        <f t="shared" si="259"/>
        <v>700000</v>
      </c>
      <c r="M266" s="23">
        <f t="shared" si="259"/>
        <v>0</v>
      </c>
      <c r="N266" s="23">
        <f t="shared" si="259"/>
        <v>700000</v>
      </c>
      <c r="O266" s="23">
        <f t="shared" si="259"/>
        <v>700000</v>
      </c>
      <c r="P266" s="254">
        <f t="shared" si="259"/>
        <v>0</v>
      </c>
      <c r="Q266" s="23">
        <f t="shared" si="259"/>
        <v>0</v>
      </c>
      <c r="R266" s="23">
        <f t="shared" si="259"/>
        <v>700000</v>
      </c>
      <c r="S266" s="23">
        <f t="shared" si="259"/>
        <v>594009.12</v>
      </c>
      <c r="T266" s="23">
        <f t="shared" si="259"/>
        <v>592659.18999999994</v>
      </c>
      <c r="U266" s="168">
        <f>+IFERROR((R266/N266),0%)</f>
        <v>1</v>
      </c>
    </row>
    <row r="267" spans="1:34" ht="15" customHeight="1" x14ac:dyDescent="0.25">
      <c r="A267" s="297"/>
      <c r="B267" s="35" t="s">
        <v>24</v>
      </c>
      <c r="C267" s="294" t="s">
        <v>25</v>
      </c>
      <c r="D267" s="40">
        <v>174272</v>
      </c>
      <c r="E267" s="294">
        <v>3</v>
      </c>
      <c r="F267" s="339">
        <v>142</v>
      </c>
      <c r="G267" s="41" t="str">
        <f>CONCATENATE(D267,"-",E267,"-",F267)</f>
        <v>174272-3-142</v>
      </c>
      <c r="H267" s="33">
        <f>IFERROR(VLOOKUP(G267,'Base Zero'!A:L,6,FALSE),0)</f>
        <v>800000</v>
      </c>
      <c r="I267" s="33">
        <f>IFERROR(VLOOKUP(G267,'Base Zero'!A:L,7,FALSE),0)</f>
        <v>0</v>
      </c>
      <c r="J267" s="24">
        <f>(H267+I267)</f>
        <v>800000</v>
      </c>
      <c r="K267" s="33">
        <f>(L267-J267)</f>
        <v>-100000</v>
      </c>
      <c r="L267" s="33">
        <f>IFERROR(VLOOKUP(G267,'Base Zero'!$A:$L,10,FALSE),0)</f>
        <v>700000</v>
      </c>
      <c r="M267" s="33">
        <f t="shared" ref="M267" si="260">+L267-N267</f>
        <v>0</v>
      </c>
      <c r="N267" s="33">
        <f>IFERROR(VLOOKUP(G267,'Base Zero'!$A:$S,19,FALSE),0)</f>
        <v>700000</v>
      </c>
      <c r="O267" s="33">
        <f>IFERROR(VLOOKUP(G267,'Base Execução'!A:P,6,FALSE),0)+IFERROR(VLOOKUP(G267,'Destaque Liberado pela CPRM'!A:F,6,FALSE),0)</f>
        <v>700000</v>
      </c>
      <c r="P267" s="256">
        <f>+N267-O267</f>
        <v>0</v>
      </c>
      <c r="Q267" s="33"/>
      <c r="R267" s="256">
        <f>IFERROR(VLOOKUP(G267,'Base Execução'!$A:$L,8,FALSE),0)</f>
        <v>700000</v>
      </c>
      <c r="S267" s="256">
        <f>IFERROR(VLOOKUP(G267,'Base Execução'!$A:$L,10,FALSE),0)</f>
        <v>594009.12</v>
      </c>
      <c r="T267" s="33">
        <f>IFERROR(VLOOKUP(G267,'Base Execução'!$A:$L,12,FALSE),0)</f>
        <v>592659.18999999994</v>
      </c>
      <c r="U267" s="169"/>
    </row>
    <row r="268" spans="1:34" ht="25" customHeight="1" x14ac:dyDescent="0.25">
      <c r="A268" s="297"/>
      <c r="B268" s="474" t="s">
        <v>290</v>
      </c>
      <c r="C268" s="294"/>
      <c r="D268" s="40"/>
      <c r="E268" s="294"/>
      <c r="F268" s="339"/>
      <c r="G268" s="41"/>
      <c r="H268" s="33"/>
      <c r="I268" s="33"/>
      <c r="J268" s="24"/>
      <c r="K268" s="33"/>
      <c r="L268" s="33"/>
      <c r="M268" s="33"/>
      <c r="N268" s="33"/>
      <c r="O268" s="33"/>
      <c r="P268" s="256"/>
      <c r="Q268" s="33"/>
      <c r="R268" s="256"/>
      <c r="S268" s="256"/>
      <c r="T268" s="33"/>
      <c r="U268" s="169"/>
    </row>
    <row r="269" spans="1:34" ht="15" customHeight="1" x14ac:dyDescent="0.25">
      <c r="A269" s="297"/>
      <c r="B269" s="39" t="s">
        <v>154</v>
      </c>
      <c r="C269" s="294"/>
      <c r="D269" s="37"/>
      <c r="E269" s="36"/>
      <c r="F269" s="38"/>
      <c r="G269" s="34"/>
      <c r="H269" s="23">
        <f t="shared" ref="H269:I269" si="261">SUM(H270:H270)</f>
        <v>1500000</v>
      </c>
      <c r="I269" s="23">
        <f t="shared" si="261"/>
        <v>0</v>
      </c>
      <c r="J269" s="23">
        <f t="shared" ref="J269:T269" si="262">SUM(J270:J270)</f>
        <v>1500000</v>
      </c>
      <c r="K269" s="23">
        <f t="shared" si="262"/>
        <v>0</v>
      </c>
      <c r="L269" s="23">
        <f t="shared" si="262"/>
        <v>1500000</v>
      </c>
      <c r="M269" s="23">
        <f t="shared" si="262"/>
        <v>0</v>
      </c>
      <c r="N269" s="23">
        <f t="shared" si="262"/>
        <v>1500000</v>
      </c>
      <c r="O269" s="23">
        <f t="shared" si="262"/>
        <v>1500000</v>
      </c>
      <c r="P269" s="254">
        <f t="shared" si="262"/>
        <v>0</v>
      </c>
      <c r="Q269" s="23">
        <f t="shared" si="262"/>
        <v>0</v>
      </c>
      <c r="R269" s="23">
        <f t="shared" si="262"/>
        <v>1500000</v>
      </c>
      <c r="S269" s="23">
        <f t="shared" si="262"/>
        <v>1125200</v>
      </c>
      <c r="T269" s="23">
        <f t="shared" si="262"/>
        <v>1125200</v>
      </c>
      <c r="U269" s="168">
        <f>+IFERROR((R269/N269),0%)</f>
        <v>1</v>
      </c>
    </row>
    <row r="270" spans="1:34" ht="15" customHeight="1" x14ac:dyDescent="0.25">
      <c r="A270" s="297"/>
      <c r="B270" s="35" t="s">
        <v>24</v>
      </c>
      <c r="C270" s="294" t="s">
        <v>25</v>
      </c>
      <c r="D270" s="40">
        <v>174273</v>
      </c>
      <c r="E270" s="294">
        <v>3</v>
      </c>
      <c r="F270" s="339">
        <v>142</v>
      </c>
      <c r="G270" s="41" t="str">
        <f>CONCATENATE(D270,"-",E270,"-",F270)</f>
        <v>174273-3-142</v>
      </c>
      <c r="H270" s="33">
        <f>IFERROR(VLOOKUP(G270,'Base Zero'!A:L,6,FALSE),0)</f>
        <v>1500000</v>
      </c>
      <c r="I270" s="33">
        <f>IFERROR(VLOOKUP(G270,'Base Zero'!A:L,7,FALSE),0)</f>
        <v>0</v>
      </c>
      <c r="J270" s="24">
        <f>(H270+I270)</f>
        <v>1500000</v>
      </c>
      <c r="K270" s="33">
        <f>(L270-J270)</f>
        <v>0</v>
      </c>
      <c r="L270" s="33">
        <f>IFERROR(VLOOKUP(G270,'Base Zero'!$A:$L,10,FALSE),0)</f>
        <v>1500000</v>
      </c>
      <c r="M270" s="33">
        <f t="shared" ref="M270" si="263">+L270-N270</f>
        <v>0</v>
      </c>
      <c r="N270" s="33">
        <f>IFERROR(VLOOKUP(G270,'Base Zero'!$A:$S,19,FALSE),0)</f>
        <v>1500000</v>
      </c>
      <c r="O270" s="33">
        <f>IFERROR(VLOOKUP(G270,'Base Execução'!A:P,6,FALSE),0)+IFERROR(VLOOKUP(G270,'Destaque Liberado pela CPRM'!A:F,6,FALSE),0)</f>
        <v>1500000</v>
      </c>
      <c r="P270" s="256">
        <f>+N270-O270</f>
        <v>0</v>
      </c>
      <c r="Q270" s="33"/>
      <c r="R270" s="256">
        <f>IFERROR(VLOOKUP(G270,'Base Execução'!$A:$L,8,FALSE),0)</f>
        <v>1500000</v>
      </c>
      <c r="S270" s="256">
        <f>IFERROR(VLOOKUP(G270,'Base Execução'!$A:$L,10,FALSE),0)</f>
        <v>1125200</v>
      </c>
      <c r="T270" s="33">
        <f>IFERROR(VLOOKUP(G270,'Base Execução'!$A:$L,12,FALSE),0)</f>
        <v>1125200</v>
      </c>
      <c r="U270" s="169"/>
    </row>
    <row r="271" spans="1:34" s="12" customFormat="1" ht="15" customHeight="1" x14ac:dyDescent="0.25">
      <c r="A271" s="297"/>
      <c r="B271" s="327"/>
      <c r="C271" s="54"/>
      <c r="D271" s="55"/>
      <c r="E271" s="54"/>
      <c r="F271" s="56"/>
      <c r="G271" s="54"/>
      <c r="H271" s="43"/>
      <c r="I271" s="43"/>
      <c r="J271" s="25"/>
      <c r="K271" s="43"/>
      <c r="L271" s="43"/>
      <c r="M271" s="43"/>
      <c r="N271" s="43"/>
      <c r="O271" s="43"/>
      <c r="P271" s="290"/>
      <c r="Q271" s="36"/>
      <c r="R271" s="290"/>
      <c r="S271" s="290"/>
      <c r="T271" s="43"/>
      <c r="U271" s="326"/>
      <c r="V271" s="407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</row>
    <row r="272" spans="1:34" s="11" customFormat="1" ht="25" customHeight="1" x14ac:dyDescent="0.25">
      <c r="A272" s="108"/>
      <c r="B272" s="267" t="s">
        <v>291</v>
      </c>
      <c r="C272" s="303"/>
      <c r="D272" s="41"/>
      <c r="E272" s="303"/>
      <c r="F272" s="304"/>
      <c r="G272" s="303"/>
      <c r="H272" s="22">
        <f>SUM(H274:H275)</f>
        <v>2000000</v>
      </c>
      <c r="I272" s="22">
        <f t="shared" ref="I272:T272" si="264">SUM(I274:I275)</f>
        <v>-100000</v>
      </c>
      <c r="J272" s="22">
        <f t="shared" si="264"/>
        <v>1900000</v>
      </c>
      <c r="K272" s="22">
        <f t="shared" si="264"/>
        <v>-200000</v>
      </c>
      <c r="L272" s="22">
        <f t="shared" si="264"/>
        <v>1700000</v>
      </c>
      <c r="M272" s="22">
        <f t="shared" si="264"/>
        <v>0</v>
      </c>
      <c r="N272" s="22">
        <f t="shared" si="264"/>
        <v>1700000</v>
      </c>
      <c r="O272" s="22">
        <f t="shared" si="264"/>
        <v>1699879.0899999999</v>
      </c>
      <c r="P272" s="22">
        <f t="shared" si="264"/>
        <v>120.9100000000326</v>
      </c>
      <c r="Q272" s="23">
        <f t="shared" si="264"/>
        <v>0</v>
      </c>
      <c r="R272" s="22">
        <f t="shared" si="264"/>
        <v>1699879.0899999999</v>
      </c>
      <c r="S272" s="22">
        <f t="shared" si="264"/>
        <v>1117838.57</v>
      </c>
      <c r="T272" s="22">
        <f t="shared" si="264"/>
        <v>1107027.67</v>
      </c>
      <c r="U272" s="170">
        <f>+IFERROR((R272/N272),0%)</f>
        <v>0.99992887647058815</v>
      </c>
      <c r="V272" s="406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s="11" customFormat="1" ht="15" customHeight="1" x14ac:dyDescent="0.25">
      <c r="A273" s="108"/>
      <c r="B273" s="302" t="s">
        <v>343</v>
      </c>
      <c r="C273" s="303"/>
      <c r="D273" s="41"/>
      <c r="E273" s="303"/>
      <c r="F273" s="304"/>
      <c r="G273" s="303"/>
      <c r="H273" s="33"/>
      <c r="I273" s="33"/>
      <c r="J273" s="24"/>
      <c r="K273" s="33"/>
      <c r="L273" s="33"/>
      <c r="M273" s="33"/>
      <c r="N273" s="33"/>
      <c r="O273" s="33"/>
      <c r="P273" s="256"/>
      <c r="Q273" s="34"/>
      <c r="R273" s="257"/>
      <c r="S273" s="257"/>
      <c r="T273" s="32"/>
      <c r="U273" s="169"/>
      <c r="V273" s="406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s="11" customFormat="1" ht="15" customHeight="1" x14ac:dyDescent="0.25">
      <c r="A274" s="108"/>
      <c r="B274" s="340" t="s">
        <v>24</v>
      </c>
      <c r="C274" s="303" t="s">
        <v>25</v>
      </c>
      <c r="D274" s="41">
        <v>174240</v>
      </c>
      <c r="E274" s="303">
        <v>3</v>
      </c>
      <c r="F274" s="339">
        <v>142</v>
      </c>
      <c r="G274" s="303"/>
      <c r="H274" s="33">
        <f>H279</f>
        <v>1900000</v>
      </c>
      <c r="I274" s="33">
        <f t="shared" ref="I274:T274" si="265">I279</f>
        <v>0</v>
      </c>
      <c r="J274" s="33">
        <f t="shared" si="265"/>
        <v>1900000</v>
      </c>
      <c r="K274" s="33">
        <f t="shared" si="265"/>
        <v>-930000</v>
      </c>
      <c r="L274" s="33">
        <f t="shared" si="265"/>
        <v>970000</v>
      </c>
      <c r="M274" s="33">
        <f t="shared" si="265"/>
        <v>0</v>
      </c>
      <c r="N274" s="33">
        <f t="shared" si="265"/>
        <v>970000</v>
      </c>
      <c r="O274" s="33">
        <f t="shared" si="265"/>
        <v>970000</v>
      </c>
      <c r="P274" s="33">
        <f t="shared" si="265"/>
        <v>0</v>
      </c>
      <c r="Q274" s="33">
        <f t="shared" si="265"/>
        <v>0</v>
      </c>
      <c r="R274" s="33">
        <f t="shared" si="265"/>
        <v>970000</v>
      </c>
      <c r="S274" s="33">
        <f t="shared" si="265"/>
        <v>770750.43</v>
      </c>
      <c r="T274" s="33">
        <f t="shared" si="265"/>
        <v>759939.53</v>
      </c>
      <c r="U274" s="169"/>
      <c r="V274" s="406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s="11" customFormat="1" ht="15" customHeight="1" x14ac:dyDescent="0.25">
      <c r="A275" s="108"/>
      <c r="B275" s="340" t="s">
        <v>33</v>
      </c>
      <c r="C275" s="303" t="s">
        <v>28</v>
      </c>
      <c r="D275" s="41">
        <v>174240</v>
      </c>
      <c r="E275" s="303">
        <v>4</v>
      </c>
      <c r="F275" s="339">
        <v>142</v>
      </c>
      <c r="G275" s="303"/>
      <c r="H275" s="33">
        <f>H280</f>
        <v>100000</v>
      </c>
      <c r="I275" s="33">
        <f t="shared" ref="I275:T275" si="266">I280</f>
        <v>-100000</v>
      </c>
      <c r="J275" s="33">
        <f t="shared" si="266"/>
        <v>0</v>
      </c>
      <c r="K275" s="33">
        <f t="shared" si="266"/>
        <v>730000</v>
      </c>
      <c r="L275" s="33">
        <f t="shared" si="266"/>
        <v>730000</v>
      </c>
      <c r="M275" s="33">
        <f t="shared" si="266"/>
        <v>0</v>
      </c>
      <c r="N275" s="33">
        <f t="shared" si="266"/>
        <v>730000</v>
      </c>
      <c r="O275" s="33">
        <f t="shared" si="266"/>
        <v>729879.09</v>
      </c>
      <c r="P275" s="33">
        <f t="shared" si="266"/>
        <v>120.9100000000326</v>
      </c>
      <c r="Q275" s="33">
        <f t="shared" si="266"/>
        <v>0</v>
      </c>
      <c r="R275" s="33">
        <f t="shared" si="266"/>
        <v>729879.09</v>
      </c>
      <c r="S275" s="33">
        <f t="shared" si="266"/>
        <v>347088.14</v>
      </c>
      <c r="T275" s="33">
        <f t="shared" si="266"/>
        <v>347088.14</v>
      </c>
      <c r="U275" s="169"/>
      <c r="V275" s="406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s="11" customFormat="1" ht="15" customHeight="1" x14ac:dyDescent="0.25">
      <c r="A276" s="108"/>
      <c r="B276" s="340"/>
      <c r="C276" s="303"/>
      <c r="D276" s="41"/>
      <c r="E276" s="303"/>
      <c r="F276" s="339"/>
      <c r="G276" s="303"/>
      <c r="H276" s="33"/>
      <c r="I276" s="33"/>
      <c r="J276" s="24"/>
      <c r="K276" s="33"/>
      <c r="L276" s="33"/>
      <c r="M276" s="33"/>
      <c r="N276" s="33"/>
      <c r="O276" s="33"/>
      <c r="P276" s="256"/>
      <c r="Q276" s="34"/>
      <c r="R276" s="257"/>
      <c r="S276" s="257"/>
      <c r="T276" s="32"/>
      <c r="U276" s="169"/>
      <c r="V276" s="406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s="11" customFormat="1" ht="25" customHeight="1" x14ac:dyDescent="0.25">
      <c r="A277" s="108"/>
      <c r="B277" s="474" t="s">
        <v>292</v>
      </c>
      <c r="C277" s="303"/>
      <c r="D277" s="41"/>
      <c r="E277" s="303"/>
      <c r="F277" s="304"/>
      <c r="G277" s="303"/>
      <c r="H277" s="33"/>
      <c r="I277" s="33"/>
      <c r="J277" s="24"/>
      <c r="K277" s="33"/>
      <c r="L277" s="33"/>
      <c r="M277" s="33"/>
      <c r="N277" s="33"/>
      <c r="O277" s="33"/>
      <c r="P277" s="256"/>
      <c r="Q277" s="34"/>
      <c r="R277" s="257"/>
      <c r="S277" s="257"/>
      <c r="T277" s="32"/>
      <c r="U277" s="169"/>
      <c r="V277" s="406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s="11" customFormat="1" ht="15" customHeight="1" x14ac:dyDescent="0.25">
      <c r="A278" s="108"/>
      <c r="B278" s="39" t="s">
        <v>209</v>
      </c>
      <c r="C278" s="303"/>
      <c r="D278" s="41"/>
      <c r="E278" s="303"/>
      <c r="F278" s="304"/>
      <c r="G278" s="303"/>
      <c r="H278" s="23">
        <f t="shared" ref="H278:I278" si="267">SUM(H279:H280)</f>
        <v>2000000</v>
      </c>
      <c r="I278" s="23">
        <f t="shared" si="267"/>
        <v>-100000</v>
      </c>
      <c r="J278" s="23">
        <f>SUM(J279:J280)</f>
        <v>1900000</v>
      </c>
      <c r="K278" s="23">
        <f t="shared" ref="K278:T278" si="268">SUM(K279:K280)</f>
        <v>-200000</v>
      </c>
      <c r="L278" s="23">
        <f t="shared" si="268"/>
        <v>1700000</v>
      </c>
      <c r="M278" s="23">
        <f t="shared" si="268"/>
        <v>0</v>
      </c>
      <c r="N278" s="23">
        <f t="shared" si="268"/>
        <v>1700000</v>
      </c>
      <c r="O278" s="23">
        <f t="shared" si="268"/>
        <v>1699879.0899999999</v>
      </c>
      <c r="P278" s="23">
        <f t="shared" si="268"/>
        <v>120.9100000000326</v>
      </c>
      <c r="Q278" s="23">
        <f t="shared" si="268"/>
        <v>0</v>
      </c>
      <c r="R278" s="23">
        <f t="shared" si="268"/>
        <v>1699879.0899999999</v>
      </c>
      <c r="S278" s="23">
        <f t="shared" si="268"/>
        <v>1117838.57</v>
      </c>
      <c r="T278" s="23">
        <f t="shared" si="268"/>
        <v>1107027.67</v>
      </c>
      <c r="U278" s="168">
        <f>+IFERROR((R278/N278),0%)</f>
        <v>0.99992887647058815</v>
      </c>
      <c r="V278" s="406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s="11" customFormat="1" ht="15" customHeight="1" x14ac:dyDescent="0.25">
      <c r="A279" s="108"/>
      <c r="B279" s="340" t="s">
        <v>24</v>
      </c>
      <c r="C279" s="303" t="s">
        <v>25</v>
      </c>
      <c r="D279" s="41">
        <v>174240</v>
      </c>
      <c r="E279" s="303">
        <v>3</v>
      </c>
      <c r="F279" s="339">
        <v>142</v>
      </c>
      <c r="G279" s="41" t="str">
        <f>CONCATENATE(D279,"-",E279,"-",F279)</f>
        <v>174240-3-142</v>
      </c>
      <c r="H279" s="33">
        <f>IFERROR(VLOOKUP(G279,'Base Zero'!A:L,6,FALSE),0)</f>
        <v>1900000</v>
      </c>
      <c r="I279" s="33">
        <f>IFERROR(VLOOKUP(G279,'Base Zero'!A:L,7,FALSE),0)</f>
        <v>0</v>
      </c>
      <c r="J279" s="24">
        <f>(H279+I279)</f>
        <v>1900000</v>
      </c>
      <c r="K279" s="33">
        <f>(L279-J279)</f>
        <v>-930000</v>
      </c>
      <c r="L279" s="33">
        <f>IFERROR(VLOOKUP(G279,'Base Zero'!$A:$L,10,FALSE),0)</f>
        <v>970000</v>
      </c>
      <c r="M279" s="33">
        <f>+L279-N279</f>
        <v>0</v>
      </c>
      <c r="N279" s="33">
        <f>IFERROR(VLOOKUP(G279,'Base Zero'!$A:$S,19,FALSE),0)</f>
        <v>970000</v>
      </c>
      <c r="O279" s="33">
        <f>IFERROR(VLOOKUP(G279,'Base Execução'!A:P,6,FALSE),0)+IFERROR(VLOOKUP(G279,'Destaque Liberado pela CPRM'!A:F,6,FALSE),0)</f>
        <v>970000</v>
      </c>
      <c r="P279" s="256">
        <f>+N279-O279</f>
        <v>0</v>
      </c>
      <c r="Q279" s="33"/>
      <c r="R279" s="256">
        <f>IFERROR(VLOOKUP(G279,'Base Execução'!$A:$L,8,FALSE),0)</f>
        <v>970000</v>
      </c>
      <c r="S279" s="256">
        <f>IFERROR(VLOOKUP(G279,'Base Execução'!$A:$L,10,FALSE),0)</f>
        <v>770750.43</v>
      </c>
      <c r="T279" s="33">
        <f>IFERROR(VLOOKUP(G279,'Base Execução'!$A:$L,12,FALSE),0)</f>
        <v>759939.53</v>
      </c>
      <c r="U279" s="169"/>
      <c r="V279" s="406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s="11" customFormat="1" ht="15" customHeight="1" x14ac:dyDescent="0.25">
      <c r="A280" s="108"/>
      <c r="B280" s="340" t="s">
        <v>33</v>
      </c>
      <c r="C280" s="303" t="s">
        <v>28</v>
      </c>
      <c r="D280" s="41">
        <v>174240</v>
      </c>
      <c r="E280" s="303">
        <v>4</v>
      </c>
      <c r="F280" s="339">
        <v>142</v>
      </c>
      <c r="G280" s="41" t="str">
        <f>CONCATENATE(D280,"-",E280,"-",F280)</f>
        <v>174240-4-142</v>
      </c>
      <c r="H280" s="33">
        <f>IFERROR(VLOOKUP(G280,'Base Zero'!A:L,6,FALSE),0)</f>
        <v>100000</v>
      </c>
      <c r="I280" s="33">
        <f>IFERROR(VLOOKUP(G280,'Base Zero'!A:L,7,FALSE),0)</f>
        <v>-100000</v>
      </c>
      <c r="J280" s="24">
        <f>(H280+I280)</f>
        <v>0</v>
      </c>
      <c r="K280" s="33">
        <f>(L280-J280)</f>
        <v>730000</v>
      </c>
      <c r="L280" s="33">
        <f>IFERROR(VLOOKUP(G280,'Base Zero'!$A:$L,10,FALSE),0)</f>
        <v>730000</v>
      </c>
      <c r="M280" s="33">
        <f>+L280-N280</f>
        <v>0</v>
      </c>
      <c r="N280" s="33">
        <f>IFERROR(VLOOKUP(G280,'Base Zero'!$A:$S,19,FALSE),0)</f>
        <v>730000</v>
      </c>
      <c r="O280" s="33">
        <f>IFERROR(VLOOKUP(G280,'Base Execução'!A:P,6,FALSE),0)+IFERROR(VLOOKUP(G280,'Destaque Liberado pela CPRM'!A:F,6,FALSE),0)</f>
        <v>729879.09</v>
      </c>
      <c r="P280" s="256">
        <f>+N280-O280</f>
        <v>120.9100000000326</v>
      </c>
      <c r="Q280" s="34"/>
      <c r="R280" s="256">
        <f>IFERROR(VLOOKUP(G280,'Base Execução'!$A:$L,8,FALSE),0)</f>
        <v>729879.09</v>
      </c>
      <c r="S280" s="256">
        <f>IFERROR(VLOOKUP(G280,'Base Execução'!$A:$L,10,FALSE),0)</f>
        <v>347088.14</v>
      </c>
      <c r="T280" s="33">
        <f>IFERROR(VLOOKUP(G280,'Base Execução'!$A:$L,12,FALSE),0)</f>
        <v>347088.14</v>
      </c>
      <c r="U280" s="169"/>
      <c r="V280" s="406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s="11" customFormat="1" ht="15" customHeight="1" x14ac:dyDescent="0.25">
      <c r="A281" s="412"/>
      <c r="B281" s="327"/>
      <c r="C281" s="54"/>
      <c r="D281" s="55"/>
      <c r="E281" s="54"/>
      <c r="F281" s="56"/>
      <c r="G281" s="54"/>
      <c r="H281" s="43"/>
      <c r="I281" s="43"/>
      <c r="J281" s="25"/>
      <c r="K281" s="43"/>
      <c r="L281" s="43"/>
      <c r="M281" s="43"/>
      <c r="N281" s="43"/>
      <c r="O281" s="43"/>
      <c r="P281" s="290"/>
      <c r="Q281" s="36"/>
      <c r="R281" s="290"/>
      <c r="S281" s="290"/>
      <c r="T281" s="43"/>
      <c r="U281" s="326"/>
      <c r="V281" s="406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s="11" customFormat="1" ht="25" customHeight="1" x14ac:dyDescent="0.25">
      <c r="A282" s="108"/>
      <c r="B282" s="42" t="s">
        <v>293</v>
      </c>
      <c r="C282" s="303"/>
      <c r="D282" s="41"/>
      <c r="E282" s="303"/>
      <c r="F282" s="304"/>
      <c r="G282" s="303"/>
      <c r="H282" s="22">
        <f>SUM(H284:H288)</f>
        <v>5000000</v>
      </c>
      <c r="I282" s="22">
        <f t="shared" ref="I282:T282" si="269">SUM(I284:I288)</f>
        <v>-1000000</v>
      </c>
      <c r="J282" s="22">
        <f t="shared" si="269"/>
        <v>4000000</v>
      </c>
      <c r="K282" s="22">
        <f t="shared" si="269"/>
        <v>-59210</v>
      </c>
      <c r="L282" s="22">
        <f t="shared" si="269"/>
        <v>3940790</v>
      </c>
      <c r="M282" s="22">
        <f t="shared" si="269"/>
        <v>0</v>
      </c>
      <c r="N282" s="22">
        <f t="shared" si="269"/>
        <v>3940790</v>
      </c>
      <c r="O282" s="22">
        <f t="shared" si="269"/>
        <v>3940789.74</v>
      </c>
      <c r="P282" s="22">
        <f t="shared" si="269"/>
        <v>0.26000000000931323</v>
      </c>
      <c r="Q282" s="23">
        <f t="shared" ref="Q282" si="270">SUM(Q284:Q286)</f>
        <v>0</v>
      </c>
      <c r="R282" s="22">
        <f t="shared" si="269"/>
        <v>3740789.74</v>
      </c>
      <c r="S282" s="22">
        <f t="shared" si="269"/>
        <v>2456413.8899999997</v>
      </c>
      <c r="T282" s="22">
        <f t="shared" si="269"/>
        <v>1832745.76</v>
      </c>
      <c r="U282" s="170">
        <f>+IFERROR((R282/N282),0%)</f>
        <v>0.94924868871469936</v>
      </c>
      <c r="V282" s="406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s="11" customFormat="1" ht="15" customHeight="1" x14ac:dyDescent="0.25">
      <c r="A283" s="108"/>
      <c r="B283" s="302" t="s">
        <v>344</v>
      </c>
      <c r="C283" s="303"/>
      <c r="D283" s="41"/>
      <c r="E283" s="303"/>
      <c r="F283" s="304"/>
      <c r="G283" s="303"/>
      <c r="H283" s="33"/>
      <c r="I283" s="33"/>
      <c r="J283" s="33"/>
      <c r="K283" s="33"/>
      <c r="L283" s="33"/>
      <c r="M283" s="33"/>
      <c r="N283" s="33"/>
      <c r="O283" s="33"/>
      <c r="P283" s="256"/>
      <c r="Q283" s="34"/>
      <c r="R283" s="256"/>
      <c r="S283" s="256"/>
      <c r="T283" s="33"/>
      <c r="U283" s="169"/>
      <c r="V283" s="406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s="11" customFormat="1" ht="15" customHeight="1" x14ac:dyDescent="0.25">
      <c r="A284" s="108"/>
      <c r="B284" s="340" t="s">
        <v>24</v>
      </c>
      <c r="C284" s="303" t="s">
        <v>25</v>
      </c>
      <c r="D284" s="41"/>
      <c r="E284" s="303">
        <v>3</v>
      </c>
      <c r="F284" s="339">
        <v>142</v>
      </c>
      <c r="G284" s="41"/>
      <c r="H284" s="33">
        <f>H292+H299+H302+H305</f>
        <v>3400000</v>
      </c>
      <c r="I284" s="33">
        <f t="shared" ref="I284:T284" si="271">I292+I299+I302+I305</f>
        <v>0</v>
      </c>
      <c r="J284" s="33">
        <f t="shared" si="271"/>
        <v>3400000</v>
      </c>
      <c r="K284" s="33">
        <f t="shared" si="271"/>
        <v>-1055000</v>
      </c>
      <c r="L284" s="33">
        <f t="shared" si="271"/>
        <v>2345000</v>
      </c>
      <c r="M284" s="33">
        <f t="shared" si="271"/>
        <v>0</v>
      </c>
      <c r="N284" s="33">
        <f t="shared" si="271"/>
        <v>2345000</v>
      </c>
      <c r="O284" s="33">
        <f t="shared" si="271"/>
        <v>2345000</v>
      </c>
      <c r="P284" s="33">
        <f t="shared" si="271"/>
        <v>0</v>
      </c>
      <c r="Q284" s="33">
        <f t="shared" si="271"/>
        <v>0</v>
      </c>
      <c r="R284" s="33">
        <f t="shared" si="271"/>
        <v>2145000</v>
      </c>
      <c r="S284" s="33">
        <f t="shared" si="271"/>
        <v>1687405.95</v>
      </c>
      <c r="T284" s="33">
        <f t="shared" si="271"/>
        <v>1640611.66</v>
      </c>
      <c r="U284" s="321"/>
      <c r="V284" s="406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s="11" customFormat="1" ht="15" customHeight="1" x14ac:dyDescent="0.25">
      <c r="A285" s="108"/>
      <c r="B285" s="340" t="s">
        <v>27</v>
      </c>
      <c r="C285" s="303" t="s">
        <v>28</v>
      </c>
      <c r="D285" s="41"/>
      <c r="E285" s="303">
        <v>4</v>
      </c>
      <c r="F285" s="339">
        <v>142</v>
      </c>
      <c r="G285" s="41"/>
      <c r="H285" s="33">
        <f>H293</f>
        <v>1000000</v>
      </c>
      <c r="I285" s="33">
        <f t="shared" ref="I285:T285" si="272">I293</f>
        <v>-1000000</v>
      </c>
      <c r="J285" s="33">
        <f t="shared" si="272"/>
        <v>0</v>
      </c>
      <c r="K285" s="33">
        <f t="shared" si="272"/>
        <v>1005000</v>
      </c>
      <c r="L285" s="33">
        <f t="shared" si="272"/>
        <v>1005000</v>
      </c>
      <c r="M285" s="33">
        <f t="shared" si="272"/>
        <v>0</v>
      </c>
      <c r="N285" s="33">
        <f t="shared" si="272"/>
        <v>1005000</v>
      </c>
      <c r="O285" s="33">
        <f t="shared" si="272"/>
        <v>1005000</v>
      </c>
      <c r="P285" s="33">
        <f t="shared" si="272"/>
        <v>0</v>
      </c>
      <c r="Q285" s="33">
        <f t="shared" si="272"/>
        <v>0</v>
      </c>
      <c r="R285" s="33">
        <f t="shared" si="272"/>
        <v>1005000</v>
      </c>
      <c r="S285" s="33">
        <f t="shared" si="272"/>
        <v>524087.87</v>
      </c>
      <c r="T285" s="33">
        <f t="shared" si="272"/>
        <v>173.87</v>
      </c>
      <c r="U285" s="321"/>
      <c r="V285" s="406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s="11" customFormat="1" ht="15" customHeight="1" x14ac:dyDescent="0.25">
      <c r="A286" s="108"/>
      <c r="B286" s="340" t="s">
        <v>26</v>
      </c>
      <c r="C286" s="303" t="s">
        <v>25</v>
      </c>
      <c r="D286" s="41"/>
      <c r="E286" s="303">
        <v>3</v>
      </c>
      <c r="F286" s="304">
        <v>181</v>
      </c>
      <c r="G286" s="41"/>
      <c r="H286" s="33">
        <f>H294</f>
        <v>600000</v>
      </c>
      <c r="I286" s="33">
        <f t="shared" ref="I286:T286" si="273">I294</f>
        <v>0</v>
      </c>
      <c r="J286" s="33">
        <f t="shared" si="273"/>
        <v>600000</v>
      </c>
      <c r="K286" s="33">
        <f t="shared" si="273"/>
        <v>-284210</v>
      </c>
      <c r="L286" s="33">
        <f t="shared" si="273"/>
        <v>315790</v>
      </c>
      <c r="M286" s="33">
        <f t="shared" si="273"/>
        <v>0</v>
      </c>
      <c r="N286" s="33">
        <f t="shared" si="273"/>
        <v>315790</v>
      </c>
      <c r="O286" s="33">
        <f t="shared" si="273"/>
        <v>315789.74</v>
      </c>
      <c r="P286" s="33">
        <f t="shared" si="273"/>
        <v>0.26000000000931323</v>
      </c>
      <c r="Q286" s="33">
        <f t="shared" si="273"/>
        <v>0</v>
      </c>
      <c r="R286" s="33">
        <f t="shared" si="273"/>
        <v>315789.74</v>
      </c>
      <c r="S286" s="33">
        <f t="shared" si="273"/>
        <v>179591.96</v>
      </c>
      <c r="T286" s="33">
        <f t="shared" si="273"/>
        <v>149182.12</v>
      </c>
      <c r="U286" s="341"/>
      <c r="V286" s="406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s="11" customFormat="1" ht="15" customHeight="1" x14ac:dyDescent="0.25">
      <c r="A287" s="108"/>
      <c r="B287" s="340" t="s">
        <v>40</v>
      </c>
      <c r="C287" s="303" t="s">
        <v>25</v>
      </c>
      <c r="D287" s="41">
        <v>174238</v>
      </c>
      <c r="E287" s="303">
        <v>3</v>
      </c>
      <c r="F287" s="339">
        <v>350</v>
      </c>
      <c r="G287" s="41"/>
      <c r="H287" s="33">
        <f>H295</f>
        <v>0</v>
      </c>
      <c r="I287" s="33">
        <f t="shared" ref="I287:T287" si="274">I295</f>
        <v>0</v>
      </c>
      <c r="J287" s="33">
        <f t="shared" si="274"/>
        <v>0</v>
      </c>
      <c r="K287" s="33">
        <f t="shared" si="274"/>
        <v>195000</v>
      </c>
      <c r="L287" s="33">
        <f t="shared" si="274"/>
        <v>195000</v>
      </c>
      <c r="M287" s="33">
        <f t="shared" si="274"/>
        <v>0</v>
      </c>
      <c r="N287" s="33">
        <f t="shared" si="274"/>
        <v>195000</v>
      </c>
      <c r="O287" s="33">
        <f t="shared" si="274"/>
        <v>195000</v>
      </c>
      <c r="P287" s="33">
        <f t="shared" si="274"/>
        <v>0</v>
      </c>
      <c r="Q287" s="33"/>
      <c r="R287" s="33">
        <f t="shared" si="274"/>
        <v>195000</v>
      </c>
      <c r="S287" s="33">
        <f t="shared" si="274"/>
        <v>65328.11</v>
      </c>
      <c r="T287" s="33">
        <f t="shared" si="274"/>
        <v>42778.11</v>
      </c>
      <c r="U287" s="341"/>
      <c r="V287" s="406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s="11" customFormat="1" ht="15" customHeight="1" x14ac:dyDescent="0.25">
      <c r="A288" s="108"/>
      <c r="B288" s="340" t="s">
        <v>40</v>
      </c>
      <c r="C288" s="303" t="s">
        <v>25</v>
      </c>
      <c r="D288" s="41">
        <v>174238</v>
      </c>
      <c r="E288" s="303">
        <v>4</v>
      </c>
      <c r="F288" s="339">
        <v>350</v>
      </c>
      <c r="G288" s="41"/>
      <c r="H288" s="33">
        <f>H296</f>
        <v>0</v>
      </c>
      <c r="I288" s="33">
        <f t="shared" ref="I288:T288" si="275">I296</f>
        <v>0</v>
      </c>
      <c r="J288" s="33">
        <f t="shared" si="275"/>
        <v>0</v>
      </c>
      <c r="K288" s="33">
        <f t="shared" si="275"/>
        <v>80000</v>
      </c>
      <c r="L288" s="33">
        <f t="shared" si="275"/>
        <v>80000</v>
      </c>
      <c r="M288" s="33">
        <f t="shared" si="275"/>
        <v>0</v>
      </c>
      <c r="N288" s="33">
        <f t="shared" si="275"/>
        <v>80000</v>
      </c>
      <c r="O288" s="33">
        <f t="shared" si="275"/>
        <v>80000</v>
      </c>
      <c r="P288" s="33">
        <f t="shared" si="275"/>
        <v>0</v>
      </c>
      <c r="Q288" s="33"/>
      <c r="R288" s="33">
        <f t="shared" si="275"/>
        <v>80000</v>
      </c>
      <c r="S288" s="33">
        <f t="shared" si="275"/>
        <v>0</v>
      </c>
      <c r="T288" s="33">
        <f t="shared" si="275"/>
        <v>0</v>
      </c>
      <c r="U288" s="341"/>
      <c r="V288" s="406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s="11" customFormat="1" ht="15" customHeight="1" x14ac:dyDescent="0.25">
      <c r="A289" s="108"/>
      <c r="B289" s="340"/>
      <c r="C289" s="303"/>
      <c r="D289" s="41"/>
      <c r="E289" s="303"/>
      <c r="F289" s="304"/>
      <c r="G289" s="41"/>
      <c r="H289" s="33"/>
      <c r="I289" s="33"/>
      <c r="J289" s="33"/>
      <c r="K289" s="33"/>
      <c r="L289" s="33"/>
      <c r="M289" s="33"/>
      <c r="N289" s="33"/>
      <c r="O289" s="33"/>
      <c r="P289" s="256"/>
      <c r="Q289" s="34"/>
      <c r="R289" s="256"/>
      <c r="S289" s="256"/>
      <c r="T289" s="33"/>
      <c r="U289" s="169"/>
      <c r="V289" s="406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s="11" customFormat="1" ht="25" customHeight="1" x14ac:dyDescent="0.25">
      <c r="A290" s="108"/>
      <c r="B290" s="474" t="s">
        <v>294</v>
      </c>
      <c r="C290" s="303"/>
      <c r="D290" s="41"/>
      <c r="E290" s="303"/>
      <c r="F290" s="304"/>
      <c r="G290" s="41"/>
      <c r="H290" s="33"/>
      <c r="I290" s="33"/>
      <c r="J290" s="33"/>
      <c r="K290" s="33"/>
      <c r="L290" s="33"/>
      <c r="M290" s="33"/>
      <c r="N290" s="33"/>
      <c r="O290" s="33"/>
      <c r="P290" s="256"/>
      <c r="Q290" s="34"/>
      <c r="R290" s="256"/>
      <c r="S290" s="256"/>
      <c r="T290" s="33"/>
      <c r="U290" s="169"/>
      <c r="V290" s="406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s="11" customFormat="1" ht="15" customHeight="1" x14ac:dyDescent="0.25">
      <c r="A291" s="108"/>
      <c r="B291" s="39" t="s">
        <v>140</v>
      </c>
      <c r="C291" s="294"/>
      <c r="D291" s="41"/>
      <c r="E291" s="303"/>
      <c r="F291" s="304"/>
      <c r="G291" s="41"/>
      <c r="H291" s="22">
        <f>SUM(H292:H296)</f>
        <v>1800000</v>
      </c>
      <c r="I291" s="22">
        <f t="shared" ref="I291:P291" si="276">SUM(I292:I296)</f>
        <v>-1000000</v>
      </c>
      <c r="J291" s="22">
        <f t="shared" si="276"/>
        <v>800000</v>
      </c>
      <c r="K291" s="22">
        <f t="shared" si="276"/>
        <v>970790</v>
      </c>
      <c r="L291" s="22">
        <f t="shared" si="276"/>
        <v>1770790</v>
      </c>
      <c r="M291" s="22">
        <f t="shared" si="276"/>
        <v>0</v>
      </c>
      <c r="N291" s="22">
        <f t="shared" si="276"/>
        <v>1770790</v>
      </c>
      <c r="O291" s="22">
        <f t="shared" si="276"/>
        <v>1770789.74</v>
      </c>
      <c r="P291" s="22">
        <f t="shared" si="276"/>
        <v>0.26000000000931323</v>
      </c>
      <c r="Q291" s="22">
        <f t="shared" ref="Q291" si="277">SUM(Q292:Q294)</f>
        <v>0</v>
      </c>
      <c r="R291" s="22">
        <f t="shared" ref="R291" si="278">SUM(R292:R296)</f>
        <v>1770789.74</v>
      </c>
      <c r="S291" s="22">
        <f t="shared" ref="S291" si="279">SUM(S292:S296)</f>
        <v>877255.91999999993</v>
      </c>
      <c r="T291" s="22">
        <f t="shared" ref="T291" si="280">SUM(T292:T296)</f>
        <v>300382.07999999996</v>
      </c>
      <c r="U291" s="168">
        <f>+IFERROR((R291/N291),0%)</f>
        <v>0.99999985317287765</v>
      </c>
      <c r="V291" s="406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s="11" customFormat="1" ht="15" customHeight="1" x14ac:dyDescent="0.25">
      <c r="A292" s="108"/>
      <c r="B292" s="340" t="s">
        <v>27</v>
      </c>
      <c r="C292" s="294" t="s">
        <v>25</v>
      </c>
      <c r="D292" s="41">
        <v>174238</v>
      </c>
      <c r="E292" s="294">
        <v>3</v>
      </c>
      <c r="F292" s="339">
        <v>142</v>
      </c>
      <c r="G292" s="41" t="str">
        <f t="shared" ref="G292:G295" si="281">CONCATENATE(D292,"-",E292,"-",F292)</f>
        <v>174238-3-142</v>
      </c>
      <c r="H292" s="33">
        <f>IFERROR(VLOOKUP(G292,'Base Zero'!A:L,6,FALSE),0)</f>
        <v>200000</v>
      </c>
      <c r="I292" s="33">
        <f>IFERROR(VLOOKUP(G292,'Base Zero'!A:L,7,FALSE),0)</f>
        <v>0</v>
      </c>
      <c r="J292" s="24">
        <f t="shared" ref="J292:J294" si="282">(H292+I292)</f>
        <v>200000</v>
      </c>
      <c r="K292" s="33">
        <f t="shared" ref="K292:K294" si="283">(L292-J292)</f>
        <v>-25000</v>
      </c>
      <c r="L292" s="33">
        <f>IFERROR(VLOOKUP(G292,'Base Zero'!$A:$L,10,FALSE),0)</f>
        <v>175000</v>
      </c>
      <c r="M292" s="33">
        <f t="shared" ref="M292:M294" si="284">+L292-N292</f>
        <v>0</v>
      </c>
      <c r="N292" s="33">
        <f>IFERROR(VLOOKUP(G292,'Base Zero'!$A:$S,19,FALSE),0)</f>
        <v>175000</v>
      </c>
      <c r="O292" s="33">
        <f>IFERROR(VLOOKUP(G292,'Base Execução'!A:P,6,FALSE),0)+IFERROR(VLOOKUP(G292,'Destaque Liberado pela CPRM'!A:F,6,FALSE),0)</f>
        <v>175000</v>
      </c>
      <c r="P292" s="256">
        <f t="shared" ref="P292:P294" si="285">+N292-O292</f>
        <v>0</v>
      </c>
      <c r="Q292" s="34"/>
      <c r="R292" s="256">
        <f>IFERROR(VLOOKUP(G292,'Base Execução'!$A:$L,8,FALSE),0)</f>
        <v>175000</v>
      </c>
      <c r="S292" s="256">
        <f>IFERROR(VLOOKUP(G292,'Base Execução'!$A:$L,10,FALSE),0)</f>
        <v>108247.98</v>
      </c>
      <c r="T292" s="33">
        <f>IFERROR(VLOOKUP(G292,'Base Execução'!$A:$L,12,FALSE),0)</f>
        <v>108247.98</v>
      </c>
      <c r="U292" s="169"/>
      <c r="V292" s="406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s="11" customFormat="1" ht="15" customHeight="1" x14ac:dyDescent="0.25">
      <c r="A293" s="108"/>
      <c r="B293" s="340" t="s">
        <v>27</v>
      </c>
      <c r="C293" s="303" t="s">
        <v>28</v>
      </c>
      <c r="D293" s="41">
        <v>174238</v>
      </c>
      <c r="E293" s="294">
        <v>4</v>
      </c>
      <c r="F293" s="339">
        <v>142</v>
      </c>
      <c r="G293" s="41" t="str">
        <f t="shared" ref="G293" si="286">CONCATENATE(D293,"-",E293,"-",F293)</f>
        <v>174238-4-142</v>
      </c>
      <c r="H293" s="33">
        <f>IFERROR(VLOOKUP(G293,'Base Zero'!A:L,6,FALSE),0)</f>
        <v>1000000</v>
      </c>
      <c r="I293" s="33">
        <f>IFERROR(VLOOKUP(G293,'Base Zero'!A:L,7,FALSE),0)</f>
        <v>-1000000</v>
      </c>
      <c r="J293" s="24">
        <f t="shared" ref="J293" si="287">(H293+I293)</f>
        <v>0</v>
      </c>
      <c r="K293" s="33">
        <f t="shared" ref="K293" si="288">(L293-J293)</f>
        <v>1005000</v>
      </c>
      <c r="L293" s="33">
        <f>IFERROR(VLOOKUP(G293,'Base Zero'!$A:$L,10,FALSE),0)</f>
        <v>1005000</v>
      </c>
      <c r="M293" s="33">
        <f t="shared" ref="M293" si="289">+L293-N293</f>
        <v>0</v>
      </c>
      <c r="N293" s="33">
        <f>IFERROR(VLOOKUP(G293,'Base Zero'!$A:$S,19,FALSE),0)</f>
        <v>1005000</v>
      </c>
      <c r="O293" s="33">
        <f>IFERROR(VLOOKUP(G293,'Base Execução'!A:P,6,FALSE),0)+IFERROR(VLOOKUP(G293,'Destaque Liberado pela CPRM'!A:F,6,FALSE),0)</f>
        <v>1005000</v>
      </c>
      <c r="P293" s="256">
        <f t="shared" ref="P293" si="290">+N293-O293</f>
        <v>0</v>
      </c>
      <c r="Q293" s="34"/>
      <c r="R293" s="256">
        <f>IFERROR(VLOOKUP(G293,'Base Execução'!$A:$L,8,FALSE),0)</f>
        <v>1005000</v>
      </c>
      <c r="S293" s="256">
        <f>IFERROR(VLOOKUP(G293,'Base Execução'!$A:$L,10,FALSE),0)</f>
        <v>524087.87</v>
      </c>
      <c r="T293" s="33">
        <f>IFERROR(VLOOKUP(G293,'Base Execução'!$A:$L,12,FALSE),0)</f>
        <v>173.87</v>
      </c>
      <c r="U293" s="169"/>
      <c r="V293" s="406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s="11" customFormat="1" ht="15" customHeight="1" x14ac:dyDescent="0.25">
      <c r="A294" s="108"/>
      <c r="B294" s="340" t="s">
        <v>26</v>
      </c>
      <c r="C294" s="303" t="s">
        <v>25</v>
      </c>
      <c r="D294" s="41">
        <v>174238</v>
      </c>
      <c r="E294" s="303">
        <v>3</v>
      </c>
      <c r="F294" s="339">
        <v>181</v>
      </c>
      <c r="G294" s="41" t="str">
        <f t="shared" si="281"/>
        <v>174238-3-181</v>
      </c>
      <c r="H294" s="33">
        <f>IFERROR(VLOOKUP(G294,'Base Zero'!A:L,6,FALSE),0)</f>
        <v>600000</v>
      </c>
      <c r="I294" s="33">
        <f>IFERROR(VLOOKUP(G294,'Base Zero'!A:L,7,FALSE),0)</f>
        <v>0</v>
      </c>
      <c r="J294" s="24">
        <f t="shared" si="282"/>
        <v>600000</v>
      </c>
      <c r="K294" s="33">
        <f t="shared" si="283"/>
        <v>-284210</v>
      </c>
      <c r="L294" s="33">
        <f>IFERROR(VLOOKUP(G294,'Base Zero'!$A:$L,10,FALSE),0)</f>
        <v>315790</v>
      </c>
      <c r="M294" s="33">
        <f t="shared" si="284"/>
        <v>0</v>
      </c>
      <c r="N294" s="33">
        <f>IFERROR(VLOOKUP(G294,'Base Zero'!$A:$S,19,FALSE),0)</f>
        <v>315790</v>
      </c>
      <c r="O294" s="33">
        <f>IFERROR(VLOOKUP(G294,'Base Execução'!A:P,6,FALSE),0)+IFERROR(VLOOKUP(G294,'Destaque Liberado pela CPRM'!A:F,6,FALSE),0)</f>
        <v>315789.74</v>
      </c>
      <c r="P294" s="256">
        <f t="shared" si="285"/>
        <v>0.26000000000931323</v>
      </c>
      <c r="Q294" s="34"/>
      <c r="R294" s="256">
        <f>IFERROR(VLOOKUP(G294,'Base Execução'!$A:$L,8,FALSE),0)</f>
        <v>315789.74</v>
      </c>
      <c r="S294" s="256">
        <f>IFERROR(VLOOKUP(G294,'Base Execução'!$A:$L,10,FALSE),0)</f>
        <v>179591.96</v>
      </c>
      <c r="T294" s="33">
        <f>IFERROR(VLOOKUP(G294,'Base Execução'!$A:$L,12,FALSE),0)</f>
        <v>149182.12</v>
      </c>
      <c r="U294" s="169"/>
      <c r="V294" s="406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s="11" customFormat="1" ht="15" customHeight="1" x14ac:dyDescent="0.25">
      <c r="A295" s="108"/>
      <c r="B295" s="340" t="s">
        <v>40</v>
      </c>
      <c r="C295" s="303" t="s">
        <v>25</v>
      </c>
      <c r="D295" s="41">
        <v>174238</v>
      </c>
      <c r="E295" s="303">
        <v>3</v>
      </c>
      <c r="F295" s="339">
        <v>350</v>
      </c>
      <c r="G295" s="41" t="str">
        <f t="shared" si="281"/>
        <v>174238-3-350</v>
      </c>
      <c r="H295" s="33">
        <f>IFERROR(VLOOKUP(G295,'Base Zero'!A:L,6,FALSE),0)</f>
        <v>0</v>
      </c>
      <c r="I295" s="33">
        <f>IFERROR(VLOOKUP(G295,'Base Zero'!A:L,7,FALSE),0)</f>
        <v>0</v>
      </c>
      <c r="J295" s="24">
        <f t="shared" ref="J295" si="291">(H295+I295)</f>
        <v>0</v>
      </c>
      <c r="K295" s="33">
        <f t="shared" ref="K295" si="292">(L295-J295)</f>
        <v>195000</v>
      </c>
      <c r="L295" s="33">
        <f>IFERROR(VLOOKUP(G295,'Base Zero'!$A:$L,10,FALSE),0)</f>
        <v>195000</v>
      </c>
      <c r="M295" s="33">
        <f t="shared" ref="M295" si="293">+L295-N295</f>
        <v>0</v>
      </c>
      <c r="N295" s="33">
        <f>IFERROR(VLOOKUP(G295,'Base Zero'!$A:$S,19,FALSE),0)</f>
        <v>195000</v>
      </c>
      <c r="O295" s="33">
        <f>IFERROR(VLOOKUP(G295,'Base Execução'!A:P,6,FALSE),0)+IFERROR(VLOOKUP(G295,'Destaque Liberado pela CPRM'!A:F,6,FALSE),0)</f>
        <v>195000</v>
      </c>
      <c r="P295" s="256">
        <f t="shared" ref="P295" si="294">+N295-O295</f>
        <v>0</v>
      </c>
      <c r="Q295" s="34"/>
      <c r="R295" s="256">
        <f>IFERROR(VLOOKUP(G295,'Base Execução'!$A:$L,8,FALSE),0)</f>
        <v>195000</v>
      </c>
      <c r="S295" s="256">
        <f>IFERROR(VLOOKUP(G295,'Base Execução'!$A:$L,10,FALSE),0)</f>
        <v>65328.11</v>
      </c>
      <c r="T295" s="33">
        <f>IFERROR(VLOOKUP(G295,'Base Execução'!$A:$L,12,FALSE),0)</f>
        <v>42778.11</v>
      </c>
      <c r="U295" s="169"/>
      <c r="V295" s="406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s="11" customFormat="1" ht="15" customHeight="1" x14ac:dyDescent="0.25">
      <c r="A296" s="108"/>
      <c r="B296" s="340" t="s">
        <v>40</v>
      </c>
      <c r="C296" s="303" t="s">
        <v>25</v>
      </c>
      <c r="D296" s="41">
        <v>174238</v>
      </c>
      <c r="E296" s="303">
        <v>4</v>
      </c>
      <c r="F296" s="339">
        <v>350</v>
      </c>
      <c r="G296" s="41" t="str">
        <f t="shared" ref="G296" si="295">CONCATENATE(D296,"-",E296,"-",F296)</f>
        <v>174238-4-350</v>
      </c>
      <c r="H296" s="33">
        <f>IFERROR(VLOOKUP(G296,'Base Zero'!A:L,6,FALSE),0)</f>
        <v>0</v>
      </c>
      <c r="I296" s="33">
        <f>IFERROR(VLOOKUP(G296,'Base Zero'!A:L,7,FALSE),0)</f>
        <v>0</v>
      </c>
      <c r="J296" s="24">
        <f t="shared" ref="J296" si="296">(H296+I296)</f>
        <v>0</v>
      </c>
      <c r="K296" s="33">
        <f t="shared" ref="K296" si="297">(L296-J296)</f>
        <v>80000</v>
      </c>
      <c r="L296" s="33">
        <f>IFERROR(VLOOKUP(G296,'Base Zero'!$A:$L,10,FALSE),0)</f>
        <v>80000</v>
      </c>
      <c r="M296" s="33">
        <f t="shared" ref="M296" si="298">+L296-N296</f>
        <v>0</v>
      </c>
      <c r="N296" s="33">
        <f>IFERROR(VLOOKUP(G296,'Base Zero'!$A:$S,19,FALSE),0)</f>
        <v>80000</v>
      </c>
      <c r="O296" s="33">
        <f>IFERROR(VLOOKUP(G296,'Base Execução'!A:P,6,FALSE),0)+IFERROR(VLOOKUP(G296,'Destaque Liberado pela CPRM'!A:F,6,FALSE),0)</f>
        <v>80000</v>
      </c>
      <c r="P296" s="256">
        <f t="shared" ref="P296" si="299">+N296-O296</f>
        <v>0</v>
      </c>
      <c r="Q296" s="34"/>
      <c r="R296" s="256">
        <f>IFERROR(VLOOKUP(G296,'Base Execução'!$A:$L,8,FALSE),0)</f>
        <v>80000</v>
      </c>
      <c r="S296" s="256">
        <f>IFERROR(VLOOKUP(G296,'Base Execução'!$A:$L,10,FALSE),0)</f>
        <v>0</v>
      </c>
      <c r="T296" s="33">
        <f>IFERROR(VLOOKUP(G296,'Base Execução'!$A:$L,12,FALSE),0)</f>
        <v>0</v>
      </c>
      <c r="U296" s="169"/>
      <c r="V296" s="406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s="11" customFormat="1" ht="15" customHeight="1" x14ac:dyDescent="0.25">
      <c r="A297" s="108"/>
      <c r="B297" s="474" t="s">
        <v>295</v>
      </c>
      <c r="C297" s="303"/>
      <c r="D297" s="41"/>
      <c r="E297" s="294"/>
      <c r="F297" s="339"/>
      <c r="G297" s="41"/>
      <c r="H297" s="33"/>
      <c r="I297" s="33"/>
      <c r="J297" s="24"/>
      <c r="K297" s="33"/>
      <c r="L297" s="33"/>
      <c r="M297" s="33"/>
      <c r="N297" s="33"/>
      <c r="O297" s="33"/>
      <c r="P297" s="256"/>
      <c r="Q297" s="34"/>
      <c r="R297" s="256"/>
      <c r="S297" s="256"/>
      <c r="T297" s="33"/>
      <c r="U297" s="169"/>
      <c r="V297" s="406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" customHeight="1" x14ac:dyDescent="0.25">
      <c r="A298" s="108"/>
      <c r="B298" s="39" t="s">
        <v>155</v>
      </c>
      <c r="C298" s="294"/>
      <c r="D298" s="37"/>
      <c r="E298" s="36"/>
      <c r="F298" s="38"/>
      <c r="G298" s="34"/>
      <c r="H298" s="23">
        <f t="shared" ref="H298:I298" si="300">SUM(H299:H299)</f>
        <v>1900000</v>
      </c>
      <c r="I298" s="23">
        <f t="shared" si="300"/>
        <v>0</v>
      </c>
      <c r="J298" s="23">
        <f>SUM(J299:J299)</f>
        <v>1900000</v>
      </c>
      <c r="K298" s="23">
        <f t="shared" ref="K298:P298" si="301">SUM(K299:K299)</f>
        <v>-590000</v>
      </c>
      <c r="L298" s="23">
        <f t="shared" si="301"/>
        <v>1310000</v>
      </c>
      <c r="M298" s="23">
        <f t="shared" si="301"/>
        <v>0</v>
      </c>
      <c r="N298" s="23">
        <f t="shared" si="301"/>
        <v>1310000</v>
      </c>
      <c r="O298" s="23">
        <f t="shared" si="301"/>
        <v>1310000</v>
      </c>
      <c r="P298" s="254">
        <f t="shared" si="301"/>
        <v>0</v>
      </c>
      <c r="Q298" s="34"/>
      <c r="R298" s="254">
        <f>SUM(R299:R299)</f>
        <v>1190000</v>
      </c>
      <c r="S298" s="254">
        <f>SUM(S299:S299)</f>
        <v>954052.05</v>
      </c>
      <c r="T298" s="23">
        <f>SUM(T299:T299)</f>
        <v>935807.94</v>
      </c>
      <c r="U298" s="168">
        <f>+IFERROR((R298/N298),0%)</f>
        <v>0.90839694656488545</v>
      </c>
    </row>
    <row r="299" spans="1:34" ht="15" customHeight="1" x14ac:dyDescent="0.25">
      <c r="A299" s="108"/>
      <c r="B299" s="340" t="s">
        <v>27</v>
      </c>
      <c r="C299" s="294" t="s">
        <v>25</v>
      </c>
      <c r="D299" s="40">
        <v>174264</v>
      </c>
      <c r="E299" s="294">
        <v>3</v>
      </c>
      <c r="F299" s="339">
        <v>142</v>
      </c>
      <c r="G299" s="41" t="str">
        <f>CONCATENATE(D299,"-",E299,"-",F299)</f>
        <v>174264-3-142</v>
      </c>
      <c r="H299" s="33">
        <f>IFERROR(VLOOKUP(G299,'Base Zero'!A:L,6,FALSE),0)</f>
        <v>1900000</v>
      </c>
      <c r="I299" s="33">
        <f>IFERROR(VLOOKUP(G299,'Base Zero'!A:L,7,FALSE),0)</f>
        <v>0</v>
      </c>
      <c r="J299" s="24">
        <f>(H299+I299)</f>
        <v>1900000</v>
      </c>
      <c r="K299" s="33">
        <f>(L299-J299)</f>
        <v>-590000</v>
      </c>
      <c r="L299" s="33">
        <f>IFERROR(VLOOKUP(G299,'Base Zero'!$A:$L,10,FALSE),0)</f>
        <v>1310000</v>
      </c>
      <c r="M299" s="33">
        <f>+L299-N299</f>
        <v>0</v>
      </c>
      <c r="N299" s="33">
        <f>IFERROR(VLOOKUP(G299,'Base Zero'!$A:$S,19,FALSE),0)</f>
        <v>1310000</v>
      </c>
      <c r="O299" s="33">
        <f>IFERROR(VLOOKUP(G299,'Base Execução'!A:P,6,FALSE),0)+IFERROR(VLOOKUP(G299,'Destaque Liberado pela CPRM'!A:F,6,FALSE),0)</f>
        <v>1310000</v>
      </c>
      <c r="P299" s="256">
        <f>+N299-O299</f>
        <v>0</v>
      </c>
      <c r="Q299" s="33"/>
      <c r="R299" s="256">
        <f>IFERROR(VLOOKUP(G299,'Base Execução'!$A:$L,8,FALSE),0)</f>
        <v>1190000</v>
      </c>
      <c r="S299" s="256">
        <f>IFERROR(VLOOKUP(G299,'Base Execução'!$A:$L,10,FALSE),0)</f>
        <v>954052.05</v>
      </c>
      <c r="T299" s="33">
        <f>IFERROR(VLOOKUP(G299,'Base Execução'!$A:$L,12,FALSE),0)</f>
        <v>935807.94</v>
      </c>
      <c r="U299" s="169"/>
    </row>
    <row r="300" spans="1:34" s="11" customFormat="1" ht="15" customHeight="1" x14ac:dyDescent="0.25">
      <c r="A300" s="108"/>
      <c r="B300" s="474" t="s">
        <v>184</v>
      </c>
      <c r="C300" s="303"/>
      <c r="D300" s="41"/>
      <c r="E300" s="294"/>
      <c r="F300" s="339"/>
      <c r="G300" s="41"/>
      <c r="H300" s="33"/>
      <c r="I300" s="33"/>
      <c r="J300" s="24"/>
      <c r="K300" s="33"/>
      <c r="L300" s="33"/>
      <c r="M300" s="33"/>
      <c r="N300" s="33"/>
      <c r="O300" s="33"/>
      <c r="P300" s="256"/>
      <c r="Q300" s="34"/>
      <c r="R300" s="256"/>
      <c r="S300" s="256"/>
      <c r="T300" s="33"/>
      <c r="U300" s="169"/>
      <c r="V300" s="406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" customHeight="1" x14ac:dyDescent="0.25">
      <c r="A301" s="108"/>
      <c r="B301" s="39" t="s">
        <v>156</v>
      </c>
      <c r="C301" s="294"/>
      <c r="D301" s="37"/>
      <c r="E301" s="36"/>
      <c r="F301" s="38"/>
      <c r="G301" s="34"/>
      <c r="H301" s="23">
        <f t="shared" ref="H301:I301" si="302">SUM(H302:H302)</f>
        <v>700000</v>
      </c>
      <c r="I301" s="23">
        <f t="shared" si="302"/>
        <v>0</v>
      </c>
      <c r="J301" s="23">
        <f>SUM(J302:J302)</f>
        <v>700000</v>
      </c>
      <c r="K301" s="23">
        <f t="shared" ref="K301:P301" si="303">SUM(K302:K302)</f>
        <v>-140000</v>
      </c>
      <c r="L301" s="23">
        <f t="shared" si="303"/>
        <v>560000</v>
      </c>
      <c r="M301" s="23">
        <f t="shared" si="303"/>
        <v>0</v>
      </c>
      <c r="N301" s="23">
        <f t="shared" si="303"/>
        <v>560000</v>
      </c>
      <c r="O301" s="23">
        <f t="shared" si="303"/>
        <v>560000</v>
      </c>
      <c r="P301" s="254">
        <f t="shared" si="303"/>
        <v>0</v>
      </c>
      <c r="Q301" s="34"/>
      <c r="R301" s="254">
        <f>SUM(R302:R302)</f>
        <v>480000</v>
      </c>
      <c r="S301" s="254">
        <f>SUM(S302:S302)</f>
        <v>375198.02</v>
      </c>
      <c r="T301" s="23">
        <f>SUM(T302:T302)</f>
        <v>358806.43</v>
      </c>
      <c r="U301" s="168">
        <f>+IFERROR((R301/N301),0%)</f>
        <v>0.8571428571428571</v>
      </c>
    </row>
    <row r="302" spans="1:34" ht="15" customHeight="1" x14ac:dyDescent="0.25">
      <c r="A302" s="108"/>
      <c r="B302" s="340" t="s">
        <v>27</v>
      </c>
      <c r="C302" s="294" t="s">
        <v>25</v>
      </c>
      <c r="D302" s="40">
        <v>174268</v>
      </c>
      <c r="E302" s="294">
        <v>3</v>
      </c>
      <c r="F302" s="339">
        <v>142</v>
      </c>
      <c r="G302" s="41" t="str">
        <f>CONCATENATE(D302,"-",E302,"-",F302)</f>
        <v>174268-3-142</v>
      </c>
      <c r="H302" s="33">
        <f>IFERROR(VLOOKUP(G302,'Base Zero'!A:L,6,FALSE),0)</f>
        <v>700000</v>
      </c>
      <c r="I302" s="33">
        <f>IFERROR(VLOOKUP(G302,'Base Zero'!A:L,7,FALSE),0)</f>
        <v>0</v>
      </c>
      <c r="J302" s="24">
        <f>(H302+I302)</f>
        <v>700000</v>
      </c>
      <c r="K302" s="33">
        <f>(L302-J302)</f>
        <v>-140000</v>
      </c>
      <c r="L302" s="33">
        <f>IFERROR(VLOOKUP(G302,'Base Zero'!$A:$L,10,FALSE),0)</f>
        <v>560000</v>
      </c>
      <c r="M302" s="33">
        <f>+L302-N302</f>
        <v>0</v>
      </c>
      <c r="N302" s="33">
        <f>IFERROR(VLOOKUP(G302,'Base Zero'!$A:$S,19,FALSE),0)</f>
        <v>560000</v>
      </c>
      <c r="O302" s="33">
        <f>IFERROR(VLOOKUP(G302,'Base Execução'!A:P,6,FALSE),0)+IFERROR(VLOOKUP(G302,'Destaque Liberado pela CPRM'!A:F,6,FALSE),0)</f>
        <v>560000</v>
      </c>
      <c r="P302" s="256">
        <f>+N302-O302</f>
        <v>0</v>
      </c>
      <c r="Q302" s="33"/>
      <c r="R302" s="256">
        <f>IFERROR(VLOOKUP(G302,'Base Execução'!$A:$L,8,FALSE),0)</f>
        <v>480000</v>
      </c>
      <c r="S302" s="256">
        <f>IFERROR(VLOOKUP(G302,'Base Execução'!$A:$L,10,FALSE),0)</f>
        <v>375198.02</v>
      </c>
      <c r="T302" s="33">
        <f>IFERROR(VLOOKUP(G302,'Base Execução'!$A:$L,12,FALSE),0)</f>
        <v>358806.43</v>
      </c>
      <c r="U302" s="169"/>
    </row>
    <row r="303" spans="1:34" s="11" customFormat="1" ht="15" customHeight="1" x14ac:dyDescent="0.25">
      <c r="A303" s="108"/>
      <c r="B303" s="474" t="s">
        <v>185</v>
      </c>
      <c r="C303" s="303"/>
      <c r="D303" s="40"/>
      <c r="E303" s="294"/>
      <c r="F303" s="339"/>
      <c r="G303" s="41"/>
      <c r="H303" s="33"/>
      <c r="I303" s="33"/>
      <c r="J303" s="24"/>
      <c r="K303" s="33"/>
      <c r="L303" s="33"/>
      <c r="M303" s="33"/>
      <c r="N303" s="33"/>
      <c r="O303" s="33"/>
      <c r="P303" s="256"/>
      <c r="Q303" s="34"/>
      <c r="R303" s="256"/>
      <c r="S303" s="256"/>
      <c r="T303" s="33"/>
      <c r="U303" s="169"/>
      <c r="V303" s="406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" customHeight="1" x14ac:dyDescent="0.25">
      <c r="A304" s="108"/>
      <c r="B304" s="39" t="s">
        <v>157</v>
      </c>
      <c r="C304" s="294"/>
      <c r="D304" s="37"/>
      <c r="E304" s="36"/>
      <c r="F304" s="38"/>
      <c r="G304" s="34"/>
      <c r="H304" s="23">
        <f t="shared" ref="H304:I304" si="304">SUM(H305:H305)</f>
        <v>600000</v>
      </c>
      <c r="I304" s="23">
        <f t="shared" si="304"/>
        <v>0</v>
      </c>
      <c r="J304" s="23">
        <f t="shared" ref="J304:P304" si="305">SUM(J305:J305)</f>
        <v>600000</v>
      </c>
      <c r="K304" s="23">
        <f t="shared" si="305"/>
        <v>-300000</v>
      </c>
      <c r="L304" s="23">
        <f t="shared" si="305"/>
        <v>300000</v>
      </c>
      <c r="M304" s="23">
        <f t="shared" si="305"/>
        <v>0</v>
      </c>
      <c r="N304" s="23">
        <f t="shared" si="305"/>
        <v>300000</v>
      </c>
      <c r="O304" s="23">
        <f t="shared" si="305"/>
        <v>300000</v>
      </c>
      <c r="P304" s="254">
        <f t="shared" si="305"/>
        <v>0</v>
      </c>
      <c r="Q304" s="34"/>
      <c r="R304" s="254">
        <f>SUM(R305:R305)</f>
        <v>300000</v>
      </c>
      <c r="S304" s="254">
        <f>SUM(S305:S305)</f>
        <v>249907.9</v>
      </c>
      <c r="T304" s="23">
        <f>SUM(T305:T305)</f>
        <v>237749.31</v>
      </c>
      <c r="U304" s="168">
        <f>+IFERROR((R304/N304),0%)</f>
        <v>1</v>
      </c>
    </row>
    <row r="305" spans="1:34" ht="15" customHeight="1" x14ac:dyDescent="0.25">
      <c r="A305" s="108"/>
      <c r="B305" s="340" t="s">
        <v>27</v>
      </c>
      <c r="C305" s="294" t="s">
        <v>25</v>
      </c>
      <c r="D305" s="40">
        <v>174271</v>
      </c>
      <c r="E305" s="294">
        <v>3</v>
      </c>
      <c r="F305" s="339">
        <v>142</v>
      </c>
      <c r="G305" s="41" t="str">
        <f>CONCATENATE(D305,"-",E305,"-",F305)</f>
        <v>174271-3-142</v>
      </c>
      <c r="H305" s="33">
        <f>IFERROR(VLOOKUP(G305,'Base Zero'!A:L,6,FALSE),0)</f>
        <v>600000</v>
      </c>
      <c r="I305" s="33">
        <f>IFERROR(VLOOKUP(G305,'Base Zero'!A:L,7,FALSE),0)</f>
        <v>0</v>
      </c>
      <c r="J305" s="24">
        <f>(H305+I305)</f>
        <v>600000</v>
      </c>
      <c r="K305" s="33">
        <f>(L305-J305)</f>
        <v>-300000</v>
      </c>
      <c r="L305" s="33">
        <f>IFERROR(VLOOKUP(G305,'Base Zero'!$A:$L,10,FALSE),0)</f>
        <v>300000</v>
      </c>
      <c r="M305" s="33">
        <f>+L305-N305</f>
        <v>0</v>
      </c>
      <c r="N305" s="33">
        <f>IFERROR(VLOOKUP(G305,'Base Zero'!$A:$S,19,FALSE),0)</f>
        <v>300000</v>
      </c>
      <c r="O305" s="33">
        <f>IFERROR(VLOOKUP(G305,'Base Execução'!A:P,6,FALSE),0)+IFERROR(VLOOKUP(G305,'Destaque Liberado pela CPRM'!A:F,6,FALSE),0)</f>
        <v>300000</v>
      </c>
      <c r="P305" s="256">
        <f>+N305-O305</f>
        <v>0</v>
      </c>
      <c r="Q305" s="33"/>
      <c r="R305" s="256">
        <f>IFERROR(VLOOKUP(G305,'Base Execução'!$A:$L,8,FALSE),0)</f>
        <v>300000</v>
      </c>
      <c r="S305" s="256">
        <f>IFERROR(VLOOKUP(G305,'Base Execução'!$A:$L,10,FALSE),0)</f>
        <v>249907.9</v>
      </c>
      <c r="T305" s="33">
        <f>IFERROR(VLOOKUP(G305,'Base Execução'!$A:$L,12,FALSE),0)</f>
        <v>237749.31</v>
      </c>
      <c r="U305" s="169"/>
    </row>
    <row r="306" spans="1:34" s="11" customFormat="1" ht="15" customHeight="1" x14ac:dyDescent="0.25">
      <c r="A306" s="108"/>
      <c r="B306" s="338"/>
      <c r="C306" s="54"/>
      <c r="D306" s="55"/>
      <c r="E306" s="54"/>
      <c r="F306" s="343"/>
      <c r="G306" s="55"/>
      <c r="H306" s="43"/>
      <c r="I306" s="43"/>
      <c r="J306" s="25"/>
      <c r="K306" s="43"/>
      <c r="L306" s="43"/>
      <c r="M306" s="43"/>
      <c r="N306" s="43"/>
      <c r="O306" s="43"/>
      <c r="P306" s="290"/>
      <c r="Q306" s="36"/>
      <c r="R306" s="290"/>
      <c r="S306" s="290"/>
      <c r="T306" s="43"/>
      <c r="U306" s="326"/>
      <c r="V306" s="406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s="11" customFormat="1" ht="25" customHeight="1" x14ac:dyDescent="0.25">
      <c r="A307" s="297"/>
      <c r="B307" s="21" t="s">
        <v>296</v>
      </c>
      <c r="C307" s="294"/>
      <c r="D307" s="40"/>
      <c r="E307" s="294"/>
      <c r="F307" s="45"/>
      <c r="G307" s="294"/>
      <c r="H307" s="23">
        <f>SUM(H309:H310)</f>
        <v>10100000</v>
      </c>
      <c r="I307" s="23">
        <f t="shared" ref="I307:T307" si="306">SUM(I309:I310)</f>
        <v>-1000000</v>
      </c>
      <c r="J307" s="23">
        <f t="shared" si="306"/>
        <v>9100000</v>
      </c>
      <c r="K307" s="23">
        <f t="shared" si="306"/>
        <v>-200000</v>
      </c>
      <c r="L307" s="23">
        <f t="shared" si="306"/>
        <v>8900000</v>
      </c>
      <c r="M307" s="23">
        <f t="shared" si="306"/>
        <v>0</v>
      </c>
      <c r="N307" s="23">
        <f t="shared" si="306"/>
        <v>8900000</v>
      </c>
      <c r="O307" s="23">
        <f t="shared" si="306"/>
        <v>8899999.9299999997</v>
      </c>
      <c r="P307" s="23">
        <f t="shared" si="306"/>
        <v>6.9999999832361937E-2</v>
      </c>
      <c r="Q307" s="23">
        <f t="shared" si="306"/>
        <v>0</v>
      </c>
      <c r="R307" s="23">
        <f t="shared" si="306"/>
        <v>7949999.9299999997</v>
      </c>
      <c r="S307" s="23">
        <f t="shared" si="306"/>
        <v>5136172.74</v>
      </c>
      <c r="T307" s="23">
        <f t="shared" si="306"/>
        <v>5040326.8099999996</v>
      </c>
      <c r="U307" s="170">
        <f>+IFERROR((R307/N307),0%)</f>
        <v>0.89325841910112358</v>
      </c>
      <c r="V307" s="406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s="11" customFormat="1" ht="15" customHeight="1" x14ac:dyDescent="0.25">
      <c r="A308" s="297"/>
      <c r="B308" s="320" t="s">
        <v>345</v>
      </c>
      <c r="C308" s="294"/>
      <c r="D308" s="40"/>
      <c r="E308" s="294"/>
      <c r="F308" s="45"/>
      <c r="G308" s="294"/>
      <c r="H308" s="32"/>
      <c r="I308" s="32"/>
      <c r="J308" s="32"/>
      <c r="K308" s="32"/>
      <c r="L308" s="32"/>
      <c r="M308" s="32"/>
      <c r="N308" s="32"/>
      <c r="O308" s="32"/>
      <c r="P308" s="257"/>
      <c r="Q308" s="36"/>
      <c r="R308" s="257"/>
      <c r="S308" s="257"/>
      <c r="T308" s="32"/>
      <c r="U308" s="324"/>
      <c r="V308" s="406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s="11" customFormat="1" ht="15" customHeight="1" x14ac:dyDescent="0.25">
      <c r="A309" s="297"/>
      <c r="B309" s="35" t="s">
        <v>24</v>
      </c>
      <c r="C309" s="294" t="s">
        <v>25</v>
      </c>
      <c r="D309" s="40"/>
      <c r="E309" s="294">
        <v>3</v>
      </c>
      <c r="F309" s="45">
        <v>142</v>
      </c>
      <c r="G309" s="40"/>
      <c r="H309" s="32">
        <f>H314+H318+H322+H325+H328+H331</f>
        <v>9100000</v>
      </c>
      <c r="I309" s="32">
        <f t="shared" ref="I309:T309" si="307">I314+I318+I322+I325+I328+I331</f>
        <v>0</v>
      </c>
      <c r="J309" s="32">
        <f t="shared" si="307"/>
        <v>9100000</v>
      </c>
      <c r="K309" s="32">
        <f t="shared" si="307"/>
        <v>-500000</v>
      </c>
      <c r="L309" s="32">
        <f t="shared" si="307"/>
        <v>8600000</v>
      </c>
      <c r="M309" s="32">
        <f t="shared" si="307"/>
        <v>0</v>
      </c>
      <c r="N309" s="32">
        <f t="shared" si="307"/>
        <v>8600000</v>
      </c>
      <c r="O309" s="32">
        <f t="shared" si="307"/>
        <v>8599999.9299999997</v>
      </c>
      <c r="P309" s="32">
        <f t="shared" si="307"/>
        <v>6.9999999832361937E-2</v>
      </c>
      <c r="Q309" s="32">
        <f t="shared" si="307"/>
        <v>0</v>
      </c>
      <c r="R309" s="32">
        <f t="shared" si="307"/>
        <v>7649999.9299999997</v>
      </c>
      <c r="S309" s="32">
        <f t="shared" si="307"/>
        <v>5075448.03</v>
      </c>
      <c r="T309" s="32">
        <f t="shared" si="307"/>
        <v>4979602.0999999996</v>
      </c>
      <c r="U309" s="324"/>
      <c r="V309" s="406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s="11" customFormat="1" ht="15" customHeight="1" x14ac:dyDescent="0.25">
      <c r="A310" s="297"/>
      <c r="B310" s="35" t="s">
        <v>27</v>
      </c>
      <c r="C310" s="294" t="s">
        <v>28</v>
      </c>
      <c r="D310" s="40"/>
      <c r="E310" s="294">
        <v>4</v>
      </c>
      <c r="F310" s="45">
        <v>142</v>
      </c>
      <c r="G310" s="40"/>
      <c r="H310" s="32">
        <f>H315+H319</f>
        <v>1000000</v>
      </c>
      <c r="I310" s="32">
        <f t="shared" ref="I310:T310" si="308">I315+I319</f>
        <v>-1000000</v>
      </c>
      <c r="J310" s="32">
        <f t="shared" si="308"/>
        <v>0</v>
      </c>
      <c r="K310" s="32">
        <f t="shared" si="308"/>
        <v>300000</v>
      </c>
      <c r="L310" s="32">
        <f t="shared" si="308"/>
        <v>300000</v>
      </c>
      <c r="M310" s="32">
        <f t="shared" si="308"/>
        <v>0</v>
      </c>
      <c r="N310" s="32">
        <f t="shared" si="308"/>
        <v>300000</v>
      </c>
      <c r="O310" s="32">
        <f t="shared" si="308"/>
        <v>300000</v>
      </c>
      <c r="P310" s="32">
        <f t="shared" si="308"/>
        <v>0</v>
      </c>
      <c r="Q310" s="32">
        <f t="shared" ref="Q310" si="309">Q315</f>
        <v>0</v>
      </c>
      <c r="R310" s="32">
        <f t="shared" si="308"/>
        <v>300000</v>
      </c>
      <c r="S310" s="32">
        <f t="shared" si="308"/>
        <v>60724.71</v>
      </c>
      <c r="T310" s="32">
        <f t="shared" si="308"/>
        <v>60724.71</v>
      </c>
      <c r="U310" s="324"/>
      <c r="V310" s="406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s="11" customFormat="1" ht="15" customHeight="1" x14ac:dyDescent="0.25">
      <c r="A311" s="297"/>
      <c r="B311" s="328"/>
      <c r="C311" s="294"/>
      <c r="D311" s="40"/>
      <c r="E311" s="294"/>
      <c r="F311" s="45"/>
      <c r="G311" s="294"/>
      <c r="H311" s="32"/>
      <c r="I311" s="32"/>
      <c r="J311" s="29"/>
      <c r="K311" s="32"/>
      <c r="L311" s="32"/>
      <c r="M311" s="32"/>
      <c r="N311" s="32"/>
      <c r="O311" s="32"/>
      <c r="P311" s="257"/>
      <c r="Q311" s="36"/>
      <c r="R311" s="257"/>
      <c r="S311" s="257"/>
      <c r="T311" s="32"/>
      <c r="U311" s="324"/>
      <c r="V311" s="406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" customHeight="1" x14ac:dyDescent="0.25">
      <c r="A312" s="297"/>
      <c r="B312" s="474" t="s">
        <v>297</v>
      </c>
      <c r="C312" s="294"/>
      <c r="D312" s="307"/>
      <c r="E312" s="294"/>
      <c r="F312" s="45"/>
      <c r="G312" s="40"/>
      <c r="H312" s="32"/>
      <c r="I312" s="32"/>
      <c r="J312" s="29"/>
      <c r="K312" s="32"/>
      <c r="L312" s="32"/>
      <c r="M312" s="32"/>
      <c r="N312" s="32"/>
      <c r="O312" s="32"/>
      <c r="P312" s="257"/>
      <c r="Q312" s="36"/>
      <c r="R312" s="257"/>
      <c r="S312" s="257"/>
      <c r="T312" s="32"/>
      <c r="U312" s="324"/>
    </row>
    <row r="313" spans="1:34" ht="15" customHeight="1" x14ac:dyDescent="0.25">
      <c r="A313" s="297"/>
      <c r="B313" s="39" t="s">
        <v>234</v>
      </c>
      <c r="C313" s="334"/>
      <c r="D313" s="333"/>
      <c r="E313" s="334"/>
      <c r="F313" s="329"/>
      <c r="G313" s="40"/>
      <c r="H313" s="31">
        <f t="shared" ref="H313:T313" si="310">SUM(H314:H315)</f>
        <v>2301990</v>
      </c>
      <c r="I313" s="31">
        <f t="shared" si="310"/>
        <v>-1000000</v>
      </c>
      <c r="J313" s="31">
        <f t="shared" si="310"/>
        <v>1301990</v>
      </c>
      <c r="K313" s="31">
        <f t="shared" si="310"/>
        <v>0</v>
      </c>
      <c r="L313" s="31">
        <f t="shared" si="310"/>
        <v>1301990</v>
      </c>
      <c r="M313" s="31">
        <f t="shared" si="310"/>
        <v>0</v>
      </c>
      <c r="N313" s="31">
        <f t="shared" si="310"/>
        <v>1301990</v>
      </c>
      <c r="O313" s="31">
        <f t="shared" si="310"/>
        <v>1301990</v>
      </c>
      <c r="P313" s="31">
        <f t="shared" si="310"/>
        <v>0</v>
      </c>
      <c r="Q313" s="31">
        <f t="shared" si="310"/>
        <v>0</v>
      </c>
      <c r="R313" s="31">
        <f t="shared" si="310"/>
        <v>951990</v>
      </c>
      <c r="S313" s="31">
        <f t="shared" si="310"/>
        <v>871855.93</v>
      </c>
      <c r="T313" s="31">
        <f t="shared" si="310"/>
        <v>870157.97</v>
      </c>
      <c r="U313" s="168">
        <f>+IFERROR((R313/N313),0%)</f>
        <v>0.73118073103480052</v>
      </c>
    </row>
    <row r="314" spans="1:34" ht="15" customHeight="1" x14ac:dyDescent="0.25">
      <c r="A314" s="297"/>
      <c r="B314" s="35" t="s">
        <v>27</v>
      </c>
      <c r="C314" s="334" t="s">
        <v>25</v>
      </c>
      <c r="D314" s="307">
        <v>174242</v>
      </c>
      <c r="E314" s="334">
        <v>3</v>
      </c>
      <c r="F314" s="245">
        <v>142</v>
      </c>
      <c r="G314" s="40" t="str">
        <f>CONCATENATE(D314,"-",E314,"-",F314)</f>
        <v>174242-3-142</v>
      </c>
      <c r="H314" s="32">
        <f>IFERROR(VLOOKUP(G314,'Base Zero'!A:L,6,FALSE),0)</f>
        <v>1301990</v>
      </c>
      <c r="I314" s="32">
        <f>IFERROR(VLOOKUP(G314,'Base Zero'!A:L,7,FALSE),0)</f>
        <v>0</v>
      </c>
      <c r="J314" s="29">
        <f>(H314+I314)</f>
        <v>1301990</v>
      </c>
      <c r="K314" s="32">
        <f>(L314-J314)</f>
        <v>0</v>
      </c>
      <c r="L314" s="32">
        <f>IFERROR(VLOOKUP(G314,'Base Zero'!$A:$L,10,FALSE),0)</f>
        <v>1301990</v>
      </c>
      <c r="M314" s="32">
        <f>+L314-N314</f>
        <v>0</v>
      </c>
      <c r="N314" s="32">
        <f>IFERROR(VLOOKUP(G314,'Base Zero'!$A:$S,19,FALSE),0)</f>
        <v>1301990</v>
      </c>
      <c r="O314" s="33">
        <f>IFERROR(VLOOKUP(G314,'Base Execução'!A:P,6,FALSE),0)+IFERROR(VLOOKUP(G314,'Destaque Liberado pela CPRM'!A:F,6,FALSE),0)</f>
        <v>1301990</v>
      </c>
      <c r="P314" s="257">
        <f>+N314-O314</f>
        <v>0</v>
      </c>
      <c r="Q314" s="36"/>
      <c r="R314" s="257">
        <f>IFERROR(VLOOKUP(G314,'Base Execução'!$A:$L,8,FALSE),0)</f>
        <v>951990</v>
      </c>
      <c r="S314" s="257">
        <f>IFERROR(VLOOKUP(G314,'Base Execução'!$A:$L,10,FALSE),0)</f>
        <v>871855.93</v>
      </c>
      <c r="T314" s="32">
        <f>IFERROR(VLOOKUP(G314,'Base Execução'!$A:$L,12,FALSE),0)</f>
        <v>870157.97</v>
      </c>
      <c r="U314" s="324"/>
    </row>
    <row r="315" spans="1:34" ht="15" customHeight="1" x14ac:dyDescent="0.25">
      <c r="A315" s="297"/>
      <c r="B315" s="35" t="s">
        <v>27</v>
      </c>
      <c r="C315" s="294" t="s">
        <v>28</v>
      </c>
      <c r="D315" s="307">
        <v>174242</v>
      </c>
      <c r="E315" s="294">
        <v>4</v>
      </c>
      <c r="F315" s="45">
        <v>142</v>
      </c>
      <c r="G315" s="40" t="str">
        <f>CONCATENATE(D315,"-",E315,"-",F315)</f>
        <v>174242-4-142</v>
      </c>
      <c r="H315" s="32">
        <f>IFERROR(VLOOKUP(G315,'Base Zero'!A:L,6,FALSE),0)</f>
        <v>1000000</v>
      </c>
      <c r="I315" s="32">
        <f>IFERROR(VLOOKUP(G315,'Base Zero'!A:L,7,FALSE),0)</f>
        <v>-1000000</v>
      </c>
      <c r="J315" s="29">
        <f t="shared" ref="J315" si="311">(H315+I315)</f>
        <v>0</v>
      </c>
      <c r="K315" s="32">
        <f t="shared" ref="K315" si="312">(L315-J315)</f>
        <v>0</v>
      </c>
      <c r="L315" s="32">
        <f>IFERROR(VLOOKUP(G315,'Base Zero'!$A:$L,10,FALSE),0)</f>
        <v>0</v>
      </c>
      <c r="M315" s="32">
        <f t="shared" ref="M315" si="313">+L315-N315</f>
        <v>0</v>
      </c>
      <c r="N315" s="32">
        <f>IFERROR(VLOOKUP(G315,'Base Zero'!$A:$S,19,FALSE),0)</f>
        <v>0</v>
      </c>
      <c r="O315" s="33">
        <f>IFERROR(VLOOKUP(G315,'Base Execução'!A:P,6,FALSE),0)+IFERROR(VLOOKUP(G315,'Destaque Liberado pela CPRM'!A:F,6,FALSE),0)</f>
        <v>0</v>
      </c>
      <c r="P315" s="257">
        <f t="shared" ref="P315" si="314">+N315-O315</f>
        <v>0</v>
      </c>
      <c r="Q315" s="36"/>
      <c r="R315" s="257">
        <f>IFERROR(VLOOKUP(G315,'Base Execução'!$A:$L,8,FALSE),0)</f>
        <v>0</v>
      </c>
      <c r="S315" s="257">
        <f>IFERROR(VLOOKUP(G315,'Base Execução'!$A:$L,10,FALSE),0)</f>
        <v>0</v>
      </c>
      <c r="T315" s="32">
        <f>IFERROR(VLOOKUP(G315,'Base Execução'!$A:$L,12,FALSE),0)</f>
        <v>0</v>
      </c>
      <c r="U315" s="324"/>
    </row>
    <row r="316" spans="1:34" s="11" customFormat="1" ht="15" customHeight="1" x14ac:dyDescent="0.25">
      <c r="A316" s="297"/>
      <c r="B316" s="474" t="s">
        <v>298</v>
      </c>
      <c r="C316" s="294"/>
      <c r="D316" s="40"/>
      <c r="E316" s="294"/>
      <c r="F316" s="45"/>
      <c r="G316" s="294"/>
      <c r="H316" s="32"/>
      <c r="I316" s="32"/>
      <c r="J316" s="29"/>
      <c r="K316" s="32"/>
      <c r="L316" s="32"/>
      <c r="M316" s="32"/>
      <c r="N316" s="32"/>
      <c r="O316" s="32"/>
      <c r="P316" s="257"/>
      <c r="Q316" s="36"/>
      <c r="R316" s="257"/>
      <c r="S316" s="257"/>
      <c r="T316" s="32"/>
      <c r="U316" s="324"/>
      <c r="V316" s="406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" customHeight="1" x14ac:dyDescent="0.25">
      <c r="A317" s="297"/>
      <c r="B317" s="39" t="s">
        <v>236</v>
      </c>
      <c r="C317" s="294"/>
      <c r="D317" s="40"/>
      <c r="E317" s="294"/>
      <c r="F317" s="329"/>
      <c r="G317" s="36"/>
      <c r="H317" s="23">
        <f>SUM(H318:H319)</f>
        <v>1548000</v>
      </c>
      <c r="I317" s="23">
        <f t="shared" ref="I317:P317" si="315">SUM(I318:I319)</f>
        <v>0</v>
      </c>
      <c r="J317" s="23">
        <f t="shared" si="315"/>
        <v>1548000</v>
      </c>
      <c r="K317" s="23">
        <f t="shared" si="315"/>
        <v>300000</v>
      </c>
      <c r="L317" s="23">
        <f t="shared" si="315"/>
        <v>1848000</v>
      </c>
      <c r="M317" s="23">
        <f t="shared" si="315"/>
        <v>0</v>
      </c>
      <c r="N317" s="23">
        <f t="shared" si="315"/>
        <v>1848000</v>
      </c>
      <c r="O317" s="23">
        <f t="shared" si="315"/>
        <v>1847999.9300000002</v>
      </c>
      <c r="P317" s="23">
        <f t="shared" si="315"/>
        <v>6.9999999832361937E-2</v>
      </c>
      <c r="Q317" s="23">
        <f t="shared" ref="Q317" si="316">SUM(Q318:Q318)</f>
        <v>0</v>
      </c>
      <c r="R317" s="23">
        <f t="shared" ref="R317" si="317">SUM(R318:R319)</f>
        <v>1247999.9300000002</v>
      </c>
      <c r="S317" s="23">
        <f t="shared" ref="S317" si="318">SUM(S318:S319)</f>
        <v>577383.79</v>
      </c>
      <c r="T317" s="23">
        <f t="shared" ref="T317" si="319">SUM(T318:T319)</f>
        <v>577383.79</v>
      </c>
      <c r="U317" s="168">
        <f>+IFERROR((R317/N317),0%)</f>
        <v>0.67532463744588755</v>
      </c>
    </row>
    <row r="318" spans="1:34" ht="15" customHeight="1" x14ac:dyDescent="0.25">
      <c r="A318" s="297"/>
      <c r="B318" s="35" t="s">
        <v>27</v>
      </c>
      <c r="C318" s="294" t="s">
        <v>25</v>
      </c>
      <c r="D318" s="307">
        <v>174249</v>
      </c>
      <c r="E318" s="294">
        <v>3</v>
      </c>
      <c r="F318" s="45">
        <v>142</v>
      </c>
      <c r="G318" s="40" t="str">
        <f>CONCATENATE(D318,"-",E318,"-",F318)</f>
        <v>174249-3-142</v>
      </c>
      <c r="H318" s="32">
        <f>IFERROR(VLOOKUP(G318,'Base Zero'!A:L,6,FALSE),0)</f>
        <v>1548000</v>
      </c>
      <c r="I318" s="32">
        <f>IFERROR(VLOOKUP(G318,'Base Zero'!A:L,7,FALSE),0)</f>
        <v>0</v>
      </c>
      <c r="J318" s="29">
        <f>(H318+I318)</f>
        <v>1548000</v>
      </c>
      <c r="K318" s="32">
        <f>(L318-J318)</f>
        <v>0</v>
      </c>
      <c r="L318" s="32">
        <f>IFERROR(VLOOKUP(G318,'Base Zero'!$A:$L,10,FALSE),0)</f>
        <v>1548000</v>
      </c>
      <c r="M318" s="32">
        <f>+L318-N318</f>
        <v>0</v>
      </c>
      <c r="N318" s="32">
        <f>IFERROR(VLOOKUP(G318,'Base Zero'!$A:$S,19,FALSE),0)</f>
        <v>1548000</v>
      </c>
      <c r="O318" s="33">
        <f>IFERROR(VLOOKUP(G318,'Base Execução'!A:P,6,FALSE),0)+IFERROR(VLOOKUP(G318,'Destaque Liberado pela CPRM'!A:F,6,FALSE),0)</f>
        <v>1547999.9300000002</v>
      </c>
      <c r="P318" s="257">
        <f>+N318-O318</f>
        <v>6.9999999832361937E-2</v>
      </c>
      <c r="Q318" s="32"/>
      <c r="R318" s="257">
        <f>IFERROR(VLOOKUP(G318,'Base Execução'!$A:$L,8,FALSE),0)</f>
        <v>947999.93</v>
      </c>
      <c r="S318" s="257">
        <f>IFERROR(VLOOKUP(G318,'Base Execução'!$A:$L,10,FALSE),0)</f>
        <v>516659.08</v>
      </c>
      <c r="T318" s="32">
        <f>IFERROR(VLOOKUP(G318,'Base Execução'!$A:$L,12,FALSE),0)</f>
        <v>516659.08</v>
      </c>
      <c r="U318" s="324"/>
    </row>
    <row r="319" spans="1:34" ht="15" customHeight="1" x14ac:dyDescent="0.25">
      <c r="A319" s="297"/>
      <c r="B319" s="35" t="s">
        <v>27</v>
      </c>
      <c r="C319" s="294" t="s">
        <v>28</v>
      </c>
      <c r="D319" s="307">
        <v>174249</v>
      </c>
      <c r="E319" s="294">
        <v>4</v>
      </c>
      <c r="F319" s="45">
        <v>142</v>
      </c>
      <c r="G319" s="40" t="str">
        <f>CONCATENATE(D319,"-",E319,"-",F319)</f>
        <v>174249-4-142</v>
      </c>
      <c r="H319" s="32">
        <f>IFERROR(VLOOKUP(G319,'Base Zero'!A:L,6,FALSE),0)</f>
        <v>0</v>
      </c>
      <c r="I319" s="32">
        <f>IFERROR(VLOOKUP(G319,'Base Zero'!A:L,7,FALSE),0)</f>
        <v>0</v>
      </c>
      <c r="J319" s="29">
        <f>(H319+I319)</f>
        <v>0</v>
      </c>
      <c r="K319" s="32">
        <f>(L319-J319)</f>
        <v>300000</v>
      </c>
      <c r="L319" s="32">
        <f>IFERROR(VLOOKUP(G319,'Base Zero'!$A:$L,10,FALSE),0)</f>
        <v>300000</v>
      </c>
      <c r="M319" s="32">
        <f>+L319-N319</f>
        <v>0</v>
      </c>
      <c r="N319" s="32">
        <f>IFERROR(VLOOKUP(G319,'Base Zero'!$A:$S,19,FALSE),0)</f>
        <v>300000</v>
      </c>
      <c r="O319" s="33">
        <f>IFERROR(VLOOKUP(G319,'Base Execução'!A:P,6,FALSE),0)+IFERROR(VLOOKUP(G319,'Destaque Liberado pela CPRM'!A:F,6,FALSE),0)</f>
        <v>300000</v>
      </c>
      <c r="P319" s="257">
        <f>+N319-O319</f>
        <v>0</v>
      </c>
      <c r="Q319" s="32"/>
      <c r="R319" s="257">
        <f>IFERROR(VLOOKUP(G319,'Base Execução'!$A:$L,8,FALSE),0)</f>
        <v>300000</v>
      </c>
      <c r="S319" s="257">
        <f>IFERROR(VLOOKUP(G319,'Base Execução'!$A:$L,10,FALSE),0)</f>
        <v>60724.71</v>
      </c>
      <c r="T319" s="32">
        <f>IFERROR(VLOOKUP(G319,'Base Execução'!$A:$L,12,FALSE),0)</f>
        <v>60724.71</v>
      </c>
      <c r="U319" s="324"/>
    </row>
    <row r="320" spans="1:34" ht="25" customHeight="1" x14ac:dyDescent="0.25">
      <c r="A320" s="297"/>
      <c r="B320" s="474" t="s">
        <v>299</v>
      </c>
      <c r="C320" s="294"/>
      <c r="D320" s="307"/>
      <c r="E320" s="294"/>
      <c r="F320" s="45"/>
      <c r="G320" s="40"/>
      <c r="H320" s="32"/>
      <c r="I320" s="32"/>
      <c r="J320" s="29"/>
      <c r="K320" s="32"/>
      <c r="L320" s="32"/>
      <c r="M320" s="32"/>
      <c r="N320" s="32"/>
      <c r="O320" s="32"/>
      <c r="P320" s="257"/>
      <c r="Q320" s="32"/>
      <c r="R320" s="257"/>
      <c r="S320" s="257"/>
      <c r="T320" s="32"/>
      <c r="U320" s="324"/>
    </row>
    <row r="321" spans="1:34" ht="15" customHeight="1" x14ac:dyDescent="0.25">
      <c r="A321" s="297"/>
      <c r="B321" s="39" t="s">
        <v>235</v>
      </c>
      <c r="C321" s="294"/>
      <c r="D321" s="330"/>
      <c r="E321" s="331"/>
      <c r="F321" s="332"/>
      <c r="G321" s="40"/>
      <c r="H321" s="23">
        <f t="shared" ref="H321:T321" si="320">SUM(H322:H322)</f>
        <v>1820006</v>
      </c>
      <c r="I321" s="23">
        <f t="shared" si="320"/>
        <v>0</v>
      </c>
      <c r="J321" s="23">
        <f t="shared" si="320"/>
        <v>1820006</v>
      </c>
      <c r="K321" s="23">
        <f t="shared" si="320"/>
        <v>0</v>
      </c>
      <c r="L321" s="23">
        <f t="shared" si="320"/>
        <v>1820006</v>
      </c>
      <c r="M321" s="23">
        <f t="shared" si="320"/>
        <v>0</v>
      </c>
      <c r="N321" s="23">
        <f t="shared" si="320"/>
        <v>1820006</v>
      </c>
      <c r="O321" s="23">
        <f t="shared" si="320"/>
        <v>1820006</v>
      </c>
      <c r="P321" s="254">
        <f t="shared" si="320"/>
        <v>0</v>
      </c>
      <c r="Q321" s="23">
        <f t="shared" si="320"/>
        <v>0</v>
      </c>
      <c r="R321" s="23">
        <f t="shared" si="320"/>
        <v>1820006</v>
      </c>
      <c r="S321" s="23">
        <f t="shared" si="320"/>
        <v>1317752.53</v>
      </c>
      <c r="T321" s="23">
        <f t="shared" si="320"/>
        <v>1313371.1100000001</v>
      </c>
      <c r="U321" s="168">
        <f>+IFERROR((R321/N321),0%)</f>
        <v>1</v>
      </c>
    </row>
    <row r="322" spans="1:34" ht="15" customHeight="1" x14ac:dyDescent="0.25">
      <c r="A322" s="297"/>
      <c r="B322" s="35" t="s">
        <v>27</v>
      </c>
      <c r="C322" s="294" t="s">
        <v>25</v>
      </c>
      <c r="D322" s="307">
        <v>174254</v>
      </c>
      <c r="E322" s="294">
        <v>3</v>
      </c>
      <c r="F322" s="45">
        <v>142</v>
      </c>
      <c r="G322" s="40" t="str">
        <f>CONCATENATE(D322,"-",E322,"-",F322)</f>
        <v>174254-3-142</v>
      </c>
      <c r="H322" s="32">
        <f>IFERROR(VLOOKUP(G322,'Base Zero'!A:L,6,FALSE),0)</f>
        <v>1820006</v>
      </c>
      <c r="I322" s="32">
        <f>IFERROR(VLOOKUP(G322,'Base Zero'!A:L,7,FALSE),0)</f>
        <v>0</v>
      </c>
      <c r="J322" s="29">
        <f>(H322+I322)</f>
        <v>1820006</v>
      </c>
      <c r="K322" s="32">
        <f>(L322-J322)</f>
        <v>0</v>
      </c>
      <c r="L322" s="32">
        <f>IFERROR(VLOOKUP(G322,'Base Zero'!$A:$L,10,FALSE),0)</f>
        <v>1820006</v>
      </c>
      <c r="M322" s="32">
        <f>+L322-N322</f>
        <v>0</v>
      </c>
      <c r="N322" s="32">
        <f>IFERROR(VLOOKUP(G322,'Base Zero'!$A:$S,19,FALSE),0)</f>
        <v>1820006</v>
      </c>
      <c r="O322" s="33">
        <f>IFERROR(VLOOKUP(G322,'Base Execução'!A:P,6,FALSE),0)+IFERROR(VLOOKUP(G322,'Destaque Liberado pela CPRM'!A:F,6,FALSE),0)</f>
        <v>1820006</v>
      </c>
      <c r="P322" s="257">
        <f>+N322-O322</f>
        <v>0</v>
      </c>
      <c r="Q322" s="36"/>
      <c r="R322" s="257">
        <f>IFERROR(VLOOKUP(G322,'Base Execução'!$A:$L,8,FALSE),0)</f>
        <v>1820006</v>
      </c>
      <c r="S322" s="257">
        <f>IFERROR(VLOOKUP(G322,'Base Execução'!$A:$L,10,FALSE),0)</f>
        <v>1317752.53</v>
      </c>
      <c r="T322" s="32">
        <f>IFERROR(VLOOKUP(G322,'Base Execução'!$A:$L,12,FALSE),0)</f>
        <v>1313371.1100000001</v>
      </c>
      <c r="U322" s="324"/>
    </row>
    <row r="323" spans="1:34" ht="15" customHeight="1" x14ac:dyDescent="0.25">
      <c r="A323" s="297"/>
      <c r="B323" s="474" t="s">
        <v>300</v>
      </c>
      <c r="C323" s="294"/>
      <c r="D323" s="307"/>
      <c r="E323" s="294"/>
      <c r="F323" s="45"/>
      <c r="G323" s="40"/>
      <c r="H323" s="32"/>
      <c r="I323" s="32"/>
      <c r="J323" s="29"/>
      <c r="K323" s="32"/>
      <c r="L323" s="32"/>
      <c r="M323" s="32"/>
      <c r="N323" s="32"/>
      <c r="O323" s="32"/>
      <c r="P323" s="257"/>
      <c r="Q323" s="36"/>
      <c r="R323" s="257"/>
      <c r="S323" s="257"/>
      <c r="T323" s="32"/>
      <c r="U323" s="324"/>
    </row>
    <row r="324" spans="1:34" ht="15" customHeight="1" x14ac:dyDescent="0.25">
      <c r="A324" s="297"/>
      <c r="B324" s="39" t="s">
        <v>145</v>
      </c>
      <c r="C324" s="294"/>
      <c r="D324" s="37"/>
      <c r="E324" s="294"/>
      <c r="F324" s="329"/>
      <c r="G324" s="40"/>
      <c r="H324" s="23">
        <f t="shared" ref="H324:T324" si="321">SUM(H325:H325)</f>
        <v>2350001</v>
      </c>
      <c r="I324" s="23">
        <f t="shared" si="321"/>
        <v>0</v>
      </c>
      <c r="J324" s="23">
        <f t="shared" si="321"/>
        <v>2350001</v>
      </c>
      <c r="K324" s="23">
        <f t="shared" si="321"/>
        <v>-300000</v>
      </c>
      <c r="L324" s="23">
        <f t="shared" si="321"/>
        <v>2050001</v>
      </c>
      <c r="M324" s="23">
        <f t="shared" si="321"/>
        <v>0</v>
      </c>
      <c r="N324" s="23">
        <f t="shared" si="321"/>
        <v>2050001</v>
      </c>
      <c r="O324" s="23">
        <f t="shared" si="321"/>
        <v>2050001</v>
      </c>
      <c r="P324" s="254">
        <f t="shared" si="321"/>
        <v>0</v>
      </c>
      <c r="Q324" s="23">
        <f t="shared" si="321"/>
        <v>0</v>
      </c>
      <c r="R324" s="23">
        <f t="shared" si="321"/>
        <v>2050001</v>
      </c>
      <c r="S324" s="23">
        <f t="shared" si="321"/>
        <v>1172389.56</v>
      </c>
      <c r="T324" s="23">
        <f t="shared" si="321"/>
        <v>1106693.6499999999</v>
      </c>
      <c r="U324" s="168">
        <f>+IFERROR((R324/N324),0%)</f>
        <v>1</v>
      </c>
    </row>
    <row r="325" spans="1:34" ht="15" customHeight="1" x14ac:dyDescent="0.25">
      <c r="A325" s="297"/>
      <c r="B325" s="35" t="s">
        <v>27</v>
      </c>
      <c r="C325" s="294" t="s">
        <v>25</v>
      </c>
      <c r="D325" s="307">
        <v>174260</v>
      </c>
      <c r="E325" s="294">
        <v>3</v>
      </c>
      <c r="F325" s="45">
        <v>142</v>
      </c>
      <c r="G325" s="40" t="str">
        <f>CONCATENATE(D325,"-",E325,"-",F325)</f>
        <v>174260-3-142</v>
      </c>
      <c r="H325" s="32">
        <f>IFERROR(VLOOKUP(G325,'Base Zero'!A:L,6,FALSE),0)</f>
        <v>2350001</v>
      </c>
      <c r="I325" s="32">
        <f>IFERROR(VLOOKUP(G325,'Base Zero'!A:L,7,FALSE),0)</f>
        <v>0</v>
      </c>
      <c r="J325" s="29">
        <f>(H325+I325)</f>
        <v>2350001</v>
      </c>
      <c r="K325" s="32">
        <f>(L325-J325)</f>
        <v>-300000</v>
      </c>
      <c r="L325" s="32">
        <f>IFERROR(VLOOKUP(G325,'Base Zero'!$A:$L,10,FALSE),0)</f>
        <v>2050001</v>
      </c>
      <c r="M325" s="32">
        <f>+L325-N325</f>
        <v>0</v>
      </c>
      <c r="N325" s="32">
        <f>IFERROR(VLOOKUP(G325,'Base Zero'!$A:$S,19,FALSE),0)</f>
        <v>2050001</v>
      </c>
      <c r="O325" s="33">
        <f>IFERROR(VLOOKUP(G325,'Base Execução'!A:P,6,FALSE),0)+IFERROR(VLOOKUP(G325,'Destaque Liberado pela CPRM'!A:F,6,FALSE),0)</f>
        <v>2050001</v>
      </c>
      <c r="P325" s="257">
        <f>+N325-O325</f>
        <v>0</v>
      </c>
      <c r="Q325" s="36"/>
      <c r="R325" s="257">
        <f>IFERROR(VLOOKUP(G325,'Base Execução'!$A:$L,8,FALSE),0)</f>
        <v>2050001</v>
      </c>
      <c r="S325" s="257">
        <f>IFERROR(VLOOKUP(G325,'Base Execução'!$A:$L,10,FALSE),0)</f>
        <v>1172389.56</v>
      </c>
      <c r="T325" s="32">
        <f>IFERROR(VLOOKUP(G325,'Base Execução'!$A:$L,12,FALSE),0)</f>
        <v>1106693.6499999999</v>
      </c>
      <c r="U325" s="324"/>
    </row>
    <row r="326" spans="1:34" ht="15" customHeight="1" x14ac:dyDescent="0.25">
      <c r="A326" s="297"/>
      <c r="B326" s="474" t="s">
        <v>175</v>
      </c>
      <c r="C326" s="294"/>
      <c r="D326" s="307"/>
      <c r="E326" s="294"/>
      <c r="F326" s="45"/>
      <c r="G326" s="40"/>
      <c r="H326" s="32"/>
      <c r="I326" s="32"/>
      <c r="J326" s="29"/>
      <c r="K326" s="32"/>
      <c r="L326" s="32"/>
      <c r="M326" s="32"/>
      <c r="N326" s="32"/>
      <c r="O326" s="32"/>
      <c r="P326" s="257"/>
      <c r="Q326" s="36"/>
      <c r="R326" s="257"/>
      <c r="S326" s="257"/>
      <c r="T326" s="32"/>
      <c r="U326" s="324"/>
    </row>
    <row r="327" spans="1:34" ht="15" customHeight="1" x14ac:dyDescent="0.25">
      <c r="A327" s="297"/>
      <c r="B327" s="39" t="s">
        <v>177</v>
      </c>
      <c r="C327" s="294"/>
      <c r="D327" s="37"/>
      <c r="E327" s="294"/>
      <c r="F327" s="329"/>
      <c r="G327" s="40"/>
      <c r="H327" s="23">
        <f t="shared" ref="H327:T327" si="322">SUM(H328:H328)</f>
        <v>530003</v>
      </c>
      <c r="I327" s="23">
        <f t="shared" si="322"/>
        <v>0</v>
      </c>
      <c r="J327" s="23">
        <f t="shared" si="322"/>
        <v>530003</v>
      </c>
      <c r="K327" s="23">
        <f t="shared" si="322"/>
        <v>0</v>
      </c>
      <c r="L327" s="23">
        <f t="shared" si="322"/>
        <v>530003</v>
      </c>
      <c r="M327" s="23">
        <f t="shared" si="322"/>
        <v>0</v>
      </c>
      <c r="N327" s="23">
        <f t="shared" si="322"/>
        <v>530003</v>
      </c>
      <c r="O327" s="23">
        <f t="shared" si="322"/>
        <v>530003</v>
      </c>
      <c r="P327" s="254">
        <f t="shared" si="322"/>
        <v>0</v>
      </c>
      <c r="Q327" s="23">
        <f t="shared" si="322"/>
        <v>0</v>
      </c>
      <c r="R327" s="23">
        <f t="shared" si="322"/>
        <v>530003</v>
      </c>
      <c r="S327" s="23">
        <f t="shared" si="322"/>
        <v>313547.55</v>
      </c>
      <c r="T327" s="23">
        <f t="shared" si="322"/>
        <v>291590.31</v>
      </c>
      <c r="U327" s="168">
        <f>+IFERROR((R327/N327),0%)</f>
        <v>1</v>
      </c>
    </row>
    <row r="328" spans="1:34" ht="15" customHeight="1" x14ac:dyDescent="0.25">
      <c r="A328" s="297"/>
      <c r="B328" s="35" t="s">
        <v>27</v>
      </c>
      <c r="C328" s="294" t="s">
        <v>25</v>
      </c>
      <c r="D328" s="307">
        <v>174265</v>
      </c>
      <c r="E328" s="294">
        <v>3</v>
      </c>
      <c r="F328" s="45">
        <v>142</v>
      </c>
      <c r="G328" s="40" t="str">
        <f t="shared" ref="G328" si="323">CONCATENATE(D328,"-",E328,"-",F328)</f>
        <v>174265-3-142</v>
      </c>
      <c r="H328" s="32">
        <f>IFERROR(VLOOKUP(G328,'Base Zero'!A:L,6,FALSE),0)</f>
        <v>530003</v>
      </c>
      <c r="I328" s="32">
        <f>IFERROR(VLOOKUP(G328,'Base Zero'!A:L,7,FALSE),0)</f>
        <v>0</v>
      </c>
      <c r="J328" s="29">
        <f>(H328+I328)</f>
        <v>530003</v>
      </c>
      <c r="K328" s="32">
        <f>(L328-J328)</f>
        <v>0</v>
      </c>
      <c r="L328" s="32">
        <f>IFERROR(VLOOKUP(G328,'Base Zero'!$A:$L,10,FALSE),0)</f>
        <v>530003</v>
      </c>
      <c r="M328" s="32">
        <f>(+L328-N328)</f>
        <v>0</v>
      </c>
      <c r="N328" s="32">
        <f>IFERROR(VLOOKUP(G328,'Base Zero'!$A:$S,19,FALSE),0)</f>
        <v>530003</v>
      </c>
      <c r="O328" s="33">
        <f>IFERROR(VLOOKUP(G328,'Base Execução'!A:P,6,FALSE),0)+IFERROR(VLOOKUP(G328,'Destaque Liberado pela CPRM'!A:F,6,FALSE),0)</f>
        <v>530003</v>
      </c>
      <c r="P328" s="257">
        <f>+N328-O328</f>
        <v>0</v>
      </c>
      <c r="Q328" s="36"/>
      <c r="R328" s="257">
        <f>IFERROR(VLOOKUP(G328,'Base Execução'!$A:$L,8,FALSE),0)</f>
        <v>530003</v>
      </c>
      <c r="S328" s="257">
        <f>IFERROR(VLOOKUP(G328,'Base Execução'!$A:$L,10,FALSE),0)</f>
        <v>313547.55</v>
      </c>
      <c r="T328" s="32">
        <f>IFERROR(VLOOKUP(G328,'Base Execução'!$A:$L,12,FALSE),0)</f>
        <v>291590.31</v>
      </c>
      <c r="U328" s="324"/>
    </row>
    <row r="329" spans="1:34" ht="15" customHeight="1" x14ac:dyDescent="0.25">
      <c r="A329" s="297"/>
      <c r="B329" s="474" t="s">
        <v>301</v>
      </c>
      <c r="C329" s="294"/>
      <c r="D329" s="307"/>
      <c r="E329" s="294"/>
      <c r="F329" s="45"/>
      <c r="G329" s="40"/>
      <c r="H329" s="32"/>
      <c r="I329" s="32"/>
      <c r="J329" s="29"/>
      <c r="K329" s="32"/>
      <c r="L329" s="32"/>
      <c r="M329" s="32"/>
      <c r="N329" s="32"/>
      <c r="O329" s="32"/>
      <c r="P329" s="257"/>
      <c r="Q329" s="36"/>
      <c r="R329" s="257"/>
      <c r="S329" s="257"/>
      <c r="T329" s="32"/>
      <c r="U329" s="324"/>
    </row>
    <row r="330" spans="1:34" ht="15" customHeight="1" x14ac:dyDescent="0.25">
      <c r="A330" s="297"/>
      <c r="B330" s="39" t="s">
        <v>176</v>
      </c>
      <c r="C330" s="294"/>
      <c r="D330" s="37"/>
      <c r="E330" s="294"/>
      <c r="F330" s="329"/>
      <c r="G330" s="40"/>
      <c r="H330" s="23">
        <f t="shared" ref="H330:T330" si="324">SUM(H331:H331)</f>
        <v>1550000</v>
      </c>
      <c r="I330" s="23">
        <f t="shared" si="324"/>
        <v>0</v>
      </c>
      <c r="J330" s="23">
        <f t="shared" si="324"/>
        <v>1550000</v>
      </c>
      <c r="K330" s="23">
        <f t="shared" si="324"/>
        <v>-200000</v>
      </c>
      <c r="L330" s="23">
        <f t="shared" si="324"/>
        <v>1350000</v>
      </c>
      <c r="M330" s="23">
        <f t="shared" si="324"/>
        <v>0</v>
      </c>
      <c r="N330" s="23">
        <f t="shared" si="324"/>
        <v>1350000</v>
      </c>
      <c r="O330" s="23">
        <f t="shared" si="324"/>
        <v>1350000</v>
      </c>
      <c r="P330" s="254">
        <f t="shared" si="324"/>
        <v>0</v>
      </c>
      <c r="Q330" s="23">
        <f t="shared" si="324"/>
        <v>0</v>
      </c>
      <c r="R330" s="23">
        <f t="shared" si="324"/>
        <v>1350000</v>
      </c>
      <c r="S330" s="23">
        <f t="shared" si="324"/>
        <v>883243.38</v>
      </c>
      <c r="T330" s="23">
        <f t="shared" si="324"/>
        <v>881129.98</v>
      </c>
      <c r="U330" s="168">
        <f>+IFERROR((R330/N330),0%)</f>
        <v>1</v>
      </c>
    </row>
    <row r="331" spans="1:34" ht="15" customHeight="1" x14ac:dyDescent="0.25">
      <c r="A331" s="297"/>
      <c r="B331" s="35" t="s">
        <v>27</v>
      </c>
      <c r="C331" s="294" t="s">
        <v>25</v>
      </c>
      <c r="D331" s="307">
        <v>174270</v>
      </c>
      <c r="E331" s="294">
        <v>3</v>
      </c>
      <c r="F331" s="45">
        <v>142</v>
      </c>
      <c r="G331" s="40" t="str">
        <f t="shared" ref="G331" si="325">CONCATENATE(D331,"-",E331,"-",F331)</f>
        <v>174270-3-142</v>
      </c>
      <c r="H331" s="32">
        <f>IFERROR(VLOOKUP(G331,'Base Zero'!A:L,6,FALSE),0)</f>
        <v>1550000</v>
      </c>
      <c r="I331" s="32">
        <f>IFERROR(VLOOKUP(G331,'Base Zero'!A:L,7,FALSE),0)</f>
        <v>0</v>
      </c>
      <c r="J331" s="29">
        <f>(H331+I331)</f>
        <v>1550000</v>
      </c>
      <c r="K331" s="32">
        <f>(L331-J331)</f>
        <v>-200000</v>
      </c>
      <c r="L331" s="32">
        <f>IFERROR(VLOOKUP(G331,'Base Zero'!$A:$L,10,FALSE),0)</f>
        <v>1350000</v>
      </c>
      <c r="M331" s="32">
        <f>(+L331-N331)</f>
        <v>0</v>
      </c>
      <c r="N331" s="32">
        <f>IFERROR(VLOOKUP(G331,'Base Zero'!$A:$S,19,FALSE),0)</f>
        <v>1350000</v>
      </c>
      <c r="O331" s="33">
        <f>IFERROR(VLOOKUP(G331,'Base Execução'!A:P,6,FALSE),0)+IFERROR(VLOOKUP(G331,'Destaque Liberado pela CPRM'!A:F,6,FALSE),0)</f>
        <v>1350000</v>
      </c>
      <c r="P331" s="257">
        <f>+N331-O331</f>
        <v>0</v>
      </c>
      <c r="Q331" s="36"/>
      <c r="R331" s="257">
        <f>IFERROR(VLOOKUP(G331,'Base Execução'!$A:$L,8,FALSE),0)</f>
        <v>1350000</v>
      </c>
      <c r="S331" s="257">
        <f>IFERROR(VLOOKUP(G331,'Base Execução'!$A:$L,10,FALSE),0)</f>
        <v>883243.38</v>
      </c>
      <c r="T331" s="32">
        <f>IFERROR(VLOOKUP(G331,'Base Execução'!$A:$L,12,FALSE),0)</f>
        <v>881129.98</v>
      </c>
      <c r="U331" s="324"/>
    </row>
    <row r="332" spans="1:34" s="12" customFormat="1" ht="15" customHeight="1" x14ac:dyDescent="0.25">
      <c r="A332" s="297"/>
      <c r="B332" s="335"/>
      <c r="C332" s="54"/>
      <c r="D332" s="55"/>
      <c r="E332" s="54"/>
      <c r="F332" s="56"/>
      <c r="G332" s="55"/>
      <c r="H332" s="43"/>
      <c r="I332" s="43"/>
      <c r="J332" s="25"/>
      <c r="K332" s="43"/>
      <c r="L332" s="43"/>
      <c r="M332" s="43"/>
      <c r="N332" s="43"/>
      <c r="O332" s="43"/>
      <c r="P332" s="290"/>
      <c r="Q332" s="32"/>
      <c r="R332" s="290"/>
      <c r="S332" s="290"/>
      <c r="T332" s="43"/>
      <c r="U332" s="336"/>
      <c r="V332" s="407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</row>
    <row r="333" spans="1:34" s="11" customFormat="1" ht="25" customHeight="1" x14ac:dyDescent="0.25">
      <c r="A333" s="412"/>
      <c r="B333" s="21" t="s">
        <v>302</v>
      </c>
      <c r="C333" s="294"/>
      <c r="D333" s="40"/>
      <c r="E333" s="294"/>
      <c r="F333" s="45"/>
      <c r="G333" s="294"/>
      <c r="H333" s="23">
        <f>SUM(H335:H336)</f>
        <v>8919000</v>
      </c>
      <c r="I333" s="23">
        <f t="shared" ref="I333:T333" si="326">SUM(I335:I336)</f>
        <v>0</v>
      </c>
      <c r="J333" s="23">
        <f t="shared" si="326"/>
        <v>8919000</v>
      </c>
      <c r="K333" s="23">
        <f t="shared" si="326"/>
        <v>0</v>
      </c>
      <c r="L333" s="23">
        <f t="shared" si="326"/>
        <v>8919000</v>
      </c>
      <c r="M333" s="23">
        <f t="shared" si="326"/>
        <v>0</v>
      </c>
      <c r="N333" s="23">
        <f t="shared" si="326"/>
        <v>8919000</v>
      </c>
      <c r="O333" s="23">
        <f t="shared" si="326"/>
        <v>8918983.7899999991</v>
      </c>
      <c r="P333" s="23">
        <f t="shared" si="326"/>
        <v>16.209999999991851</v>
      </c>
      <c r="Q333" s="23">
        <f t="shared" si="326"/>
        <v>0</v>
      </c>
      <c r="R333" s="23">
        <f t="shared" si="326"/>
        <v>8918983.7899999991</v>
      </c>
      <c r="S333" s="23">
        <f t="shared" si="326"/>
        <v>5885412.5099999998</v>
      </c>
      <c r="T333" s="23">
        <f t="shared" si="326"/>
        <v>5717702.4799999995</v>
      </c>
      <c r="U333" s="170">
        <f>+IFERROR((R333/N333),0%)</f>
        <v>0.99999818253167383</v>
      </c>
      <c r="V333" s="406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s="11" customFormat="1" ht="15" customHeight="1" x14ac:dyDescent="0.25">
      <c r="A334" s="108"/>
      <c r="B334" s="302" t="s">
        <v>346</v>
      </c>
      <c r="C334" s="303"/>
      <c r="D334" s="41"/>
      <c r="E334" s="303"/>
      <c r="F334" s="304"/>
      <c r="G334" s="303"/>
      <c r="H334" s="33"/>
      <c r="I334" s="33"/>
      <c r="J334" s="33"/>
      <c r="K334" s="33"/>
      <c r="L334" s="33"/>
      <c r="M334" s="33"/>
      <c r="N334" s="33"/>
      <c r="O334" s="33"/>
      <c r="P334" s="256"/>
      <c r="Q334" s="34"/>
      <c r="R334" s="256"/>
      <c r="S334" s="256"/>
      <c r="T334" s="33"/>
      <c r="U334" s="169"/>
      <c r="V334" s="406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s="11" customFormat="1" ht="15" customHeight="1" x14ac:dyDescent="0.25">
      <c r="A335" s="108"/>
      <c r="B335" s="340" t="s">
        <v>24</v>
      </c>
      <c r="C335" s="303" t="s">
        <v>25</v>
      </c>
      <c r="D335" s="41"/>
      <c r="E335" s="303">
        <v>3</v>
      </c>
      <c r="F335" s="339">
        <v>142</v>
      </c>
      <c r="G335" s="41"/>
      <c r="H335" s="33">
        <f>H340+H344+H348+H352+H356</f>
        <v>6296740</v>
      </c>
      <c r="I335" s="33">
        <f t="shared" ref="I335:T335" si="327">I340+I344+I348+I352+I356</f>
        <v>0</v>
      </c>
      <c r="J335" s="33">
        <f t="shared" si="327"/>
        <v>6296740</v>
      </c>
      <c r="K335" s="33">
        <f t="shared" si="327"/>
        <v>0</v>
      </c>
      <c r="L335" s="33">
        <f t="shared" si="327"/>
        <v>6296740</v>
      </c>
      <c r="M335" s="33">
        <f t="shared" si="327"/>
        <v>0</v>
      </c>
      <c r="N335" s="33">
        <f t="shared" si="327"/>
        <v>6296740</v>
      </c>
      <c r="O335" s="33">
        <f t="shared" si="327"/>
        <v>6296740</v>
      </c>
      <c r="P335" s="33">
        <f t="shared" si="327"/>
        <v>0</v>
      </c>
      <c r="Q335" s="33">
        <f t="shared" si="327"/>
        <v>0</v>
      </c>
      <c r="R335" s="33">
        <f t="shared" si="327"/>
        <v>6296740</v>
      </c>
      <c r="S335" s="33">
        <f t="shared" si="327"/>
        <v>4997555.84</v>
      </c>
      <c r="T335" s="33">
        <f t="shared" si="327"/>
        <v>4877942.71</v>
      </c>
      <c r="U335" s="321"/>
      <c r="V335" s="406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s="11" customFormat="1" ht="15" customHeight="1" x14ac:dyDescent="0.25">
      <c r="A336" s="108"/>
      <c r="B336" s="340" t="s">
        <v>27</v>
      </c>
      <c r="C336" s="303" t="s">
        <v>28</v>
      </c>
      <c r="D336" s="41"/>
      <c r="E336" s="303">
        <v>4</v>
      </c>
      <c r="F336" s="339">
        <v>142</v>
      </c>
      <c r="G336" s="41"/>
      <c r="H336" s="33">
        <f>H341+H345+H349+H353+H357</f>
        <v>2622260</v>
      </c>
      <c r="I336" s="33">
        <f t="shared" ref="I336:T336" si="328">I341+I345+I349+I353+I357</f>
        <v>0</v>
      </c>
      <c r="J336" s="33">
        <f t="shared" si="328"/>
        <v>2622260</v>
      </c>
      <c r="K336" s="33">
        <f t="shared" si="328"/>
        <v>0</v>
      </c>
      <c r="L336" s="33">
        <f t="shared" si="328"/>
        <v>2622260</v>
      </c>
      <c r="M336" s="33">
        <f t="shared" si="328"/>
        <v>0</v>
      </c>
      <c r="N336" s="33">
        <f t="shared" si="328"/>
        <v>2622260</v>
      </c>
      <c r="O336" s="33">
        <f t="shared" si="328"/>
        <v>2622243.79</v>
      </c>
      <c r="P336" s="33">
        <f t="shared" si="328"/>
        <v>16.209999999991851</v>
      </c>
      <c r="Q336" s="33">
        <f t="shared" si="328"/>
        <v>0</v>
      </c>
      <c r="R336" s="33">
        <f t="shared" si="328"/>
        <v>2622243.79</v>
      </c>
      <c r="S336" s="33">
        <f t="shared" si="328"/>
        <v>887856.66999999993</v>
      </c>
      <c r="T336" s="33">
        <f t="shared" si="328"/>
        <v>839759.7699999999</v>
      </c>
      <c r="U336" s="169"/>
      <c r="V336" s="406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s="11" customFormat="1" ht="15" customHeight="1" x14ac:dyDescent="0.25">
      <c r="A337" s="108"/>
      <c r="B337" s="340"/>
      <c r="C337" s="303"/>
      <c r="D337" s="41"/>
      <c r="E337" s="303"/>
      <c r="F337" s="304"/>
      <c r="G337" s="41"/>
      <c r="H337" s="33"/>
      <c r="I337" s="33"/>
      <c r="J337" s="33"/>
      <c r="K337" s="33"/>
      <c r="L337" s="33"/>
      <c r="M337" s="33"/>
      <c r="N337" s="33"/>
      <c r="O337" s="33"/>
      <c r="P337" s="256"/>
      <c r="Q337" s="34"/>
      <c r="R337" s="256"/>
      <c r="S337" s="256"/>
      <c r="T337" s="33"/>
      <c r="U337" s="169"/>
      <c r="V337" s="406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25" customHeight="1" x14ac:dyDescent="0.25">
      <c r="A338" s="297"/>
      <c r="B338" s="474" t="s">
        <v>303</v>
      </c>
      <c r="C338" s="294"/>
      <c r="D338" s="307"/>
      <c r="E338" s="294"/>
      <c r="F338" s="45"/>
      <c r="G338" s="40"/>
      <c r="H338" s="32"/>
      <c r="I338" s="32"/>
      <c r="J338" s="29"/>
      <c r="K338" s="32"/>
      <c r="L338" s="32"/>
      <c r="M338" s="32"/>
      <c r="N338" s="32"/>
      <c r="O338" s="32"/>
      <c r="P338" s="257"/>
      <c r="Q338" s="32"/>
      <c r="R338" s="257"/>
      <c r="S338" s="257"/>
      <c r="T338" s="32"/>
      <c r="U338" s="324"/>
    </row>
    <row r="339" spans="1:34" s="11" customFormat="1" ht="15" customHeight="1" x14ac:dyDescent="0.25">
      <c r="A339" s="108"/>
      <c r="B339" s="39" t="s">
        <v>159</v>
      </c>
      <c r="C339" s="294"/>
      <c r="D339" s="41"/>
      <c r="E339" s="303"/>
      <c r="F339" s="304"/>
      <c r="G339" s="41"/>
      <c r="H339" s="22">
        <f t="shared" ref="H339:T339" si="329">SUM(H340:H341)</f>
        <v>315000</v>
      </c>
      <c r="I339" s="22">
        <f t="shared" si="329"/>
        <v>0</v>
      </c>
      <c r="J339" s="22">
        <f t="shared" si="329"/>
        <v>315000</v>
      </c>
      <c r="K339" s="22">
        <f t="shared" si="329"/>
        <v>0</v>
      </c>
      <c r="L339" s="22">
        <f t="shared" si="329"/>
        <v>315000</v>
      </c>
      <c r="M339" s="22">
        <f t="shared" si="329"/>
        <v>0</v>
      </c>
      <c r="N339" s="22">
        <f t="shared" si="329"/>
        <v>315000</v>
      </c>
      <c r="O339" s="22">
        <f t="shared" si="329"/>
        <v>315000</v>
      </c>
      <c r="P339" s="22">
        <f t="shared" si="329"/>
        <v>0</v>
      </c>
      <c r="Q339" s="22">
        <f t="shared" si="329"/>
        <v>0</v>
      </c>
      <c r="R339" s="22">
        <f t="shared" si="329"/>
        <v>315000</v>
      </c>
      <c r="S339" s="22">
        <f t="shared" si="329"/>
        <v>159933.1</v>
      </c>
      <c r="T339" s="22">
        <f t="shared" si="329"/>
        <v>159521.98000000001</v>
      </c>
      <c r="U339" s="168">
        <f>+IFERROR((R339/N339),0%)</f>
        <v>1</v>
      </c>
      <c r="V339" s="406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s="11" customFormat="1" ht="15" customHeight="1" x14ac:dyDescent="0.25">
      <c r="A340" s="108"/>
      <c r="B340" s="340" t="s">
        <v>27</v>
      </c>
      <c r="C340" s="303" t="s">
        <v>25</v>
      </c>
      <c r="D340" s="41">
        <v>174233</v>
      </c>
      <c r="E340" s="303">
        <v>3</v>
      </c>
      <c r="F340" s="304">
        <v>142</v>
      </c>
      <c r="G340" s="41" t="str">
        <f>CONCATENATE(D340,"-",E340,"-",F340)</f>
        <v>174233-3-142</v>
      </c>
      <c r="H340" s="33">
        <f>IFERROR(VLOOKUP(G340,'Base Zero'!A:L,6,FALSE),0)</f>
        <v>283500</v>
      </c>
      <c r="I340" s="33">
        <f>IFERROR(VLOOKUP(G340,'Base Zero'!A:L,7,FALSE),0)</f>
        <v>0</v>
      </c>
      <c r="J340" s="24">
        <f>(H340+I340)</f>
        <v>283500</v>
      </c>
      <c r="K340" s="33">
        <f>(L340-J340)</f>
        <v>0</v>
      </c>
      <c r="L340" s="33">
        <f>IFERROR(VLOOKUP(G340,'Base Zero'!$A:$L,10,FALSE),0)</f>
        <v>283500</v>
      </c>
      <c r="M340" s="33">
        <f>+L340-N340</f>
        <v>0</v>
      </c>
      <c r="N340" s="33">
        <f>IFERROR(VLOOKUP(G340,'Base Zero'!$A:$S,19,FALSE),0)</f>
        <v>283500</v>
      </c>
      <c r="O340" s="33">
        <f>IFERROR(VLOOKUP(G340,'Base Execução'!A:P,6,FALSE),0)+IFERROR(VLOOKUP(G340,'Destaque Liberado pela CPRM'!A:F,6,FALSE),0)</f>
        <v>283500</v>
      </c>
      <c r="P340" s="256">
        <f>+N340-O340</f>
        <v>0</v>
      </c>
      <c r="Q340" s="33"/>
      <c r="R340" s="256">
        <f>IFERROR(VLOOKUP(G340,'Base Execução'!$A:$L,8,FALSE),0)</f>
        <v>283500</v>
      </c>
      <c r="S340" s="256">
        <f>IFERROR(VLOOKUP(G340,'Base Execução'!$A:$L,10,FALSE),0)</f>
        <v>138933.1</v>
      </c>
      <c r="T340" s="33">
        <f>IFERROR(VLOOKUP(G340,'Base Execução'!$A:$L,12,FALSE),0)</f>
        <v>138521.98000000001</v>
      </c>
      <c r="U340" s="167"/>
      <c r="V340" s="406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s="11" customFormat="1" ht="15" customHeight="1" x14ac:dyDescent="0.25">
      <c r="A341" s="108"/>
      <c r="B341" s="340" t="s">
        <v>27</v>
      </c>
      <c r="C341" s="303" t="s">
        <v>28</v>
      </c>
      <c r="D341" s="41">
        <v>174233</v>
      </c>
      <c r="E341" s="303">
        <v>4</v>
      </c>
      <c r="F341" s="339">
        <v>142</v>
      </c>
      <c r="G341" s="41" t="str">
        <f>CONCATENATE(D341,"-",E341,"-",F341)</f>
        <v>174233-4-142</v>
      </c>
      <c r="H341" s="33">
        <f>IFERROR(VLOOKUP(G341,'Base Zero'!A:L,6,FALSE),0)</f>
        <v>31500</v>
      </c>
      <c r="I341" s="33">
        <f>IFERROR(VLOOKUP(G341,'Base Zero'!A:L,7,FALSE),0)</f>
        <v>0</v>
      </c>
      <c r="J341" s="24">
        <f>(H341+I341)</f>
        <v>31500</v>
      </c>
      <c r="K341" s="33">
        <f>(L341-J341)</f>
        <v>0</v>
      </c>
      <c r="L341" s="33">
        <f>IFERROR(VLOOKUP(G341,'Base Zero'!$A:$L,10,FALSE),0)</f>
        <v>31500</v>
      </c>
      <c r="M341" s="33">
        <f>+L341-N341</f>
        <v>0</v>
      </c>
      <c r="N341" s="33">
        <f>IFERROR(VLOOKUP(G341,'Base Zero'!$A:$S,19,FALSE),0)</f>
        <v>31500</v>
      </c>
      <c r="O341" s="33">
        <f>IFERROR(VLOOKUP(G341,'Base Execução'!A:P,6,FALSE),0)+IFERROR(VLOOKUP(G341,'Destaque Liberado pela CPRM'!A:F,6,FALSE),0)</f>
        <v>31500</v>
      </c>
      <c r="P341" s="256">
        <f>+N341-O341</f>
        <v>0</v>
      </c>
      <c r="Q341" s="33"/>
      <c r="R341" s="256">
        <f>IFERROR(VLOOKUP(G341,'Base Execução'!$A:$L,8,FALSE),0)</f>
        <v>31500</v>
      </c>
      <c r="S341" s="256">
        <f>IFERROR(VLOOKUP(G341,'Base Execução'!$A:$L,10,FALSE),0)</f>
        <v>21000</v>
      </c>
      <c r="T341" s="33">
        <f>IFERROR(VLOOKUP(G341,'Base Execução'!$A:$L,12,FALSE),0)</f>
        <v>21000</v>
      </c>
      <c r="U341" s="169"/>
      <c r="V341" s="406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s="11" customFormat="1" ht="15" customHeight="1" x14ac:dyDescent="0.25">
      <c r="A342" s="108"/>
      <c r="B342" s="474" t="s">
        <v>304</v>
      </c>
      <c r="C342" s="303"/>
      <c r="D342" s="41"/>
      <c r="E342" s="303"/>
      <c r="F342" s="339"/>
      <c r="G342" s="41"/>
      <c r="H342" s="33"/>
      <c r="I342" s="33"/>
      <c r="J342" s="24"/>
      <c r="K342" s="33"/>
      <c r="L342" s="33"/>
      <c r="M342" s="33"/>
      <c r="N342" s="33"/>
      <c r="O342" s="33"/>
      <c r="P342" s="256"/>
      <c r="Q342" s="34"/>
      <c r="R342" s="256"/>
      <c r="S342" s="256"/>
      <c r="T342" s="33"/>
      <c r="U342" s="169"/>
      <c r="V342" s="406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" customHeight="1" x14ac:dyDescent="0.25">
      <c r="A343" s="108"/>
      <c r="B343" s="39" t="s">
        <v>160</v>
      </c>
      <c r="C343" s="294"/>
      <c r="D343" s="37"/>
      <c r="E343" s="36"/>
      <c r="F343" s="38"/>
      <c r="G343" s="34"/>
      <c r="H343" s="23">
        <f t="shared" ref="H343:T343" si="330">SUM(H344:H345)</f>
        <v>4548000</v>
      </c>
      <c r="I343" s="23">
        <f t="shared" si="330"/>
        <v>0</v>
      </c>
      <c r="J343" s="23">
        <f t="shared" si="330"/>
        <v>4548000</v>
      </c>
      <c r="K343" s="23">
        <f t="shared" si="330"/>
        <v>0</v>
      </c>
      <c r="L343" s="23">
        <f t="shared" si="330"/>
        <v>4548000</v>
      </c>
      <c r="M343" s="23">
        <f t="shared" si="330"/>
        <v>0</v>
      </c>
      <c r="N343" s="23">
        <f t="shared" si="330"/>
        <v>4548000</v>
      </c>
      <c r="O343" s="23">
        <f t="shared" si="330"/>
        <v>4548000</v>
      </c>
      <c r="P343" s="254">
        <f t="shared" si="330"/>
        <v>0</v>
      </c>
      <c r="Q343" s="23">
        <f t="shared" si="330"/>
        <v>0</v>
      </c>
      <c r="R343" s="23">
        <f t="shared" si="330"/>
        <v>4548000</v>
      </c>
      <c r="S343" s="23">
        <f t="shared" si="330"/>
        <v>3265468.9000000004</v>
      </c>
      <c r="T343" s="23">
        <f t="shared" si="330"/>
        <v>3218710.46</v>
      </c>
      <c r="U343" s="168">
        <f>+IFERROR((R343/N343),0%)</f>
        <v>1</v>
      </c>
    </row>
    <row r="344" spans="1:34" ht="15" customHeight="1" x14ac:dyDescent="0.25">
      <c r="A344" s="108"/>
      <c r="B344" s="340" t="s">
        <v>27</v>
      </c>
      <c r="C344" s="294" t="s">
        <v>25</v>
      </c>
      <c r="D344" s="40">
        <v>174245</v>
      </c>
      <c r="E344" s="294">
        <v>3</v>
      </c>
      <c r="F344" s="339">
        <v>142</v>
      </c>
      <c r="G344" s="41" t="str">
        <f>CONCATENATE(D344,"-",E344,"-",F344)</f>
        <v>174245-3-142</v>
      </c>
      <c r="H344" s="33">
        <f>IFERROR(VLOOKUP(G344,'Base Zero'!A:L,6,FALSE),0)</f>
        <v>2683000</v>
      </c>
      <c r="I344" s="33">
        <f>IFERROR(VLOOKUP(G344,'Base Zero'!A:L,7,FALSE),0)</f>
        <v>0</v>
      </c>
      <c r="J344" s="24">
        <f>(H344+I344)</f>
        <v>2683000</v>
      </c>
      <c r="K344" s="33">
        <f>(L344-J344)</f>
        <v>0</v>
      </c>
      <c r="L344" s="33">
        <f>IFERROR(VLOOKUP(G344,'Base Zero'!$A:$L,10,FALSE),0)</f>
        <v>2683000</v>
      </c>
      <c r="M344" s="33">
        <f>+L344-N344</f>
        <v>0</v>
      </c>
      <c r="N344" s="33">
        <f>IFERROR(VLOOKUP(G344,'Base Zero'!$A:$S,19,FALSE),0)</f>
        <v>2683000</v>
      </c>
      <c r="O344" s="33">
        <f>IFERROR(VLOOKUP(G344,'Base Execução'!A:P,6,FALSE),0)+IFERROR(VLOOKUP(G344,'Destaque Liberado pela CPRM'!A:F,6,FALSE),0)</f>
        <v>2683000</v>
      </c>
      <c r="P344" s="256">
        <f>+N344-O344</f>
        <v>0</v>
      </c>
      <c r="Q344" s="33"/>
      <c r="R344" s="256">
        <f>IFERROR(VLOOKUP(G344,'Base Execução'!$A:$L,8,FALSE),0)</f>
        <v>2683000</v>
      </c>
      <c r="S344" s="256">
        <f>IFERROR(VLOOKUP(G344,'Base Execução'!$A:$L,10,FALSE),0)</f>
        <v>2468160.66</v>
      </c>
      <c r="T344" s="33">
        <f>IFERROR(VLOOKUP(G344,'Base Execução'!$A:$L,12,FALSE),0)</f>
        <v>2466680</v>
      </c>
      <c r="U344" s="169"/>
    </row>
    <row r="345" spans="1:34" s="11" customFormat="1" ht="15" customHeight="1" x14ac:dyDescent="0.25">
      <c r="A345" s="108"/>
      <c r="B345" s="340" t="s">
        <v>27</v>
      </c>
      <c r="C345" s="303" t="s">
        <v>28</v>
      </c>
      <c r="D345" s="41">
        <v>174245</v>
      </c>
      <c r="E345" s="303">
        <v>4</v>
      </c>
      <c r="F345" s="339">
        <v>142</v>
      </c>
      <c r="G345" s="41" t="str">
        <f>CONCATENATE(D345,"-",E345,"-",F345)</f>
        <v>174245-4-142</v>
      </c>
      <c r="H345" s="33">
        <f>IFERROR(VLOOKUP(G345,'Base Zero'!A:L,6,FALSE),0)</f>
        <v>1865000</v>
      </c>
      <c r="I345" s="33">
        <f>IFERROR(VLOOKUP(G345,'Base Zero'!A:L,7,FALSE),0)</f>
        <v>0</v>
      </c>
      <c r="J345" s="24">
        <f t="shared" ref="J345" si="331">(H345+I345)</f>
        <v>1865000</v>
      </c>
      <c r="K345" s="33">
        <f t="shared" ref="K345" si="332">(L345-J345)</f>
        <v>0</v>
      </c>
      <c r="L345" s="33">
        <f>IFERROR(VLOOKUP(G345,'Base Zero'!$A:$L,10,FALSE),0)</f>
        <v>1865000</v>
      </c>
      <c r="M345" s="33">
        <f t="shared" ref="M345" si="333">+L345-N345</f>
        <v>0</v>
      </c>
      <c r="N345" s="33">
        <f>IFERROR(VLOOKUP(G345,'Base Zero'!$A:$S,19,FALSE),0)</f>
        <v>1865000</v>
      </c>
      <c r="O345" s="33">
        <f>IFERROR(VLOOKUP(G345,'Base Execução'!A:P,6,FALSE),0)+IFERROR(VLOOKUP(G345,'Destaque Liberado pela CPRM'!A:F,6,FALSE),0)</f>
        <v>1865000</v>
      </c>
      <c r="P345" s="256">
        <f t="shared" ref="P345" si="334">+N345-O345</f>
        <v>0</v>
      </c>
      <c r="Q345" s="33"/>
      <c r="R345" s="256">
        <f>IFERROR(VLOOKUP(G345,'Base Execução'!$A:$L,8,FALSE),0)</f>
        <v>1865000</v>
      </c>
      <c r="S345" s="256">
        <f>IFERROR(VLOOKUP(G345,'Base Execução'!$A:$L,10,FALSE),0)</f>
        <v>797308.24</v>
      </c>
      <c r="T345" s="33">
        <f>IFERROR(VLOOKUP(G345,'Base Execução'!$A:$L,12,FALSE),0)</f>
        <v>752030.46</v>
      </c>
      <c r="U345" s="169"/>
      <c r="V345" s="406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s="11" customFormat="1" ht="15" customHeight="1" x14ac:dyDescent="0.25">
      <c r="A346" s="108"/>
      <c r="B346" s="474" t="s">
        <v>182</v>
      </c>
      <c r="C346" s="303"/>
      <c r="D346" s="41"/>
      <c r="E346" s="303"/>
      <c r="F346" s="339"/>
      <c r="G346" s="41"/>
      <c r="H346" s="33"/>
      <c r="I346" s="33"/>
      <c r="J346" s="24"/>
      <c r="K346" s="33"/>
      <c r="L346" s="33"/>
      <c r="M346" s="33"/>
      <c r="N346" s="33"/>
      <c r="O346" s="33"/>
      <c r="P346" s="256"/>
      <c r="Q346" s="34"/>
      <c r="R346" s="256"/>
      <c r="S346" s="256"/>
      <c r="T346" s="33"/>
      <c r="U346" s="169"/>
      <c r="V346" s="406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" customHeight="1" x14ac:dyDescent="0.25">
      <c r="A347" s="108"/>
      <c r="B347" s="39" t="s">
        <v>158</v>
      </c>
      <c r="C347" s="294"/>
      <c r="D347" s="37"/>
      <c r="E347" s="36"/>
      <c r="F347" s="38"/>
      <c r="G347" s="34"/>
      <c r="H347" s="23">
        <f>SUM(H348:H349)</f>
        <v>668000</v>
      </c>
      <c r="I347" s="23">
        <f t="shared" ref="I347:O347" si="335">SUM(I348:I349)</f>
        <v>0</v>
      </c>
      <c r="J347" s="23">
        <f t="shared" si="335"/>
        <v>668000</v>
      </c>
      <c r="K347" s="23">
        <f t="shared" si="335"/>
        <v>0</v>
      </c>
      <c r="L347" s="23">
        <f t="shared" si="335"/>
        <v>668000</v>
      </c>
      <c r="M347" s="23">
        <f t="shared" si="335"/>
        <v>0</v>
      </c>
      <c r="N347" s="23">
        <f t="shared" si="335"/>
        <v>668000</v>
      </c>
      <c r="O347" s="23">
        <f t="shared" si="335"/>
        <v>668000</v>
      </c>
      <c r="P347" s="254">
        <f>SUM(P348:P349)</f>
        <v>0</v>
      </c>
      <c r="Q347" s="23">
        <f t="shared" ref="Q347:T347" si="336">SUM(Q348:Q349)</f>
        <v>0</v>
      </c>
      <c r="R347" s="23">
        <f t="shared" si="336"/>
        <v>668000</v>
      </c>
      <c r="S347" s="23">
        <f t="shared" si="336"/>
        <v>216302.27</v>
      </c>
      <c r="T347" s="23">
        <f t="shared" si="336"/>
        <v>148366.14000000001</v>
      </c>
      <c r="U347" s="168">
        <f>+IFERROR((R347/N347),0%)</f>
        <v>1</v>
      </c>
    </row>
    <row r="348" spans="1:34" ht="15" customHeight="1" x14ac:dyDescent="0.25">
      <c r="A348" s="108"/>
      <c r="B348" s="340" t="s">
        <v>27</v>
      </c>
      <c r="C348" s="294" t="s">
        <v>25</v>
      </c>
      <c r="D348" s="40">
        <v>174257</v>
      </c>
      <c r="E348" s="294">
        <v>3</v>
      </c>
      <c r="F348" s="339">
        <v>142</v>
      </c>
      <c r="G348" s="41" t="str">
        <f>CONCATENATE(D348,"-",E348,"-",F348)</f>
        <v>174257-3-142</v>
      </c>
      <c r="H348" s="33">
        <f>IFERROR(VLOOKUP(G348,'Base Zero'!A:L,6,FALSE),0)</f>
        <v>621240</v>
      </c>
      <c r="I348" s="33">
        <f>IFERROR(VLOOKUP(G348,'Base Zero'!A:L,7,FALSE),0)</f>
        <v>0</v>
      </c>
      <c r="J348" s="24">
        <f>(H348+I348)</f>
        <v>621240</v>
      </c>
      <c r="K348" s="33">
        <f>(L348-J348)</f>
        <v>0</v>
      </c>
      <c r="L348" s="33">
        <f>IFERROR(VLOOKUP(G348,'Base Zero'!$A:$L,10,FALSE),0)</f>
        <v>621240</v>
      </c>
      <c r="M348" s="33">
        <f>+L348-N348</f>
        <v>0</v>
      </c>
      <c r="N348" s="33">
        <f>IFERROR(VLOOKUP(G348,'Base Zero'!$A:$S,19,FALSE),0)</f>
        <v>621240</v>
      </c>
      <c r="O348" s="33">
        <f>IFERROR(VLOOKUP(G348,'Base Execução'!A:P,6,FALSE),0)+IFERROR(VLOOKUP(G348,'Destaque Liberado pela CPRM'!A:F,6,FALSE),0)</f>
        <v>621240</v>
      </c>
      <c r="P348" s="256">
        <f>+N348-O348</f>
        <v>0</v>
      </c>
      <c r="Q348" s="33"/>
      <c r="R348" s="256">
        <f>IFERROR(VLOOKUP(G348,'Base Execução'!$A:$L,8,FALSE),0)</f>
        <v>621240</v>
      </c>
      <c r="S348" s="256">
        <f>IFERROR(VLOOKUP(G348,'Base Execução'!$A:$L,10,FALSE),0)</f>
        <v>216302.27</v>
      </c>
      <c r="T348" s="33">
        <f>IFERROR(VLOOKUP(G348,'Base Execução'!$A:$L,12,FALSE),0)</f>
        <v>148366.14000000001</v>
      </c>
      <c r="U348" s="169"/>
    </row>
    <row r="349" spans="1:34" ht="15" customHeight="1" x14ac:dyDescent="0.25">
      <c r="A349" s="108"/>
      <c r="B349" s="340" t="s">
        <v>27</v>
      </c>
      <c r="C349" s="303" t="s">
        <v>28</v>
      </c>
      <c r="D349" s="40">
        <v>174257</v>
      </c>
      <c r="E349" s="294">
        <v>4</v>
      </c>
      <c r="F349" s="339">
        <v>142</v>
      </c>
      <c r="G349" s="41" t="str">
        <f>CONCATENATE(D349,"-",E349,"-",F349)</f>
        <v>174257-4-142</v>
      </c>
      <c r="H349" s="33">
        <f>IFERROR(VLOOKUP(G349,'Base Zero'!A:L,6,FALSE),0)</f>
        <v>46760</v>
      </c>
      <c r="I349" s="33">
        <f>IFERROR(VLOOKUP(G349,'Base Zero'!A:L,7,FALSE),0)</f>
        <v>0</v>
      </c>
      <c r="J349" s="24">
        <f>(H349+I349)</f>
        <v>46760</v>
      </c>
      <c r="K349" s="33">
        <f>(L349-J349)</f>
        <v>0</v>
      </c>
      <c r="L349" s="33">
        <f>IFERROR(VLOOKUP(G349,'Base Zero'!$A:$L,10,FALSE),0)</f>
        <v>46760</v>
      </c>
      <c r="M349" s="33">
        <f>+L349-N349</f>
        <v>0</v>
      </c>
      <c r="N349" s="33">
        <f>IFERROR(VLOOKUP(G349,'Base Zero'!$A:$S,19,FALSE),0)</f>
        <v>46760</v>
      </c>
      <c r="O349" s="33">
        <f>IFERROR(VLOOKUP(G349,'Base Execução'!A:P,6,FALSE),0)+IFERROR(VLOOKUP(G349,'Destaque Liberado pela CPRM'!A:F,6,FALSE),0)</f>
        <v>46760</v>
      </c>
      <c r="P349" s="256">
        <f>+N349-O349</f>
        <v>0</v>
      </c>
      <c r="Q349" s="33"/>
      <c r="R349" s="256">
        <f>IFERROR(VLOOKUP(G349,'Base Execução'!$A:$L,8,FALSE),0)</f>
        <v>46760</v>
      </c>
      <c r="S349" s="256">
        <f>IFERROR(VLOOKUP(G349,'Base Execução'!$A:$L,10,FALSE),0)</f>
        <v>0</v>
      </c>
      <c r="T349" s="33">
        <f>IFERROR(VLOOKUP(G349,'Base Execução'!$A:$L,12,FALSE),0)</f>
        <v>0</v>
      </c>
      <c r="U349" s="169"/>
    </row>
    <row r="350" spans="1:34" s="11" customFormat="1" ht="15" customHeight="1" x14ac:dyDescent="0.25">
      <c r="A350" s="108"/>
      <c r="B350" s="474" t="s">
        <v>305</v>
      </c>
      <c r="C350" s="303"/>
      <c r="D350" s="41"/>
      <c r="E350" s="303"/>
      <c r="F350" s="339"/>
      <c r="G350" s="41"/>
      <c r="H350" s="33"/>
      <c r="I350" s="33"/>
      <c r="J350" s="24"/>
      <c r="K350" s="33"/>
      <c r="L350" s="33"/>
      <c r="M350" s="33"/>
      <c r="N350" s="33"/>
      <c r="O350" s="33"/>
      <c r="P350" s="256"/>
      <c r="Q350" s="34"/>
      <c r="R350" s="256"/>
      <c r="S350" s="256"/>
      <c r="T350" s="33"/>
      <c r="U350" s="169"/>
      <c r="V350" s="406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" customHeight="1" x14ac:dyDescent="0.25">
      <c r="A351" s="108"/>
      <c r="B351" s="39" t="s">
        <v>181</v>
      </c>
      <c r="C351" s="294"/>
      <c r="D351" s="37"/>
      <c r="E351" s="36"/>
      <c r="F351" s="38"/>
      <c r="G351" s="34"/>
      <c r="H351" s="23">
        <f>SUM(H352:H353)</f>
        <v>1783000</v>
      </c>
      <c r="I351" s="23">
        <f t="shared" ref="I351:O351" si="337">SUM(I352:I353)</f>
        <v>0</v>
      </c>
      <c r="J351" s="23">
        <f t="shared" si="337"/>
        <v>1783000</v>
      </c>
      <c r="K351" s="23">
        <f t="shared" si="337"/>
        <v>0</v>
      </c>
      <c r="L351" s="23">
        <f t="shared" si="337"/>
        <v>1783000</v>
      </c>
      <c r="M351" s="23">
        <f t="shared" si="337"/>
        <v>0</v>
      </c>
      <c r="N351" s="23">
        <f t="shared" si="337"/>
        <v>1783000</v>
      </c>
      <c r="O351" s="23">
        <f t="shared" si="337"/>
        <v>1782997.92</v>
      </c>
      <c r="P351" s="254">
        <f>SUM(P352:P353)</f>
        <v>2.0799999999871943</v>
      </c>
      <c r="Q351" s="23">
        <f t="shared" ref="Q351:T351" si="338">SUM(Q352:Q353)</f>
        <v>0</v>
      </c>
      <c r="R351" s="23">
        <f t="shared" si="338"/>
        <v>1782997.92</v>
      </c>
      <c r="S351" s="23">
        <f t="shared" si="338"/>
        <v>1196026.96</v>
      </c>
      <c r="T351" s="23">
        <f t="shared" si="338"/>
        <v>1186283.72</v>
      </c>
      <c r="U351" s="168">
        <f>+IFERROR((R351/N351),0%)</f>
        <v>0.99999883342680873</v>
      </c>
    </row>
    <row r="352" spans="1:34" ht="15" customHeight="1" x14ac:dyDescent="0.25">
      <c r="A352" s="108"/>
      <c r="B352" s="340" t="s">
        <v>27</v>
      </c>
      <c r="C352" s="294" t="s">
        <v>25</v>
      </c>
      <c r="D352" s="40">
        <v>174262</v>
      </c>
      <c r="E352" s="294">
        <v>3</v>
      </c>
      <c r="F352" s="339">
        <v>142</v>
      </c>
      <c r="G352" s="41" t="str">
        <f>CONCATENATE(D352,"-",E352,"-",F352)</f>
        <v>174262-3-142</v>
      </c>
      <c r="H352" s="33">
        <f>IFERROR(VLOOKUP(G352,'Base Zero'!A:L,6,FALSE),0)</f>
        <v>1604000</v>
      </c>
      <c r="I352" s="33">
        <f>IFERROR(VLOOKUP(G352,'Base Zero'!A:L,7,FALSE),0)</f>
        <v>0</v>
      </c>
      <c r="J352" s="24">
        <f>(H352+I352)</f>
        <v>1604000</v>
      </c>
      <c r="K352" s="33">
        <f>(L352-J352)</f>
        <v>0</v>
      </c>
      <c r="L352" s="33">
        <f>IFERROR(VLOOKUP(G352,'Base Zero'!$A:$L,10,FALSE),0)</f>
        <v>1604000</v>
      </c>
      <c r="M352" s="33">
        <f>+L352-N352</f>
        <v>0</v>
      </c>
      <c r="N352" s="33">
        <f>IFERROR(VLOOKUP(G352,'Base Zero'!$A:$S,19,FALSE),0)</f>
        <v>1604000</v>
      </c>
      <c r="O352" s="33">
        <f>IFERROR(VLOOKUP(G352,'Base Execução'!A:P,6,FALSE),0)+IFERROR(VLOOKUP(G352,'Destaque Liberado pela CPRM'!A:F,6,FALSE),0)</f>
        <v>1604000</v>
      </c>
      <c r="P352" s="256">
        <f>+N352-O352</f>
        <v>0</v>
      </c>
      <c r="Q352" s="33"/>
      <c r="R352" s="256">
        <f>IFERROR(VLOOKUP(G352,'Base Execução'!$A:$L,8,FALSE),0)</f>
        <v>1604000</v>
      </c>
      <c r="S352" s="256">
        <f>IFERROR(VLOOKUP(G352,'Base Execução'!$A:$L,10,FALSE),0)</f>
        <v>1190426.26</v>
      </c>
      <c r="T352" s="33">
        <f>IFERROR(VLOOKUP(G352,'Base Execução'!$A:$L,12,FALSE),0)</f>
        <v>1180683.02</v>
      </c>
      <c r="U352" s="169"/>
    </row>
    <row r="353" spans="1:34" ht="15" customHeight="1" x14ac:dyDescent="0.25">
      <c r="A353" s="108"/>
      <c r="B353" s="340" t="s">
        <v>27</v>
      </c>
      <c r="C353" s="303" t="s">
        <v>28</v>
      </c>
      <c r="D353" s="40">
        <v>174262</v>
      </c>
      <c r="E353" s="294">
        <v>4</v>
      </c>
      <c r="F353" s="339">
        <v>142</v>
      </c>
      <c r="G353" s="41" t="str">
        <f>CONCATENATE(D353,"-",E353,"-",F353)</f>
        <v>174262-4-142</v>
      </c>
      <c r="H353" s="33">
        <f>IFERROR(VLOOKUP(G353,'Base Zero'!A:L,6,FALSE),0)</f>
        <v>179000</v>
      </c>
      <c r="I353" s="33">
        <f>IFERROR(VLOOKUP(G353,'Base Zero'!A:L,7,FALSE),0)</f>
        <v>0</v>
      </c>
      <c r="J353" s="24">
        <f>(H353+I353)</f>
        <v>179000</v>
      </c>
      <c r="K353" s="33">
        <f>(L353-J353)</f>
        <v>0</v>
      </c>
      <c r="L353" s="33">
        <f>IFERROR(VLOOKUP(G353,'Base Zero'!$A:$L,10,FALSE),0)</f>
        <v>179000</v>
      </c>
      <c r="M353" s="33">
        <f>+L353-N353</f>
        <v>0</v>
      </c>
      <c r="N353" s="33">
        <f>IFERROR(VLOOKUP(G353,'Base Zero'!$A:$S,19,FALSE),0)</f>
        <v>179000</v>
      </c>
      <c r="O353" s="33">
        <f>IFERROR(VLOOKUP(G353,'Base Execução'!A:P,6,FALSE),0)+IFERROR(VLOOKUP(G353,'Destaque Liberado pela CPRM'!A:F,6,FALSE),0)</f>
        <v>178997.92</v>
      </c>
      <c r="P353" s="256">
        <f>+N353-O353</f>
        <v>2.0799999999871943</v>
      </c>
      <c r="Q353" s="33"/>
      <c r="R353" s="256">
        <f>IFERROR(VLOOKUP(G353,'Base Execução'!$A:$L,8,FALSE),0)</f>
        <v>178997.92</v>
      </c>
      <c r="S353" s="256">
        <f>IFERROR(VLOOKUP(G353,'Base Execução'!$A:$L,10,FALSE),0)</f>
        <v>5600.7</v>
      </c>
      <c r="T353" s="33">
        <f>IFERROR(VLOOKUP(G353,'Base Execução'!$A:$L,12,FALSE),0)</f>
        <v>5600.7</v>
      </c>
      <c r="U353" s="169"/>
    </row>
    <row r="354" spans="1:34" s="11" customFormat="1" ht="15" customHeight="1" x14ac:dyDescent="0.25">
      <c r="A354" s="108"/>
      <c r="B354" s="474" t="s">
        <v>161</v>
      </c>
      <c r="C354" s="303"/>
      <c r="D354" s="41"/>
      <c r="E354" s="303"/>
      <c r="F354" s="339"/>
      <c r="G354" s="41"/>
      <c r="H354" s="33"/>
      <c r="I354" s="33"/>
      <c r="J354" s="24"/>
      <c r="K354" s="33"/>
      <c r="L354" s="33"/>
      <c r="M354" s="33"/>
      <c r="N354" s="33"/>
      <c r="O354" s="33"/>
      <c r="P354" s="256"/>
      <c r="Q354" s="34"/>
      <c r="R354" s="256"/>
      <c r="S354" s="256"/>
      <c r="T354" s="33"/>
      <c r="U354" s="169"/>
      <c r="V354" s="406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" customHeight="1" x14ac:dyDescent="0.25">
      <c r="A355" s="108"/>
      <c r="B355" s="39" t="s">
        <v>162</v>
      </c>
      <c r="C355" s="294"/>
      <c r="D355" s="37"/>
      <c r="E355" s="36"/>
      <c r="F355" s="38"/>
      <c r="G355" s="34"/>
      <c r="H355" s="23">
        <f t="shared" ref="H355:T355" si="339">SUM(H356:H357)</f>
        <v>1605000</v>
      </c>
      <c r="I355" s="23">
        <f t="shared" si="339"/>
        <v>0</v>
      </c>
      <c r="J355" s="23">
        <f t="shared" si="339"/>
        <v>1605000</v>
      </c>
      <c r="K355" s="23">
        <f t="shared" si="339"/>
        <v>0</v>
      </c>
      <c r="L355" s="23">
        <f t="shared" si="339"/>
        <v>1605000</v>
      </c>
      <c r="M355" s="23">
        <f t="shared" si="339"/>
        <v>0</v>
      </c>
      <c r="N355" s="23">
        <f t="shared" si="339"/>
        <v>1605000</v>
      </c>
      <c r="O355" s="23">
        <f t="shared" si="339"/>
        <v>1604985.87</v>
      </c>
      <c r="P355" s="254">
        <f t="shared" si="339"/>
        <v>14.130000000004657</v>
      </c>
      <c r="Q355" s="23">
        <f t="shared" si="339"/>
        <v>0</v>
      </c>
      <c r="R355" s="23">
        <f t="shared" si="339"/>
        <v>1604985.87</v>
      </c>
      <c r="S355" s="23">
        <f t="shared" si="339"/>
        <v>1047681.28</v>
      </c>
      <c r="T355" s="23">
        <f t="shared" si="339"/>
        <v>1004820.1799999999</v>
      </c>
      <c r="U355" s="168">
        <f>+IFERROR((R355/N355),0%)</f>
        <v>0.99999119626168231</v>
      </c>
    </row>
    <row r="356" spans="1:34" ht="15" customHeight="1" x14ac:dyDescent="0.25">
      <c r="A356" s="108"/>
      <c r="B356" s="340" t="s">
        <v>27</v>
      </c>
      <c r="C356" s="294" t="s">
        <v>25</v>
      </c>
      <c r="D356" s="40">
        <v>174267</v>
      </c>
      <c r="E356" s="294">
        <v>3</v>
      </c>
      <c r="F356" s="339">
        <v>142</v>
      </c>
      <c r="G356" s="41" t="str">
        <f>CONCATENATE(D356,"-",E356,"-",F356)</f>
        <v>174267-3-142</v>
      </c>
      <c r="H356" s="33">
        <f>IFERROR(VLOOKUP(G356,'Base Zero'!A:L,6,FALSE),0)</f>
        <v>1105000</v>
      </c>
      <c r="I356" s="33">
        <f>IFERROR(VLOOKUP(G356,'Base Zero'!A:L,7,FALSE),0)</f>
        <v>0</v>
      </c>
      <c r="J356" s="24">
        <f>(H356+I356)</f>
        <v>1105000</v>
      </c>
      <c r="K356" s="33">
        <f>(L356-J356)</f>
        <v>0</v>
      </c>
      <c r="L356" s="33">
        <f>IFERROR(VLOOKUP(G356,'Base Zero'!$A:$L,10,FALSE),0)</f>
        <v>1105000</v>
      </c>
      <c r="M356" s="33">
        <f>+L356-N356</f>
        <v>0</v>
      </c>
      <c r="N356" s="33">
        <f>IFERROR(VLOOKUP(G356,'Base Zero'!$A:$S,19,FALSE),0)</f>
        <v>1105000</v>
      </c>
      <c r="O356" s="33">
        <f>IFERROR(VLOOKUP(G356,'Base Execução'!A:P,6,FALSE),0)+IFERROR(VLOOKUP(G356,'Destaque Liberado pela CPRM'!A:F,6,FALSE),0)</f>
        <v>1105000</v>
      </c>
      <c r="P356" s="256">
        <f>+N356-O356</f>
        <v>0</v>
      </c>
      <c r="Q356" s="33"/>
      <c r="R356" s="256">
        <f>IFERROR(VLOOKUP(G356,'Base Execução'!$A:$L,8,FALSE),0)</f>
        <v>1105000</v>
      </c>
      <c r="S356" s="256">
        <f>IFERROR(VLOOKUP(G356,'Base Execução'!$A:$L,10,FALSE),0)</f>
        <v>983733.55</v>
      </c>
      <c r="T356" s="33">
        <f>IFERROR(VLOOKUP(G356,'Base Execução'!$A:$L,12,FALSE),0)</f>
        <v>943691.57</v>
      </c>
      <c r="U356" s="169"/>
    </row>
    <row r="357" spans="1:34" ht="15" customHeight="1" x14ac:dyDescent="0.25">
      <c r="A357" s="108"/>
      <c r="B357" s="340" t="s">
        <v>27</v>
      </c>
      <c r="C357" s="303" t="s">
        <v>28</v>
      </c>
      <c r="D357" s="40">
        <v>174267</v>
      </c>
      <c r="E357" s="294">
        <v>4</v>
      </c>
      <c r="F357" s="339">
        <v>142</v>
      </c>
      <c r="G357" s="41" t="str">
        <f>CONCATENATE(D357,"-",E357,"-",F357)</f>
        <v>174267-4-142</v>
      </c>
      <c r="H357" s="33">
        <f>IFERROR(VLOOKUP(G357,'Base Zero'!A:L,6,FALSE),0)</f>
        <v>500000</v>
      </c>
      <c r="I357" s="33">
        <f>IFERROR(VLOOKUP(G357,'Base Zero'!A:L,7,FALSE),0)</f>
        <v>0</v>
      </c>
      <c r="J357" s="24">
        <f>(H357+I357)</f>
        <v>500000</v>
      </c>
      <c r="K357" s="33">
        <f>(L357-J357)</f>
        <v>0</v>
      </c>
      <c r="L357" s="33">
        <f>IFERROR(VLOOKUP(G357,'Base Zero'!$A:$L,10,FALSE),0)</f>
        <v>500000</v>
      </c>
      <c r="M357" s="33">
        <f>+L357-N357</f>
        <v>0</v>
      </c>
      <c r="N357" s="33">
        <f>IFERROR(VLOOKUP(G357,'Base Zero'!$A:$S,19,FALSE),0)</f>
        <v>500000</v>
      </c>
      <c r="O357" s="33">
        <f>IFERROR(VLOOKUP(G357,'Base Execução'!A:P,6,FALSE),0)+IFERROR(VLOOKUP(G357,'Destaque Liberado pela CPRM'!A:F,6,FALSE),0)</f>
        <v>499985.87</v>
      </c>
      <c r="P357" s="256">
        <f>+N357-O357</f>
        <v>14.130000000004657</v>
      </c>
      <c r="Q357" s="33"/>
      <c r="R357" s="256">
        <f>IFERROR(VLOOKUP(G357,'Base Execução'!$A:$L,8,FALSE),0)</f>
        <v>499985.87</v>
      </c>
      <c r="S357" s="256">
        <f>IFERROR(VLOOKUP(G357,'Base Execução'!$A:$L,10,FALSE),0)</f>
        <v>63947.73</v>
      </c>
      <c r="T357" s="33">
        <f>IFERROR(VLOOKUP(G357,'Base Execução'!$A:$L,12,FALSE),0)</f>
        <v>61128.61</v>
      </c>
      <c r="U357" s="169"/>
    </row>
    <row r="358" spans="1:34" s="11" customFormat="1" ht="15" customHeight="1" x14ac:dyDescent="0.25">
      <c r="A358" s="412"/>
      <c r="B358" s="327"/>
      <c r="C358" s="54"/>
      <c r="D358" s="55"/>
      <c r="E358" s="54"/>
      <c r="F358" s="56"/>
      <c r="G358" s="54"/>
      <c r="H358" s="43"/>
      <c r="I358" s="43"/>
      <c r="J358" s="25"/>
      <c r="K358" s="43"/>
      <c r="L358" s="43"/>
      <c r="M358" s="43"/>
      <c r="N358" s="43"/>
      <c r="O358" s="43"/>
      <c r="P358" s="290"/>
      <c r="Q358" s="36"/>
      <c r="R358" s="290"/>
      <c r="S358" s="290"/>
      <c r="T358" s="43"/>
      <c r="U358" s="326"/>
      <c r="V358" s="406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s="11" customFormat="1" ht="25" customHeight="1" x14ac:dyDescent="0.25">
      <c r="A359" s="108"/>
      <c r="B359" s="42" t="s">
        <v>306</v>
      </c>
      <c r="C359" s="303"/>
      <c r="D359" s="41"/>
      <c r="E359" s="303"/>
      <c r="F359" s="304"/>
      <c r="G359" s="303"/>
      <c r="H359" s="22">
        <f>SUM(H361:H364)</f>
        <v>7000000</v>
      </c>
      <c r="I359" s="22">
        <f t="shared" ref="I359:T359" si="340">SUM(I361:I364)</f>
        <v>-350000</v>
      </c>
      <c r="J359" s="22">
        <f t="shared" si="340"/>
        <v>6650000</v>
      </c>
      <c r="K359" s="22">
        <f t="shared" si="340"/>
        <v>-200000</v>
      </c>
      <c r="L359" s="22">
        <f t="shared" si="340"/>
        <v>6450000</v>
      </c>
      <c r="M359" s="22">
        <f t="shared" si="340"/>
        <v>0</v>
      </c>
      <c r="N359" s="22">
        <f t="shared" si="340"/>
        <v>6450000</v>
      </c>
      <c r="O359" s="22">
        <f t="shared" si="340"/>
        <v>6449971.3000000007</v>
      </c>
      <c r="P359" s="22">
        <f t="shared" si="340"/>
        <v>28.699999999778811</v>
      </c>
      <c r="Q359" s="23">
        <f t="shared" ref="Q359" si="341">SUM(Q362:Q364)</f>
        <v>0</v>
      </c>
      <c r="R359" s="22">
        <f t="shared" si="340"/>
        <v>6449971.3000000007</v>
      </c>
      <c r="S359" s="22">
        <f t="shared" si="340"/>
        <v>4538112.3100000005</v>
      </c>
      <c r="T359" s="22">
        <f t="shared" si="340"/>
        <v>4419409.32</v>
      </c>
      <c r="U359" s="170">
        <f>+IFERROR((R359/N359),0%)</f>
        <v>0.99999555038759702</v>
      </c>
      <c r="V359" s="406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s="11" customFormat="1" ht="15" customHeight="1" x14ac:dyDescent="0.25">
      <c r="A360" s="108"/>
      <c r="B360" s="302" t="s">
        <v>347</v>
      </c>
      <c r="C360" s="303"/>
      <c r="D360" s="41"/>
      <c r="E360" s="303"/>
      <c r="F360" s="304"/>
      <c r="G360" s="303"/>
      <c r="H360" s="33"/>
      <c r="I360" s="33"/>
      <c r="J360" s="24"/>
      <c r="K360" s="33"/>
      <c r="L360" s="33"/>
      <c r="M360" s="33"/>
      <c r="N360" s="33"/>
      <c r="O360" s="33"/>
      <c r="P360" s="256"/>
      <c r="Q360" s="34"/>
      <c r="R360" s="257"/>
      <c r="S360" s="257"/>
      <c r="T360" s="32"/>
      <c r="U360" s="169"/>
      <c r="V360" s="406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s="11" customFormat="1" ht="15" customHeight="1" x14ac:dyDescent="0.25">
      <c r="A361" s="108"/>
      <c r="B361" s="340" t="s">
        <v>24</v>
      </c>
      <c r="C361" s="303" t="s">
        <v>25</v>
      </c>
      <c r="D361" s="41"/>
      <c r="E361" s="303">
        <v>3</v>
      </c>
      <c r="F361" s="339">
        <v>100</v>
      </c>
      <c r="G361" s="303"/>
      <c r="H361" s="33">
        <f>H368</f>
        <v>0</v>
      </c>
      <c r="I361" s="33">
        <f t="shared" ref="I361:T361" si="342">I368</f>
        <v>238086</v>
      </c>
      <c r="J361" s="33">
        <f t="shared" si="342"/>
        <v>238086</v>
      </c>
      <c r="K361" s="33">
        <f t="shared" si="342"/>
        <v>0</v>
      </c>
      <c r="L361" s="33">
        <f t="shared" si="342"/>
        <v>238086</v>
      </c>
      <c r="M361" s="33">
        <f t="shared" si="342"/>
        <v>0</v>
      </c>
      <c r="N361" s="33">
        <f t="shared" si="342"/>
        <v>238086</v>
      </c>
      <c r="O361" s="33">
        <f t="shared" si="342"/>
        <v>238086</v>
      </c>
      <c r="P361" s="33">
        <f t="shared" si="342"/>
        <v>0</v>
      </c>
      <c r="Q361" s="34"/>
      <c r="R361" s="33">
        <f t="shared" si="342"/>
        <v>238086</v>
      </c>
      <c r="S361" s="33">
        <f t="shared" si="342"/>
        <v>1285.7</v>
      </c>
      <c r="T361" s="33">
        <f t="shared" si="342"/>
        <v>1285.7</v>
      </c>
      <c r="U361" s="169"/>
      <c r="V361" s="406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s="11" customFormat="1" ht="15" customHeight="1" x14ac:dyDescent="0.25">
      <c r="A362" s="108"/>
      <c r="B362" s="340" t="s">
        <v>24</v>
      </c>
      <c r="C362" s="303" t="s">
        <v>25</v>
      </c>
      <c r="D362" s="41"/>
      <c r="E362" s="303">
        <v>3</v>
      </c>
      <c r="F362" s="339">
        <v>142</v>
      </c>
      <c r="G362" s="303"/>
      <c r="H362" s="33">
        <f>H369</f>
        <v>3290106</v>
      </c>
      <c r="I362" s="33">
        <f t="shared" ref="I362:T362" si="343">I369</f>
        <v>0</v>
      </c>
      <c r="J362" s="33">
        <f t="shared" si="343"/>
        <v>3290106</v>
      </c>
      <c r="K362" s="33">
        <f t="shared" si="343"/>
        <v>-200000</v>
      </c>
      <c r="L362" s="33">
        <f t="shared" si="343"/>
        <v>3090106</v>
      </c>
      <c r="M362" s="33">
        <f t="shared" si="343"/>
        <v>0</v>
      </c>
      <c r="N362" s="33">
        <f t="shared" si="343"/>
        <v>3090106</v>
      </c>
      <c r="O362" s="33">
        <f t="shared" si="343"/>
        <v>3090106</v>
      </c>
      <c r="P362" s="33">
        <f t="shared" si="343"/>
        <v>0</v>
      </c>
      <c r="Q362" s="33">
        <f t="shared" si="343"/>
        <v>0</v>
      </c>
      <c r="R362" s="33">
        <f t="shared" si="343"/>
        <v>3090106</v>
      </c>
      <c r="S362" s="33">
        <f t="shared" si="343"/>
        <v>2419612.52</v>
      </c>
      <c r="T362" s="33">
        <f t="shared" si="343"/>
        <v>2381470.62</v>
      </c>
      <c r="U362" s="169"/>
      <c r="V362" s="406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s="11" customFormat="1" ht="15" customHeight="1" x14ac:dyDescent="0.25">
      <c r="A363" s="108"/>
      <c r="B363" s="340" t="s">
        <v>33</v>
      </c>
      <c r="C363" s="303" t="s">
        <v>28</v>
      </c>
      <c r="D363" s="41"/>
      <c r="E363" s="303">
        <v>4</v>
      </c>
      <c r="F363" s="339">
        <v>142</v>
      </c>
      <c r="G363" s="303"/>
      <c r="H363" s="33">
        <f>H370</f>
        <v>350000</v>
      </c>
      <c r="I363" s="33">
        <f t="shared" ref="I363:T363" si="344">I370</f>
        <v>-350000</v>
      </c>
      <c r="J363" s="33">
        <f t="shared" si="344"/>
        <v>0</v>
      </c>
      <c r="K363" s="33">
        <f t="shared" si="344"/>
        <v>200000</v>
      </c>
      <c r="L363" s="33">
        <f t="shared" si="344"/>
        <v>200000</v>
      </c>
      <c r="M363" s="33">
        <f t="shared" si="344"/>
        <v>0</v>
      </c>
      <c r="N363" s="33">
        <f t="shared" si="344"/>
        <v>200000</v>
      </c>
      <c r="O363" s="33">
        <f t="shared" si="344"/>
        <v>199971.81</v>
      </c>
      <c r="P363" s="33">
        <f t="shared" si="344"/>
        <v>28.190000000002328</v>
      </c>
      <c r="Q363" s="33">
        <f t="shared" si="344"/>
        <v>0</v>
      </c>
      <c r="R363" s="33">
        <f t="shared" si="344"/>
        <v>199971.81</v>
      </c>
      <c r="S363" s="33">
        <f t="shared" si="344"/>
        <v>9876.2900000000009</v>
      </c>
      <c r="T363" s="33">
        <f t="shared" si="344"/>
        <v>9876.2900000000009</v>
      </c>
      <c r="U363" s="169"/>
      <c r="V363" s="406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s="11" customFormat="1" ht="15" customHeight="1" x14ac:dyDescent="0.25">
      <c r="A364" s="108"/>
      <c r="B364" s="340" t="s">
        <v>40</v>
      </c>
      <c r="C364" s="303" t="s">
        <v>25</v>
      </c>
      <c r="D364" s="41"/>
      <c r="E364" s="303">
        <v>3</v>
      </c>
      <c r="F364" s="304">
        <v>150</v>
      </c>
      <c r="G364" s="303"/>
      <c r="H364" s="33">
        <f>H371</f>
        <v>3359894</v>
      </c>
      <c r="I364" s="33">
        <f t="shared" ref="I364:T364" si="345">I371</f>
        <v>-238086</v>
      </c>
      <c r="J364" s="33">
        <f t="shared" si="345"/>
        <v>3121808</v>
      </c>
      <c r="K364" s="33">
        <f t="shared" si="345"/>
        <v>-200000</v>
      </c>
      <c r="L364" s="33">
        <f t="shared" si="345"/>
        <v>2921808</v>
      </c>
      <c r="M364" s="33">
        <f t="shared" si="345"/>
        <v>0</v>
      </c>
      <c r="N364" s="33">
        <f t="shared" si="345"/>
        <v>2921808</v>
      </c>
      <c r="O364" s="33">
        <f t="shared" si="345"/>
        <v>2921807.49</v>
      </c>
      <c r="P364" s="33">
        <f t="shared" si="345"/>
        <v>0.50999999977648258</v>
      </c>
      <c r="Q364" s="33">
        <f t="shared" si="345"/>
        <v>0</v>
      </c>
      <c r="R364" s="33">
        <f t="shared" si="345"/>
        <v>2921807.49</v>
      </c>
      <c r="S364" s="33">
        <f t="shared" si="345"/>
        <v>2107337.7999999998</v>
      </c>
      <c r="T364" s="33">
        <f t="shared" si="345"/>
        <v>2026776.71</v>
      </c>
      <c r="U364" s="169"/>
      <c r="V364" s="406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s="11" customFormat="1" ht="15" customHeight="1" x14ac:dyDescent="0.25">
      <c r="A365" s="108"/>
      <c r="B365" s="340"/>
      <c r="C365" s="303"/>
      <c r="D365" s="41"/>
      <c r="E365" s="303"/>
      <c r="F365" s="304"/>
      <c r="G365" s="303"/>
      <c r="H365" s="33"/>
      <c r="I365" s="33"/>
      <c r="J365" s="24"/>
      <c r="K365" s="33"/>
      <c r="L365" s="33"/>
      <c r="M365" s="33"/>
      <c r="N365" s="33"/>
      <c r="O365" s="33"/>
      <c r="P365" s="256"/>
      <c r="Q365" s="34"/>
      <c r="R365" s="257"/>
      <c r="S365" s="257"/>
      <c r="T365" s="32"/>
      <c r="U365" s="169"/>
      <c r="V365" s="406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s="11" customFormat="1" ht="15" customHeight="1" x14ac:dyDescent="0.25">
      <c r="A366" s="108"/>
      <c r="B366" s="474" t="s">
        <v>307</v>
      </c>
      <c r="C366" s="303"/>
      <c r="D366" s="41"/>
      <c r="E366" s="303"/>
      <c r="F366" s="304"/>
      <c r="G366" s="303"/>
      <c r="H366" s="33"/>
      <c r="I366" s="33"/>
      <c r="J366" s="24"/>
      <c r="K366" s="33"/>
      <c r="L366" s="33"/>
      <c r="M366" s="33"/>
      <c r="N366" s="33"/>
      <c r="O366" s="33"/>
      <c r="P366" s="256"/>
      <c r="Q366" s="34"/>
      <c r="R366" s="257"/>
      <c r="S366" s="257"/>
      <c r="T366" s="32"/>
      <c r="U366" s="169"/>
      <c r="V366" s="406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s="11" customFormat="1" ht="15" customHeight="1" x14ac:dyDescent="0.25">
      <c r="A367" s="108"/>
      <c r="B367" s="39" t="s">
        <v>210</v>
      </c>
      <c r="C367" s="303"/>
      <c r="D367" s="41"/>
      <c r="E367" s="303"/>
      <c r="F367" s="304"/>
      <c r="G367" s="303"/>
      <c r="H367" s="23">
        <f>SUM(H368:H371)</f>
        <v>7000000</v>
      </c>
      <c r="I367" s="23">
        <f t="shared" ref="I367:P367" si="346">SUM(I368:I371)</f>
        <v>-350000</v>
      </c>
      <c r="J367" s="23">
        <f t="shared" si="346"/>
        <v>6650000</v>
      </c>
      <c r="K367" s="23">
        <f t="shared" si="346"/>
        <v>-200000</v>
      </c>
      <c r="L367" s="23">
        <f t="shared" si="346"/>
        <v>6450000</v>
      </c>
      <c r="M367" s="23">
        <f t="shared" si="346"/>
        <v>0</v>
      </c>
      <c r="N367" s="23">
        <f t="shared" si="346"/>
        <v>6450000</v>
      </c>
      <c r="O367" s="23">
        <f t="shared" si="346"/>
        <v>6449971.3000000007</v>
      </c>
      <c r="P367" s="23">
        <f t="shared" si="346"/>
        <v>28.699999999778811</v>
      </c>
      <c r="Q367" s="23">
        <f t="shared" ref="Q367" si="347">SUM(Q369:Q371)</f>
        <v>0</v>
      </c>
      <c r="R367" s="23">
        <f t="shared" ref="R367" si="348">SUM(R368:R371)</f>
        <v>6449971.3000000007</v>
      </c>
      <c r="S367" s="23">
        <f t="shared" ref="S367" si="349">SUM(S368:S371)</f>
        <v>4538112.3100000005</v>
      </c>
      <c r="T367" s="23">
        <f t="shared" ref="T367" si="350">SUM(T368:T371)</f>
        <v>4419409.32</v>
      </c>
      <c r="U367" s="168">
        <f>+IFERROR((R367/N367),0%)</f>
        <v>0.99999555038759702</v>
      </c>
      <c r="V367" s="406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s="11" customFormat="1" ht="15" customHeight="1" x14ac:dyDescent="0.25">
      <c r="A368" s="108"/>
      <c r="B368" s="340" t="s">
        <v>24</v>
      </c>
      <c r="C368" s="303" t="s">
        <v>25</v>
      </c>
      <c r="D368" s="41">
        <v>174239</v>
      </c>
      <c r="E368" s="303">
        <v>3</v>
      </c>
      <c r="F368" s="339">
        <v>100</v>
      </c>
      <c r="G368" s="41" t="str">
        <f t="shared" ref="G368" si="351">CONCATENATE(D368,"-",E368,"-",F368)</f>
        <v>174239-3-100</v>
      </c>
      <c r="H368" s="33">
        <f>IFERROR(VLOOKUP(G368,'Base Zero'!A:L,6,FALSE),0)</f>
        <v>0</v>
      </c>
      <c r="I368" s="33">
        <f>IFERROR(VLOOKUP(G368,'Base Zero'!A:L,7,FALSE),0)</f>
        <v>238086</v>
      </c>
      <c r="J368" s="24">
        <f>(H368+I368)</f>
        <v>238086</v>
      </c>
      <c r="K368" s="33">
        <f>(L368-J368)</f>
        <v>0</v>
      </c>
      <c r="L368" s="33">
        <f>IFERROR(VLOOKUP(G368,'Base Zero'!$A:$L,10,FALSE),0)</f>
        <v>238086</v>
      </c>
      <c r="M368" s="33">
        <f>+L368-N368</f>
        <v>0</v>
      </c>
      <c r="N368" s="33">
        <f>IFERROR(VLOOKUP(G368,'Base Zero'!$A:$S,19,FALSE),0)</f>
        <v>238086</v>
      </c>
      <c r="O368" s="33">
        <f>IFERROR(VLOOKUP(G368,'Base Execução'!A:P,6,FALSE),0)+IFERROR(VLOOKUP(G368,'Destaque Liberado pela CPRM'!A:F,6,FALSE),0)</f>
        <v>238086</v>
      </c>
      <c r="P368" s="256">
        <f>+N368-O368</f>
        <v>0</v>
      </c>
      <c r="Q368" s="23"/>
      <c r="R368" s="256">
        <f>IFERROR(VLOOKUP(G368,'Base Execução'!$A:$L,8,FALSE),0)</f>
        <v>238086</v>
      </c>
      <c r="S368" s="256">
        <f>IFERROR(VLOOKUP(G368,'Base Execução'!$A:$L,10,FALSE),0)</f>
        <v>1285.7</v>
      </c>
      <c r="T368" s="33">
        <f>IFERROR(VLOOKUP(G368,'Base Execução'!$A:$L,12,FALSE),0)</f>
        <v>1285.7</v>
      </c>
      <c r="U368" s="168"/>
      <c r="V368" s="406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s="11" customFormat="1" ht="15" customHeight="1" x14ac:dyDescent="0.25">
      <c r="A369" s="108"/>
      <c r="B369" s="340" t="s">
        <v>24</v>
      </c>
      <c r="C369" s="303" t="s">
        <v>25</v>
      </c>
      <c r="D369" s="41">
        <v>174239</v>
      </c>
      <c r="E369" s="303">
        <v>3</v>
      </c>
      <c r="F369" s="339">
        <v>142</v>
      </c>
      <c r="G369" s="41" t="str">
        <f t="shared" ref="G369:G371" si="352">CONCATENATE(D369,"-",E369,"-",F369)</f>
        <v>174239-3-142</v>
      </c>
      <c r="H369" s="33">
        <f>IFERROR(VLOOKUP(G369,'Base Zero'!A:L,6,FALSE),0)</f>
        <v>3290106</v>
      </c>
      <c r="I369" s="33">
        <f>IFERROR(VLOOKUP(G369,'Base Zero'!A:L,7,FALSE),0)</f>
        <v>0</v>
      </c>
      <c r="J369" s="24">
        <f>(H369+I369)</f>
        <v>3290106</v>
      </c>
      <c r="K369" s="33">
        <f>(L369-J369)</f>
        <v>-200000</v>
      </c>
      <c r="L369" s="33">
        <f>IFERROR(VLOOKUP(G369,'Base Zero'!$A:$L,10,FALSE),0)</f>
        <v>3090106</v>
      </c>
      <c r="M369" s="33">
        <f>+L369-N369</f>
        <v>0</v>
      </c>
      <c r="N369" s="33">
        <f>IFERROR(VLOOKUP(G369,'Base Zero'!$A:$S,19,FALSE),0)</f>
        <v>3090106</v>
      </c>
      <c r="O369" s="33">
        <f>IFERROR(VLOOKUP(G369,'Base Execução'!A:P,6,FALSE),0)+IFERROR(VLOOKUP(G369,'Destaque Liberado pela CPRM'!A:F,6,FALSE),0)</f>
        <v>3090106</v>
      </c>
      <c r="P369" s="256">
        <f>+N369-O369</f>
        <v>0</v>
      </c>
      <c r="Q369" s="33"/>
      <c r="R369" s="256">
        <f>IFERROR(VLOOKUP(G369,'Base Execução'!$A:$L,8,FALSE),0)</f>
        <v>3090106</v>
      </c>
      <c r="S369" s="256">
        <f>IFERROR(VLOOKUP(G369,'Base Execução'!$A:$L,10,FALSE),0)</f>
        <v>2419612.52</v>
      </c>
      <c r="T369" s="33">
        <f>IFERROR(VLOOKUP(G369,'Base Execução'!$A:$L,12,FALSE),0)</f>
        <v>2381470.62</v>
      </c>
      <c r="U369" s="169"/>
      <c r="V369" s="406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s="11" customFormat="1" ht="15" customHeight="1" x14ac:dyDescent="0.25">
      <c r="A370" s="108"/>
      <c r="B370" s="340" t="s">
        <v>33</v>
      </c>
      <c r="C370" s="303" t="s">
        <v>28</v>
      </c>
      <c r="D370" s="41">
        <v>174239</v>
      </c>
      <c r="E370" s="303">
        <v>4</v>
      </c>
      <c r="F370" s="339">
        <v>142</v>
      </c>
      <c r="G370" s="41" t="str">
        <f t="shared" si="352"/>
        <v>174239-4-142</v>
      </c>
      <c r="H370" s="33">
        <f>IFERROR(VLOOKUP(G370,'Base Zero'!A:L,6,FALSE),0)</f>
        <v>350000</v>
      </c>
      <c r="I370" s="33">
        <f>IFERROR(VLOOKUP(G370,'Base Zero'!A:L,7,FALSE),0)</f>
        <v>-350000</v>
      </c>
      <c r="J370" s="24">
        <f>(H370+I370)</f>
        <v>0</v>
      </c>
      <c r="K370" s="33">
        <f>(L370-J370)</f>
        <v>200000</v>
      </c>
      <c r="L370" s="33">
        <f>IFERROR(VLOOKUP(G370,'Base Zero'!$A:$L,10,FALSE),0)</f>
        <v>200000</v>
      </c>
      <c r="M370" s="33">
        <f>+L370-N370</f>
        <v>0</v>
      </c>
      <c r="N370" s="33">
        <f>IFERROR(VLOOKUP(G370,'Base Zero'!$A:$S,19,FALSE),0)</f>
        <v>200000</v>
      </c>
      <c r="O370" s="33">
        <f>IFERROR(VLOOKUP(G370,'Base Execução'!A:P,6,FALSE),0)+IFERROR(VLOOKUP(G370,'Destaque Liberado pela CPRM'!A:F,6,FALSE),0)</f>
        <v>199971.81</v>
      </c>
      <c r="P370" s="256">
        <f>+N370-O370</f>
        <v>28.190000000002328</v>
      </c>
      <c r="Q370" s="34"/>
      <c r="R370" s="256">
        <f>IFERROR(VLOOKUP(G370,'Base Execução'!$A:$L,8,FALSE),0)</f>
        <v>199971.81</v>
      </c>
      <c r="S370" s="256">
        <f>IFERROR(VLOOKUP(G370,'Base Execução'!$A:$L,10,FALSE),0)</f>
        <v>9876.2900000000009</v>
      </c>
      <c r="T370" s="33">
        <f>IFERROR(VLOOKUP(G370,'Base Execução'!$A:$L,12,FALSE),0)</f>
        <v>9876.2900000000009</v>
      </c>
      <c r="U370" s="169"/>
      <c r="V370" s="406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s="11" customFormat="1" ht="15" customHeight="1" x14ac:dyDescent="0.25">
      <c r="A371" s="108"/>
      <c r="B371" s="340" t="s">
        <v>40</v>
      </c>
      <c r="C371" s="303" t="s">
        <v>25</v>
      </c>
      <c r="D371" s="41">
        <v>174239</v>
      </c>
      <c r="E371" s="303">
        <v>3</v>
      </c>
      <c r="F371" s="304">
        <v>150</v>
      </c>
      <c r="G371" s="41" t="str">
        <f t="shared" si="352"/>
        <v>174239-3-150</v>
      </c>
      <c r="H371" s="33">
        <f>IFERROR(VLOOKUP(G371,'Base Zero'!A:L,6,FALSE),0)</f>
        <v>3359894</v>
      </c>
      <c r="I371" s="33">
        <f>IFERROR(VLOOKUP(G371,'Base Zero'!A:L,7,FALSE),0)</f>
        <v>-238086</v>
      </c>
      <c r="J371" s="24">
        <f>(H371+I371)</f>
        <v>3121808</v>
      </c>
      <c r="K371" s="33">
        <f>(L371-J371)</f>
        <v>-200000</v>
      </c>
      <c r="L371" s="33">
        <f>IFERROR(VLOOKUP(G371,'Base Zero'!$A:$L,10,FALSE),0)</f>
        <v>2921808</v>
      </c>
      <c r="M371" s="33">
        <f>+L371-N371</f>
        <v>0</v>
      </c>
      <c r="N371" s="33">
        <f>IFERROR(VLOOKUP(G371,'Base Zero'!$A:$S,19,FALSE),0)</f>
        <v>2921808</v>
      </c>
      <c r="O371" s="33">
        <f>IFERROR(VLOOKUP(G371,'Base Execução'!A:P,6,FALSE),0)+IFERROR(VLOOKUP(G371,'Destaque Liberado pela CPRM'!A:F,6,FALSE),0)</f>
        <v>2921807.49</v>
      </c>
      <c r="P371" s="256">
        <f>+N371-O371</f>
        <v>0.50999999977648258</v>
      </c>
      <c r="Q371" s="34"/>
      <c r="R371" s="256">
        <f>IFERROR(VLOOKUP(G371,'Base Execução'!$A:$L,8,FALSE),0)</f>
        <v>2921807.49</v>
      </c>
      <c r="S371" s="256">
        <f>IFERROR(VLOOKUP(G371,'Base Execução'!$A:$L,10,FALSE),0)</f>
        <v>2107337.7999999998</v>
      </c>
      <c r="T371" s="33">
        <f>IFERROR(VLOOKUP(G371,'Base Execução'!$A:$L,12,FALSE),0)</f>
        <v>2026776.71</v>
      </c>
      <c r="U371" s="169"/>
      <c r="V371" s="406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s="11" customFormat="1" ht="15" customHeight="1" x14ac:dyDescent="0.25">
      <c r="A372" s="412"/>
      <c r="B372" s="325"/>
      <c r="C372" s="54"/>
      <c r="D372" s="55"/>
      <c r="E372" s="54"/>
      <c r="F372" s="56"/>
      <c r="G372" s="54"/>
      <c r="H372" s="43"/>
      <c r="I372" s="43"/>
      <c r="J372" s="25"/>
      <c r="K372" s="43"/>
      <c r="L372" s="43"/>
      <c r="M372" s="43"/>
      <c r="N372" s="43"/>
      <c r="O372" s="43"/>
      <c r="P372" s="290"/>
      <c r="Q372" s="36"/>
      <c r="R372" s="290"/>
      <c r="S372" s="290"/>
      <c r="T372" s="43"/>
      <c r="U372" s="326"/>
      <c r="V372" s="406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s="11" customFormat="1" ht="25" customHeight="1" x14ac:dyDescent="0.25">
      <c r="A373" s="108"/>
      <c r="B373" s="42" t="s">
        <v>308</v>
      </c>
      <c r="C373" s="303"/>
      <c r="D373" s="41"/>
      <c r="E373" s="303"/>
      <c r="F373" s="304"/>
      <c r="G373" s="303"/>
      <c r="H373" s="22">
        <f>SUM(H375:H378)</f>
        <v>1000000</v>
      </c>
      <c r="I373" s="22">
        <f t="shared" ref="I373:T373" si="353">SUM(I375:I378)</f>
        <v>200000</v>
      </c>
      <c r="J373" s="22">
        <f t="shared" si="353"/>
        <v>1200000</v>
      </c>
      <c r="K373" s="22">
        <f t="shared" si="353"/>
        <v>0</v>
      </c>
      <c r="L373" s="22">
        <f t="shared" si="353"/>
        <v>1200000</v>
      </c>
      <c r="M373" s="22">
        <f t="shared" si="353"/>
        <v>0</v>
      </c>
      <c r="N373" s="22">
        <f t="shared" si="353"/>
        <v>1200000</v>
      </c>
      <c r="O373" s="22">
        <f t="shared" si="353"/>
        <v>1199499.6000000001</v>
      </c>
      <c r="P373" s="22">
        <f t="shared" si="353"/>
        <v>500.40000000000146</v>
      </c>
      <c r="Q373" s="23">
        <f t="shared" ref="Q373" si="354">SUM(Q377:Q378)</f>
        <v>0</v>
      </c>
      <c r="R373" s="22">
        <f t="shared" si="353"/>
        <v>1119499.6000000001</v>
      </c>
      <c r="S373" s="22">
        <f t="shared" si="353"/>
        <v>587515.42999999993</v>
      </c>
      <c r="T373" s="22">
        <f t="shared" si="353"/>
        <v>533949.71</v>
      </c>
      <c r="U373" s="170">
        <f>+IFERROR((R373/N373),0%)</f>
        <v>0.93291633333333346</v>
      </c>
      <c r="V373" s="406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s="11" customFormat="1" ht="15" customHeight="1" x14ac:dyDescent="0.25">
      <c r="A374" s="108"/>
      <c r="B374" s="302" t="s">
        <v>348</v>
      </c>
      <c r="C374" s="303"/>
      <c r="D374" s="41"/>
      <c r="E374" s="303"/>
      <c r="F374" s="304"/>
      <c r="G374" s="303"/>
      <c r="H374" s="22"/>
      <c r="I374" s="22"/>
      <c r="J374" s="22"/>
      <c r="K374" s="22"/>
      <c r="L374" s="22"/>
      <c r="M374" s="22"/>
      <c r="N374" s="22"/>
      <c r="O374" s="22"/>
      <c r="P374" s="253"/>
      <c r="Q374" s="34"/>
      <c r="R374" s="253"/>
      <c r="S374" s="253"/>
      <c r="T374" s="22"/>
      <c r="U374" s="169"/>
      <c r="V374" s="406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s="11" customFormat="1" ht="15" customHeight="1" x14ac:dyDescent="0.25">
      <c r="A375" s="108"/>
      <c r="B375" s="340" t="s">
        <v>24</v>
      </c>
      <c r="C375" s="303" t="s">
        <v>25</v>
      </c>
      <c r="D375" s="41"/>
      <c r="E375" s="303"/>
      <c r="F375" s="339">
        <v>100</v>
      </c>
      <c r="G375" s="303"/>
      <c r="H375" s="33">
        <f>H385</f>
        <v>0</v>
      </c>
      <c r="I375" s="33">
        <f t="shared" ref="I375:T375" si="355">I385</f>
        <v>0</v>
      </c>
      <c r="J375" s="33">
        <f t="shared" si="355"/>
        <v>0</v>
      </c>
      <c r="K375" s="33">
        <f t="shared" si="355"/>
        <v>200000</v>
      </c>
      <c r="L375" s="33">
        <f t="shared" si="355"/>
        <v>200000</v>
      </c>
      <c r="M375" s="33">
        <f t="shared" si="355"/>
        <v>0</v>
      </c>
      <c r="N375" s="33">
        <f t="shared" si="355"/>
        <v>200000</v>
      </c>
      <c r="O375" s="33">
        <f t="shared" si="355"/>
        <v>200000</v>
      </c>
      <c r="P375" s="33">
        <f t="shared" si="355"/>
        <v>0</v>
      </c>
      <c r="Q375" s="34"/>
      <c r="R375" s="33">
        <f t="shared" si="355"/>
        <v>200000</v>
      </c>
      <c r="S375" s="33">
        <f t="shared" si="355"/>
        <v>72793.61</v>
      </c>
      <c r="T375" s="33">
        <f t="shared" si="355"/>
        <v>71932.850000000006</v>
      </c>
      <c r="U375" s="169"/>
      <c r="V375" s="406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s="11" customFormat="1" ht="15" customHeight="1" x14ac:dyDescent="0.25">
      <c r="A376" s="108"/>
      <c r="B376" s="340" t="s">
        <v>24</v>
      </c>
      <c r="C376" s="303" t="s">
        <v>28</v>
      </c>
      <c r="D376" s="41"/>
      <c r="E376" s="303"/>
      <c r="F376" s="339">
        <v>100</v>
      </c>
      <c r="G376" s="303"/>
      <c r="H376" s="33">
        <f>H386</f>
        <v>0</v>
      </c>
      <c r="I376" s="33">
        <f t="shared" ref="I376:T376" si="356">I386</f>
        <v>250000</v>
      </c>
      <c r="J376" s="33">
        <f t="shared" si="356"/>
        <v>250000</v>
      </c>
      <c r="K376" s="33">
        <f t="shared" si="356"/>
        <v>-200000</v>
      </c>
      <c r="L376" s="33">
        <f t="shared" si="356"/>
        <v>50000</v>
      </c>
      <c r="M376" s="33">
        <f t="shared" si="356"/>
        <v>0</v>
      </c>
      <c r="N376" s="33">
        <f t="shared" si="356"/>
        <v>50000</v>
      </c>
      <c r="O376" s="33">
        <f t="shared" si="356"/>
        <v>49499.6</v>
      </c>
      <c r="P376" s="33">
        <f t="shared" si="356"/>
        <v>500.40000000000146</v>
      </c>
      <c r="Q376" s="34"/>
      <c r="R376" s="33">
        <f t="shared" si="356"/>
        <v>49499.6</v>
      </c>
      <c r="S376" s="33">
        <f t="shared" si="356"/>
        <v>0</v>
      </c>
      <c r="T376" s="33">
        <f t="shared" si="356"/>
        <v>0</v>
      </c>
      <c r="U376" s="169"/>
      <c r="V376" s="406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s="11" customFormat="1" ht="15" customHeight="1" x14ac:dyDescent="0.25">
      <c r="A377" s="108"/>
      <c r="B377" s="340" t="s">
        <v>24</v>
      </c>
      <c r="C377" s="303" t="s">
        <v>25</v>
      </c>
      <c r="D377" s="41"/>
      <c r="E377" s="303"/>
      <c r="F377" s="339">
        <v>142</v>
      </c>
      <c r="G377" s="41"/>
      <c r="H377" s="33">
        <f t="shared" ref="H377:T377" si="357">H382+H389+H392+H395</f>
        <v>950000</v>
      </c>
      <c r="I377" s="33">
        <f t="shared" si="357"/>
        <v>0</v>
      </c>
      <c r="J377" s="33">
        <f t="shared" si="357"/>
        <v>950000</v>
      </c>
      <c r="K377" s="33">
        <f t="shared" si="357"/>
        <v>-30000</v>
      </c>
      <c r="L377" s="33">
        <f t="shared" si="357"/>
        <v>920000</v>
      </c>
      <c r="M377" s="33">
        <f t="shared" si="357"/>
        <v>0</v>
      </c>
      <c r="N377" s="33">
        <f t="shared" si="357"/>
        <v>920000</v>
      </c>
      <c r="O377" s="33">
        <f t="shared" si="357"/>
        <v>920000</v>
      </c>
      <c r="P377" s="33">
        <f t="shared" si="357"/>
        <v>0</v>
      </c>
      <c r="Q377" s="33">
        <f t="shared" si="357"/>
        <v>0</v>
      </c>
      <c r="R377" s="33">
        <f t="shared" si="357"/>
        <v>840000</v>
      </c>
      <c r="S377" s="33">
        <f t="shared" si="357"/>
        <v>514721.81999999995</v>
      </c>
      <c r="T377" s="33">
        <f t="shared" si="357"/>
        <v>462016.86</v>
      </c>
      <c r="U377" s="321"/>
      <c r="V377" s="406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s="11" customFormat="1" ht="15" customHeight="1" x14ac:dyDescent="0.25">
      <c r="A378" s="108"/>
      <c r="B378" s="340" t="s">
        <v>27</v>
      </c>
      <c r="C378" s="303" t="s">
        <v>28</v>
      </c>
      <c r="D378" s="41"/>
      <c r="E378" s="303"/>
      <c r="F378" s="339">
        <v>142</v>
      </c>
      <c r="G378" s="41"/>
      <c r="H378" s="33">
        <f>H383</f>
        <v>50000</v>
      </c>
      <c r="I378" s="33">
        <f t="shared" ref="I378:T378" si="358">I383</f>
        <v>-50000</v>
      </c>
      <c r="J378" s="33">
        <f t="shared" si="358"/>
        <v>0</v>
      </c>
      <c r="K378" s="33">
        <f t="shared" si="358"/>
        <v>30000</v>
      </c>
      <c r="L378" s="33">
        <f t="shared" si="358"/>
        <v>30000</v>
      </c>
      <c r="M378" s="33">
        <f t="shared" si="358"/>
        <v>0</v>
      </c>
      <c r="N378" s="33">
        <f t="shared" si="358"/>
        <v>30000</v>
      </c>
      <c r="O378" s="33">
        <f t="shared" si="358"/>
        <v>30000</v>
      </c>
      <c r="P378" s="33">
        <f t="shared" si="358"/>
        <v>0</v>
      </c>
      <c r="Q378" s="33">
        <f t="shared" si="358"/>
        <v>0</v>
      </c>
      <c r="R378" s="33">
        <f t="shared" si="358"/>
        <v>30000</v>
      </c>
      <c r="S378" s="33">
        <f t="shared" si="358"/>
        <v>0</v>
      </c>
      <c r="T378" s="33">
        <f t="shared" si="358"/>
        <v>0</v>
      </c>
      <c r="U378" s="341"/>
      <c r="V378" s="406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s="11" customFormat="1" ht="15" customHeight="1" x14ac:dyDescent="0.25">
      <c r="A379" s="108"/>
      <c r="B379" s="340"/>
      <c r="C379" s="303"/>
      <c r="D379" s="41"/>
      <c r="E379" s="303"/>
      <c r="F379" s="304"/>
      <c r="G379" s="41"/>
      <c r="H379" s="33"/>
      <c r="I379" s="33"/>
      <c r="J379" s="33"/>
      <c r="K379" s="33"/>
      <c r="L379" s="33"/>
      <c r="M379" s="33"/>
      <c r="N379" s="33"/>
      <c r="O379" s="33"/>
      <c r="P379" s="256"/>
      <c r="Q379" s="34"/>
      <c r="R379" s="256"/>
      <c r="S379" s="256"/>
      <c r="T379" s="33"/>
      <c r="U379" s="169"/>
      <c r="V379" s="406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s="11" customFormat="1" ht="15" customHeight="1" x14ac:dyDescent="0.25">
      <c r="A380" s="108"/>
      <c r="B380" s="474" t="s">
        <v>173</v>
      </c>
      <c r="C380" s="303"/>
      <c r="D380" s="41"/>
      <c r="E380" s="303"/>
      <c r="F380" s="304"/>
      <c r="G380" s="303"/>
      <c r="H380" s="33"/>
      <c r="I380" s="33"/>
      <c r="J380" s="24"/>
      <c r="K380" s="33"/>
      <c r="L380" s="33"/>
      <c r="M380" s="33"/>
      <c r="N380" s="33"/>
      <c r="O380" s="33"/>
      <c r="P380" s="256"/>
      <c r="Q380" s="34"/>
      <c r="R380" s="257"/>
      <c r="S380" s="257"/>
      <c r="T380" s="32"/>
      <c r="U380" s="169"/>
      <c r="V380" s="406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s="11" customFormat="1" ht="15" customHeight="1" x14ac:dyDescent="0.25">
      <c r="A381" s="108"/>
      <c r="B381" s="344" t="s">
        <v>174</v>
      </c>
      <c r="C381" s="303"/>
      <c r="D381" s="41"/>
      <c r="E381" s="303"/>
      <c r="F381" s="304"/>
      <c r="G381" s="303"/>
      <c r="H381" s="22">
        <f t="shared" ref="H381:T381" si="359">SUM(H382:H383)</f>
        <v>250000</v>
      </c>
      <c r="I381" s="22">
        <f t="shared" si="359"/>
        <v>-50000</v>
      </c>
      <c r="J381" s="22">
        <f t="shared" si="359"/>
        <v>200000</v>
      </c>
      <c r="K381" s="22">
        <f t="shared" si="359"/>
        <v>20000</v>
      </c>
      <c r="L381" s="22">
        <f t="shared" si="359"/>
        <v>220000</v>
      </c>
      <c r="M381" s="22">
        <f t="shared" si="359"/>
        <v>0</v>
      </c>
      <c r="N381" s="22">
        <f t="shared" si="359"/>
        <v>220000</v>
      </c>
      <c r="O381" s="22">
        <f t="shared" si="359"/>
        <v>220000</v>
      </c>
      <c r="P381" s="253">
        <f t="shared" si="359"/>
        <v>0</v>
      </c>
      <c r="Q381" s="22">
        <f t="shared" si="359"/>
        <v>0</v>
      </c>
      <c r="R381" s="22">
        <f t="shared" si="359"/>
        <v>220000</v>
      </c>
      <c r="S381" s="22">
        <f t="shared" si="359"/>
        <v>104959.95</v>
      </c>
      <c r="T381" s="22">
        <f t="shared" si="359"/>
        <v>104959.95</v>
      </c>
      <c r="U381" s="168">
        <f>+IFERROR((R381/N381),0%)</f>
        <v>1</v>
      </c>
      <c r="V381" s="406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s="11" customFormat="1" ht="15" customHeight="1" x14ac:dyDescent="0.25">
      <c r="A382" s="108"/>
      <c r="B382" s="340" t="s">
        <v>24</v>
      </c>
      <c r="C382" s="303" t="s">
        <v>25</v>
      </c>
      <c r="D382" s="41">
        <v>174236</v>
      </c>
      <c r="E382" s="303">
        <v>3</v>
      </c>
      <c r="F382" s="339">
        <v>142</v>
      </c>
      <c r="G382" s="41" t="str">
        <f>CONCATENATE(D382,"-",E382,"-",F382)</f>
        <v>174236-3-142</v>
      </c>
      <c r="H382" s="33">
        <f>IFERROR(VLOOKUP(G382,'Base Zero'!A:L,6,FALSE),0)</f>
        <v>200000</v>
      </c>
      <c r="I382" s="33">
        <f>IFERROR(VLOOKUP(G382,'Base Zero'!A:L,7,FALSE),0)</f>
        <v>0</v>
      </c>
      <c r="J382" s="24">
        <f>(H382+I382)</f>
        <v>200000</v>
      </c>
      <c r="K382" s="33">
        <f>(L382-J382)</f>
        <v>-10000</v>
      </c>
      <c r="L382" s="33">
        <f>IFERROR(VLOOKUP(G382,'Base Zero'!$A:$L,10,FALSE),0)</f>
        <v>190000</v>
      </c>
      <c r="M382" s="33">
        <f>+L382-N382</f>
        <v>0</v>
      </c>
      <c r="N382" s="33">
        <f>IFERROR(VLOOKUP(G382,'Base Zero'!$A:$S,19,FALSE),0)</f>
        <v>190000</v>
      </c>
      <c r="O382" s="33">
        <f>IFERROR(VLOOKUP(G382,'Base Execução'!A:P,6,FALSE),0)+IFERROR(VLOOKUP(G382,'Destaque Liberado pela CPRM'!A:F,6,FALSE),0)</f>
        <v>190000</v>
      </c>
      <c r="P382" s="256">
        <f>+N382-O382</f>
        <v>0</v>
      </c>
      <c r="Q382" s="33"/>
      <c r="R382" s="256">
        <f>IFERROR(VLOOKUP(G382,'Base Execução'!$A:$L,8,FALSE),0)</f>
        <v>190000</v>
      </c>
      <c r="S382" s="256">
        <f>IFERROR(VLOOKUP(G382,'Base Execução'!$A:$L,10,FALSE),0)</f>
        <v>104959.95</v>
      </c>
      <c r="T382" s="33">
        <f>IFERROR(VLOOKUP(G382,'Base Execução'!$A:$L,12,FALSE),0)</f>
        <v>104959.95</v>
      </c>
      <c r="U382" s="169"/>
      <c r="V382" s="406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s="11" customFormat="1" ht="15" customHeight="1" x14ac:dyDescent="0.25">
      <c r="A383" s="108"/>
      <c r="B383" s="340" t="s">
        <v>35</v>
      </c>
      <c r="C383" s="303" t="s">
        <v>28</v>
      </c>
      <c r="D383" s="41">
        <v>174236</v>
      </c>
      <c r="E383" s="303">
        <v>4</v>
      </c>
      <c r="F383" s="339">
        <v>142</v>
      </c>
      <c r="G383" s="41" t="str">
        <f>CONCATENATE(D383,"-",E383,"-",F383)</f>
        <v>174236-4-142</v>
      </c>
      <c r="H383" s="33">
        <f>IFERROR(VLOOKUP(G383,'Base Zero'!A:L,6,FALSE),0)</f>
        <v>50000</v>
      </c>
      <c r="I383" s="33">
        <f>IFERROR(VLOOKUP(G383,'Base Zero'!A:L,7,FALSE),0)</f>
        <v>-50000</v>
      </c>
      <c r="J383" s="24">
        <f>(H383+I383)</f>
        <v>0</v>
      </c>
      <c r="K383" s="33">
        <f>(L383-J383)</f>
        <v>30000</v>
      </c>
      <c r="L383" s="33">
        <f>IFERROR(VLOOKUP(G383,'Base Zero'!$A:$L,10,FALSE),0)</f>
        <v>30000</v>
      </c>
      <c r="M383" s="33">
        <f>+L383-N383</f>
        <v>0</v>
      </c>
      <c r="N383" s="33">
        <f>IFERROR(VLOOKUP(G383,'Base Zero'!$A:$S,19,FALSE),0)</f>
        <v>30000</v>
      </c>
      <c r="O383" s="33">
        <f>IFERROR(VLOOKUP(G383,'Base Execução'!A:P,6,FALSE),0)+IFERROR(VLOOKUP(G383,'Destaque Liberado pela CPRM'!A:F,6,FALSE),0)</f>
        <v>30000</v>
      </c>
      <c r="P383" s="256">
        <f>+N383-O383</f>
        <v>0</v>
      </c>
      <c r="Q383" s="34"/>
      <c r="R383" s="256">
        <f>IFERROR(VLOOKUP(G383,'Base Execução'!$A:$L,8,FALSE),0)</f>
        <v>30000</v>
      </c>
      <c r="S383" s="256">
        <f>IFERROR(VLOOKUP(G383,'Base Execução'!$A:$L,10,FALSE),0)</f>
        <v>0</v>
      </c>
      <c r="T383" s="33">
        <f>IFERROR(VLOOKUP(G383,'Base Execução'!$A:$L,12,FALSE),0)</f>
        <v>0</v>
      </c>
      <c r="U383" s="169"/>
      <c r="V383" s="406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s="11" customFormat="1" ht="15" customHeight="1" x14ac:dyDescent="0.25">
      <c r="A384" s="108"/>
      <c r="B384" s="344" t="s">
        <v>325</v>
      </c>
      <c r="C384" s="303"/>
      <c r="D384" s="41"/>
      <c r="E384" s="303"/>
      <c r="F384" s="339"/>
      <c r="G384" s="41"/>
      <c r="H384" s="22">
        <f>SUM(H385:H386)</f>
        <v>0</v>
      </c>
      <c r="I384" s="22">
        <f t="shared" ref="I384:P384" si="360">SUM(I385:I386)</f>
        <v>250000</v>
      </c>
      <c r="J384" s="22">
        <f t="shared" si="360"/>
        <v>250000</v>
      </c>
      <c r="K384" s="22">
        <f t="shared" si="360"/>
        <v>0</v>
      </c>
      <c r="L384" s="22">
        <f t="shared" si="360"/>
        <v>250000</v>
      </c>
      <c r="M384" s="22">
        <f t="shared" si="360"/>
        <v>0</v>
      </c>
      <c r="N384" s="22">
        <f t="shared" si="360"/>
        <v>250000</v>
      </c>
      <c r="O384" s="22">
        <f t="shared" si="360"/>
        <v>249499.6</v>
      </c>
      <c r="P384" s="22">
        <f t="shared" si="360"/>
        <v>500.40000000000146</v>
      </c>
      <c r="Q384" s="34"/>
      <c r="R384" s="22">
        <f t="shared" ref="R384" si="361">SUM(R385:R386)</f>
        <v>249499.6</v>
      </c>
      <c r="S384" s="22">
        <f t="shared" ref="S384" si="362">SUM(S385:S386)</f>
        <v>72793.61</v>
      </c>
      <c r="T384" s="22">
        <f t="shared" ref="T384" si="363">SUM(T385:T386)</f>
        <v>71932.850000000006</v>
      </c>
      <c r="U384" s="168">
        <f>+IFERROR((R384/N384),0%)</f>
        <v>0.99799840000000006</v>
      </c>
      <c r="V384" s="406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s="11" customFormat="1" ht="15" customHeight="1" x14ac:dyDescent="0.25">
      <c r="A385" s="108"/>
      <c r="B385" s="340" t="s">
        <v>35</v>
      </c>
      <c r="C385" s="303" t="s">
        <v>25</v>
      </c>
      <c r="D385" s="41">
        <v>202067</v>
      </c>
      <c r="E385" s="303">
        <v>3</v>
      </c>
      <c r="F385" s="339">
        <v>100</v>
      </c>
      <c r="G385" s="41" t="str">
        <f>CONCATENATE(D385,"-",E385,"-",F385)</f>
        <v>202067-3-100</v>
      </c>
      <c r="H385" s="33">
        <f>IFERROR(VLOOKUP(G385,'Base Zero'!A:L,6,FALSE),0)</f>
        <v>0</v>
      </c>
      <c r="I385" s="33">
        <f>IFERROR(VLOOKUP(G385,'Base Zero'!A:L,7,FALSE),0)</f>
        <v>0</v>
      </c>
      <c r="J385" s="24">
        <f>(H385+I385)</f>
        <v>0</v>
      </c>
      <c r="K385" s="33">
        <f>(L385-J385)</f>
        <v>200000</v>
      </c>
      <c r="L385" s="33">
        <f>IFERROR(VLOOKUP(G385,'Base Zero'!$A:$L,10,FALSE),0)</f>
        <v>200000</v>
      </c>
      <c r="M385" s="33">
        <f>+L385-N385</f>
        <v>0</v>
      </c>
      <c r="N385" s="33">
        <f>IFERROR(VLOOKUP(G385,'Base Zero'!$A:$S,19,FALSE),0)</f>
        <v>200000</v>
      </c>
      <c r="O385" s="33">
        <f>IFERROR(VLOOKUP(G385,'Base Execução'!A:P,6,FALSE),0)+IFERROR(VLOOKUP(G385,'Destaque Liberado pela CPRM'!A:F,6,FALSE),0)</f>
        <v>200000</v>
      </c>
      <c r="P385" s="256">
        <f>+N385-O385</f>
        <v>0</v>
      </c>
      <c r="Q385" s="34"/>
      <c r="R385" s="256">
        <f>IFERROR(VLOOKUP(G385,'Base Execução'!$A:$L,8,FALSE),0)</f>
        <v>200000</v>
      </c>
      <c r="S385" s="256">
        <f>IFERROR(VLOOKUP(G385,'Base Execução'!$A:$L,10,FALSE),0)</f>
        <v>72793.61</v>
      </c>
      <c r="T385" s="33">
        <f>IFERROR(VLOOKUP(G385,'Base Execução'!$A:$L,12,FALSE),0)</f>
        <v>71932.850000000006</v>
      </c>
      <c r="U385" s="169"/>
      <c r="V385" s="406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s="11" customFormat="1" ht="15" customHeight="1" x14ac:dyDescent="0.25">
      <c r="A386" s="108"/>
      <c r="B386" s="340" t="s">
        <v>35</v>
      </c>
      <c r="C386" s="303" t="s">
        <v>28</v>
      </c>
      <c r="D386" s="41">
        <v>202067</v>
      </c>
      <c r="E386" s="303">
        <v>4</v>
      </c>
      <c r="F386" s="339">
        <v>100</v>
      </c>
      <c r="G386" s="41" t="str">
        <f>CONCATENATE(D386,"-",E386,"-",F386)</f>
        <v>202067-4-100</v>
      </c>
      <c r="H386" s="33">
        <f>IFERROR(VLOOKUP(G386,'Base Zero'!A:L,6,FALSE),0)</f>
        <v>0</v>
      </c>
      <c r="I386" s="33">
        <f>IFERROR(VLOOKUP(G386,'Base Zero'!A:L,7,FALSE),0)</f>
        <v>250000</v>
      </c>
      <c r="J386" s="24">
        <f>(H386+I386)</f>
        <v>250000</v>
      </c>
      <c r="K386" s="33">
        <f>(L386-J386)</f>
        <v>-200000</v>
      </c>
      <c r="L386" s="33">
        <f>IFERROR(VLOOKUP(G386,'Base Zero'!$A:$L,10,FALSE),0)</f>
        <v>50000</v>
      </c>
      <c r="M386" s="33">
        <f>+L386-N386</f>
        <v>0</v>
      </c>
      <c r="N386" s="33">
        <f>IFERROR(VLOOKUP(G386,'Base Zero'!$A:$S,19,FALSE),0)</f>
        <v>50000</v>
      </c>
      <c r="O386" s="33">
        <f>IFERROR(VLOOKUP(G386,'Base Execução'!A:P,6,FALSE),0)+IFERROR(VLOOKUP(G386,'Destaque Liberado pela CPRM'!A:F,6,FALSE),0)</f>
        <v>49499.6</v>
      </c>
      <c r="P386" s="256">
        <f>+N386-O386</f>
        <v>500.40000000000146</v>
      </c>
      <c r="Q386" s="34"/>
      <c r="R386" s="256">
        <f>IFERROR(VLOOKUP(G386,'Base Execução'!$A:$L,8,FALSE),0)</f>
        <v>49499.6</v>
      </c>
      <c r="S386" s="256">
        <f>IFERROR(VLOOKUP(G386,'Base Execução'!$A:$L,10,FALSE),0)</f>
        <v>0</v>
      </c>
      <c r="T386" s="33">
        <f>IFERROR(VLOOKUP(G386,'Base Execução'!$A:$L,12,FALSE),0)</f>
        <v>0</v>
      </c>
      <c r="U386" s="169"/>
      <c r="V386" s="406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s="11" customFormat="1" ht="15" customHeight="1" x14ac:dyDescent="0.25">
      <c r="A387" s="108"/>
      <c r="B387" s="474" t="s">
        <v>172</v>
      </c>
      <c r="C387" s="303"/>
      <c r="D387" s="41"/>
      <c r="E387" s="303"/>
      <c r="F387" s="304"/>
      <c r="G387" s="303"/>
      <c r="H387" s="33"/>
      <c r="I387" s="33"/>
      <c r="J387" s="24"/>
      <c r="K387" s="33"/>
      <c r="L387" s="33"/>
      <c r="M387" s="33"/>
      <c r="N387" s="33"/>
      <c r="O387" s="33"/>
      <c r="P387" s="256"/>
      <c r="Q387" s="34"/>
      <c r="R387" s="257"/>
      <c r="S387" s="257"/>
      <c r="T387" s="32"/>
      <c r="U387" s="169"/>
      <c r="V387" s="406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s="11" customFormat="1" ht="15" customHeight="1" x14ac:dyDescent="0.25">
      <c r="A388" s="108"/>
      <c r="B388" s="344" t="s">
        <v>168</v>
      </c>
      <c r="C388" s="303"/>
      <c r="D388" s="41"/>
      <c r="E388" s="303"/>
      <c r="F388" s="304"/>
      <c r="G388" s="303"/>
      <c r="H388" s="22">
        <f t="shared" ref="H388:T388" si="364">SUM(H389:H389)</f>
        <v>50000</v>
      </c>
      <c r="I388" s="22">
        <f t="shared" si="364"/>
        <v>0</v>
      </c>
      <c r="J388" s="22">
        <f t="shared" si="364"/>
        <v>50000</v>
      </c>
      <c r="K388" s="22">
        <f t="shared" si="364"/>
        <v>250000</v>
      </c>
      <c r="L388" s="22">
        <f t="shared" si="364"/>
        <v>300000</v>
      </c>
      <c r="M388" s="22">
        <f t="shared" si="364"/>
        <v>0</v>
      </c>
      <c r="N388" s="22">
        <f t="shared" si="364"/>
        <v>300000</v>
      </c>
      <c r="O388" s="22">
        <f t="shared" si="364"/>
        <v>300000</v>
      </c>
      <c r="P388" s="253">
        <f t="shared" si="364"/>
        <v>0</v>
      </c>
      <c r="Q388" s="22">
        <f t="shared" si="364"/>
        <v>0</v>
      </c>
      <c r="R388" s="22">
        <f t="shared" si="364"/>
        <v>300000</v>
      </c>
      <c r="S388" s="22">
        <f t="shared" si="364"/>
        <v>156600.4</v>
      </c>
      <c r="T388" s="22">
        <f t="shared" si="364"/>
        <v>109614.99</v>
      </c>
      <c r="U388" s="168">
        <f>+IFERROR((R388/N388),0%)</f>
        <v>1</v>
      </c>
      <c r="V388" s="406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s="11" customFormat="1" ht="15" customHeight="1" x14ac:dyDescent="0.25">
      <c r="A389" s="108"/>
      <c r="B389" s="340" t="s">
        <v>24</v>
      </c>
      <c r="C389" s="303" t="s">
        <v>25</v>
      </c>
      <c r="D389" s="41">
        <v>174247</v>
      </c>
      <c r="E389" s="303">
        <v>3</v>
      </c>
      <c r="F389" s="339">
        <v>142</v>
      </c>
      <c r="G389" s="41" t="str">
        <f>CONCATENATE(D389,"-",E389,"-",F389)</f>
        <v>174247-3-142</v>
      </c>
      <c r="H389" s="33">
        <f>IFERROR(VLOOKUP(G389,'Base Zero'!A:L,6,FALSE),0)</f>
        <v>50000</v>
      </c>
      <c r="I389" s="33">
        <f>IFERROR(VLOOKUP(G389,'Base Zero'!A:L,7,FALSE),0)</f>
        <v>0</v>
      </c>
      <c r="J389" s="24">
        <f>(H389+I389)</f>
        <v>50000</v>
      </c>
      <c r="K389" s="33">
        <f>(L389-J389)</f>
        <v>250000</v>
      </c>
      <c r="L389" s="33">
        <f>IFERROR(VLOOKUP(G389,'Base Zero'!$A:$L,10,FALSE),0)</f>
        <v>300000</v>
      </c>
      <c r="M389" s="33">
        <f>+L389-N389</f>
        <v>0</v>
      </c>
      <c r="N389" s="33">
        <f>IFERROR(VLOOKUP(G389,'Base Zero'!$A:$S,19,FALSE),0)</f>
        <v>300000</v>
      </c>
      <c r="O389" s="33">
        <f>IFERROR(VLOOKUP(G389,'Base Execução'!A:P,6,FALSE),0)+IFERROR(VLOOKUP(G389,'Destaque Liberado pela CPRM'!A:F,6,FALSE),0)</f>
        <v>300000</v>
      </c>
      <c r="P389" s="256">
        <f>+N389-O389</f>
        <v>0</v>
      </c>
      <c r="Q389" s="33"/>
      <c r="R389" s="256">
        <f>IFERROR(VLOOKUP(G389,'Base Execução'!$A:$L,8,FALSE),0)</f>
        <v>300000</v>
      </c>
      <c r="S389" s="256">
        <f>IFERROR(VLOOKUP(G389,'Base Execução'!$A:$L,10,FALSE),0)</f>
        <v>156600.4</v>
      </c>
      <c r="T389" s="33">
        <f>IFERROR(VLOOKUP(G389,'Base Execução'!$A:$L,12,FALSE),0)</f>
        <v>109614.99</v>
      </c>
      <c r="U389" s="169"/>
      <c r="V389" s="406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s="11" customFormat="1" ht="15" customHeight="1" x14ac:dyDescent="0.25">
      <c r="A390" s="108"/>
      <c r="B390" s="474" t="s">
        <v>309</v>
      </c>
      <c r="C390" s="303"/>
      <c r="D390" s="41"/>
      <c r="E390" s="303"/>
      <c r="F390" s="304"/>
      <c r="G390" s="303"/>
      <c r="H390" s="33"/>
      <c r="I390" s="33"/>
      <c r="J390" s="24"/>
      <c r="K390" s="33"/>
      <c r="L390" s="33"/>
      <c r="M390" s="33"/>
      <c r="N390" s="33"/>
      <c r="O390" s="33"/>
      <c r="P390" s="256"/>
      <c r="Q390" s="34"/>
      <c r="R390" s="257"/>
      <c r="S390" s="257"/>
      <c r="T390" s="32"/>
      <c r="U390" s="169"/>
      <c r="V390" s="406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s="11" customFormat="1" ht="15" customHeight="1" x14ac:dyDescent="0.25">
      <c r="A391" s="108"/>
      <c r="B391" s="344" t="s">
        <v>169</v>
      </c>
      <c r="C391" s="303"/>
      <c r="D391" s="41"/>
      <c r="E391" s="303"/>
      <c r="F391" s="304"/>
      <c r="G391" s="303"/>
      <c r="H391" s="22">
        <f t="shared" ref="H391:T391" si="365">SUM(H392:H392)</f>
        <v>500000</v>
      </c>
      <c r="I391" s="22">
        <f t="shared" si="365"/>
        <v>0</v>
      </c>
      <c r="J391" s="22">
        <f t="shared" si="365"/>
        <v>500000</v>
      </c>
      <c r="K391" s="22">
        <f t="shared" si="365"/>
        <v>-170000</v>
      </c>
      <c r="L391" s="22">
        <f t="shared" si="365"/>
        <v>330000</v>
      </c>
      <c r="M391" s="22">
        <f t="shared" si="365"/>
        <v>0</v>
      </c>
      <c r="N391" s="22">
        <f t="shared" si="365"/>
        <v>330000</v>
      </c>
      <c r="O391" s="22">
        <f t="shared" si="365"/>
        <v>330000</v>
      </c>
      <c r="P391" s="253">
        <f t="shared" si="365"/>
        <v>0</v>
      </c>
      <c r="Q391" s="22">
        <f t="shared" si="365"/>
        <v>0</v>
      </c>
      <c r="R391" s="22">
        <f t="shared" si="365"/>
        <v>330000</v>
      </c>
      <c r="S391" s="22">
        <f t="shared" si="365"/>
        <v>235515.48</v>
      </c>
      <c r="T391" s="22">
        <f t="shared" si="365"/>
        <v>229795.93</v>
      </c>
      <c r="U391" s="168">
        <f>+IFERROR((R391/N391),0%)</f>
        <v>1</v>
      </c>
      <c r="V391" s="406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s="11" customFormat="1" ht="15" customHeight="1" x14ac:dyDescent="0.25">
      <c r="A392" s="108"/>
      <c r="B392" s="340" t="s">
        <v>24</v>
      </c>
      <c r="C392" s="303" t="s">
        <v>25</v>
      </c>
      <c r="D392" s="41">
        <v>174253</v>
      </c>
      <c r="E392" s="303">
        <v>3</v>
      </c>
      <c r="F392" s="339">
        <v>142</v>
      </c>
      <c r="G392" s="41" t="str">
        <f>CONCATENATE(D392,"-",E392,"-",F392)</f>
        <v>174253-3-142</v>
      </c>
      <c r="H392" s="33">
        <f>IFERROR(VLOOKUP(G392,'Base Zero'!A:L,6,FALSE),0)</f>
        <v>500000</v>
      </c>
      <c r="I392" s="33">
        <f>IFERROR(VLOOKUP(G392,'Base Zero'!A:L,7,FALSE),0)</f>
        <v>0</v>
      </c>
      <c r="J392" s="24">
        <f>(H392+I392)</f>
        <v>500000</v>
      </c>
      <c r="K392" s="33">
        <f>(L392-J392)</f>
        <v>-170000</v>
      </c>
      <c r="L392" s="33">
        <f>IFERROR(VLOOKUP(G392,'Base Zero'!$A:$L,10,FALSE),0)</f>
        <v>330000</v>
      </c>
      <c r="M392" s="33">
        <f>+L392-N392</f>
        <v>0</v>
      </c>
      <c r="N392" s="33">
        <f>IFERROR(VLOOKUP(G392,'Base Zero'!$A:$S,19,FALSE),0)</f>
        <v>330000</v>
      </c>
      <c r="O392" s="33">
        <f>IFERROR(VLOOKUP(G392,'Base Execução'!A:P,6,FALSE),0)+IFERROR(VLOOKUP(G392,'Destaque Liberado pela CPRM'!A:F,6,FALSE),0)</f>
        <v>330000</v>
      </c>
      <c r="P392" s="256">
        <f>+N392-O392</f>
        <v>0</v>
      </c>
      <c r="Q392" s="33"/>
      <c r="R392" s="256">
        <f>IFERROR(VLOOKUP(G392,'Base Execução'!$A:$L,8,FALSE),0)</f>
        <v>330000</v>
      </c>
      <c r="S392" s="256">
        <f>IFERROR(VLOOKUP(G392,'Base Execução'!$A:$L,10,FALSE),0)</f>
        <v>235515.48</v>
      </c>
      <c r="T392" s="33">
        <f>IFERROR(VLOOKUP(G392,'Base Execução'!$A:$L,12,FALSE),0)</f>
        <v>229795.93</v>
      </c>
      <c r="U392" s="169"/>
      <c r="V392" s="406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s="11" customFormat="1" ht="15" customHeight="1" x14ac:dyDescent="0.25">
      <c r="A393" s="108"/>
      <c r="B393" s="474" t="s">
        <v>171</v>
      </c>
      <c r="C393" s="303"/>
      <c r="D393" s="41"/>
      <c r="E393" s="303"/>
      <c r="F393" s="304"/>
      <c r="G393" s="303"/>
      <c r="H393" s="33"/>
      <c r="I393" s="33"/>
      <c r="J393" s="24"/>
      <c r="K393" s="33"/>
      <c r="L393" s="33"/>
      <c r="M393" s="33"/>
      <c r="N393" s="33"/>
      <c r="O393" s="33"/>
      <c r="P393" s="256"/>
      <c r="Q393" s="34"/>
      <c r="R393" s="257"/>
      <c r="S393" s="257"/>
      <c r="T393" s="32"/>
      <c r="U393" s="169"/>
      <c r="V393" s="406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s="11" customFormat="1" ht="15" customHeight="1" x14ac:dyDescent="0.25">
      <c r="A394" s="108"/>
      <c r="B394" s="344" t="s">
        <v>170</v>
      </c>
      <c r="C394" s="303"/>
      <c r="D394" s="41"/>
      <c r="E394" s="303"/>
      <c r="F394" s="304"/>
      <c r="G394" s="303"/>
      <c r="H394" s="22">
        <f t="shared" ref="H394:T394" si="366">SUM(H395:H395)</f>
        <v>200000</v>
      </c>
      <c r="I394" s="22">
        <f t="shared" si="366"/>
        <v>0</v>
      </c>
      <c r="J394" s="22">
        <f t="shared" si="366"/>
        <v>200000</v>
      </c>
      <c r="K394" s="22">
        <f t="shared" si="366"/>
        <v>-100000</v>
      </c>
      <c r="L394" s="22">
        <f t="shared" si="366"/>
        <v>100000</v>
      </c>
      <c r="M394" s="22">
        <f t="shared" si="366"/>
        <v>0</v>
      </c>
      <c r="N394" s="22">
        <f t="shared" si="366"/>
        <v>100000</v>
      </c>
      <c r="O394" s="22">
        <f t="shared" si="366"/>
        <v>100000</v>
      </c>
      <c r="P394" s="253">
        <f t="shared" si="366"/>
        <v>0</v>
      </c>
      <c r="Q394" s="22">
        <f t="shared" si="366"/>
        <v>0</v>
      </c>
      <c r="R394" s="22">
        <f t="shared" si="366"/>
        <v>20000</v>
      </c>
      <c r="S394" s="22">
        <f t="shared" si="366"/>
        <v>17645.990000000002</v>
      </c>
      <c r="T394" s="22">
        <f t="shared" si="366"/>
        <v>17645.990000000002</v>
      </c>
      <c r="U394" s="168">
        <f>+IFERROR((R394/N394),0%)</f>
        <v>0.2</v>
      </c>
      <c r="V394" s="406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s="11" customFormat="1" ht="15" customHeight="1" x14ac:dyDescent="0.25">
      <c r="A395" s="108"/>
      <c r="B395" s="340" t="s">
        <v>24</v>
      </c>
      <c r="C395" s="303" t="s">
        <v>25</v>
      </c>
      <c r="D395" s="41">
        <v>174259</v>
      </c>
      <c r="E395" s="303">
        <v>3</v>
      </c>
      <c r="F395" s="339">
        <v>142</v>
      </c>
      <c r="G395" s="41" t="str">
        <f>CONCATENATE(D395,"-",E395,"-",F395)</f>
        <v>174259-3-142</v>
      </c>
      <c r="H395" s="33">
        <f>IFERROR(VLOOKUP(G395,'Base Zero'!A:L,6,FALSE),0)</f>
        <v>200000</v>
      </c>
      <c r="I395" s="33">
        <f>IFERROR(VLOOKUP(G395,'Base Zero'!A:L,7,FALSE),0)</f>
        <v>0</v>
      </c>
      <c r="J395" s="24">
        <f>(H395+I395)</f>
        <v>200000</v>
      </c>
      <c r="K395" s="33">
        <f>(L395-J395)</f>
        <v>-100000</v>
      </c>
      <c r="L395" s="33">
        <f>IFERROR(VLOOKUP(G395,'Base Zero'!$A:$L,10,FALSE),0)</f>
        <v>100000</v>
      </c>
      <c r="M395" s="33">
        <f>+L395-N395</f>
        <v>0</v>
      </c>
      <c r="N395" s="33">
        <f>IFERROR(VLOOKUP(G395,'Base Zero'!$A:$S,19,FALSE),0)</f>
        <v>100000</v>
      </c>
      <c r="O395" s="33">
        <f>IFERROR(VLOOKUP(G395,'Base Execução'!A:P,6,FALSE),0)+IFERROR(VLOOKUP(G395,'Destaque Liberado pela CPRM'!A:F,6,FALSE),0)</f>
        <v>100000</v>
      </c>
      <c r="P395" s="256">
        <f>+N395-O395</f>
        <v>0</v>
      </c>
      <c r="Q395" s="33"/>
      <c r="R395" s="256">
        <f>IFERROR(VLOOKUP(G395,'Base Execução'!$A:$L,8,FALSE),0)</f>
        <v>20000</v>
      </c>
      <c r="S395" s="256">
        <f>IFERROR(VLOOKUP(G395,'Base Execução'!$A:$L,10,FALSE),0)</f>
        <v>17645.990000000002</v>
      </c>
      <c r="T395" s="33">
        <f>IFERROR(VLOOKUP(G395,'Base Execução'!$A:$L,12,FALSE),0)</f>
        <v>17645.990000000002</v>
      </c>
      <c r="U395" s="169"/>
      <c r="V395" s="406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s="11" customFormat="1" ht="15" customHeight="1" thickBot="1" x14ac:dyDescent="0.3">
      <c r="A396" s="108"/>
      <c r="B396" s="36"/>
      <c r="C396" s="294"/>
      <c r="D396" s="40"/>
      <c r="E396" s="294"/>
      <c r="F396" s="45"/>
      <c r="G396" s="294"/>
      <c r="H396" s="32"/>
      <c r="I396" s="32"/>
      <c r="J396" s="29"/>
      <c r="K396" s="32"/>
      <c r="L396" s="32"/>
      <c r="M396" s="32"/>
      <c r="N396" s="32"/>
      <c r="O396" s="32"/>
      <c r="P396" s="257"/>
      <c r="Q396" s="36"/>
      <c r="R396" s="257"/>
      <c r="S396" s="257"/>
      <c r="T396" s="32"/>
      <c r="U396" s="168"/>
      <c r="V396" s="406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30" customHeight="1" thickTop="1" thickBot="1" x14ac:dyDescent="0.3">
      <c r="B397" s="461" t="s">
        <v>48</v>
      </c>
      <c r="C397" s="461"/>
      <c r="D397" s="460"/>
      <c r="E397" s="459"/>
      <c r="F397" s="463"/>
      <c r="G397" s="457"/>
      <c r="H397" s="458">
        <f t="shared" ref="H397:O397" si="367">H373+H359+H333+H307+H282+H272+H251+H242+H218+H202+H182+H148+H138+H124+H96+H83+H65+H57+H37+H29+H9</f>
        <v>506153176</v>
      </c>
      <c r="I397" s="458">
        <f t="shared" si="367"/>
        <v>-5140321</v>
      </c>
      <c r="J397" s="458">
        <f t="shared" si="367"/>
        <v>501012855</v>
      </c>
      <c r="K397" s="458">
        <f t="shared" si="367"/>
        <v>215064</v>
      </c>
      <c r="L397" s="458">
        <f t="shared" si="367"/>
        <v>501227919</v>
      </c>
      <c r="M397" s="458">
        <f t="shared" si="367"/>
        <v>470387</v>
      </c>
      <c r="N397" s="458">
        <f t="shared" si="367"/>
        <v>500757532</v>
      </c>
      <c r="O397" s="458">
        <f t="shared" si="367"/>
        <v>494138055.31</v>
      </c>
      <c r="P397" s="458">
        <f>P373+P359+P333+P307+P282+P272+P251+P242+P218+P202+P182+P148+P138+P124+P96+P83+P65+P57+P37+P29+P9</f>
        <v>6619476.6900000013</v>
      </c>
      <c r="Q397" s="462"/>
      <c r="R397" s="458">
        <f>R373+R359+R333+R307+R282+R272+R251+R242+R218+R202+R182+R148+R138+R124+R96+R83+R65+R57+R37+R29+R9</f>
        <v>479346088.91000003</v>
      </c>
      <c r="S397" s="458">
        <f>S373+S359+S333+S307+S282+S272+S251+S242+S218+S202+S182+S148+S138+S124+S96+S83+S65+S57+S37+S29+S9</f>
        <v>445635201.88000005</v>
      </c>
      <c r="T397" s="458">
        <f>T373+T359+T333+T307+T282+T272+T251+T242+T218+T202+T182+T148+T138+T124+T96+T83+T65+T57+T37+T29+T9</f>
        <v>416043207.39000005</v>
      </c>
      <c r="U397" s="464">
        <f>(R397/N397)</f>
        <v>0.95724189508546431</v>
      </c>
      <c r="W397" s="8"/>
      <c r="X397" s="14"/>
      <c r="Y397" s="14"/>
    </row>
    <row r="398" spans="1:34" ht="15" customHeight="1" thickTop="1" x14ac:dyDescent="0.25">
      <c r="H398" s="3"/>
      <c r="I398" s="3"/>
      <c r="J398" s="3"/>
      <c r="K398" s="3"/>
      <c r="L398" s="3"/>
      <c r="M398" s="3"/>
      <c r="N398" s="3"/>
      <c r="O398" s="3"/>
      <c r="P398" s="85"/>
    </row>
    <row r="399" spans="1:34" ht="15" customHeight="1" x14ac:dyDescent="0.25">
      <c r="H399" s="3"/>
      <c r="I399" s="3"/>
      <c r="J399" s="3"/>
      <c r="K399" s="3"/>
      <c r="L399" s="3"/>
      <c r="M399" s="3"/>
      <c r="N399" s="3"/>
      <c r="O399" s="3"/>
      <c r="P399" s="85"/>
    </row>
    <row r="400" spans="1:34" ht="15" customHeight="1" x14ac:dyDescent="0.25">
      <c r="H400" s="3"/>
      <c r="I400" s="3"/>
      <c r="J400" s="3"/>
      <c r="K400" s="3"/>
      <c r="L400" s="3"/>
      <c r="M400" s="3"/>
      <c r="N400" s="3"/>
      <c r="O400" s="3"/>
      <c r="P400" s="85"/>
    </row>
    <row r="401" spans="8:16" ht="15" customHeight="1" x14ac:dyDescent="0.25">
      <c r="H401" s="3"/>
      <c r="I401" s="3"/>
      <c r="J401" s="3"/>
      <c r="K401" s="3"/>
      <c r="L401" s="3"/>
      <c r="M401" s="3"/>
      <c r="N401" s="3"/>
      <c r="O401" s="3"/>
      <c r="P401" s="85"/>
    </row>
    <row r="402" spans="8:16" ht="15" customHeight="1" x14ac:dyDescent="0.25">
      <c r="H402" s="3"/>
      <c r="I402" s="3"/>
      <c r="J402" s="3"/>
      <c r="K402" s="3"/>
      <c r="L402" s="3"/>
      <c r="M402" s="3"/>
      <c r="N402" s="3"/>
      <c r="O402" s="3"/>
      <c r="P402" s="85"/>
    </row>
    <row r="403" spans="8:16" ht="15" customHeight="1" x14ac:dyDescent="0.25">
      <c r="H403" s="3"/>
      <c r="I403" s="3"/>
      <c r="J403" s="3"/>
      <c r="K403" s="3"/>
      <c r="L403" s="3"/>
      <c r="M403" s="3"/>
      <c r="N403" s="3"/>
      <c r="O403" s="3"/>
      <c r="P403" s="85"/>
    </row>
    <row r="404" spans="8:16" ht="15" customHeight="1" x14ac:dyDescent="0.25">
      <c r="H404" s="3"/>
      <c r="I404" s="3"/>
      <c r="J404" s="3"/>
      <c r="K404" s="3"/>
      <c r="L404" s="3"/>
      <c r="M404" s="3"/>
      <c r="N404" s="3"/>
      <c r="O404" s="3"/>
      <c r="P404" s="85"/>
    </row>
    <row r="405" spans="8:16" ht="15" customHeight="1" x14ac:dyDescent="0.25">
      <c r="H405" s="3"/>
      <c r="I405" s="3"/>
      <c r="J405" s="3"/>
      <c r="K405" s="3"/>
      <c r="L405" s="3"/>
      <c r="M405" s="3"/>
      <c r="N405" s="3"/>
      <c r="O405" s="3"/>
      <c r="P405" s="85"/>
    </row>
    <row r="406" spans="8:16" ht="15" customHeight="1" x14ac:dyDescent="0.25">
      <c r="H406" s="3"/>
      <c r="I406" s="3"/>
      <c r="J406" s="3"/>
      <c r="K406" s="3"/>
      <c r="L406" s="3"/>
      <c r="M406" s="3"/>
      <c r="N406" s="3"/>
      <c r="O406" s="3"/>
      <c r="P406" s="85"/>
    </row>
    <row r="407" spans="8:16" ht="15" customHeight="1" x14ac:dyDescent="0.25">
      <c r="H407" s="3"/>
      <c r="I407" s="3"/>
      <c r="J407" s="3"/>
      <c r="K407" s="3"/>
      <c r="L407" s="3"/>
      <c r="M407" s="3"/>
      <c r="N407" s="3"/>
      <c r="O407" s="3"/>
      <c r="P407" s="85"/>
    </row>
    <row r="408" spans="8:16" ht="15" customHeight="1" x14ac:dyDescent="0.25">
      <c r="H408" s="3"/>
      <c r="I408" s="3"/>
      <c r="J408" s="3"/>
      <c r="K408" s="3"/>
      <c r="L408" s="3"/>
      <c r="M408" s="3"/>
      <c r="N408" s="3"/>
      <c r="O408" s="3"/>
      <c r="P408" s="85"/>
    </row>
    <row r="409" spans="8:16" ht="15" customHeight="1" x14ac:dyDescent="0.25">
      <c r="H409" s="3"/>
      <c r="I409" s="3"/>
      <c r="J409" s="3"/>
      <c r="K409" s="3"/>
      <c r="L409" s="3"/>
      <c r="M409" s="3"/>
      <c r="N409" s="3"/>
      <c r="O409" s="3"/>
      <c r="P409" s="85"/>
    </row>
    <row r="410" spans="8:16" ht="15" customHeight="1" x14ac:dyDescent="0.25">
      <c r="H410" s="3"/>
      <c r="I410" s="3"/>
      <c r="J410" s="3"/>
      <c r="K410" s="3"/>
      <c r="L410" s="3"/>
      <c r="M410" s="3"/>
      <c r="N410" s="3"/>
      <c r="O410" s="3"/>
      <c r="P410" s="85"/>
    </row>
    <row r="411" spans="8:16" ht="15" customHeight="1" x14ac:dyDescent="0.25">
      <c r="H411" s="3"/>
      <c r="I411" s="3"/>
      <c r="J411" s="3"/>
      <c r="K411" s="3"/>
      <c r="L411" s="3"/>
      <c r="M411" s="3"/>
      <c r="N411" s="3"/>
      <c r="O411" s="3"/>
      <c r="P411" s="85"/>
    </row>
    <row r="412" spans="8:16" ht="15" customHeight="1" x14ac:dyDescent="0.25">
      <c r="H412" s="3"/>
      <c r="I412" s="3"/>
      <c r="J412" s="3"/>
      <c r="K412" s="3"/>
      <c r="L412" s="3"/>
      <c r="M412" s="3"/>
      <c r="N412" s="3"/>
      <c r="O412" s="3"/>
      <c r="P412" s="85"/>
    </row>
    <row r="413" spans="8:16" ht="15" customHeight="1" x14ac:dyDescent="0.25">
      <c r="H413" s="3"/>
      <c r="I413" s="3"/>
      <c r="J413" s="3"/>
      <c r="K413" s="3"/>
      <c r="L413" s="3"/>
      <c r="M413" s="3"/>
      <c r="N413" s="3"/>
      <c r="O413" s="3"/>
      <c r="P413" s="85"/>
    </row>
    <row r="414" spans="8:16" ht="15" customHeight="1" x14ac:dyDescent="0.25">
      <c r="H414" s="3"/>
      <c r="I414" s="3"/>
      <c r="J414" s="3"/>
      <c r="K414" s="3"/>
      <c r="L414" s="3"/>
      <c r="M414" s="3"/>
      <c r="N414" s="3"/>
      <c r="O414" s="3"/>
      <c r="P414" s="85"/>
    </row>
    <row r="415" spans="8:16" ht="15" customHeight="1" x14ac:dyDescent="0.25">
      <c r="H415" s="3"/>
      <c r="I415" s="3"/>
      <c r="J415" s="3"/>
      <c r="K415" s="3"/>
      <c r="L415" s="3"/>
      <c r="M415" s="3"/>
      <c r="N415" s="3"/>
      <c r="O415" s="3"/>
      <c r="P415" s="85"/>
    </row>
    <row r="416" spans="8:16" ht="15" customHeight="1" x14ac:dyDescent="0.25">
      <c r="H416" s="3"/>
      <c r="I416" s="3"/>
      <c r="J416" s="3"/>
      <c r="K416" s="3"/>
      <c r="L416" s="3"/>
      <c r="M416" s="3"/>
      <c r="N416" s="3"/>
      <c r="O416" s="3"/>
      <c r="P416" s="85"/>
    </row>
    <row r="417" spans="8:16" ht="15" customHeight="1" x14ac:dyDescent="0.25">
      <c r="H417" s="3"/>
      <c r="I417" s="3"/>
      <c r="J417" s="3"/>
      <c r="K417" s="3"/>
      <c r="L417" s="3"/>
      <c r="M417" s="3"/>
      <c r="N417" s="3"/>
      <c r="O417" s="3"/>
      <c r="P417" s="85"/>
    </row>
    <row r="418" spans="8:16" ht="15" customHeight="1" x14ac:dyDescent="0.25">
      <c r="H418" s="3"/>
      <c r="I418" s="3"/>
      <c r="J418" s="3"/>
      <c r="K418" s="3"/>
      <c r="L418" s="3"/>
      <c r="M418" s="3"/>
      <c r="N418" s="3"/>
      <c r="O418" s="3"/>
      <c r="P418" s="85"/>
    </row>
    <row r="419" spans="8:16" ht="15" customHeight="1" x14ac:dyDescent="0.25">
      <c r="H419" s="3"/>
      <c r="I419" s="3"/>
      <c r="J419" s="3"/>
      <c r="K419" s="3"/>
      <c r="L419" s="3"/>
      <c r="M419" s="3"/>
      <c r="N419" s="3"/>
      <c r="O419" s="3"/>
      <c r="P419" s="85"/>
    </row>
    <row r="420" spans="8:16" ht="15" customHeight="1" x14ac:dyDescent="0.25">
      <c r="H420" s="3"/>
      <c r="I420" s="3"/>
      <c r="J420" s="3"/>
      <c r="K420" s="3"/>
      <c r="L420" s="3"/>
      <c r="M420" s="3"/>
      <c r="N420" s="3"/>
      <c r="O420" s="3"/>
      <c r="P420" s="85"/>
    </row>
    <row r="421" spans="8:16" ht="15" customHeight="1" x14ac:dyDescent="0.25">
      <c r="H421" s="3"/>
      <c r="I421" s="3"/>
      <c r="J421" s="3"/>
      <c r="K421" s="3"/>
      <c r="L421" s="3"/>
      <c r="M421" s="3"/>
      <c r="N421" s="3"/>
      <c r="O421" s="3"/>
      <c r="P421" s="85"/>
    </row>
    <row r="422" spans="8:16" ht="15" customHeight="1" x14ac:dyDescent="0.25">
      <c r="H422" s="3"/>
      <c r="I422" s="3"/>
      <c r="J422" s="3"/>
      <c r="K422" s="3"/>
      <c r="L422" s="3"/>
      <c r="M422" s="3"/>
      <c r="N422" s="3"/>
      <c r="O422" s="3"/>
      <c r="P422" s="85"/>
    </row>
    <row r="423" spans="8:16" ht="15" customHeight="1" x14ac:dyDescent="0.25">
      <c r="H423" s="3"/>
      <c r="I423" s="3"/>
      <c r="J423" s="3"/>
      <c r="K423" s="3"/>
      <c r="L423" s="3"/>
      <c r="M423" s="3"/>
      <c r="N423" s="3"/>
      <c r="O423" s="3"/>
      <c r="P423" s="85"/>
    </row>
    <row r="424" spans="8:16" ht="15" customHeight="1" x14ac:dyDescent="0.25">
      <c r="H424" s="3"/>
      <c r="I424" s="3"/>
      <c r="J424" s="3"/>
      <c r="K424" s="3"/>
      <c r="L424" s="3"/>
      <c r="M424" s="3"/>
      <c r="N424" s="3"/>
      <c r="O424" s="3"/>
      <c r="P424" s="85"/>
    </row>
    <row r="425" spans="8:16" ht="15" customHeight="1" x14ac:dyDescent="0.25">
      <c r="H425" s="3"/>
      <c r="I425" s="3"/>
      <c r="J425" s="3"/>
      <c r="K425" s="3"/>
      <c r="L425" s="3"/>
      <c r="M425" s="3"/>
      <c r="N425" s="3"/>
      <c r="O425" s="3"/>
      <c r="P425" s="85"/>
    </row>
    <row r="426" spans="8:16" ht="15" customHeight="1" x14ac:dyDescent="0.25">
      <c r="H426" s="3"/>
      <c r="I426" s="3"/>
      <c r="J426" s="3"/>
      <c r="K426" s="3"/>
      <c r="L426" s="3"/>
      <c r="M426" s="3"/>
      <c r="N426" s="3"/>
      <c r="O426" s="3"/>
      <c r="P426" s="85"/>
    </row>
    <row r="427" spans="8:16" ht="15" customHeight="1" x14ac:dyDescent="0.25">
      <c r="H427" s="3"/>
      <c r="I427" s="3"/>
      <c r="J427" s="3"/>
      <c r="K427" s="3"/>
      <c r="L427" s="3"/>
      <c r="M427" s="3"/>
      <c r="N427" s="3"/>
      <c r="O427" s="3"/>
      <c r="P427" s="85"/>
    </row>
    <row r="428" spans="8:16" ht="15" customHeight="1" x14ac:dyDescent="0.25">
      <c r="H428" s="3"/>
      <c r="I428" s="3"/>
      <c r="J428" s="3"/>
      <c r="K428" s="3"/>
      <c r="L428" s="3"/>
      <c r="M428" s="3"/>
      <c r="N428" s="3"/>
      <c r="O428" s="3"/>
      <c r="P428" s="85"/>
    </row>
    <row r="429" spans="8:16" ht="15" customHeight="1" x14ac:dyDescent="0.25">
      <c r="H429" s="3"/>
      <c r="I429" s="3"/>
      <c r="J429" s="3"/>
      <c r="K429" s="3"/>
      <c r="L429" s="3"/>
      <c r="M429" s="3"/>
      <c r="N429" s="3"/>
      <c r="O429" s="3"/>
      <c r="P429" s="85"/>
    </row>
    <row r="430" spans="8:16" ht="15" customHeight="1" x14ac:dyDescent="0.25">
      <c r="H430" s="3"/>
      <c r="I430" s="3"/>
      <c r="J430" s="3"/>
      <c r="K430" s="3"/>
      <c r="L430" s="3"/>
      <c r="M430" s="3"/>
      <c r="N430" s="3"/>
      <c r="O430" s="3"/>
      <c r="P430" s="85"/>
    </row>
    <row r="431" spans="8:16" ht="15" customHeight="1" x14ac:dyDescent="0.25">
      <c r="H431" s="3"/>
      <c r="I431" s="3"/>
      <c r="J431" s="3"/>
      <c r="K431" s="3"/>
      <c r="L431" s="3"/>
      <c r="M431" s="3"/>
      <c r="N431" s="3"/>
      <c r="O431" s="3"/>
      <c r="P431" s="85"/>
    </row>
    <row r="432" spans="8:16" ht="15" customHeight="1" x14ac:dyDescent="0.25">
      <c r="H432" s="3"/>
      <c r="I432" s="3"/>
      <c r="J432" s="3"/>
      <c r="K432" s="3"/>
      <c r="L432" s="3"/>
      <c r="M432" s="3"/>
      <c r="N432" s="3"/>
      <c r="O432" s="3"/>
      <c r="P432" s="85"/>
    </row>
    <row r="433" spans="8:16" ht="15" customHeight="1" x14ac:dyDescent="0.25">
      <c r="H433" s="3"/>
      <c r="I433" s="3"/>
      <c r="J433" s="3"/>
      <c r="K433" s="3"/>
      <c r="L433" s="3"/>
      <c r="M433" s="3"/>
      <c r="N433" s="3"/>
      <c r="O433" s="3"/>
      <c r="P433" s="85"/>
    </row>
    <row r="434" spans="8:16" ht="15" customHeight="1" x14ac:dyDescent="0.25">
      <c r="H434" s="3"/>
      <c r="I434" s="3"/>
      <c r="J434" s="3"/>
      <c r="K434" s="3"/>
      <c r="L434" s="3"/>
      <c r="M434" s="3"/>
      <c r="N434" s="3"/>
      <c r="O434" s="3"/>
      <c r="P434" s="85"/>
    </row>
    <row r="435" spans="8:16" ht="15" customHeight="1" x14ac:dyDescent="0.25">
      <c r="H435" s="3"/>
      <c r="I435" s="3"/>
      <c r="J435" s="3"/>
      <c r="K435" s="3"/>
      <c r="L435" s="3"/>
      <c r="M435" s="3"/>
      <c r="N435" s="3"/>
      <c r="O435" s="3"/>
      <c r="P435" s="85"/>
    </row>
    <row r="436" spans="8:16" ht="15" customHeight="1" x14ac:dyDescent="0.25">
      <c r="H436" s="3"/>
      <c r="I436" s="3"/>
      <c r="J436" s="3"/>
      <c r="K436" s="3"/>
      <c r="L436" s="3"/>
      <c r="M436" s="3"/>
      <c r="N436" s="3"/>
      <c r="O436" s="3"/>
      <c r="P436" s="85"/>
    </row>
    <row r="437" spans="8:16" ht="15" customHeight="1" x14ac:dyDescent="0.25">
      <c r="H437" s="3"/>
      <c r="I437" s="3"/>
      <c r="J437" s="3"/>
      <c r="K437" s="3"/>
      <c r="L437" s="3"/>
      <c r="M437" s="3"/>
      <c r="N437" s="3"/>
      <c r="O437" s="3"/>
      <c r="P437" s="85"/>
    </row>
    <row r="438" spans="8:16" ht="15" customHeight="1" x14ac:dyDescent="0.25">
      <c r="H438" s="3"/>
      <c r="I438" s="3"/>
      <c r="J438" s="3"/>
      <c r="K438" s="3"/>
      <c r="L438" s="3"/>
      <c r="M438" s="3"/>
      <c r="N438" s="3"/>
      <c r="O438" s="3"/>
      <c r="P438" s="85"/>
    </row>
    <row r="439" spans="8:16" ht="15" customHeight="1" x14ac:dyDescent="0.25">
      <c r="H439" s="3"/>
      <c r="I439" s="3"/>
      <c r="J439" s="3"/>
      <c r="K439" s="3"/>
      <c r="L439" s="3"/>
      <c r="M439" s="3"/>
      <c r="N439" s="3"/>
      <c r="O439" s="3"/>
      <c r="P439" s="85"/>
    </row>
    <row r="440" spans="8:16" ht="15" customHeight="1" x14ac:dyDescent="0.25">
      <c r="H440" s="3"/>
      <c r="I440" s="3"/>
      <c r="J440" s="3"/>
      <c r="K440" s="3"/>
      <c r="L440" s="3"/>
      <c r="M440" s="3"/>
      <c r="N440" s="3"/>
      <c r="O440" s="3"/>
      <c r="P440" s="85"/>
    </row>
    <row r="441" spans="8:16" ht="15" customHeight="1" x14ac:dyDescent="0.25">
      <c r="H441" s="3"/>
      <c r="I441" s="3"/>
      <c r="J441" s="3"/>
      <c r="K441" s="3"/>
      <c r="L441" s="3"/>
      <c r="M441" s="3"/>
      <c r="N441" s="3"/>
      <c r="O441" s="3"/>
      <c r="P441" s="85"/>
    </row>
    <row r="442" spans="8:16" ht="15" customHeight="1" x14ac:dyDescent="0.25">
      <c r="H442" s="3"/>
      <c r="I442" s="3"/>
      <c r="J442" s="3"/>
      <c r="K442" s="3"/>
      <c r="L442" s="3"/>
      <c r="M442" s="3"/>
      <c r="N442" s="3"/>
      <c r="O442" s="3"/>
      <c r="P442" s="85"/>
    </row>
    <row r="443" spans="8:16" ht="15" customHeight="1" x14ac:dyDescent="0.25">
      <c r="H443" s="3"/>
      <c r="I443" s="3"/>
      <c r="J443" s="3"/>
      <c r="K443" s="3"/>
      <c r="L443" s="3"/>
      <c r="M443" s="3"/>
      <c r="N443" s="3"/>
      <c r="O443" s="3"/>
      <c r="P443" s="85"/>
    </row>
    <row r="444" spans="8:16" ht="15" customHeight="1" x14ac:dyDescent="0.25">
      <c r="H444" s="3"/>
      <c r="I444" s="3"/>
      <c r="J444" s="3"/>
      <c r="K444" s="3"/>
      <c r="L444" s="3"/>
      <c r="M444" s="3"/>
      <c r="N444" s="3"/>
      <c r="O444" s="3"/>
      <c r="P444" s="85"/>
    </row>
    <row r="445" spans="8:16" ht="15" customHeight="1" x14ac:dyDescent="0.25">
      <c r="H445" s="3"/>
      <c r="I445" s="3"/>
      <c r="J445" s="3"/>
      <c r="K445" s="3"/>
      <c r="L445" s="3"/>
      <c r="M445" s="3"/>
      <c r="N445" s="3"/>
      <c r="O445" s="3"/>
      <c r="P445" s="85"/>
    </row>
    <row r="446" spans="8:16" ht="15" customHeight="1" x14ac:dyDescent="0.25">
      <c r="H446" s="3"/>
      <c r="I446" s="3"/>
      <c r="J446" s="3"/>
      <c r="K446" s="3"/>
      <c r="L446" s="3"/>
      <c r="M446" s="3"/>
      <c r="N446" s="3"/>
      <c r="O446" s="3"/>
      <c r="P446" s="85"/>
    </row>
    <row r="447" spans="8:16" ht="15" customHeight="1" x14ac:dyDescent="0.25">
      <c r="H447" s="3"/>
      <c r="I447" s="3"/>
      <c r="J447" s="3"/>
      <c r="K447" s="3"/>
      <c r="L447" s="3"/>
      <c r="M447" s="3"/>
      <c r="N447" s="3"/>
      <c r="O447" s="3"/>
      <c r="P447" s="85"/>
    </row>
    <row r="448" spans="8:16" ht="15" customHeight="1" x14ac:dyDescent="0.25">
      <c r="H448" s="3"/>
      <c r="I448" s="3"/>
      <c r="J448" s="3"/>
      <c r="K448" s="3"/>
      <c r="L448" s="3"/>
      <c r="M448" s="3"/>
      <c r="N448" s="3"/>
      <c r="O448" s="3"/>
      <c r="P448" s="85"/>
    </row>
    <row r="449" spans="8:16" ht="15" customHeight="1" x14ac:dyDescent="0.25">
      <c r="H449" s="3"/>
      <c r="I449" s="3"/>
      <c r="J449" s="3"/>
      <c r="K449" s="3"/>
      <c r="L449" s="3"/>
      <c r="M449" s="3"/>
      <c r="N449" s="3"/>
      <c r="O449" s="3"/>
      <c r="P449" s="85"/>
    </row>
    <row r="450" spans="8:16" ht="15" customHeight="1" x14ac:dyDescent="0.25">
      <c r="H450" s="3"/>
      <c r="I450" s="3"/>
      <c r="J450" s="3"/>
      <c r="K450" s="3"/>
      <c r="L450" s="3"/>
      <c r="M450" s="3"/>
      <c r="N450" s="3"/>
      <c r="O450" s="3"/>
      <c r="P450" s="85"/>
    </row>
    <row r="451" spans="8:16" ht="15" customHeight="1" x14ac:dyDescent="0.25">
      <c r="H451" s="3"/>
      <c r="I451" s="3"/>
      <c r="J451" s="3"/>
      <c r="K451" s="3"/>
      <c r="L451" s="3"/>
      <c r="M451" s="3"/>
      <c r="N451" s="3"/>
      <c r="O451" s="3"/>
      <c r="P451" s="85"/>
    </row>
    <row r="452" spans="8:16" ht="15" customHeight="1" x14ac:dyDescent="0.25">
      <c r="H452" s="3"/>
      <c r="I452" s="3"/>
      <c r="J452" s="3"/>
      <c r="K452" s="3"/>
      <c r="L452" s="3"/>
      <c r="M452" s="3"/>
      <c r="N452" s="3"/>
      <c r="O452" s="3"/>
      <c r="P452" s="85"/>
    </row>
    <row r="453" spans="8:16" ht="15" customHeight="1" x14ac:dyDescent="0.25">
      <c r="H453" s="3"/>
      <c r="I453" s="3"/>
      <c r="J453" s="3"/>
      <c r="K453" s="3"/>
      <c r="L453" s="3"/>
      <c r="M453" s="3"/>
      <c r="N453" s="3"/>
      <c r="O453" s="3"/>
      <c r="P453" s="85"/>
    </row>
    <row r="454" spans="8:16" ht="15" customHeight="1" x14ac:dyDescent="0.25">
      <c r="H454" s="3"/>
      <c r="I454" s="3"/>
      <c r="J454" s="3"/>
      <c r="K454" s="3"/>
      <c r="L454" s="3"/>
      <c r="M454" s="3"/>
      <c r="N454" s="3"/>
      <c r="O454" s="3"/>
      <c r="P454" s="85"/>
    </row>
    <row r="455" spans="8:16" ht="15" customHeight="1" x14ac:dyDescent="0.25">
      <c r="H455" s="3"/>
      <c r="I455" s="3"/>
      <c r="J455" s="3"/>
      <c r="K455" s="3"/>
      <c r="L455" s="3"/>
      <c r="M455" s="3"/>
      <c r="N455" s="3"/>
      <c r="O455" s="3"/>
      <c r="P455" s="85"/>
    </row>
    <row r="456" spans="8:16" ht="15" customHeight="1" x14ac:dyDescent="0.25">
      <c r="H456" s="3"/>
      <c r="I456" s="3"/>
      <c r="J456" s="3"/>
      <c r="K456" s="3"/>
      <c r="L456" s="3"/>
      <c r="M456" s="3"/>
      <c r="N456" s="3"/>
      <c r="O456" s="3"/>
      <c r="P456" s="85"/>
    </row>
    <row r="457" spans="8:16" ht="15" customHeight="1" x14ac:dyDescent="0.25">
      <c r="H457" s="3"/>
      <c r="I457" s="3"/>
      <c r="J457" s="3"/>
      <c r="K457" s="3"/>
      <c r="L457" s="3"/>
      <c r="M457" s="3"/>
      <c r="N457" s="3"/>
      <c r="O457" s="3"/>
      <c r="P457" s="85"/>
    </row>
    <row r="458" spans="8:16" ht="15" customHeight="1" x14ac:dyDescent="0.25">
      <c r="H458" s="3"/>
      <c r="I458" s="3"/>
      <c r="J458" s="3"/>
      <c r="K458" s="3"/>
      <c r="L458" s="3"/>
      <c r="M458" s="3"/>
      <c r="N458" s="3"/>
      <c r="O458" s="3"/>
      <c r="P458" s="85"/>
    </row>
    <row r="459" spans="8:16" ht="15" customHeight="1" x14ac:dyDescent="0.25">
      <c r="H459" s="3"/>
      <c r="I459" s="3"/>
      <c r="J459" s="3"/>
      <c r="K459" s="3"/>
      <c r="L459" s="3"/>
      <c r="M459" s="3"/>
      <c r="N459" s="3"/>
      <c r="O459" s="3"/>
      <c r="P459" s="85"/>
    </row>
    <row r="460" spans="8:16" ht="15" customHeight="1" x14ac:dyDescent="0.25">
      <c r="H460" s="3"/>
      <c r="I460" s="3"/>
      <c r="J460" s="3"/>
      <c r="K460" s="3"/>
      <c r="L460" s="3"/>
      <c r="M460" s="3"/>
      <c r="N460" s="3"/>
      <c r="O460" s="3"/>
      <c r="P460" s="85"/>
    </row>
    <row r="461" spans="8:16" ht="15" customHeight="1" x14ac:dyDescent="0.25">
      <c r="H461" s="361"/>
      <c r="I461" s="361"/>
      <c r="J461" s="361"/>
      <c r="K461" s="361"/>
      <c r="L461" s="361"/>
      <c r="M461" s="361"/>
      <c r="N461" s="361"/>
      <c r="O461" s="361"/>
      <c r="P461" s="362"/>
    </row>
    <row r="462" spans="8:16" ht="15" customHeight="1" x14ac:dyDescent="0.25">
      <c r="H462" s="361"/>
      <c r="I462" s="361"/>
      <c r="J462" s="361"/>
      <c r="K462" s="361"/>
      <c r="L462" s="361"/>
      <c r="M462" s="361"/>
      <c r="N462" s="361"/>
      <c r="O462" s="361"/>
      <c r="P462" s="362"/>
    </row>
    <row r="463" spans="8:16" ht="15" customHeight="1" x14ac:dyDescent="0.25">
      <c r="H463" s="361"/>
      <c r="I463" s="361"/>
      <c r="J463" s="361"/>
      <c r="K463" s="361"/>
      <c r="L463" s="361"/>
      <c r="M463" s="361"/>
      <c r="N463" s="361"/>
      <c r="O463" s="361"/>
      <c r="P463" s="362"/>
    </row>
    <row r="464" spans="8:16" ht="15" customHeight="1" x14ac:dyDescent="0.25">
      <c r="H464" s="361"/>
      <c r="I464" s="361"/>
      <c r="J464" s="361"/>
      <c r="K464" s="361"/>
      <c r="L464" s="361"/>
      <c r="M464" s="361"/>
      <c r="N464" s="361"/>
      <c r="O464" s="361"/>
      <c r="P464" s="362"/>
    </row>
    <row r="465" spans="8:16" ht="15" customHeight="1" x14ac:dyDescent="0.25">
      <c r="H465" s="361"/>
      <c r="I465" s="361"/>
      <c r="J465" s="361"/>
      <c r="K465" s="361"/>
      <c r="L465" s="361"/>
      <c r="M465" s="361"/>
      <c r="N465" s="361"/>
      <c r="O465" s="361"/>
      <c r="P465" s="362"/>
    </row>
    <row r="466" spans="8:16" ht="15" customHeight="1" x14ac:dyDescent="0.25">
      <c r="H466" s="361"/>
      <c r="I466" s="361"/>
      <c r="J466" s="361"/>
      <c r="K466" s="361"/>
      <c r="L466" s="361"/>
      <c r="M466" s="361"/>
      <c r="N466" s="361"/>
      <c r="O466" s="361"/>
      <c r="P466" s="362"/>
    </row>
    <row r="467" spans="8:16" ht="15" customHeight="1" x14ac:dyDescent="0.25">
      <c r="H467" s="361"/>
      <c r="I467" s="361"/>
      <c r="J467" s="361"/>
      <c r="K467" s="361"/>
      <c r="L467" s="361"/>
      <c r="M467" s="361"/>
      <c r="N467" s="361"/>
      <c r="O467" s="361"/>
      <c r="P467" s="362"/>
    </row>
    <row r="468" spans="8:16" ht="15" customHeight="1" x14ac:dyDescent="0.25">
      <c r="H468" s="361"/>
      <c r="I468" s="361"/>
      <c r="J468" s="361"/>
      <c r="K468" s="361"/>
      <c r="L468" s="361"/>
      <c r="M468" s="361"/>
      <c r="N468" s="361"/>
      <c r="O468" s="361"/>
      <c r="P468" s="362"/>
    </row>
    <row r="469" spans="8:16" ht="15" customHeight="1" x14ac:dyDescent="0.25">
      <c r="H469" s="361"/>
      <c r="I469" s="361"/>
      <c r="J469" s="361"/>
      <c r="K469" s="361"/>
      <c r="L469" s="361"/>
      <c r="M469" s="361"/>
      <c r="N469" s="361"/>
      <c r="O469" s="361"/>
      <c r="P469" s="362"/>
    </row>
    <row r="470" spans="8:16" ht="15" customHeight="1" x14ac:dyDescent="0.25">
      <c r="H470" s="361"/>
      <c r="I470" s="361"/>
      <c r="J470" s="361"/>
      <c r="K470" s="361"/>
      <c r="L470" s="361"/>
      <c r="M470" s="361"/>
      <c r="N470" s="361"/>
      <c r="O470" s="361"/>
      <c r="P470" s="362"/>
    </row>
    <row r="471" spans="8:16" ht="15" customHeight="1" x14ac:dyDescent="0.25">
      <c r="H471" s="361"/>
      <c r="I471" s="361"/>
      <c r="J471" s="361"/>
      <c r="K471" s="361"/>
      <c r="L471" s="361"/>
      <c r="M471" s="361"/>
      <c r="N471" s="361"/>
      <c r="O471" s="361"/>
      <c r="P471" s="362"/>
    </row>
    <row r="472" spans="8:16" ht="15" customHeight="1" x14ac:dyDescent="0.25">
      <c r="H472" s="361"/>
      <c r="I472" s="361"/>
      <c r="J472" s="361"/>
      <c r="K472" s="361"/>
      <c r="L472" s="361"/>
      <c r="M472" s="361"/>
      <c r="N472" s="361"/>
      <c r="O472" s="361"/>
      <c r="P472" s="362"/>
    </row>
    <row r="473" spans="8:16" ht="15" customHeight="1" x14ac:dyDescent="0.25">
      <c r="H473" s="361"/>
      <c r="I473" s="361"/>
      <c r="J473" s="361"/>
      <c r="K473" s="361"/>
      <c r="L473" s="361"/>
      <c r="M473" s="361"/>
      <c r="N473" s="361"/>
      <c r="O473" s="361"/>
      <c r="P473" s="362"/>
    </row>
    <row r="474" spans="8:16" ht="15" customHeight="1" x14ac:dyDescent="0.25">
      <c r="H474" s="361"/>
      <c r="I474" s="361"/>
      <c r="J474" s="361"/>
      <c r="K474" s="361"/>
      <c r="L474" s="361"/>
      <c r="M474" s="361"/>
      <c r="N474" s="361"/>
      <c r="O474" s="361"/>
      <c r="P474" s="362"/>
    </row>
    <row r="475" spans="8:16" ht="15" customHeight="1" x14ac:dyDescent="0.25">
      <c r="H475" s="361"/>
      <c r="I475" s="361"/>
      <c r="J475" s="361"/>
      <c r="K475" s="361"/>
      <c r="L475" s="361"/>
      <c r="M475" s="361"/>
      <c r="N475" s="361"/>
      <c r="O475" s="361"/>
      <c r="P475" s="362"/>
    </row>
    <row r="476" spans="8:16" ht="15" customHeight="1" x14ac:dyDescent="0.25">
      <c r="H476" s="361"/>
      <c r="I476" s="361"/>
      <c r="J476" s="361"/>
      <c r="K476" s="361"/>
      <c r="L476" s="361"/>
      <c r="M476" s="361"/>
      <c r="N476" s="361"/>
      <c r="O476" s="361"/>
      <c r="P476" s="362"/>
    </row>
    <row r="477" spans="8:16" ht="15" customHeight="1" x14ac:dyDescent="0.25">
      <c r="H477" s="361"/>
      <c r="I477" s="361"/>
      <c r="J477" s="361"/>
      <c r="K477" s="361"/>
      <c r="L477" s="361"/>
      <c r="M477" s="361"/>
      <c r="N477" s="361"/>
      <c r="O477" s="361"/>
      <c r="P477" s="362"/>
    </row>
    <row r="478" spans="8:16" ht="15" customHeight="1" x14ac:dyDescent="0.25">
      <c r="H478" s="361"/>
      <c r="I478" s="361"/>
      <c r="J478" s="361"/>
      <c r="K478" s="361"/>
      <c r="L478" s="361"/>
      <c r="M478" s="361"/>
      <c r="N478" s="361"/>
      <c r="O478" s="361"/>
      <c r="P478" s="362"/>
    </row>
    <row r="479" spans="8:16" ht="15" customHeight="1" x14ac:dyDescent="0.25">
      <c r="H479" s="361"/>
      <c r="I479" s="361"/>
      <c r="J479" s="361"/>
      <c r="K479" s="361"/>
      <c r="L479" s="361"/>
      <c r="M479" s="361"/>
      <c r="N479" s="361"/>
      <c r="O479" s="361"/>
      <c r="P479" s="362"/>
    </row>
    <row r="480" spans="8:16" ht="15" customHeight="1" x14ac:dyDescent="0.25">
      <c r="H480" s="361"/>
      <c r="I480" s="361"/>
      <c r="J480" s="361"/>
      <c r="K480" s="361"/>
      <c r="L480" s="361"/>
      <c r="M480" s="361"/>
      <c r="N480" s="361"/>
      <c r="O480" s="361"/>
      <c r="P480" s="362"/>
    </row>
    <row r="481" spans="8:16" ht="15" customHeight="1" x14ac:dyDescent="0.25">
      <c r="H481" s="361"/>
      <c r="I481" s="361"/>
      <c r="J481" s="361"/>
      <c r="K481" s="361"/>
      <c r="L481" s="361"/>
      <c r="M481" s="361"/>
      <c r="N481" s="361"/>
      <c r="O481" s="361"/>
      <c r="P481" s="362"/>
    </row>
    <row r="482" spans="8:16" ht="15" customHeight="1" x14ac:dyDescent="0.25">
      <c r="H482" s="361"/>
      <c r="I482" s="361"/>
      <c r="J482" s="361"/>
      <c r="K482" s="361"/>
      <c r="L482" s="361"/>
      <c r="M482" s="361"/>
      <c r="N482" s="361"/>
      <c r="O482" s="361"/>
      <c r="P482" s="362"/>
    </row>
    <row r="483" spans="8:16" ht="15" customHeight="1" x14ac:dyDescent="0.25">
      <c r="H483" s="361"/>
      <c r="I483" s="361"/>
      <c r="J483" s="361"/>
      <c r="K483" s="361"/>
      <c r="L483" s="361"/>
      <c r="M483" s="361"/>
      <c r="N483" s="361"/>
      <c r="O483" s="361"/>
      <c r="P483" s="362"/>
    </row>
    <row r="484" spans="8:16" ht="15" customHeight="1" x14ac:dyDescent="0.25">
      <c r="H484" s="361"/>
      <c r="I484" s="361"/>
      <c r="J484" s="361"/>
      <c r="K484" s="361"/>
      <c r="L484" s="361"/>
      <c r="M484" s="361"/>
      <c r="N484" s="361"/>
      <c r="O484" s="361"/>
      <c r="P484" s="362"/>
    </row>
    <row r="485" spans="8:16" ht="15" customHeight="1" x14ac:dyDescent="0.25">
      <c r="H485" s="361"/>
      <c r="I485" s="361"/>
      <c r="J485" s="361"/>
      <c r="K485" s="361"/>
      <c r="L485" s="361"/>
      <c r="M485" s="361"/>
      <c r="N485" s="361"/>
      <c r="O485" s="361"/>
      <c r="P485" s="362"/>
    </row>
    <row r="486" spans="8:16" ht="15" customHeight="1" x14ac:dyDescent="0.25">
      <c r="H486" s="361"/>
      <c r="I486" s="361"/>
      <c r="J486" s="361"/>
      <c r="K486" s="361"/>
      <c r="L486" s="361"/>
      <c r="M486" s="361"/>
      <c r="N486" s="361"/>
      <c r="O486" s="361"/>
      <c r="P486" s="362"/>
    </row>
    <row r="487" spans="8:16" ht="15" customHeight="1" x14ac:dyDescent="0.25">
      <c r="H487" s="361"/>
      <c r="I487" s="361"/>
      <c r="J487" s="361"/>
      <c r="K487" s="361"/>
      <c r="L487" s="361"/>
      <c r="M487" s="361"/>
      <c r="N487" s="361"/>
      <c r="O487" s="361"/>
      <c r="P487" s="362"/>
    </row>
    <row r="488" spans="8:16" ht="15" customHeight="1" x14ac:dyDescent="0.25">
      <c r="H488" s="361"/>
      <c r="I488" s="361"/>
      <c r="J488" s="361"/>
      <c r="K488" s="361"/>
      <c r="L488" s="361"/>
      <c r="M488" s="361"/>
      <c r="N488" s="361"/>
      <c r="O488" s="361"/>
      <c r="P488" s="362"/>
    </row>
    <row r="489" spans="8:16" ht="15" customHeight="1" x14ac:dyDescent="0.25">
      <c r="H489" s="361"/>
      <c r="I489" s="361"/>
      <c r="J489" s="361"/>
      <c r="K489" s="361"/>
      <c r="L489" s="361"/>
      <c r="M489" s="361"/>
      <c r="N489" s="361"/>
      <c r="O489" s="361"/>
      <c r="P489" s="362"/>
    </row>
    <row r="490" spans="8:16" ht="15" customHeight="1" x14ac:dyDescent="0.25">
      <c r="H490" s="361"/>
      <c r="I490" s="361"/>
      <c r="J490" s="361"/>
      <c r="K490" s="361"/>
      <c r="L490" s="361"/>
      <c r="M490" s="361"/>
      <c r="N490" s="361"/>
      <c r="O490" s="361"/>
      <c r="P490" s="362"/>
    </row>
    <row r="491" spans="8:16" ht="15" customHeight="1" x14ac:dyDescent="0.25">
      <c r="H491" s="361"/>
      <c r="I491" s="361"/>
      <c r="J491" s="361"/>
      <c r="K491" s="361"/>
      <c r="L491" s="361"/>
      <c r="M491" s="361"/>
      <c r="N491" s="361"/>
      <c r="O491" s="361"/>
      <c r="P491" s="362"/>
    </row>
    <row r="492" spans="8:16" ht="15" customHeight="1" x14ac:dyDescent="0.25">
      <c r="H492" s="361"/>
      <c r="I492" s="361"/>
      <c r="J492" s="361"/>
      <c r="K492" s="361"/>
      <c r="L492" s="361"/>
      <c r="M492" s="361"/>
      <c r="N492" s="361"/>
      <c r="O492" s="361"/>
      <c r="P492" s="362"/>
    </row>
    <row r="493" spans="8:16" ht="15" customHeight="1" x14ac:dyDescent="0.25">
      <c r="H493" s="361"/>
      <c r="I493" s="361"/>
      <c r="J493" s="361"/>
      <c r="K493" s="361"/>
      <c r="L493" s="361"/>
      <c r="M493" s="361"/>
      <c r="N493" s="361"/>
      <c r="O493" s="361"/>
      <c r="P493" s="362"/>
    </row>
    <row r="494" spans="8:16" ht="15" customHeight="1" x14ac:dyDescent="0.25">
      <c r="H494" s="361"/>
      <c r="I494" s="361"/>
      <c r="J494" s="361"/>
      <c r="K494" s="361"/>
      <c r="L494" s="361"/>
      <c r="M494" s="361"/>
      <c r="N494" s="361"/>
      <c r="O494" s="361"/>
      <c r="P494" s="362"/>
    </row>
    <row r="495" spans="8:16" ht="15" customHeight="1" x14ac:dyDescent="0.25">
      <c r="H495" s="361"/>
      <c r="I495" s="361"/>
      <c r="J495" s="361"/>
      <c r="K495" s="361"/>
      <c r="L495" s="361"/>
      <c r="M495" s="361"/>
      <c r="N495" s="361"/>
      <c r="O495" s="361"/>
      <c r="P495" s="362"/>
    </row>
    <row r="496" spans="8:16" ht="15" customHeight="1" x14ac:dyDescent="0.25">
      <c r="H496" s="361"/>
      <c r="I496" s="361"/>
      <c r="J496" s="361"/>
      <c r="K496" s="361"/>
      <c r="L496" s="361"/>
      <c r="M496" s="361"/>
      <c r="N496" s="361"/>
      <c r="O496" s="361"/>
      <c r="P496" s="362"/>
    </row>
    <row r="497" spans="8:16" ht="15" customHeight="1" x14ac:dyDescent="0.25">
      <c r="H497" s="361"/>
      <c r="I497" s="361"/>
      <c r="J497" s="361"/>
      <c r="K497" s="361"/>
      <c r="L497" s="361"/>
      <c r="M497" s="361"/>
      <c r="N497" s="361"/>
      <c r="O497" s="361"/>
      <c r="P497" s="362"/>
    </row>
    <row r="498" spans="8:16" ht="15" customHeight="1" x14ac:dyDescent="0.25">
      <c r="H498" s="361"/>
      <c r="I498" s="361"/>
      <c r="J498" s="361"/>
      <c r="K498" s="361"/>
      <c r="L498" s="361"/>
      <c r="M498" s="361"/>
      <c r="N498" s="361"/>
      <c r="O498" s="361"/>
      <c r="P498" s="362"/>
    </row>
    <row r="499" spans="8:16" ht="15" customHeight="1" x14ac:dyDescent="0.25">
      <c r="H499" s="361"/>
      <c r="I499" s="361"/>
      <c r="J499" s="361"/>
      <c r="K499" s="361"/>
      <c r="L499" s="361"/>
      <c r="M499" s="361"/>
      <c r="N499" s="361"/>
      <c r="O499" s="361"/>
      <c r="P499" s="362"/>
    </row>
    <row r="500" spans="8:16" ht="15" customHeight="1" x14ac:dyDescent="0.25">
      <c r="H500" s="361"/>
      <c r="I500" s="361"/>
      <c r="J500" s="361"/>
      <c r="K500" s="361"/>
      <c r="L500" s="361"/>
      <c r="M500" s="361"/>
      <c r="N500" s="361"/>
      <c r="O500" s="361"/>
      <c r="P500" s="362"/>
    </row>
    <row r="501" spans="8:16" ht="15" customHeight="1" x14ac:dyDescent="0.25">
      <c r="H501" s="361"/>
      <c r="I501" s="361"/>
      <c r="J501" s="361"/>
      <c r="K501" s="361"/>
      <c r="L501" s="361"/>
      <c r="M501" s="361"/>
      <c r="N501" s="361"/>
      <c r="O501" s="361"/>
      <c r="P501" s="362"/>
    </row>
    <row r="502" spans="8:16" ht="15" customHeight="1" x14ac:dyDescent="0.25">
      <c r="H502" s="361"/>
      <c r="I502" s="361"/>
      <c r="J502" s="361"/>
      <c r="K502" s="361"/>
      <c r="L502" s="361"/>
      <c r="M502" s="361"/>
      <c r="N502" s="361"/>
      <c r="O502" s="361"/>
      <c r="P502" s="362"/>
    </row>
    <row r="503" spans="8:16" ht="15" customHeight="1" x14ac:dyDescent="0.25">
      <c r="H503" s="361"/>
      <c r="I503" s="361"/>
      <c r="J503" s="361"/>
      <c r="K503" s="361"/>
      <c r="L503" s="361"/>
      <c r="M503" s="361"/>
      <c r="N503" s="361"/>
      <c r="O503" s="361"/>
      <c r="P503" s="362"/>
    </row>
    <row r="504" spans="8:16" ht="15" customHeight="1" x14ac:dyDescent="0.25">
      <c r="H504" s="361"/>
      <c r="I504" s="361"/>
      <c r="J504" s="361"/>
      <c r="K504" s="361"/>
      <c r="L504" s="361"/>
      <c r="M504" s="361"/>
      <c r="N504" s="361"/>
      <c r="O504" s="361"/>
      <c r="P504" s="362"/>
    </row>
    <row r="505" spans="8:16" ht="15" customHeight="1" x14ac:dyDescent="0.25">
      <c r="H505" s="361"/>
      <c r="I505" s="361"/>
      <c r="J505" s="361"/>
      <c r="K505" s="361"/>
      <c r="L505" s="361"/>
      <c r="M505" s="361"/>
      <c r="N505" s="361"/>
      <c r="O505" s="361"/>
      <c r="P505" s="362"/>
    </row>
    <row r="506" spans="8:16" ht="15" customHeight="1" x14ac:dyDescent="0.25">
      <c r="H506" s="361"/>
      <c r="I506" s="361"/>
      <c r="J506" s="361"/>
      <c r="K506" s="361"/>
      <c r="L506" s="361"/>
      <c r="M506" s="361"/>
      <c r="N506" s="361"/>
      <c r="O506" s="361"/>
      <c r="P506" s="362"/>
    </row>
    <row r="507" spans="8:16" ht="15" customHeight="1" x14ac:dyDescent="0.25">
      <c r="H507" s="361"/>
      <c r="I507" s="361"/>
      <c r="J507" s="361"/>
      <c r="K507" s="361"/>
      <c r="L507" s="361"/>
      <c r="M507" s="361"/>
      <c r="N507" s="361"/>
      <c r="O507" s="361"/>
      <c r="P507" s="362"/>
    </row>
    <row r="508" spans="8:16" ht="15" customHeight="1" x14ac:dyDescent="0.25">
      <c r="H508" s="361"/>
      <c r="I508" s="361"/>
      <c r="J508" s="361"/>
      <c r="K508" s="361"/>
      <c r="L508" s="361"/>
      <c r="M508" s="361"/>
      <c r="N508" s="361"/>
      <c r="O508" s="361"/>
      <c r="P508" s="362"/>
    </row>
    <row r="509" spans="8:16" ht="15" customHeight="1" x14ac:dyDescent="0.25">
      <c r="H509" s="361"/>
      <c r="I509" s="361"/>
      <c r="J509" s="361"/>
      <c r="K509" s="361"/>
      <c r="L509" s="361"/>
      <c r="M509" s="361"/>
      <c r="N509" s="361"/>
      <c r="O509" s="361"/>
      <c r="P509" s="362"/>
    </row>
    <row r="510" spans="8:16" ht="15" customHeight="1" x14ac:dyDescent="0.25">
      <c r="H510" s="361"/>
      <c r="I510" s="361"/>
      <c r="J510" s="361"/>
      <c r="K510" s="361"/>
      <c r="L510" s="361"/>
      <c r="M510" s="361"/>
      <c r="N510" s="361"/>
      <c r="O510" s="361"/>
      <c r="P510" s="362"/>
    </row>
    <row r="511" spans="8:16" ht="15" customHeight="1" x14ac:dyDescent="0.25">
      <c r="H511" s="361"/>
      <c r="I511" s="361"/>
      <c r="J511" s="361"/>
      <c r="K511" s="361"/>
      <c r="L511" s="361"/>
      <c r="M511" s="361"/>
      <c r="N511" s="361"/>
      <c r="O511" s="361"/>
      <c r="P511" s="362"/>
    </row>
    <row r="512" spans="8:16" ht="15" customHeight="1" x14ac:dyDescent="0.25">
      <c r="H512" s="361"/>
      <c r="I512" s="361"/>
      <c r="J512" s="361"/>
      <c r="K512" s="361"/>
      <c r="L512" s="361"/>
      <c r="M512" s="361"/>
      <c r="N512" s="361"/>
      <c r="O512" s="361"/>
      <c r="P512" s="362"/>
    </row>
    <row r="513" spans="8:16" ht="15" customHeight="1" x14ac:dyDescent="0.25">
      <c r="H513" s="361"/>
      <c r="I513" s="361"/>
      <c r="J513" s="361"/>
      <c r="K513" s="361"/>
      <c r="L513" s="361"/>
      <c r="M513" s="361"/>
      <c r="N513" s="361"/>
      <c r="O513" s="361"/>
      <c r="P513" s="362"/>
    </row>
    <row r="514" spans="8:16" ht="15" customHeight="1" x14ac:dyDescent="0.25">
      <c r="H514" s="361"/>
      <c r="I514" s="361"/>
      <c r="J514" s="361"/>
      <c r="K514" s="361"/>
      <c r="L514" s="361"/>
      <c r="M514" s="361"/>
      <c r="N514" s="361"/>
      <c r="O514" s="361"/>
      <c r="P514" s="362"/>
    </row>
    <row r="515" spans="8:16" ht="15" customHeight="1" x14ac:dyDescent="0.25">
      <c r="H515" s="361"/>
      <c r="I515" s="361"/>
      <c r="J515" s="361"/>
      <c r="K515" s="361"/>
      <c r="L515" s="361"/>
      <c r="M515" s="361"/>
      <c r="N515" s="361"/>
      <c r="O515" s="361"/>
      <c r="P515" s="362"/>
    </row>
    <row r="516" spans="8:16" ht="15" customHeight="1" x14ac:dyDescent="0.25">
      <c r="H516" s="361"/>
      <c r="I516" s="361"/>
      <c r="J516" s="361"/>
      <c r="K516" s="361"/>
      <c r="L516" s="361"/>
      <c r="M516" s="361"/>
      <c r="N516" s="361"/>
      <c r="O516" s="361"/>
      <c r="P516" s="362"/>
    </row>
    <row r="517" spans="8:16" ht="15" customHeight="1" x14ac:dyDescent="0.25">
      <c r="H517" s="361"/>
      <c r="I517" s="361"/>
      <c r="J517" s="361"/>
      <c r="K517" s="361"/>
      <c r="L517" s="361"/>
      <c r="M517" s="361"/>
      <c r="N517" s="361"/>
      <c r="O517" s="361"/>
      <c r="P517" s="362"/>
    </row>
    <row r="518" spans="8:16" ht="15" customHeight="1" x14ac:dyDescent="0.25">
      <c r="H518" s="361"/>
      <c r="I518" s="361"/>
      <c r="J518" s="361"/>
      <c r="K518" s="361"/>
      <c r="L518" s="361"/>
      <c r="M518" s="361"/>
      <c r="N518" s="361"/>
      <c r="O518" s="361"/>
      <c r="P518" s="362"/>
    </row>
    <row r="519" spans="8:16" ht="15" customHeight="1" x14ac:dyDescent="0.25">
      <c r="H519" s="361"/>
      <c r="I519" s="361"/>
      <c r="J519" s="361"/>
      <c r="K519" s="361"/>
      <c r="L519" s="361"/>
      <c r="M519" s="361"/>
      <c r="N519" s="361"/>
      <c r="O519" s="361"/>
      <c r="P519" s="362"/>
    </row>
    <row r="520" spans="8:16" ht="15" customHeight="1" x14ac:dyDescent="0.25">
      <c r="H520" s="361"/>
      <c r="I520" s="361"/>
      <c r="J520" s="361"/>
      <c r="K520" s="361"/>
      <c r="L520" s="361"/>
      <c r="M520" s="361"/>
      <c r="N520" s="361"/>
      <c r="O520" s="361"/>
      <c r="P520" s="362"/>
    </row>
    <row r="521" spans="8:16" ht="15" customHeight="1" x14ac:dyDescent="0.25">
      <c r="H521" s="361"/>
      <c r="I521" s="361"/>
      <c r="J521" s="361"/>
      <c r="K521" s="361"/>
      <c r="L521" s="361"/>
      <c r="M521" s="361"/>
      <c r="N521" s="361"/>
      <c r="O521" s="361"/>
      <c r="P521" s="362"/>
    </row>
    <row r="522" spans="8:16" ht="15" customHeight="1" x14ac:dyDescent="0.25">
      <c r="H522" s="361"/>
      <c r="I522" s="361"/>
      <c r="J522" s="361"/>
      <c r="K522" s="361"/>
      <c r="L522" s="361"/>
      <c r="M522" s="361"/>
      <c r="N522" s="361"/>
      <c r="O522" s="361"/>
      <c r="P522" s="362"/>
    </row>
    <row r="523" spans="8:16" ht="15" customHeight="1" x14ac:dyDescent="0.25">
      <c r="H523" s="361"/>
      <c r="I523" s="361"/>
      <c r="J523" s="361"/>
      <c r="K523" s="361"/>
      <c r="L523" s="361"/>
      <c r="M523" s="361"/>
      <c r="N523" s="361"/>
      <c r="O523" s="361"/>
      <c r="P523" s="362"/>
    </row>
    <row r="524" spans="8:16" ht="15" customHeight="1" x14ac:dyDescent="0.25">
      <c r="H524" s="361"/>
      <c r="I524" s="361"/>
      <c r="J524" s="361"/>
      <c r="K524" s="361"/>
      <c r="L524" s="361"/>
      <c r="M524" s="361"/>
      <c r="N524" s="361"/>
      <c r="O524" s="361"/>
      <c r="P524" s="362"/>
    </row>
    <row r="525" spans="8:16" ht="15" customHeight="1" x14ac:dyDescent="0.25">
      <c r="H525" s="361"/>
      <c r="I525" s="361"/>
      <c r="J525" s="361"/>
      <c r="K525" s="361"/>
      <c r="L525" s="361"/>
      <c r="M525" s="361"/>
      <c r="N525" s="361"/>
      <c r="O525" s="361"/>
      <c r="P525" s="362"/>
    </row>
    <row r="526" spans="8:16" ht="15" customHeight="1" x14ac:dyDescent="0.25">
      <c r="H526" s="361"/>
      <c r="I526" s="361"/>
      <c r="J526" s="361"/>
      <c r="K526" s="361"/>
      <c r="L526" s="361"/>
      <c r="M526" s="361"/>
      <c r="N526" s="361"/>
      <c r="O526" s="361"/>
      <c r="P526" s="362"/>
    </row>
    <row r="527" spans="8:16" ht="15" customHeight="1" x14ac:dyDescent="0.25">
      <c r="H527" s="361"/>
      <c r="I527" s="361"/>
      <c r="J527" s="361"/>
      <c r="K527" s="361"/>
      <c r="L527" s="361"/>
      <c r="M527" s="361"/>
      <c r="N527" s="361"/>
      <c r="O527" s="361"/>
      <c r="P527" s="362"/>
    </row>
    <row r="528" spans="8:16" ht="15" customHeight="1" x14ac:dyDescent="0.25">
      <c r="H528" s="361"/>
      <c r="I528" s="361"/>
      <c r="J528" s="361"/>
      <c r="K528" s="361"/>
      <c r="L528" s="361"/>
      <c r="M528" s="361"/>
      <c r="N528" s="361"/>
      <c r="O528" s="361"/>
      <c r="P528" s="362"/>
    </row>
    <row r="529" spans="8:16" ht="15" customHeight="1" x14ac:dyDescent="0.25">
      <c r="H529" s="361"/>
      <c r="I529" s="361"/>
      <c r="J529" s="361"/>
      <c r="K529" s="361"/>
      <c r="L529" s="361"/>
      <c r="M529" s="361"/>
      <c r="N529" s="361"/>
      <c r="O529" s="361"/>
      <c r="P529" s="362"/>
    </row>
    <row r="530" spans="8:16" ht="15" customHeight="1" x14ac:dyDescent="0.25">
      <c r="H530" s="361"/>
      <c r="I530" s="361"/>
      <c r="J530" s="361"/>
      <c r="K530" s="361"/>
      <c r="L530" s="361"/>
      <c r="M530" s="361"/>
      <c r="N530" s="361"/>
      <c r="O530" s="361"/>
      <c r="P530" s="362"/>
    </row>
    <row r="531" spans="8:16" ht="15" customHeight="1" x14ac:dyDescent="0.25">
      <c r="H531" s="361"/>
      <c r="I531" s="361"/>
      <c r="J531" s="361"/>
      <c r="K531" s="361"/>
      <c r="L531" s="361"/>
      <c r="M531" s="361"/>
      <c r="N531" s="361"/>
      <c r="O531" s="361"/>
      <c r="P531" s="362"/>
    </row>
    <row r="532" spans="8:16" ht="15" customHeight="1" x14ac:dyDescent="0.25">
      <c r="H532" s="361"/>
      <c r="I532" s="361"/>
      <c r="J532" s="361"/>
      <c r="K532" s="361"/>
      <c r="L532" s="361"/>
      <c r="M532" s="361"/>
      <c r="N532" s="361"/>
      <c r="O532" s="361"/>
      <c r="P532" s="362"/>
    </row>
    <row r="533" spans="8:16" ht="15" customHeight="1" x14ac:dyDescent="0.25">
      <c r="H533" s="361"/>
      <c r="I533" s="361"/>
      <c r="J533" s="361"/>
      <c r="K533" s="361"/>
      <c r="L533" s="361"/>
      <c r="M533" s="361"/>
      <c r="N533" s="361"/>
      <c r="O533" s="361"/>
      <c r="P533" s="362"/>
    </row>
    <row r="534" spans="8:16" ht="15" customHeight="1" x14ac:dyDescent="0.25">
      <c r="H534" s="361"/>
      <c r="I534" s="361"/>
      <c r="J534" s="361"/>
      <c r="K534" s="361"/>
      <c r="L534" s="361"/>
      <c r="M534" s="361"/>
      <c r="N534" s="361"/>
      <c r="O534" s="361"/>
      <c r="P534" s="362"/>
    </row>
    <row r="535" spans="8:16" ht="15" customHeight="1" x14ac:dyDescent="0.25">
      <c r="H535" s="361"/>
      <c r="I535" s="361"/>
      <c r="J535" s="361"/>
      <c r="K535" s="361"/>
      <c r="L535" s="361"/>
      <c r="M535" s="361"/>
      <c r="N535" s="361"/>
      <c r="O535" s="361"/>
      <c r="P535" s="362"/>
    </row>
    <row r="536" spans="8:16" ht="15" customHeight="1" x14ac:dyDescent="0.25">
      <c r="H536" s="361"/>
      <c r="I536" s="361"/>
      <c r="J536" s="361"/>
      <c r="K536" s="361"/>
      <c r="L536" s="361"/>
      <c r="M536" s="361"/>
      <c r="N536" s="361"/>
      <c r="O536" s="361"/>
      <c r="P536" s="362"/>
    </row>
    <row r="537" spans="8:16" ht="15" customHeight="1" x14ac:dyDescent="0.25">
      <c r="H537" s="361"/>
      <c r="I537" s="361"/>
      <c r="J537" s="361"/>
      <c r="K537" s="361"/>
      <c r="L537" s="361"/>
      <c r="M537" s="361"/>
      <c r="N537" s="361"/>
      <c r="O537" s="361"/>
      <c r="P537" s="362"/>
    </row>
    <row r="538" spans="8:16" ht="15" customHeight="1" x14ac:dyDescent="0.25">
      <c r="H538" s="361"/>
      <c r="I538" s="361"/>
      <c r="J538" s="361"/>
      <c r="K538" s="361"/>
      <c r="L538" s="361"/>
      <c r="M538" s="361"/>
      <c r="N538" s="361"/>
      <c r="O538" s="361"/>
      <c r="P538" s="362"/>
    </row>
    <row r="539" spans="8:16" ht="15" customHeight="1" x14ac:dyDescent="0.25">
      <c r="H539" s="361"/>
      <c r="I539" s="361"/>
      <c r="J539" s="361"/>
      <c r="K539" s="361"/>
      <c r="L539" s="361"/>
      <c r="M539" s="361"/>
      <c r="N539" s="361"/>
      <c r="O539" s="361"/>
      <c r="P539" s="362"/>
    </row>
    <row r="540" spans="8:16" ht="15" customHeight="1" x14ac:dyDescent="0.25">
      <c r="H540" s="361"/>
      <c r="I540" s="361"/>
      <c r="J540" s="361"/>
      <c r="K540" s="361"/>
      <c r="L540" s="361"/>
      <c r="M540" s="361"/>
      <c r="N540" s="361"/>
      <c r="O540" s="361"/>
      <c r="P540" s="362"/>
    </row>
    <row r="541" spans="8:16" ht="15" customHeight="1" x14ac:dyDescent="0.25">
      <c r="H541" s="361"/>
      <c r="I541" s="361"/>
      <c r="J541" s="361"/>
      <c r="K541" s="361"/>
      <c r="L541" s="361"/>
      <c r="M541" s="361"/>
      <c r="N541" s="361"/>
      <c r="O541" s="361"/>
      <c r="P541" s="362"/>
    </row>
    <row r="542" spans="8:16" ht="15" customHeight="1" x14ac:dyDescent="0.25">
      <c r="H542" s="361"/>
      <c r="I542" s="361"/>
      <c r="J542" s="361"/>
      <c r="K542" s="361"/>
      <c r="L542" s="361"/>
      <c r="M542" s="361"/>
      <c r="N542" s="361"/>
      <c r="O542" s="361"/>
      <c r="P542" s="362"/>
    </row>
    <row r="543" spans="8:16" ht="15" customHeight="1" x14ac:dyDescent="0.25">
      <c r="H543" s="361"/>
      <c r="I543" s="361"/>
      <c r="J543" s="361"/>
      <c r="K543" s="361"/>
      <c r="L543" s="361"/>
      <c r="M543" s="361"/>
      <c r="N543" s="361"/>
      <c r="O543" s="361"/>
      <c r="P543" s="362"/>
    </row>
    <row r="544" spans="8:16" ht="15" customHeight="1" x14ac:dyDescent="0.25">
      <c r="H544" s="361"/>
      <c r="I544" s="361"/>
      <c r="J544" s="361"/>
      <c r="K544" s="361"/>
      <c r="L544" s="361"/>
      <c r="M544" s="361"/>
      <c r="N544" s="361"/>
      <c r="O544" s="361"/>
      <c r="P544" s="362"/>
    </row>
    <row r="545" spans="8:16" ht="15" customHeight="1" x14ac:dyDescent="0.25">
      <c r="H545" s="361"/>
      <c r="I545" s="361"/>
      <c r="J545" s="361"/>
      <c r="K545" s="361"/>
      <c r="L545" s="361"/>
      <c r="M545" s="361"/>
      <c r="N545" s="361"/>
      <c r="O545" s="361"/>
      <c r="P545" s="362"/>
    </row>
    <row r="546" spans="8:16" ht="15" customHeight="1" x14ac:dyDescent="0.25">
      <c r="H546" s="361"/>
      <c r="I546" s="361"/>
      <c r="J546" s="361"/>
      <c r="K546" s="361"/>
      <c r="L546" s="361"/>
      <c r="M546" s="361"/>
      <c r="N546" s="361"/>
      <c r="O546" s="361"/>
      <c r="P546" s="362"/>
    </row>
    <row r="547" spans="8:16" ht="15" customHeight="1" x14ac:dyDescent="0.25">
      <c r="H547" s="361"/>
      <c r="I547" s="361"/>
      <c r="J547" s="361"/>
      <c r="K547" s="361"/>
      <c r="L547" s="361"/>
      <c r="M547" s="361"/>
      <c r="N547" s="361"/>
      <c r="O547" s="361"/>
      <c r="P547" s="362"/>
    </row>
    <row r="548" spans="8:16" ht="15" customHeight="1" x14ac:dyDescent="0.25">
      <c r="H548" s="361"/>
      <c r="I548" s="361"/>
      <c r="J548" s="361"/>
      <c r="K548" s="361"/>
      <c r="L548" s="361"/>
      <c r="M548" s="361"/>
      <c r="N548" s="361"/>
      <c r="O548" s="361"/>
      <c r="P548" s="362"/>
    </row>
    <row r="549" spans="8:16" ht="15" customHeight="1" x14ac:dyDescent="0.25">
      <c r="H549" s="361"/>
      <c r="I549" s="361"/>
      <c r="J549" s="361"/>
      <c r="K549" s="361"/>
      <c r="L549" s="361"/>
      <c r="M549" s="361"/>
      <c r="N549" s="361"/>
      <c r="O549" s="361"/>
      <c r="P549" s="362"/>
    </row>
    <row r="550" spans="8:16" ht="15" customHeight="1" x14ac:dyDescent="0.25">
      <c r="H550" s="361"/>
      <c r="I550" s="361"/>
      <c r="J550" s="361"/>
      <c r="K550" s="361"/>
      <c r="L550" s="361"/>
      <c r="M550" s="361"/>
      <c r="N550" s="361"/>
      <c r="O550" s="361"/>
      <c r="P550" s="362"/>
    </row>
    <row r="551" spans="8:16" ht="15" customHeight="1" x14ac:dyDescent="0.25">
      <c r="H551" s="361"/>
      <c r="I551" s="361"/>
      <c r="J551" s="361"/>
      <c r="K551" s="361"/>
      <c r="L551" s="361"/>
      <c r="M551" s="361"/>
      <c r="N551" s="361"/>
      <c r="O551" s="361"/>
      <c r="P551" s="362"/>
    </row>
    <row r="552" spans="8:16" ht="15" customHeight="1" x14ac:dyDescent="0.25">
      <c r="H552" s="361"/>
      <c r="I552" s="361"/>
      <c r="J552" s="361"/>
      <c r="K552" s="361"/>
      <c r="L552" s="361"/>
      <c r="M552" s="361"/>
      <c r="N552" s="361"/>
      <c r="O552" s="361"/>
      <c r="P552" s="362"/>
    </row>
    <row r="553" spans="8:16" ht="15" customHeight="1" x14ac:dyDescent="0.25">
      <c r="H553" s="361"/>
      <c r="I553" s="361"/>
      <c r="J553" s="361"/>
      <c r="K553" s="361"/>
      <c r="L553" s="361"/>
      <c r="M553" s="361"/>
      <c r="N553" s="361"/>
      <c r="O553" s="361"/>
      <c r="P553" s="362"/>
    </row>
    <row r="554" spans="8:16" ht="15" customHeight="1" x14ac:dyDescent="0.25">
      <c r="H554" s="361"/>
      <c r="I554" s="361"/>
      <c r="J554" s="361"/>
      <c r="K554" s="361"/>
      <c r="L554" s="361"/>
      <c r="M554" s="361"/>
      <c r="N554" s="361"/>
      <c r="O554" s="361"/>
      <c r="P554" s="362"/>
    </row>
    <row r="555" spans="8:16" ht="15" customHeight="1" x14ac:dyDescent="0.25">
      <c r="H555" s="361"/>
      <c r="I555" s="361"/>
      <c r="J555" s="361"/>
      <c r="K555" s="361"/>
      <c r="L555" s="361"/>
      <c r="M555" s="361"/>
      <c r="N555" s="361"/>
      <c r="O555" s="361"/>
      <c r="P555" s="362"/>
    </row>
    <row r="556" spans="8:16" ht="15" customHeight="1" x14ac:dyDescent="0.25">
      <c r="H556" s="361"/>
      <c r="I556" s="361"/>
      <c r="J556" s="361"/>
      <c r="K556" s="361"/>
      <c r="L556" s="361"/>
      <c r="M556" s="361"/>
      <c r="N556" s="361"/>
      <c r="O556" s="361"/>
      <c r="P556" s="362"/>
    </row>
    <row r="557" spans="8:16" ht="15" customHeight="1" x14ac:dyDescent="0.25">
      <c r="H557" s="361"/>
      <c r="I557" s="361"/>
      <c r="J557" s="361"/>
      <c r="K557" s="361"/>
      <c r="L557" s="361"/>
      <c r="M557" s="361"/>
      <c r="N557" s="361"/>
      <c r="O557" s="361"/>
      <c r="P557" s="362"/>
    </row>
    <row r="558" spans="8:16" ht="15" customHeight="1" x14ac:dyDescent="0.25">
      <c r="H558" s="361"/>
      <c r="I558" s="361"/>
      <c r="J558" s="361"/>
      <c r="K558" s="361"/>
      <c r="L558" s="361"/>
      <c r="M558" s="361"/>
      <c r="N558" s="361"/>
      <c r="O558" s="361"/>
      <c r="P558" s="362"/>
    </row>
    <row r="559" spans="8:16" ht="15" customHeight="1" x14ac:dyDescent="0.25">
      <c r="H559" s="361"/>
      <c r="I559" s="361"/>
      <c r="J559" s="361"/>
      <c r="K559" s="361"/>
      <c r="L559" s="361"/>
      <c r="M559" s="361"/>
      <c r="N559" s="361"/>
      <c r="O559" s="361"/>
      <c r="P559" s="362"/>
    </row>
    <row r="560" spans="8:16" ht="15" customHeight="1" x14ac:dyDescent="0.25">
      <c r="H560" s="361"/>
      <c r="I560" s="361"/>
      <c r="J560" s="361"/>
      <c r="K560" s="361"/>
      <c r="L560" s="361"/>
      <c r="M560" s="361"/>
      <c r="N560" s="361"/>
      <c r="O560" s="361"/>
      <c r="P560" s="362"/>
    </row>
    <row r="561" spans="8:16" ht="15" customHeight="1" x14ac:dyDescent="0.25">
      <c r="H561" s="361"/>
      <c r="I561" s="361"/>
      <c r="J561" s="361"/>
      <c r="K561" s="361"/>
      <c r="L561" s="361"/>
      <c r="M561" s="361"/>
      <c r="N561" s="361"/>
      <c r="O561" s="361"/>
      <c r="P561" s="362"/>
    </row>
    <row r="562" spans="8:16" ht="15" customHeight="1" x14ac:dyDescent="0.25">
      <c r="H562" s="361"/>
      <c r="I562" s="361"/>
      <c r="J562" s="361"/>
      <c r="K562" s="361"/>
      <c r="L562" s="361"/>
      <c r="M562" s="361"/>
      <c r="N562" s="361"/>
      <c r="O562" s="361"/>
      <c r="P562" s="362"/>
    </row>
    <row r="563" spans="8:16" ht="15" customHeight="1" x14ac:dyDescent="0.25">
      <c r="H563" s="361"/>
      <c r="I563" s="361"/>
      <c r="J563" s="361"/>
      <c r="K563" s="361"/>
      <c r="L563" s="361"/>
      <c r="M563" s="361"/>
      <c r="N563" s="361"/>
      <c r="O563" s="361"/>
      <c r="P563" s="362"/>
    </row>
    <row r="564" spans="8:16" ht="15" customHeight="1" x14ac:dyDescent="0.25">
      <c r="H564" s="361"/>
      <c r="I564" s="361"/>
      <c r="J564" s="361"/>
      <c r="K564" s="361"/>
      <c r="L564" s="361"/>
      <c r="M564" s="361"/>
      <c r="N564" s="361"/>
      <c r="O564" s="361"/>
      <c r="P564" s="362"/>
    </row>
    <row r="565" spans="8:16" ht="15" customHeight="1" x14ac:dyDescent="0.25">
      <c r="H565" s="361"/>
      <c r="I565" s="361"/>
      <c r="J565" s="361"/>
      <c r="K565" s="361"/>
      <c r="L565" s="361"/>
      <c r="M565" s="361"/>
      <c r="N565" s="361"/>
      <c r="O565" s="361"/>
      <c r="P565" s="362"/>
    </row>
    <row r="566" spans="8:16" ht="15" customHeight="1" x14ac:dyDescent="0.25">
      <c r="H566" s="361"/>
      <c r="I566" s="361"/>
      <c r="J566" s="361"/>
      <c r="K566" s="361"/>
      <c r="L566" s="361"/>
      <c r="M566" s="361"/>
      <c r="N566" s="361"/>
      <c r="O566" s="361"/>
      <c r="P566" s="362"/>
    </row>
    <row r="567" spans="8:16" ht="15" customHeight="1" x14ac:dyDescent="0.25">
      <c r="H567" s="361"/>
      <c r="I567" s="361"/>
      <c r="J567" s="361"/>
      <c r="K567" s="361"/>
      <c r="L567" s="361"/>
      <c r="M567" s="361"/>
      <c r="N567" s="361"/>
      <c r="O567" s="361"/>
      <c r="P567" s="362"/>
    </row>
    <row r="568" spans="8:16" ht="15" customHeight="1" x14ac:dyDescent="0.25">
      <c r="H568" s="361"/>
      <c r="I568" s="361"/>
      <c r="J568" s="361"/>
      <c r="K568" s="361"/>
      <c r="L568" s="361"/>
      <c r="M568" s="361"/>
      <c r="N568" s="361"/>
      <c r="O568" s="361"/>
      <c r="P568" s="362"/>
    </row>
    <row r="569" spans="8:16" ht="15" customHeight="1" x14ac:dyDescent="0.25">
      <c r="H569" s="361"/>
      <c r="I569" s="361"/>
      <c r="J569" s="361"/>
      <c r="K569" s="361"/>
      <c r="L569" s="361"/>
      <c r="M569" s="361"/>
      <c r="N569" s="361"/>
      <c r="O569" s="361"/>
      <c r="P569" s="362"/>
    </row>
    <row r="570" spans="8:16" ht="15" customHeight="1" x14ac:dyDescent="0.25">
      <c r="H570" s="361"/>
      <c r="I570" s="361"/>
      <c r="J570" s="361"/>
      <c r="K570" s="361"/>
      <c r="L570" s="361"/>
      <c r="M570" s="361"/>
      <c r="N570" s="361"/>
      <c r="O570" s="361"/>
      <c r="P570" s="362"/>
    </row>
    <row r="571" spans="8:16" ht="15" customHeight="1" x14ac:dyDescent="0.25">
      <c r="H571" s="361"/>
      <c r="I571" s="361"/>
      <c r="J571" s="361"/>
      <c r="K571" s="361"/>
      <c r="L571" s="361"/>
      <c r="M571" s="361"/>
      <c r="N571" s="361"/>
      <c r="O571" s="361"/>
      <c r="P571" s="362"/>
    </row>
    <row r="572" spans="8:16" ht="15" customHeight="1" x14ac:dyDescent="0.25">
      <c r="H572" s="361"/>
      <c r="I572" s="361"/>
      <c r="J572" s="361"/>
      <c r="K572" s="361"/>
      <c r="L572" s="361"/>
      <c r="M572" s="361"/>
      <c r="N572" s="361"/>
      <c r="O572" s="361"/>
      <c r="P572" s="362"/>
    </row>
    <row r="573" spans="8:16" ht="15" customHeight="1" x14ac:dyDescent="0.25">
      <c r="H573" s="361"/>
      <c r="I573" s="361"/>
      <c r="J573" s="361"/>
      <c r="K573" s="361"/>
      <c r="L573" s="361"/>
      <c r="M573" s="361"/>
      <c r="N573" s="361"/>
      <c r="O573" s="361"/>
      <c r="P573" s="362"/>
    </row>
    <row r="574" spans="8:16" ht="15" customHeight="1" x14ac:dyDescent="0.25">
      <c r="H574" s="361"/>
      <c r="I574" s="361"/>
      <c r="J574" s="361"/>
      <c r="K574" s="361"/>
      <c r="L574" s="361"/>
      <c r="M574" s="361"/>
      <c r="N574" s="361"/>
      <c r="O574" s="361"/>
      <c r="P574" s="362"/>
    </row>
    <row r="575" spans="8:16" ht="15" customHeight="1" x14ac:dyDescent="0.25">
      <c r="H575" s="361"/>
      <c r="I575" s="361"/>
      <c r="J575" s="361"/>
      <c r="K575" s="361"/>
      <c r="L575" s="361"/>
      <c r="M575" s="361"/>
      <c r="N575" s="361"/>
      <c r="O575" s="361"/>
      <c r="P575" s="362"/>
    </row>
    <row r="576" spans="8:16" ht="15" customHeight="1" x14ac:dyDescent="0.25">
      <c r="H576" s="361"/>
      <c r="I576" s="361"/>
      <c r="J576" s="361"/>
      <c r="K576" s="361"/>
      <c r="L576" s="361"/>
      <c r="M576" s="361"/>
      <c r="N576" s="361"/>
      <c r="O576" s="361"/>
      <c r="P576" s="362"/>
    </row>
    <row r="577" spans="8:16" ht="15" customHeight="1" x14ac:dyDescent="0.25">
      <c r="H577" s="361"/>
      <c r="I577" s="361"/>
      <c r="J577" s="361"/>
      <c r="K577" s="361"/>
      <c r="L577" s="361"/>
      <c r="M577" s="361"/>
      <c r="N577" s="361"/>
      <c r="O577" s="361"/>
      <c r="P577" s="362"/>
    </row>
    <row r="578" spans="8:16" ht="15" customHeight="1" x14ac:dyDescent="0.25">
      <c r="H578" s="361"/>
      <c r="I578" s="361"/>
      <c r="J578" s="361"/>
      <c r="K578" s="361"/>
      <c r="L578" s="361"/>
      <c r="M578" s="361"/>
      <c r="N578" s="361"/>
      <c r="O578" s="361"/>
      <c r="P578" s="362"/>
    </row>
    <row r="579" spans="8:16" ht="15" customHeight="1" x14ac:dyDescent="0.25">
      <c r="H579" s="361"/>
      <c r="I579" s="361"/>
      <c r="J579" s="361"/>
      <c r="K579" s="361"/>
      <c r="L579" s="361"/>
      <c r="M579" s="361"/>
      <c r="N579" s="361"/>
      <c r="O579" s="361"/>
      <c r="P579" s="362"/>
    </row>
    <row r="580" spans="8:16" ht="15" customHeight="1" x14ac:dyDescent="0.25">
      <c r="H580" s="361"/>
      <c r="I580" s="361"/>
      <c r="J580" s="361"/>
      <c r="K580" s="361"/>
      <c r="L580" s="361"/>
      <c r="M580" s="361"/>
      <c r="N580" s="361"/>
      <c r="O580" s="361"/>
      <c r="P580" s="362"/>
    </row>
    <row r="581" spans="8:16" ht="15" customHeight="1" x14ac:dyDescent="0.25">
      <c r="H581" s="361"/>
      <c r="I581" s="361"/>
      <c r="J581" s="361"/>
      <c r="K581" s="361"/>
      <c r="L581" s="361"/>
      <c r="M581" s="361"/>
      <c r="N581" s="361"/>
      <c r="O581" s="361"/>
      <c r="P581" s="362"/>
    </row>
    <row r="582" spans="8:16" ht="15" customHeight="1" x14ac:dyDescent="0.25">
      <c r="H582" s="361"/>
      <c r="I582" s="361"/>
      <c r="J582" s="361"/>
      <c r="K582" s="361"/>
      <c r="L582" s="361"/>
      <c r="M582" s="361"/>
      <c r="N582" s="361"/>
      <c r="O582" s="361"/>
      <c r="P582" s="362"/>
    </row>
    <row r="583" spans="8:16" ht="15" customHeight="1" x14ac:dyDescent="0.25">
      <c r="H583" s="361"/>
      <c r="I583" s="361"/>
      <c r="J583" s="361"/>
      <c r="K583" s="361"/>
      <c r="L583" s="361"/>
      <c r="M583" s="361"/>
      <c r="N583" s="361"/>
      <c r="O583" s="361"/>
      <c r="P583" s="362"/>
    </row>
    <row r="584" spans="8:16" ht="15" customHeight="1" x14ac:dyDescent="0.25">
      <c r="H584" s="361"/>
      <c r="I584" s="361"/>
      <c r="J584" s="361"/>
      <c r="K584" s="361"/>
      <c r="L584" s="361"/>
      <c r="M584" s="361"/>
      <c r="N584" s="361"/>
      <c r="O584" s="361"/>
      <c r="P584" s="362"/>
    </row>
    <row r="585" spans="8:16" ht="15" customHeight="1" x14ac:dyDescent="0.25">
      <c r="H585" s="361"/>
      <c r="I585" s="361"/>
      <c r="J585" s="361"/>
      <c r="K585" s="361"/>
      <c r="L585" s="361"/>
      <c r="M585" s="361"/>
      <c r="N585" s="361"/>
      <c r="O585" s="361"/>
      <c r="P585" s="362"/>
    </row>
    <row r="586" spans="8:16" ht="15" customHeight="1" x14ac:dyDescent="0.25">
      <c r="H586" s="361"/>
      <c r="I586" s="361"/>
      <c r="J586" s="361"/>
      <c r="K586" s="361"/>
      <c r="L586" s="361"/>
      <c r="M586" s="361"/>
      <c r="N586" s="361"/>
      <c r="O586" s="361"/>
      <c r="P586" s="362"/>
    </row>
    <row r="587" spans="8:16" ht="15" customHeight="1" x14ac:dyDescent="0.25">
      <c r="H587" s="361"/>
      <c r="I587" s="361"/>
      <c r="J587" s="361"/>
      <c r="K587" s="361"/>
      <c r="L587" s="361"/>
      <c r="M587" s="361"/>
      <c r="N587" s="361"/>
      <c r="O587" s="361"/>
      <c r="P587" s="362"/>
    </row>
    <row r="588" spans="8:16" ht="15" customHeight="1" x14ac:dyDescent="0.25">
      <c r="H588" s="361"/>
      <c r="I588" s="361"/>
      <c r="J588" s="361"/>
      <c r="K588" s="361"/>
      <c r="L588" s="361"/>
      <c r="M588" s="361"/>
      <c r="N588" s="361"/>
      <c r="O588" s="361"/>
      <c r="P588" s="362"/>
    </row>
    <row r="589" spans="8:16" ht="15" customHeight="1" x14ac:dyDescent="0.25">
      <c r="H589" s="361"/>
      <c r="I589" s="361"/>
      <c r="J589" s="361"/>
      <c r="K589" s="361"/>
      <c r="L589" s="361"/>
      <c r="M589" s="361"/>
      <c r="N589" s="361"/>
      <c r="O589" s="361"/>
      <c r="P589" s="362"/>
    </row>
    <row r="590" spans="8:16" ht="15" customHeight="1" x14ac:dyDescent="0.25">
      <c r="H590" s="361"/>
      <c r="I590" s="361"/>
      <c r="J590" s="361"/>
      <c r="K590" s="361"/>
      <c r="L590" s="361"/>
      <c r="M590" s="361"/>
      <c r="N590" s="361"/>
      <c r="O590" s="361"/>
      <c r="P590" s="362"/>
    </row>
    <row r="591" spans="8:16" ht="15" customHeight="1" x14ac:dyDescent="0.25">
      <c r="H591" s="361"/>
      <c r="I591" s="361"/>
      <c r="J591" s="361"/>
      <c r="K591" s="361"/>
      <c r="L591" s="361"/>
      <c r="M591" s="361"/>
      <c r="N591" s="361"/>
      <c r="O591" s="361"/>
      <c r="P591" s="362"/>
    </row>
    <row r="592" spans="8:16" ht="15" customHeight="1" x14ac:dyDescent="0.25">
      <c r="H592" s="361"/>
      <c r="I592" s="361"/>
      <c r="J592" s="361"/>
      <c r="K592" s="361"/>
      <c r="L592" s="361"/>
      <c r="M592" s="361"/>
      <c r="N592" s="361"/>
      <c r="O592" s="361"/>
      <c r="P592" s="362"/>
    </row>
    <row r="593" spans="8:16" ht="15" customHeight="1" x14ac:dyDescent="0.25">
      <c r="H593" s="361"/>
      <c r="I593" s="361"/>
      <c r="J593" s="361"/>
      <c r="K593" s="361"/>
      <c r="L593" s="361"/>
      <c r="M593" s="361"/>
      <c r="N593" s="361"/>
      <c r="O593" s="361"/>
      <c r="P593" s="362"/>
    </row>
    <row r="594" spans="8:16" ht="15" customHeight="1" x14ac:dyDescent="0.25">
      <c r="H594" s="361"/>
      <c r="I594" s="361"/>
      <c r="J594" s="361"/>
      <c r="K594" s="361"/>
      <c r="L594" s="361"/>
      <c r="M594" s="361"/>
      <c r="N594" s="361"/>
      <c r="O594" s="361"/>
      <c r="P594" s="362"/>
    </row>
    <row r="595" spans="8:16" ht="15" customHeight="1" x14ac:dyDescent="0.25">
      <c r="H595" s="361"/>
      <c r="I595" s="361"/>
      <c r="J595" s="361"/>
      <c r="K595" s="361"/>
      <c r="L595" s="361"/>
      <c r="M595" s="361"/>
      <c r="N595" s="361"/>
      <c r="O595" s="361"/>
      <c r="P595" s="362"/>
    </row>
    <row r="596" spans="8:16" ht="15" customHeight="1" x14ac:dyDescent="0.25">
      <c r="H596" s="361"/>
      <c r="I596" s="361"/>
      <c r="J596" s="361"/>
      <c r="K596" s="361"/>
      <c r="L596" s="361"/>
      <c r="M596" s="361"/>
      <c r="N596" s="361"/>
      <c r="O596" s="361"/>
      <c r="P596" s="362"/>
    </row>
    <row r="597" spans="8:16" ht="15" customHeight="1" x14ac:dyDescent="0.25">
      <c r="H597" s="361"/>
      <c r="I597" s="361"/>
      <c r="J597" s="361"/>
      <c r="K597" s="361"/>
      <c r="L597" s="361"/>
      <c r="M597" s="361"/>
      <c r="N597" s="361"/>
      <c r="O597" s="361"/>
      <c r="P597" s="362"/>
    </row>
    <row r="598" spans="8:16" ht="15" customHeight="1" x14ac:dyDescent="0.25">
      <c r="H598" s="361"/>
      <c r="I598" s="361"/>
      <c r="J598" s="361"/>
      <c r="K598" s="361"/>
      <c r="L598" s="361"/>
      <c r="M598" s="361"/>
      <c r="N598" s="361"/>
      <c r="O598" s="361"/>
      <c r="P598" s="362"/>
    </row>
    <row r="599" spans="8:16" ht="15" customHeight="1" x14ac:dyDescent="0.25">
      <c r="H599" s="361"/>
      <c r="I599" s="361"/>
      <c r="J599" s="361"/>
      <c r="K599" s="361"/>
      <c r="L599" s="361"/>
      <c r="M599" s="361"/>
      <c r="N599" s="361"/>
      <c r="O599" s="361"/>
      <c r="P599" s="362"/>
    </row>
    <row r="600" spans="8:16" ht="15" customHeight="1" x14ac:dyDescent="0.25">
      <c r="H600" s="361"/>
      <c r="I600" s="361"/>
      <c r="J600" s="361"/>
      <c r="K600" s="361"/>
      <c r="L600" s="361"/>
      <c r="M600" s="361"/>
      <c r="N600" s="361"/>
      <c r="O600" s="361"/>
      <c r="P600" s="362"/>
    </row>
    <row r="601" spans="8:16" ht="15" customHeight="1" x14ac:dyDescent="0.25">
      <c r="H601" s="361"/>
      <c r="I601" s="361"/>
      <c r="J601" s="361"/>
      <c r="K601" s="361"/>
      <c r="L601" s="361"/>
      <c r="M601" s="361"/>
      <c r="N601" s="361"/>
      <c r="O601" s="361"/>
      <c r="P601" s="362"/>
    </row>
    <row r="602" spans="8:16" ht="15" customHeight="1" x14ac:dyDescent="0.25">
      <c r="H602" s="361"/>
      <c r="I602" s="361"/>
      <c r="J602" s="361"/>
      <c r="K602" s="361"/>
      <c r="L602" s="361"/>
      <c r="M602" s="361"/>
      <c r="N602" s="361"/>
      <c r="O602" s="361"/>
      <c r="P602" s="362"/>
    </row>
    <row r="603" spans="8:16" ht="15" customHeight="1" x14ac:dyDescent="0.25">
      <c r="H603" s="361"/>
      <c r="I603" s="361"/>
      <c r="J603" s="361"/>
      <c r="K603" s="361"/>
      <c r="L603" s="361"/>
      <c r="M603" s="361"/>
      <c r="N603" s="361"/>
      <c r="O603" s="361"/>
      <c r="P603" s="362"/>
    </row>
    <row r="604" spans="8:16" ht="15" customHeight="1" x14ac:dyDescent="0.25">
      <c r="H604" s="361"/>
      <c r="I604" s="361"/>
      <c r="J604" s="361"/>
      <c r="K604" s="361"/>
      <c r="L604" s="361"/>
      <c r="M604" s="361"/>
      <c r="N604" s="361"/>
      <c r="O604" s="361"/>
      <c r="P604" s="362"/>
    </row>
    <row r="605" spans="8:16" ht="15" customHeight="1" x14ac:dyDescent="0.25">
      <c r="H605" s="361"/>
      <c r="I605" s="361"/>
      <c r="J605" s="361"/>
      <c r="K605" s="361"/>
      <c r="L605" s="361"/>
      <c r="M605" s="361"/>
      <c r="N605" s="361"/>
      <c r="O605" s="361"/>
      <c r="P605" s="362"/>
    </row>
    <row r="606" spans="8:16" ht="15" customHeight="1" x14ac:dyDescent="0.25">
      <c r="H606" s="361"/>
      <c r="I606" s="361"/>
      <c r="J606" s="361"/>
      <c r="K606" s="361"/>
      <c r="L606" s="361"/>
      <c r="M606" s="361"/>
      <c r="N606" s="361"/>
      <c r="O606" s="361"/>
      <c r="P606" s="362"/>
    </row>
    <row r="607" spans="8:16" ht="15" customHeight="1" x14ac:dyDescent="0.25">
      <c r="H607" s="361"/>
      <c r="I607" s="361"/>
      <c r="J607" s="361"/>
      <c r="K607" s="361"/>
      <c r="L607" s="361"/>
      <c r="M607" s="361"/>
      <c r="N607" s="361"/>
      <c r="O607" s="361"/>
      <c r="P607" s="362"/>
    </row>
    <row r="608" spans="8:16" ht="15" customHeight="1" x14ac:dyDescent="0.25">
      <c r="H608" s="361"/>
      <c r="I608" s="361"/>
      <c r="J608" s="361"/>
      <c r="K608" s="361"/>
      <c r="L608" s="361"/>
      <c r="M608" s="361"/>
      <c r="N608" s="361"/>
      <c r="O608" s="361"/>
      <c r="P608" s="362"/>
    </row>
    <row r="609" spans="8:16" ht="15" customHeight="1" x14ac:dyDescent="0.25">
      <c r="H609" s="361"/>
      <c r="I609" s="361"/>
      <c r="J609" s="361"/>
      <c r="K609" s="361"/>
      <c r="L609" s="361"/>
      <c r="M609" s="361"/>
      <c r="N609" s="361"/>
      <c r="O609" s="361"/>
      <c r="P609" s="362"/>
    </row>
    <row r="610" spans="8:16" ht="15" customHeight="1" x14ac:dyDescent="0.25">
      <c r="H610" s="361"/>
      <c r="I610" s="361"/>
      <c r="J610" s="361"/>
      <c r="K610" s="361"/>
      <c r="L610" s="361"/>
      <c r="M610" s="361"/>
      <c r="N610" s="361"/>
      <c r="O610" s="361"/>
      <c r="P610" s="362"/>
    </row>
    <row r="611" spans="8:16" ht="15" customHeight="1" x14ac:dyDescent="0.25">
      <c r="H611" s="361"/>
      <c r="I611" s="361"/>
      <c r="J611" s="361"/>
      <c r="K611" s="361"/>
      <c r="L611" s="361"/>
      <c r="M611" s="361"/>
      <c r="N611" s="361"/>
      <c r="O611" s="361"/>
      <c r="P611" s="362"/>
    </row>
    <row r="612" spans="8:16" ht="15" customHeight="1" x14ac:dyDescent="0.25">
      <c r="H612" s="361"/>
      <c r="I612" s="361"/>
      <c r="J612" s="361"/>
      <c r="K612" s="361"/>
      <c r="L612" s="361"/>
      <c r="M612" s="361"/>
      <c r="N612" s="361"/>
      <c r="O612" s="361"/>
      <c r="P612" s="362"/>
    </row>
    <row r="613" spans="8:16" ht="15" customHeight="1" x14ac:dyDescent="0.25">
      <c r="H613" s="361"/>
      <c r="I613" s="361"/>
      <c r="J613" s="361"/>
      <c r="K613" s="361"/>
      <c r="L613" s="361"/>
      <c r="M613" s="361"/>
      <c r="N613" s="361"/>
      <c r="O613" s="361"/>
      <c r="P613" s="362"/>
    </row>
    <row r="614" spans="8:16" ht="15" customHeight="1" x14ac:dyDescent="0.25">
      <c r="H614" s="361"/>
      <c r="I614" s="361"/>
      <c r="J614" s="361"/>
      <c r="K614" s="361"/>
      <c r="L614" s="361"/>
      <c r="M614" s="361"/>
      <c r="N614" s="361"/>
      <c r="O614" s="361"/>
      <c r="P614" s="362"/>
    </row>
    <row r="615" spans="8:16" ht="15" customHeight="1" x14ac:dyDescent="0.25">
      <c r="H615" s="361"/>
      <c r="I615" s="361"/>
      <c r="J615" s="361"/>
      <c r="K615" s="361"/>
      <c r="L615" s="361"/>
      <c r="M615" s="361"/>
      <c r="N615" s="361"/>
      <c r="O615" s="361"/>
      <c r="P615" s="362"/>
    </row>
    <row r="616" spans="8:16" ht="15" customHeight="1" x14ac:dyDescent="0.25">
      <c r="H616" s="361"/>
      <c r="I616" s="361"/>
      <c r="J616" s="361"/>
      <c r="K616" s="361"/>
      <c r="L616" s="361"/>
      <c r="M616" s="361"/>
      <c r="N616" s="361"/>
      <c r="O616" s="361"/>
      <c r="P616" s="362"/>
    </row>
    <row r="617" spans="8:16" ht="15" customHeight="1" x14ac:dyDescent="0.25">
      <c r="H617" s="361"/>
      <c r="I617" s="361"/>
      <c r="J617" s="361"/>
      <c r="K617" s="361"/>
      <c r="L617" s="361"/>
      <c r="M617" s="361"/>
      <c r="N617" s="361"/>
      <c r="O617" s="361"/>
      <c r="P617" s="362"/>
    </row>
    <row r="618" spans="8:16" ht="15" customHeight="1" x14ac:dyDescent="0.25">
      <c r="H618" s="361"/>
      <c r="I618" s="361"/>
      <c r="J618" s="361"/>
      <c r="K618" s="361"/>
      <c r="L618" s="361"/>
      <c r="M618" s="361"/>
      <c r="N618" s="361"/>
      <c r="O618" s="361"/>
      <c r="P618" s="362"/>
    </row>
    <row r="619" spans="8:16" ht="15" customHeight="1" x14ac:dyDescent="0.25">
      <c r="H619" s="361"/>
      <c r="I619" s="361"/>
      <c r="J619" s="361"/>
      <c r="K619" s="361"/>
      <c r="L619" s="361"/>
      <c r="M619" s="361"/>
      <c r="N619" s="361"/>
      <c r="O619" s="361"/>
      <c r="P619" s="362"/>
    </row>
    <row r="620" spans="8:16" ht="15" customHeight="1" x14ac:dyDescent="0.25">
      <c r="H620" s="361"/>
      <c r="I620" s="361"/>
      <c r="J620" s="361"/>
      <c r="K620" s="361"/>
      <c r="L620" s="361"/>
      <c r="M620" s="361"/>
      <c r="N620" s="361"/>
      <c r="O620" s="361"/>
      <c r="P620" s="362"/>
    </row>
    <row r="621" spans="8:16" ht="15" customHeight="1" x14ac:dyDescent="0.25">
      <c r="H621" s="361"/>
      <c r="I621" s="361"/>
      <c r="J621" s="361"/>
      <c r="K621" s="361"/>
      <c r="L621" s="361"/>
      <c r="M621" s="361"/>
      <c r="N621" s="361"/>
      <c r="O621" s="361"/>
      <c r="P621" s="362"/>
    </row>
    <row r="622" spans="8:16" ht="15" customHeight="1" x14ac:dyDescent="0.25">
      <c r="H622" s="361"/>
      <c r="I622" s="361"/>
      <c r="J622" s="361"/>
      <c r="K622" s="361"/>
      <c r="L622" s="361"/>
      <c r="M622" s="361"/>
      <c r="N622" s="361"/>
      <c r="O622" s="361"/>
      <c r="P622" s="362"/>
    </row>
    <row r="623" spans="8:16" ht="15" customHeight="1" x14ac:dyDescent="0.25">
      <c r="H623" s="361"/>
      <c r="I623" s="361"/>
      <c r="J623" s="361"/>
      <c r="K623" s="361"/>
      <c r="L623" s="361"/>
      <c r="M623" s="361"/>
      <c r="N623" s="361"/>
      <c r="O623" s="361"/>
      <c r="P623" s="362"/>
    </row>
    <row r="624" spans="8:16" ht="15" customHeight="1" x14ac:dyDescent="0.25">
      <c r="H624" s="361"/>
      <c r="I624" s="361"/>
      <c r="J624" s="361"/>
      <c r="K624" s="361"/>
      <c r="L624" s="361"/>
      <c r="M624" s="361"/>
      <c r="N624" s="361"/>
      <c r="O624" s="361"/>
      <c r="P624" s="362"/>
    </row>
    <row r="625" spans="8:16" ht="15" customHeight="1" x14ac:dyDescent="0.25">
      <c r="H625" s="361"/>
      <c r="I625" s="361"/>
      <c r="J625" s="361"/>
      <c r="K625" s="361"/>
      <c r="L625" s="361"/>
      <c r="M625" s="361"/>
      <c r="N625" s="361"/>
      <c r="O625" s="361"/>
      <c r="P625" s="362"/>
    </row>
    <row r="626" spans="8:16" ht="15" customHeight="1" x14ac:dyDescent="0.25">
      <c r="H626" s="361"/>
      <c r="I626" s="361"/>
      <c r="J626" s="361"/>
      <c r="K626" s="361"/>
      <c r="L626" s="361"/>
      <c r="M626" s="361"/>
      <c r="N626" s="361"/>
      <c r="O626" s="361"/>
      <c r="P626" s="362"/>
    </row>
    <row r="627" spans="8:16" ht="15" customHeight="1" x14ac:dyDescent="0.25">
      <c r="H627" s="361"/>
      <c r="I627" s="361"/>
      <c r="J627" s="361"/>
      <c r="K627" s="361"/>
      <c r="L627" s="361"/>
      <c r="M627" s="361"/>
      <c r="N627" s="361"/>
      <c r="O627" s="361"/>
      <c r="P627" s="362"/>
    </row>
    <row r="628" spans="8:16" ht="15" customHeight="1" x14ac:dyDescent="0.25">
      <c r="H628" s="361"/>
      <c r="I628" s="361"/>
      <c r="J628" s="361"/>
      <c r="K628" s="361"/>
      <c r="L628" s="361"/>
      <c r="M628" s="361"/>
      <c r="N628" s="361"/>
      <c r="O628" s="361"/>
      <c r="P628" s="362"/>
    </row>
    <row r="629" spans="8:16" ht="15" customHeight="1" x14ac:dyDescent="0.25">
      <c r="H629" s="361"/>
      <c r="I629" s="361"/>
      <c r="J629" s="361"/>
      <c r="K629" s="361"/>
      <c r="L629" s="361"/>
      <c r="M629" s="361"/>
      <c r="N629" s="361"/>
      <c r="O629" s="361"/>
      <c r="P629" s="362"/>
    </row>
    <row r="630" spans="8:16" ht="15" customHeight="1" x14ac:dyDescent="0.25">
      <c r="H630" s="361"/>
      <c r="I630" s="361"/>
      <c r="J630" s="361"/>
      <c r="K630" s="361"/>
      <c r="L630" s="361"/>
      <c r="M630" s="361"/>
      <c r="N630" s="361"/>
      <c r="O630" s="361"/>
      <c r="P630" s="362"/>
    </row>
    <row r="631" spans="8:16" ht="15" customHeight="1" x14ac:dyDescent="0.25">
      <c r="H631" s="361"/>
      <c r="I631" s="361"/>
      <c r="J631" s="361"/>
      <c r="K631" s="361"/>
      <c r="L631" s="361"/>
      <c r="M631" s="361"/>
      <c r="N631" s="361"/>
      <c r="O631" s="361"/>
      <c r="P631" s="362"/>
    </row>
    <row r="632" spans="8:16" ht="15" customHeight="1" x14ac:dyDescent="0.25">
      <c r="H632" s="361"/>
      <c r="I632" s="361"/>
      <c r="J632" s="361"/>
      <c r="K632" s="361"/>
      <c r="L632" s="361"/>
      <c r="M632" s="361"/>
      <c r="N632" s="361"/>
      <c r="O632" s="361"/>
      <c r="P632" s="362"/>
    </row>
    <row r="633" spans="8:16" ht="15" customHeight="1" x14ac:dyDescent="0.25">
      <c r="H633" s="361"/>
      <c r="I633" s="361"/>
      <c r="J633" s="361"/>
      <c r="K633" s="361"/>
      <c r="L633" s="361"/>
      <c r="M633" s="361"/>
      <c r="N633" s="361"/>
      <c r="O633" s="361"/>
      <c r="P633" s="362"/>
    </row>
    <row r="634" spans="8:16" ht="15" customHeight="1" x14ac:dyDescent="0.25">
      <c r="H634" s="361"/>
      <c r="I634" s="361"/>
      <c r="J634" s="361"/>
      <c r="K634" s="361"/>
      <c r="L634" s="361"/>
      <c r="M634" s="361"/>
      <c r="N634" s="361"/>
      <c r="O634" s="361"/>
      <c r="P634" s="362"/>
    </row>
    <row r="635" spans="8:16" ht="15" customHeight="1" x14ac:dyDescent="0.25">
      <c r="H635" s="361"/>
      <c r="I635" s="361"/>
      <c r="J635" s="361"/>
      <c r="K635" s="361"/>
      <c r="L635" s="361"/>
      <c r="M635" s="361"/>
      <c r="N635" s="361"/>
      <c r="O635" s="361"/>
      <c r="P635" s="362"/>
    </row>
    <row r="636" spans="8:16" ht="15" customHeight="1" x14ac:dyDescent="0.25">
      <c r="H636" s="361"/>
      <c r="I636" s="361"/>
      <c r="J636" s="361"/>
      <c r="K636" s="361"/>
      <c r="L636" s="361"/>
      <c r="M636" s="361"/>
      <c r="N636" s="361"/>
      <c r="O636" s="361"/>
      <c r="P636" s="362"/>
    </row>
    <row r="637" spans="8:16" ht="15" customHeight="1" x14ac:dyDescent="0.25">
      <c r="H637" s="361"/>
      <c r="I637" s="361"/>
      <c r="J637" s="361"/>
      <c r="K637" s="361"/>
      <c r="L637" s="361"/>
      <c r="M637" s="361"/>
      <c r="N637" s="361"/>
      <c r="O637" s="361"/>
      <c r="P637" s="362"/>
    </row>
    <row r="638" spans="8:16" ht="15" customHeight="1" x14ac:dyDescent="0.25">
      <c r="H638" s="361"/>
      <c r="I638" s="361"/>
      <c r="J638" s="361"/>
      <c r="K638" s="361"/>
      <c r="L638" s="361"/>
      <c r="M638" s="361"/>
      <c r="N638" s="361"/>
      <c r="O638" s="361"/>
      <c r="P638" s="362"/>
    </row>
    <row r="639" spans="8:16" ht="15" customHeight="1" x14ac:dyDescent="0.25">
      <c r="H639" s="361"/>
      <c r="I639" s="361"/>
      <c r="J639" s="361"/>
      <c r="K639" s="361"/>
      <c r="L639" s="361"/>
      <c r="M639" s="361"/>
      <c r="N639" s="361"/>
      <c r="O639" s="361"/>
      <c r="P639" s="362"/>
    </row>
    <row r="640" spans="8:16" ht="15" customHeight="1" x14ac:dyDescent="0.25">
      <c r="H640" s="361"/>
      <c r="I640" s="361"/>
      <c r="J640" s="361"/>
      <c r="K640" s="361"/>
      <c r="L640" s="361"/>
      <c r="M640" s="361"/>
      <c r="N640" s="361"/>
      <c r="O640" s="361"/>
      <c r="P640" s="362"/>
    </row>
    <row r="641" spans="8:16" ht="15" customHeight="1" x14ac:dyDescent="0.25">
      <c r="H641" s="361"/>
      <c r="I641" s="361"/>
      <c r="J641" s="361"/>
      <c r="K641" s="361"/>
      <c r="L641" s="361"/>
      <c r="M641" s="361"/>
      <c r="N641" s="361"/>
      <c r="O641" s="361"/>
      <c r="P641" s="362"/>
    </row>
    <row r="642" spans="8:16" ht="15" customHeight="1" x14ac:dyDescent="0.25">
      <c r="H642" s="361"/>
      <c r="I642" s="361"/>
      <c r="J642" s="361"/>
      <c r="K642" s="361"/>
      <c r="L642" s="361"/>
      <c r="M642" s="361"/>
      <c r="N642" s="361"/>
      <c r="O642" s="361"/>
      <c r="P642" s="362"/>
    </row>
    <row r="643" spans="8:16" ht="15" customHeight="1" x14ac:dyDescent="0.25">
      <c r="H643" s="361"/>
      <c r="I643" s="361"/>
      <c r="J643" s="361"/>
      <c r="K643" s="361"/>
      <c r="L643" s="361"/>
      <c r="M643" s="361"/>
      <c r="N643" s="361"/>
      <c r="O643" s="361"/>
      <c r="P643" s="362"/>
    </row>
    <row r="644" spans="8:16" ht="15" customHeight="1" x14ac:dyDescent="0.25">
      <c r="H644" s="361"/>
      <c r="I644" s="361"/>
      <c r="J644" s="361"/>
      <c r="K644" s="361"/>
      <c r="L644" s="361"/>
      <c r="M644" s="361"/>
      <c r="N644" s="361"/>
      <c r="O644" s="361"/>
      <c r="P644" s="362"/>
    </row>
    <row r="645" spans="8:16" ht="15" customHeight="1" x14ac:dyDescent="0.25">
      <c r="H645" s="361"/>
      <c r="I645" s="361"/>
      <c r="J645" s="361"/>
      <c r="K645" s="361"/>
      <c r="L645" s="361"/>
      <c r="M645" s="361"/>
      <c r="N645" s="361"/>
      <c r="O645" s="361"/>
      <c r="P645" s="362"/>
    </row>
    <row r="646" spans="8:16" ht="15" customHeight="1" x14ac:dyDescent="0.25">
      <c r="H646" s="361"/>
      <c r="I646" s="361"/>
      <c r="J646" s="361"/>
      <c r="K646" s="361"/>
      <c r="L646" s="361"/>
      <c r="M646" s="361"/>
      <c r="N646" s="361"/>
      <c r="O646" s="361"/>
      <c r="P646" s="362"/>
    </row>
    <row r="647" spans="8:16" ht="15" customHeight="1" x14ac:dyDescent="0.25">
      <c r="H647" s="361"/>
      <c r="I647" s="361"/>
      <c r="J647" s="361"/>
      <c r="K647" s="361"/>
      <c r="L647" s="361"/>
      <c r="M647" s="361"/>
      <c r="N647" s="361"/>
      <c r="O647" s="361"/>
      <c r="P647" s="362"/>
    </row>
    <row r="648" spans="8:16" ht="15" customHeight="1" x14ac:dyDescent="0.25">
      <c r="H648" s="361"/>
      <c r="I648" s="361"/>
      <c r="J648" s="361"/>
      <c r="K648" s="361"/>
      <c r="L648" s="361"/>
      <c r="M648" s="361"/>
      <c r="N648" s="361"/>
      <c r="O648" s="361"/>
      <c r="P648" s="362"/>
    </row>
    <row r="649" spans="8:16" ht="15" customHeight="1" x14ac:dyDescent="0.25">
      <c r="H649" s="361"/>
      <c r="I649" s="361"/>
      <c r="J649" s="361"/>
      <c r="K649" s="361"/>
      <c r="L649" s="361"/>
      <c r="M649" s="361"/>
      <c r="N649" s="361"/>
      <c r="O649" s="361"/>
      <c r="P649" s="362"/>
    </row>
    <row r="650" spans="8:16" ht="15" customHeight="1" x14ac:dyDescent="0.25">
      <c r="H650" s="361"/>
      <c r="I650" s="361"/>
      <c r="J650" s="361"/>
      <c r="K650" s="361"/>
      <c r="L650" s="361"/>
      <c r="M650" s="361"/>
      <c r="N650" s="361"/>
      <c r="O650" s="361"/>
      <c r="P650" s="362"/>
    </row>
    <row r="651" spans="8:16" ht="15" customHeight="1" x14ac:dyDescent="0.25">
      <c r="H651" s="361"/>
      <c r="I651" s="361"/>
      <c r="J651" s="361"/>
      <c r="K651" s="361"/>
      <c r="L651" s="361"/>
      <c r="M651" s="361"/>
      <c r="N651" s="361"/>
      <c r="O651" s="361"/>
      <c r="P651" s="362"/>
    </row>
    <row r="652" spans="8:16" ht="15" customHeight="1" x14ac:dyDescent="0.25">
      <c r="H652" s="361"/>
      <c r="I652" s="361"/>
      <c r="J652" s="361"/>
      <c r="K652" s="361"/>
      <c r="L652" s="361"/>
      <c r="M652" s="361"/>
      <c r="N652" s="361"/>
      <c r="O652" s="361"/>
      <c r="P652" s="362"/>
    </row>
    <row r="653" spans="8:16" ht="15" customHeight="1" x14ac:dyDescent="0.25">
      <c r="H653" s="361"/>
      <c r="I653" s="361"/>
      <c r="J653" s="361"/>
      <c r="K653" s="361"/>
      <c r="L653" s="361"/>
      <c r="M653" s="361"/>
      <c r="N653" s="361"/>
      <c r="O653" s="361"/>
      <c r="P653" s="362"/>
    </row>
    <row r="654" spans="8:16" ht="15" customHeight="1" x14ac:dyDescent="0.25">
      <c r="H654" s="361"/>
      <c r="I654" s="361"/>
      <c r="J654" s="361"/>
      <c r="K654" s="361"/>
      <c r="L654" s="361"/>
      <c r="M654" s="361"/>
      <c r="N654" s="361"/>
      <c r="O654" s="361"/>
      <c r="P654" s="362"/>
    </row>
    <row r="655" spans="8:16" ht="15" customHeight="1" x14ac:dyDescent="0.25">
      <c r="H655" s="361"/>
      <c r="I655" s="361"/>
      <c r="J655" s="361"/>
      <c r="K655" s="361"/>
      <c r="L655" s="361"/>
      <c r="M655" s="361"/>
      <c r="N655" s="361"/>
      <c r="O655" s="361"/>
      <c r="P655" s="362"/>
    </row>
    <row r="656" spans="8:16" ht="15" customHeight="1" x14ac:dyDescent="0.25">
      <c r="H656" s="361"/>
      <c r="I656" s="361"/>
      <c r="J656" s="361"/>
      <c r="K656" s="361"/>
      <c r="L656" s="361"/>
      <c r="M656" s="361"/>
      <c r="N656" s="361"/>
      <c r="O656" s="361"/>
      <c r="P656" s="362"/>
    </row>
    <row r="657" spans="8:16" ht="15" customHeight="1" x14ac:dyDescent="0.25">
      <c r="H657" s="361"/>
      <c r="I657" s="361"/>
      <c r="J657" s="361"/>
      <c r="K657" s="361"/>
      <c r="L657" s="361"/>
      <c r="M657" s="361"/>
      <c r="N657" s="361"/>
      <c r="O657" s="361"/>
      <c r="P657" s="362"/>
    </row>
    <row r="658" spans="8:16" ht="15" customHeight="1" x14ac:dyDescent="0.25">
      <c r="H658" s="361"/>
      <c r="I658" s="361"/>
      <c r="J658" s="361"/>
      <c r="K658" s="361"/>
      <c r="L658" s="361"/>
      <c r="M658" s="361"/>
      <c r="N658" s="361"/>
      <c r="O658" s="361"/>
      <c r="P658" s="362"/>
    </row>
    <row r="659" spans="8:16" ht="15" customHeight="1" x14ac:dyDescent="0.25">
      <c r="H659" s="361"/>
      <c r="I659" s="361"/>
      <c r="J659" s="361"/>
      <c r="K659" s="361"/>
      <c r="L659" s="361"/>
      <c r="M659" s="361"/>
      <c r="N659" s="361"/>
      <c r="O659" s="361"/>
      <c r="P659" s="362"/>
    </row>
    <row r="660" spans="8:16" ht="15" customHeight="1" x14ac:dyDescent="0.25">
      <c r="H660" s="361"/>
      <c r="I660" s="361"/>
      <c r="J660" s="361"/>
      <c r="K660" s="361"/>
      <c r="L660" s="361"/>
      <c r="M660" s="361"/>
      <c r="N660" s="361"/>
      <c r="O660" s="361"/>
      <c r="P660" s="362"/>
    </row>
    <row r="661" spans="8:16" ht="15" customHeight="1" x14ac:dyDescent="0.25">
      <c r="H661" s="361"/>
      <c r="I661" s="361"/>
      <c r="J661" s="361"/>
      <c r="K661" s="361"/>
      <c r="L661" s="361"/>
      <c r="M661" s="361"/>
      <c r="N661" s="361"/>
      <c r="O661" s="361"/>
      <c r="P661" s="362"/>
    </row>
    <row r="662" spans="8:16" ht="15" customHeight="1" x14ac:dyDescent="0.25">
      <c r="H662" s="361"/>
      <c r="I662" s="361"/>
      <c r="J662" s="361"/>
      <c r="K662" s="361"/>
      <c r="L662" s="361"/>
      <c r="M662" s="361"/>
      <c r="N662" s="361"/>
      <c r="O662" s="361"/>
      <c r="P662" s="362"/>
    </row>
    <row r="663" spans="8:16" ht="15" customHeight="1" x14ac:dyDescent="0.25">
      <c r="H663" s="361"/>
      <c r="I663" s="361"/>
      <c r="J663" s="361"/>
      <c r="K663" s="361"/>
      <c r="L663" s="361"/>
      <c r="M663" s="361"/>
      <c r="N663" s="361"/>
      <c r="O663" s="361"/>
      <c r="P663" s="362"/>
    </row>
    <row r="664" spans="8:16" ht="15" customHeight="1" x14ac:dyDescent="0.25">
      <c r="H664" s="361"/>
      <c r="I664" s="361"/>
      <c r="J664" s="361"/>
      <c r="K664" s="361"/>
      <c r="L664" s="361"/>
      <c r="M664" s="361"/>
      <c r="N664" s="361"/>
      <c r="O664" s="361"/>
      <c r="P664" s="362"/>
    </row>
    <row r="665" spans="8:16" ht="15" customHeight="1" x14ac:dyDescent="0.25">
      <c r="H665" s="361"/>
      <c r="I665" s="361"/>
      <c r="J665" s="361"/>
      <c r="K665" s="361"/>
      <c r="L665" s="361"/>
      <c r="M665" s="361"/>
      <c r="N665" s="361"/>
      <c r="O665" s="361"/>
      <c r="P665" s="362"/>
    </row>
    <row r="666" spans="8:16" ht="15" customHeight="1" x14ac:dyDescent="0.25">
      <c r="H666" s="361"/>
      <c r="I666" s="361"/>
      <c r="J666" s="361"/>
      <c r="K666" s="361"/>
      <c r="L666" s="361"/>
      <c r="M666" s="361"/>
      <c r="N666" s="361"/>
      <c r="O666" s="361"/>
      <c r="P666" s="362"/>
    </row>
    <row r="667" spans="8:16" ht="15" customHeight="1" x14ac:dyDescent="0.25">
      <c r="H667" s="361"/>
      <c r="I667" s="361"/>
      <c r="J667" s="361"/>
      <c r="K667" s="361"/>
      <c r="L667" s="361"/>
      <c r="M667" s="361"/>
      <c r="N667" s="361"/>
      <c r="O667" s="361"/>
      <c r="P667" s="362"/>
    </row>
    <row r="668" spans="8:16" ht="15" customHeight="1" x14ac:dyDescent="0.25">
      <c r="H668" s="361"/>
      <c r="I668" s="361"/>
      <c r="J668" s="361"/>
      <c r="K668" s="361"/>
      <c r="L668" s="361"/>
      <c r="M668" s="361"/>
      <c r="N668" s="361"/>
      <c r="O668" s="361"/>
      <c r="P668" s="362"/>
    </row>
    <row r="669" spans="8:16" ht="15" customHeight="1" x14ac:dyDescent="0.25">
      <c r="H669" s="361"/>
      <c r="I669" s="361"/>
      <c r="J669" s="361"/>
      <c r="K669" s="361"/>
      <c r="L669" s="361"/>
      <c r="M669" s="361"/>
      <c r="N669" s="361"/>
      <c r="O669" s="361"/>
      <c r="P669" s="362"/>
    </row>
    <row r="670" spans="8:16" ht="15" customHeight="1" x14ac:dyDescent="0.25">
      <c r="H670" s="361"/>
      <c r="I670" s="361"/>
      <c r="J670" s="361"/>
      <c r="K670" s="361"/>
      <c r="L670" s="361"/>
      <c r="M670" s="361"/>
      <c r="N670" s="361"/>
      <c r="O670" s="361"/>
      <c r="P670" s="362"/>
    </row>
    <row r="671" spans="8:16" ht="15" customHeight="1" x14ac:dyDescent="0.25">
      <c r="H671" s="361"/>
      <c r="I671" s="361"/>
      <c r="J671" s="361"/>
      <c r="K671" s="361"/>
      <c r="L671" s="361"/>
      <c r="M671" s="361"/>
      <c r="N671" s="361"/>
      <c r="O671" s="361"/>
      <c r="P671" s="362"/>
    </row>
    <row r="672" spans="8:16" ht="15" customHeight="1" x14ac:dyDescent="0.25">
      <c r="H672" s="361"/>
      <c r="I672" s="361"/>
      <c r="J672" s="361"/>
      <c r="K672" s="361"/>
      <c r="L672" s="361"/>
      <c r="M672" s="361"/>
      <c r="N672" s="361"/>
      <c r="O672" s="361"/>
      <c r="P672" s="362"/>
    </row>
    <row r="673" spans="8:16" ht="15" customHeight="1" x14ac:dyDescent="0.25">
      <c r="H673" s="361"/>
      <c r="I673" s="361"/>
      <c r="J673" s="361"/>
      <c r="K673" s="361"/>
      <c r="L673" s="361"/>
      <c r="M673" s="361"/>
      <c r="N673" s="361"/>
      <c r="O673" s="361"/>
      <c r="P673" s="362"/>
    </row>
    <row r="674" spans="8:16" ht="15" customHeight="1" x14ac:dyDescent="0.25">
      <c r="H674" s="361"/>
      <c r="I674" s="361"/>
      <c r="J674" s="361"/>
      <c r="K674" s="361"/>
      <c r="L674" s="361"/>
      <c r="M674" s="361"/>
      <c r="N674" s="361"/>
      <c r="O674" s="361"/>
      <c r="P674" s="362"/>
    </row>
    <row r="675" spans="8:16" ht="15" customHeight="1" x14ac:dyDescent="0.25">
      <c r="H675" s="361"/>
      <c r="I675" s="361"/>
      <c r="J675" s="361"/>
      <c r="K675" s="361"/>
      <c r="L675" s="361"/>
      <c r="M675" s="361"/>
      <c r="N675" s="361"/>
      <c r="O675" s="361"/>
      <c r="P675" s="362"/>
    </row>
    <row r="676" spans="8:16" ht="15" customHeight="1" x14ac:dyDescent="0.25">
      <c r="H676" s="361"/>
      <c r="I676" s="361"/>
      <c r="J676" s="361"/>
      <c r="K676" s="361"/>
      <c r="L676" s="361"/>
      <c r="M676" s="361"/>
      <c r="N676" s="361"/>
      <c r="O676" s="361"/>
      <c r="P676" s="362"/>
    </row>
    <row r="677" spans="8:16" ht="15" customHeight="1" x14ac:dyDescent="0.25">
      <c r="H677" s="361"/>
      <c r="I677" s="361"/>
      <c r="J677" s="361"/>
      <c r="K677" s="361"/>
      <c r="L677" s="361"/>
      <c r="M677" s="361"/>
      <c r="N677" s="361"/>
      <c r="O677" s="361"/>
      <c r="P677" s="362"/>
    </row>
    <row r="678" spans="8:16" ht="15" customHeight="1" x14ac:dyDescent="0.25">
      <c r="H678" s="361"/>
      <c r="I678" s="361"/>
      <c r="J678" s="361"/>
      <c r="K678" s="361"/>
      <c r="L678" s="361"/>
      <c r="M678" s="361"/>
      <c r="N678" s="361"/>
      <c r="O678" s="361"/>
      <c r="P678" s="362"/>
    </row>
    <row r="679" spans="8:16" ht="15" customHeight="1" x14ac:dyDescent="0.25">
      <c r="H679" s="361"/>
      <c r="I679" s="361"/>
      <c r="J679" s="361"/>
      <c r="K679" s="361"/>
      <c r="L679" s="361"/>
      <c r="M679" s="361"/>
      <c r="N679" s="361"/>
      <c r="O679" s="361"/>
      <c r="P679" s="362"/>
    </row>
    <row r="680" spans="8:16" ht="15" customHeight="1" x14ac:dyDescent="0.25">
      <c r="H680" s="361"/>
      <c r="I680" s="361"/>
      <c r="J680" s="361"/>
      <c r="K680" s="361"/>
      <c r="L680" s="361"/>
      <c r="M680" s="361"/>
      <c r="N680" s="361"/>
      <c r="O680" s="361"/>
      <c r="P680" s="362"/>
    </row>
    <row r="681" spans="8:16" ht="15" customHeight="1" x14ac:dyDescent="0.25">
      <c r="H681" s="361"/>
      <c r="I681" s="361"/>
      <c r="J681" s="361"/>
      <c r="K681" s="361"/>
      <c r="L681" s="361"/>
      <c r="M681" s="361"/>
      <c r="N681" s="361"/>
      <c r="O681" s="361"/>
      <c r="P681" s="362"/>
    </row>
    <row r="682" spans="8:16" ht="15" customHeight="1" x14ac:dyDescent="0.25">
      <c r="H682" s="361"/>
      <c r="I682" s="361"/>
      <c r="J682" s="361"/>
      <c r="K682" s="361"/>
      <c r="L682" s="361"/>
      <c r="M682" s="361"/>
      <c r="N682" s="361"/>
      <c r="O682" s="361"/>
      <c r="P682" s="362"/>
    </row>
    <row r="683" spans="8:16" ht="15" customHeight="1" x14ac:dyDescent="0.25">
      <c r="H683" s="361"/>
      <c r="I683" s="361"/>
      <c r="J683" s="361"/>
      <c r="K683" s="361"/>
      <c r="L683" s="361"/>
      <c r="M683" s="361"/>
      <c r="N683" s="361"/>
      <c r="O683" s="361"/>
      <c r="P683" s="362"/>
    </row>
    <row r="684" spans="8:16" ht="15" customHeight="1" x14ac:dyDescent="0.25">
      <c r="H684" s="361"/>
      <c r="I684" s="361"/>
      <c r="J684" s="361"/>
      <c r="K684" s="361"/>
      <c r="L684" s="361"/>
      <c r="M684" s="361"/>
      <c r="N684" s="361"/>
      <c r="O684" s="361"/>
      <c r="P684" s="362"/>
    </row>
    <row r="685" spans="8:16" ht="15" customHeight="1" x14ac:dyDescent="0.25">
      <c r="H685" s="361"/>
      <c r="I685" s="361"/>
      <c r="J685" s="361"/>
      <c r="K685" s="361"/>
      <c r="L685" s="361"/>
      <c r="M685" s="361"/>
      <c r="N685" s="361"/>
      <c r="O685" s="361"/>
      <c r="P685" s="362"/>
    </row>
    <row r="686" spans="8:16" ht="15" customHeight="1" x14ac:dyDescent="0.25">
      <c r="H686" s="361"/>
      <c r="I686" s="361"/>
      <c r="J686" s="361"/>
      <c r="K686" s="361"/>
      <c r="L686" s="361"/>
      <c r="M686" s="361"/>
      <c r="N686" s="361"/>
      <c r="O686" s="361"/>
      <c r="P686" s="362"/>
    </row>
    <row r="687" spans="8:16" ht="15" customHeight="1" x14ac:dyDescent="0.25">
      <c r="H687" s="361"/>
      <c r="I687" s="361"/>
      <c r="J687" s="361"/>
      <c r="K687" s="361"/>
      <c r="L687" s="361"/>
      <c r="M687" s="361"/>
      <c r="N687" s="361"/>
      <c r="O687" s="361"/>
      <c r="P687" s="362"/>
    </row>
    <row r="688" spans="8:16" ht="15" customHeight="1" x14ac:dyDescent="0.25">
      <c r="H688" s="361"/>
      <c r="I688" s="361"/>
      <c r="J688" s="361"/>
      <c r="K688" s="361"/>
      <c r="L688" s="361"/>
      <c r="M688" s="361"/>
      <c r="N688" s="361"/>
      <c r="O688" s="361"/>
      <c r="P688" s="362"/>
    </row>
    <row r="689" spans="8:16" ht="15" customHeight="1" x14ac:dyDescent="0.25">
      <c r="H689" s="361"/>
      <c r="I689" s="361"/>
      <c r="J689" s="361"/>
      <c r="K689" s="361"/>
      <c r="L689" s="361"/>
      <c r="M689" s="361"/>
      <c r="N689" s="361"/>
      <c r="O689" s="361"/>
      <c r="P689" s="362"/>
    </row>
    <row r="690" spans="8:16" ht="15" customHeight="1" x14ac:dyDescent="0.25">
      <c r="H690" s="361"/>
      <c r="I690" s="361"/>
      <c r="J690" s="361"/>
      <c r="K690" s="361"/>
      <c r="L690" s="361"/>
      <c r="M690" s="361"/>
      <c r="N690" s="361"/>
      <c r="O690" s="361"/>
      <c r="P690" s="362"/>
    </row>
    <row r="691" spans="8:16" ht="15" customHeight="1" x14ac:dyDescent="0.25">
      <c r="H691" s="361"/>
      <c r="I691" s="361"/>
      <c r="J691" s="361"/>
      <c r="K691" s="361"/>
      <c r="L691" s="361"/>
      <c r="M691" s="361"/>
      <c r="N691" s="361"/>
      <c r="O691" s="361"/>
      <c r="P691" s="362"/>
    </row>
    <row r="692" spans="8:16" ht="15" customHeight="1" x14ac:dyDescent="0.25">
      <c r="H692" s="361"/>
      <c r="I692" s="361"/>
      <c r="J692" s="361"/>
      <c r="K692" s="361"/>
      <c r="L692" s="361"/>
      <c r="M692" s="361"/>
      <c r="N692" s="361"/>
      <c r="O692" s="361"/>
      <c r="P692" s="362"/>
    </row>
    <row r="693" spans="8:16" ht="15" customHeight="1" x14ac:dyDescent="0.25">
      <c r="H693" s="361"/>
      <c r="I693" s="361"/>
      <c r="J693" s="361"/>
      <c r="K693" s="361"/>
      <c r="L693" s="361"/>
      <c r="M693" s="361"/>
      <c r="N693" s="361"/>
      <c r="O693" s="361"/>
      <c r="P693" s="362"/>
    </row>
    <row r="694" spans="8:16" ht="15" customHeight="1" x14ac:dyDescent="0.25">
      <c r="H694" s="361"/>
      <c r="I694" s="361"/>
      <c r="J694" s="361"/>
      <c r="K694" s="361"/>
      <c r="L694" s="361"/>
      <c r="M694" s="361"/>
      <c r="N694" s="361"/>
      <c r="O694" s="361"/>
      <c r="P694" s="362"/>
    </row>
    <row r="695" spans="8:16" ht="15" customHeight="1" x14ac:dyDescent="0.25">
      <c r="H695" s="361"/>
      <c r="I695" s="361"/>
      <c r="J695" s="361"/>
      <c r="K695" s="361"/>
      <c r="L695" s="361"/>
      <c r="M695" s="361"/>
      <c r="N695" s="361"/>
      <c r="O695" s="361"/>
      <c r="P695" s="362"/>
    </row>
    <row r="696" spans="8:16" ht="15" customHeight="1" x14ac:dyDescent="0.25">
      <c r="H696" s="361"/>
      <c r="I696" s="361"/>
      <c r="J696" s="361"/>
      <c r="K696" s="361"/>
      <c r="L696" s="361"/>
      <c r="M696" s="361"/>
      <c r="N696" s="361"/>
      <c r="O696" s="361"/>
      <c r="P696" s="362"/>
    </row>
    <row r="697" spans="8:16" ht="15" customHeight="1" x14ac:dyDescent="0.25">
      <c r="H697" s="361"/>
      <c r="I697" s="361"/>
      <c r="J697" s="361"/>
      <c r="K697" s="361"/>
      <c r="L697" s="361"/>
      <c r="M697" s="361"/>
      <c r="N697" s="361"/>
      <c r="O697" s="361"/>
      <c r="P697" s="362"/>
    </row>
    <row r="698" spans="8:16" ht="15" customHeight="1" x14ac:dyDescent="0.25">
      <c r="H698" s="361"/>
      <c r="I698" s="361"/>
      <c r="J698" s="361"/>
      <c r="K698" s="361"/>
      <c r="L698" s="361"/>
      <c r="M698" s="361"/>
      <c r="N698" s="361"/>
      <c r="O698" s="361"/>
      <c r="P698" s="362"/>
    </row>
    <row r="699" spans="8:16" ht="15" customHeight="1" x14ac:dyDescent="0.25">
      <c r="H699" s="361"/>
      <c r="I699" s="361"/>
      <c r="J699" s="361"/>
      <c r="K699" s="361"/>
      <c r="L699" s="361"/>
      <c r="M699" s="361"/>
      <c r="N699" s="361"/>
      <c r="O699" s="361"/>
      <c r="P699" s="362"/>
    </row>
    <row r="700" spans="8:16" ht="15" customHeight="1" x14ac:dyDescent="0.25">
      <c r="H700" s="361"/>
      <c r="I700" s="361"/>
      <c r="J700" s="361"/>
      <c r="K700" s="361"/>
      <c r="L700" s="361"/>
      <c r="M700" s="361"/>
      <c r="N700" s="361"/>
      <c r="O700" s="361"/>
      <c r="P700" s="362"/>
    </row>
    <row r="701" spans="8:16" ht="15" customHeight="1" x14ac:dyDescent="0.25">
      <c r="H701" s="361"/>
      <c r="I701" s="361"/>
      <c r="J701" s="361"/>
      <c r="K701" s="361"/>
      <c r="L701" s="361"/>
      <c r="M701" s="361"/>
      <c r="N701" s="361"/>
      <c r="O701" s="361"/>
      <c r="P701" s="362"/>
    </row>
    <row r="702" spans="8:16" ht="15" customHeight="1" x14ac:dyDescent="0.25">
      <c r="H702" s="361"/>
      <c r="I702" s="361"/>
      <c r="J702" s="361"/>
      <c r="K702" s="361"/>
      <c r="L702" s="361"/>
      <c r="M702" s="361"/>
      <c r="N702" s="361"/>
      <c r="O702" s="361"/>
      <c r="P702" s="362"/>
    </row>
    <row r="703" spans="8:16" ht="15" customHeight="1" x14ac:dyDescent="0.25">
      <c r="H703" s="361"/>
      <c r="I703" s="361"/>
      <c r="J703" s="361"/>
      <c r="K703" s="361"/>
      <c r="L703" s="361"/>
      <c r="M703" s="361"/>
      <c r="N703" s="361"/>
      <c r="O703" s="361"/>
      <c r="P703" s="362"/>
    </row>
    <row r="704" spans="8:16" ht="15" customHeight="1" x14ac:dyDescent="0.25">
      <c r="H704" s="361"/>
      <c r="I704" s="361"/>
      <c r="J704" s="361"/>
      <c r="K704" s="361"/>
      <c r="L704" s="361"/>
      <c r="M704" s="361"/>
      <c r="N704" s="361"/>
      <c r="O704" s="361"/>
      <c r="P704" s="362"/>
    </row>
    <row r="705" spans="8:16" ht="15" customHeight="1" x14ac:dyDescent="0.25">
      <c r="H705" s="361"/>
      <c r="I705" s="361"/>
      <c r="J705" s="361"/>
      <c r="K705" s="361"/>
      <c r="L705" s="361"/>
      <c r="M705" s="361"/>
      <c r="N705" s="361"/>
      <c r="O705" s="361"/>
      <c r="P705" s="362"/>
    </row>
    <row r="706" spans="8:16" ht="15" customHeight="1" x14ac:dyDescent="0.25">
      <c r="H706" s="361"/>
      <c r="I706" s="361"/>
      <c r="J706" s="361"/>
      <c r="K706" s="361"/>
      <c r="L706" s="361"/>
      <c r="M706" s="361"/>
      <c r="N706" s="361"/>
      <c r="O706" s="361"/>
      <c r="P706" s="362"/>
    </row>
    <row r="707" spans="8:16" ht="15" customHeight="1" x14ac:dyDescent="0.25">
      <c r="H707" s="361"/>
      <c r="I707" s="361"/>
      <c r="J707" s="361"/>
      <c r="K707" s="361"/>
      <c r="L707" s="361"/>
      <c r="M707" s="361"/>
      <c r="N707" s="361"/>
      <c r="O707" s="361"/>
      <c r="P707" s="362"/>
    </row>
    <row r="708" spans="8:16" ht="15" customHeight="1" x14ac:dyDescent="0.25">
      <c r="H708" s="361"/>
      <c r="I708" s="361"/>
      <c r="J708" s="361"/>
      <c r="K708" s="361"/>
      <c r="L708" s="361"/>
      <c r="M708" s="361"/>
      <c r="N708" s="361"/>
      <c r="O708" s="361"/>
      <c r="P708" s="362"/>
    </row>
    <row r="709" spans="8:16" ht="15" customHeight="1" x14ac:dyDescent="0.25">
      <c r="H709" s="361"/>
      <c r="I709" s="361"/>
      <c r="J709" s="361"/>
      <c r="K709" s="361"/>
      <c r="L709" s="361"/>
      <c r="M709" s="361"/>
      <c r="N709" s="361"/>
      <c r="O709" s="361"/>
      <c r="P709" s="362"/>
    </row>
    <row r="710" spans="8:16" ht="15" customHeight="1" x14ac:dyDescent="0.25">
      <c r="H710" s="361"/>
      <c r="I710" s="361"/>
      <c r="J710" s="361"/>
      <c r="K710" s="361"/>
      <c r="L710" s="361"/>
      <c r="M710" s="361"/>
      <c r="N710" s="361"/>
      <c r="O710" s="361"/>
      <c r="P710" s="362"/>
    </row>
    <row r="711" spans="8:16" ht="15" customHeight="1" x14ac:dyDescent="0.25">
      <c r="H711" s="361"/>
      <c r="I711" s="361"/>
      <c r="J711" s="361"/>
      <c r="K711" s="361"/>
      <c r="L711" s="361"/>
      <c r="M711" s="361"/>
      <c r="N711" s="361"/>
      <c r="O711" s="361"/>
      <c r="P711" s="362"/>
    </row>
    <row r="712" spans="8:16" ht="15" customHeight="1" x14ac:dyDescent="0.25">
      <c r="H712" s="361"/>
      <c r="I712" s="361"/>
      <c r="J712" s="361"/>
      <c r="K712" s="361"/>
      <c r="L712" s="361"/>
      <c r="M712" s="361"/>
      <c r="N712" s="361"/>
      <c r="O712" s="361"/>
      <c r="P712" s="362"/>
    </row>
    <row r="713" spans="8:16" ht="15" customHeight="1" x14ac:dyDescent="0.25">
      <c r="H713" s="361"/>
      <c r="I713" s="361"/>
      <c r="J713" s="361"/>
      <c r="K713" s="361"/>
      <c r="L713" s="361"/>
      <c r="M713" s="361"/>
      <c r="N713" s="361"/>
      <c r="O713" s="361"/>
      <c r="P713" s="362"/>
    </row>
    <row r="714" spans="8:16" ht="15" customHeight="1" x14ac:dyDescent="0.25">
      <c r="H714" s="361"/>
      <c r="I714" s="361"/>
      <c r="J714" s="361"/>
      <c r="K714" s="361"/>
      <c r="L714" s="361"/>
      <c r="M714" s="361"/>
      <c r="N714" s="361"/>
      <c r="O714" s="361"/>
      <c r="P714" s="362"/>
    </row>
    <row r="715" spans="8:16" ht="15" customHeight="1" x14ac:dyDescent="0.25">
      <c r="H715" s="361"/>
      <c r="I715" s="361"/>
      <c r="J715" s="361"/>
      <c r="K715" s="361"/>
      <c r="L715" s="361"/>
      <c r="M715" s="361"/>
      <c r="N715" s="361"/>
      <c r="O715" s="361"/>
      <c r="P715" s="362"/>
    </row>
    <row r="716" spans="8:16" ht="15" customHeight="1" x14ac:dyDescent="0.25">
      <c r="H716" s="361"/>
      <c r="I716" s="361"/>
      <c r="J716" s="361"/>
      <c r="K716" s="361"/>
      <c r="L716" s="361"/>
      <c r="M716" s="361"/>
      <c r="N716" s="361"/>
      <c r="O716" s="361"/>
      <c r="P716" s="362"/>
    </row>
    <row r="717" spans="8:16" ht="15" customHeight="1" x14ac:dyDescent="0.25">
      <c r="H717" s="361"/>
      <c r="I717" s="361"/>
      <c r="J717" s="361"/>
      <c r="K717" s="361"/>
      <c r="L717" s="361"/>
      <c r="M717" s="361"/>
      <c r="N717" s="361"/>
      <c r="O717" s="361"/>
      <c r="P717" s="362"/>
    </row>
    <row r="718" spans="8:16" ht="15" customHeight="1" x14ac:dyDescent="0.25">
      <c r="H718" s="361"/>
      <c r="I718" s="361"/>
      <c r="J718" s="361"/>
      <c r="K718" s="361"/>
      <c r="L718" s="361"/>
      <c r="M718" s="361"/>
      <c r="N718" s="361"/>
      <c r="O718" s="361"/>
      <c r="P718" s="362"/>
    </row>
    <row r="719" spans="8:16" ht="15" customHeight="1" x14ac:dyDescent="0.25">
      <c r="H719" s="361"/>
      <c r="I719" s="361"/>
      <c r="J719" s="361"/>
      <c r="K719" s="361"/>
      <c r="L719" s="361"/>
      <c r="M719" s="361"/>
      <c r="N719" s="361"/>
      <c r="O719" s="361"/>
      <c r="P719" s="362"/>
    </row>
    <row r="720" spans="8:16" ht="15" customHeight="1" x14ac:dyDescent="0.25">
      <c r="H720" s="361"/>
      <c r="I720" s="361"/>
      <c r="J720" s="361"/>
      <c r="K720" s="361"/>
      <c r="L720" s="361"/>
      <c r="M720" s="361"/>
      <c r="N720" s="361"/>
      <c r="O720" s="361"/>
      <c r="P720" s="362"/>
    </row>
    <row r="721" spans="8:16" ht="15" customHeight="1" x14ac:dyDescent="0.25">
      <c r="H721" s="361"/>
      <c r="I721" s="361"/>
      <c r="J721" s="361"/>
      <c r="K721" s="361"/>
      <c r="L721" s="361"/>
      <c r="M721" s="361"/>
      <c r="N721" s="361"/>
      <c r="O721" s="361"/>
      <c r="P721" s="362"/>
    </row>
    <row r="722" spans="8:16" ht="15" customHeight="1" x14ac:dyDescent="0.25">
      <c r="H722" s="361"/>
      <c r="I722" s="361"/>
      <c r="J722" s="361"/>
      <c r="K722" s="361"/>
      <c r="L722" s="361"/>
      <c r="M722" s="361"/>
      <c r="N722" s="361"/>
      <c r="O722" s="361"/>
      <c r="P722" s="362"/>
    </row>
    <row r="723" spans="8:16" ht="15" customHeight="1" x14ac:dyDescent="0.25">
      <c r="H723" s="361"/>
      <c r="I723" s="361"/>
      <c r="J723" s="361"/>
      <c r="K723" s="361"/>
      <c r="L723" s="361"/>
      <c r="M723" s="361"/>
      <c r="N723" s="361"/>
      <c r="O723" s="361"/>
      <c r="P723" s="362"/>
    </row>
    <row r="724" spans="8:16" ht="15" customHeight="1" x14ac:dyDescent="0.25">
      <c r="H724" s="361"/>
      <c r="I724" s="361"/>
      <c r="J724" s="361"/>
      <c r="K724" s="361"/>
      <c r="L724" s="361"/>
      <c r="M724" s="361"/>
      <c r="N724" s="361"/>
      <c r="O724" s="361"/>
      <c r="P724" s="362"/>
    </row>
    <row r="725" spans="8:16" ht="15" customHeight="1" x14ac:dyDescent="0.25">
      <c r="H725" s="361"/>
      <c r="I725" s="361"/>
      <c r="J725" s="361"/>
      <c r="K725" s="361"/>
      <c r="L725" s="361"/>
      <c r="M725" s="361"/>
      <c r="N725" s="361"/>
      <c r="O725" s="361"/>
      <c r="P725" s="362"/>
    </row>
    <row r="726" spans="8:16" ht="15" customHeight="1" x14ac:dyDescent="0.25">
      <c r="H726" s="361"/>
      <c r="I726" s="361"/>
      <c r="J726" s="361"/>
      <c r="K726" s="361"/>
      <c r="L726" s="361"/>
      <c r="M726" s="361"/>
      <c r="N726" s="361"/>
      <c r="O726" s="361"/>
      <c r="P726" s="362"/>
    </row>
    <row r="727" spans="8:16" ht="15" customHeight="1" x14ac:dyDescent="0.25">
      <c r="H727" s="361"/>
      <c r="I727" s="361"/>
      <c r="J727" s="361"/>
      <c r="K727" s="361"/>
      <c r="L727" s="361"/>
      <c r="M727" s="361"/>
      <c r="N727" s="361"/>
      <c r="O727" s="361"/>
      <c r="P727" s="362"/>
    </row>
    <row r="728" spans="8:16" ht="15" customHeight="1" x14ac:dyDescent="0.25">
      <c r="H728" s="361"/>
      <c r="I728" s="361"/>
      <c r="J728" s="361"/>
      <c r="K728" s="361"/>
      <c r="L728" s="361"/>
      <c r="M728" s="361"/>
      <c r="N728" s="361"/>
      <c r="O728" s="361"/>
      <c r="P728" s="362"/>
    </row>
    <row r="729" spans="8:16" ht="15" customHeight="1" x14ac:dyDescent="0.25">
      <c r="H729" s="361"/>
      <c r="I729" s="361"/>
      <c r="J729" s="361"/>
      <c r="K729" s="361"/>
      <c r="L729" s="361"/>
      <c r="M729" s="361"/>
      <c r="N729" s="361"/>
      <c r="O729" s="361"/>
      <c r="P729" s="362"/>
    </row>
    <row r="730" spans="8:16" ht="15" customHeight="1" x14ac:dyDescent="0.25">
      <c r="H730" s="361"/>
      <c r="I730" s="361"/>
      <c r="J730" s="361"/>
      <c r="K730" s="361"/>
      <c r="L730" s="361"/>
      <c r="M730" s="361"/>
      <c r="N730" s="361"/>
      <c r="O730" s="361"/>
      <c r="P730" s="362"/>
    </row>
    <row r="731" spans="8:16" ht="15" customHeight="1" x14ac:dyDescent="0.25">
      <c r="H731" s="361"/>
      <c r="I731" s="361"/>
      <c r="J731" s="361"/>
      <c r="K731" s="361"/>
      <c r="L731" s="361"/>
      <c r="M731" s="361"/>
      <c r="N731" s="361"/>
      <c r="O731" s="361"/>
      <c r="P731" s="362"/>
    </row>
    <row r="732" spans="8:16" ht="15" customHeight="1" x14ac:dyDescent="0.25">
      <c r="H732" s="361"/>
      <c r="I732" s="361"/>
      <c r="J732" s="361"/>
      <c r="K732" s="361"/>
      <c r="L732" s="361"/>
      <c r="M732" s="361"/>
      <c r="N732" s="361"/>
      <c r="O732" s="361"/>
      <c r="P732" s="362"/>
    </row>
    <row r="733" spans="8:16" ht="15" customHeight="1" x14ac:dyDescent="0.25">
      <c r="H733" s="361"/>
      <c r="I733" s="361"/>
      <c r="J733" s="361"/>
      <c r="K733" s="361"/>
      <c r="L733" s="361"/>
      <c r="M733" s="361"/>
      <c r="N733" s="361"/>
      <c r="O733" s="361"/>
      <c r="P733" s="362"/>
    </row>
    <row r="734" spans="8:16" ht="15" customHeight="1" x14ac:dyDescent="0.25">
      <c r="H734" s="361"/>
      <c r="I734" s="361"/>
      <c r="J734" s="361"/>
      <c r="K734" s="361"/>
      <c r="L734" s="361"/>
      <c r="M734" s="361"/>
      <c r="N734" s="361"/>
      <c r="O734" s="361"/>
      <c r="P734" s="362"/>
    </row>
    <row r="735" spans="8:16" ht="15" customHeight="1" x14ac:dyDescent="0.25">
      <c r="H735" s="361"/>
      <c r="I735" s="361"/>
      <c r="J735" s="361"/>
      <c r="K735" s="361"/>
      <c r="L735" s="361"/>
      <c r="M735" s="361"/>
      <c r="N735" s="361"/>
      <c r="O735" s="361"/>
      <c r="P735" s="362"/>
    </row>
    <row r="736" spans="8:16" ht="15" customHeight="1" x14ac:dyDescent="0.25">
      <c r="H736" s="361"/>
      <c r="I736" s="361"/>
      <c r="J736" s="361"/>
      <c r="K736" s="361"/>
      <c r="L736" s="361"/>
      <c r="M736" s="361"/>
      <c r="N736" s="361"/>
      <c r="O736" s="361"/>
      <c r="P736" s="362"/>
    </row>
    <row r="737" spans="8:16" ht="15" customHeight="1" x14ac:dyDescent="0.25">
      <c r="H737" s="361"/>
      <c r="I737" s="361"/>
      <c r="J737" s="361"/>
      <c r="K737" s="361"/>
      <c r="L737" s="361"/>
      <c r="M737" s="361"/>
      <c r="N737" s="361"/>
      <c r="O737" s="361"/>
      <c r="P737" s="362"/>
    </row>
    <row r="738" spans="8:16" ht="15" customHeight="1" x14ac:dyDescent="0.25">
      <c r="H738" s="361"/>
      <c r="I738" s="361"/>
      <c r="J738" s="361"/>
      <c r="K738" s="361"/>
      <c r="L738" s="361"/>
      <c r="M738" s="361"/>
      <c r="N738" s="361"/>
      <c r="O738" s="361"/>
      <c r="P738" s="362"/>
    </row>
    <row r="739" spans="8:16" ht="15" customHeight="1" x14ac:dyDescent="0.25">
      <c r="H739" s="361"/>
      <c r="I739" s="361"/>
      <c r="J739" s="361"/>
      <c r="K739" s="361"/>
      <c r="L739" s="361"/>
      <c r="M739" s="361"/>
      <c r="N739" s="361"/>
      <c r="O739" s="361"/>
      <c r="P739" s="362"/>
    </row>
    <row r="740" spans="8:16" ht="15" customHeight="1" x14ac:dyDescent="0.25">
      <c r="H740" s="361"/>
      <c r="I740" s="361"/>
      <c r="J740" s="361"/>
      <c r="K740" s="361"/>
      <c r="L740" s="361"/>
      <c r="M740" s="361"/>
      <c r="N740" s="361"/>
      <c r="O740" s="361"/>
      <c r="P740" s="362"/>
    </row>
    <row r="741" spans="8:16" ht="15" customHeight="1" x14ac:dyDescent="0.25">
      <c r="H741" s="361"/>
      <c r="I741" s="361"/>
      <c r="J741" s="361"/>
      <c r="K741" s="361"/>
      <c r="L741" s="361"/>
      <c r="M741" s="361"/>
      <c r="N741" s="361"/>
      <c r="O741" s="361"/>
      <c r="P741" s="362"/>
    </row>
    <row r="742" spans="8:16" ht="15" customHeight="1" x14ac:dyDescent="0.25">
      <c r="H742" s="361"/>
      <c r="I742" s="361"/>
      <c r="J742" s="361"/>
      <c r="K742" s="361"/>
      <c r="L742" s="361"/>
      <c r="M742" s="361"/>
      <c r="N742" s="361"/>
      <c r="O742" s="361"/>
      <c r="P742" s="362"/>
    </row>
    <row r="743" spans="8:16" ht="15" customHeight="1" x14ac:dyDescent="0.25">
      <c r="H743" s="361"/>
      <c r="I743" s="361"/>
      <c r="J743" s="361"/>
      <c r="K743" s="361"/>
      <c r="L743" s="361"/>
      <c r="M743" s="361"/>
      <c r="N743" s="361"/>
      <c r="O743" s="361"/>
      <c r="P743" s="362"/>
    </row>
    <row r="744" spans="8:16" ht="15" customHeight="1" x14ac:dyDescent="0.25">
      <c r="H744" s="361"/>
      <c r="I744" s="361"/>
      <c r="J744" s="361"/>
      <c r="K744" s="361"/>
      <c r="L744" s="361"/>
      <c r="M744" s="361"/>
      <c r="N744" s="361"/>
      <c r="O744" s="361"/>
      <c r="P744" s="362"/>
    </row>
    <row r="745" spans="8:16" ht="15" customHeight="1" x14ac:dyDescent="0.25">
      <c r="H745" s="361"/>
      <c r="I745" s="361"/>
      <c r="J745" s="361"/>
      <c r="K745" s="361"/>
      <c r="L745" s="361"/>
      <c r="M745" s="361"/>
      <c r="N745" s="361"/>
      <c r="O745" s="361"/>
      <c r="P745" s="362"/>
    </row>
    <row r="746" spans="8:16" ht="15" customHeight="1" x14ac:dyDescent="0.25">
      <c r="H746" s="361"/>
      <c r="I746" s="361"/>
      <c r="J746" s="361"/>
      <c r="K746" s="361"/>
      <c r="L746" s="361"/>
      <c r="M746" s="361"/>
      <c r="N746" s="361"/>
      <c r="O746" s="361"/>
      <c r="P746" s="362"/>
    </row>
    <row r="747" spans="8:16" ht="15" customHeight="1" x14ac:dyDescent="0.25">
      <c r="H747" s="361"/>
      <c r="I747" s="361"/>
      <c r="J747" s="361"/>
      <c r="K747" s="361"/>
      <c r="L747" s="361"/>
      <c r="M747" s="361"/>
      <c r="N747" s="361"/>
      <c r="O747" s="361"/>
      <c r="P747" s="362"/>
    </row>
    <row r="748" spans="8:16" ht="15" customHeight="1" x14ac:dyDescent="0.25">
      <c r="H748" s="361"/>
      <c r="I748" s="361"/>
      <c r="J748" s="361"/>
      <c r="K748" s="361"/>
      <c r="L748" s="361"/>
      <c r="M748" s="361"/>
      <c r="N748" s="361"/>
      <c r="O748" s="361"/>
      <c r="P748" s="362"/>
    </row>
    <row r="749" spans="8:16" ht="15" customHeight="1" x14ac:dyDescent="0.25">
      <c r="H749" s="361"/>
      <c r="I749" s="361"/>
      <c r="J749" s="361"/>
      <c r="K749" s="361"/>
      <c r="L749" s="361"/>
      <c r="M749" s="361"/>
      <c r="N749" s="361"/>
      <c r="O749" s="361"/>
      <c r="P749" s="362"/>
    </row>
    <row r="750" spans="8:16" ht="15" customHeight="1" x14ac:dyDescent="0.25">
      <c r="H750" s="361"/>
      <c r="I750" s="361"/>
      <c r="J750" s="361"/>
      <c r="K750" s="361"/>
      <c r="L750" s="361"/>
      <c r="M750" s="361"/>
      <c r="N750" s="361"/>
      <c r="O750" s="361"/>
      <c r="P750" s="362"/>
    </row>
    <row r="751" spans="8:16" ht="15" customHeight="1" x14ac:dyDescent="0.25">
      <c r="H751" s="361"/>
      <c r="I751" s="361"/>
      <c r="J751" s="361"/>
      <c r="K751" s="361"/>
      <c r="L751" s="361"/>
      <c r="M751" s="361"/>
      <c r="N751" s="361"/>
      <c r="O751" s="361"/>
      <c r="P751" s="362"/>
    </row>
    <row r="752" spans="8:16" ht="15" customHeight="1" x14ac:dyDescent="0.25">
      <c r="H752" s="361"/>
      <c r="I752" s="361"/>
      <c r="J752" s="361"/>
      <c r="K752" s="361"/>
      <c r="L752" s="361"/>
      <c r="M752" s="361"/>
      <c r="N752" s="361"/>
      <c r="O752" s="361"/>
      <c r="P752" s="362"/>
    </row>
    <row r="753" spans="8:16" ht="15" customHeight="1" x14ac:dyDescent="0.25">
      <c r="H753" s="361"/>
      <c r="I753" s="361"/>
      <c r="J753" s="361"/>
      <c r="K753" s="361"/>
      <c r="L753" s="361"/>
      <c r="M753" s="361"/>
      <c r="N753" s="361"/>
      <c r="O753" s="361"/>
      <c r="P753" s="362"/>
    </row>
    <row r="754" spans="8:16" ht="15" customHeight="1" x14ac:dyDescent="0.25">
      <c r="H754" s="361"/>
      <c r="I754" s="361"/>
      <c r="J754" s="361"/>
      <c r="K754" s="361"/>
      <c r="L754" s="361"/>
      <c r="M754" s="361"/>
      <c r="N754" s="361"/>
      <c r="O754" s="361"/>
      <c r="P754" s="362"/>
    </row>
    <row r="755" spans="8:16" ht="15" customHeight="1" x14ac:dyDescent="0.25">
      <c r="H755" s="361"/>
      <c r="I755" s="361"/>
      <c r="J755" s="361"/>
      <c r="K755" s="361"/>
      <c r="L755" s="361"/>
      <c r="M755" s="361"/>
      <c r="N755" s="361"/>
      <c r="O755" s="361"/>
      <c r="P755" s="362"/>
    </row>
    <row r="756" spans="8:16" ht="15" customHeight="1" x14ac:dyDescent="0.25">
      <c r="H756" s="361"/>
      <c r="I756" s="361"/>
      <c r="J756" s="361"/>
      <c r="K756" s="361"/>
      <c r="L756" s="361"/>
      <c r="M756" s="361"/>
      <c r="N756" s="361"/>
      <c r="O756" s="361"/>
      <c r="P756" s="362"/>
    </row>
    <row r="757" spans="8:16" ht="15" customHeight="1" x14ac:dyDescent="0.25">
      <c r="H757" s="361"/>
      <c r="I757" s="361"/>
      <c r="J757" s="361"/>
      <c r="K757" s="361"/>
      <c r="L757" s="361"/>
      <c r="M757" s="361"/>
      <c r="N757" s="361"/>
      <c r="O757" s="361"/>
      <c r="P757" s="362"/>
    </row>
    <row r="758" spans="8:16" ht="15" customHeight="1" x14ac:dyDescent="0.25">
      <c r="H758" s="361"/>
      <c r="I758" s="361"/>
      <c r="J758" s="361"/>
      <c r="K758" s="361"/>
      <c r="L758" s="361"/>
      <c r="M758" s="361"/>
      <c r="N758" s="361"/>
      <c r="O758" s="361"/>
      <c r="P758" s="362"/>
    </row>
    <row r="759" spans="8:16" ht="15" customHeight="1" x14ac:dyDescent="0.25">
      <c r="H759" s="361"/>
      <c r="I759" s="361"/>
      <c r="J759" s="361"/>
      <c r="K759" s="361"/>
      <c r="L759" s="361"/>
      <c r="M759" s="361"/>
      <c r="N759" s="361"/>
      <c r="O759" s="361"/>
      <c r="P759" s="362"/>
    </row>
    <row r="760" spans="8:16" ht="15" customHeight="1" x14ac:dyDescent="0.25">
      <c r="H760" s="361"/>
      <c r="I760" s="361"/>
      <c r="J760" s="361"/>
      <c r="K760" s="361"/>
      <c r="L760" s="361"/>
      <c r="M760" s="361"/>
      <c r="N760" s="361"/>
      <c r="O760" s="361"/>
      <c r="P760" s="362"/>
    </row>
    <row r="761" spans="8:16" ht="15" customHeight="1" x14ac:dyDescent="0.25">
      <c r="H761" s="361"/>
      <c r="I761" s="361"/>
      <c r="J761" s="361"/>
      <c r="K761" s="361"/>
      <c r="L761" s="361"/>
      <c r="M761" s="361"/>
      <c r="N761" s="361"/>
      <c r="O761" s="361"/>
      <c r="P761" s="362"/>
    </row>
    <row r="762" spans="8:16" ht="15" customHeight="1" x14ac:dyDescent="0.25">
      <c r="H762" s="361"/>
      <c r="I762" s="361"/>
      <c r="J762" s="361"/>
      <c r="K762" s="361"/>
      <c r="L762" s="361"/>
      <c r="M762" s="361"/>
      <c r="N762" s="361"/>
      <c r="O762" s="361"/>
      <c r="P762" s="362"/>
    </row>
    <row r="764" spans="8:16" ht="15" customHeight="1" x14ac:dyDescent="0.25">
      <c r="H764" s="361"/>
      <c r="I764" s="361"/>
      <c r="J764" s="361"/>
      <c r="K764" s="361"/>
      <c r="L764" s="361"/>
      <c r="M764" s="361"/>
      <c r="N764" s="361"/>
      <c r="O764" s="361"/>
      <c r="P764" s="362"/>
    </row>
    <row r="765" spans="8:16" ht="15" customHeight="1" x14ac:dyDescent="0.25">
      <c r="H765" s="361"/>
      <c r="I765" s="361"/>
      <c r="J765" s="361"/>
      <c r="K765" s="361"/>
      <c r="L765" s="361"/>
      <c r="M765" s="361"/>
      <c r="N765" s="361"/>
      <c r="O765" s="361"/>
      <c r="P765" s="362"/>
    </row>
    <row r="766" spans="8:16" ht="15" customHeight="1" x14ac:dyDescent="0.25">
      <c r="H766" s="361"/>
      <c r="I766" s="361"/>
      <c r="J766" s="361"/>
      <c r="K766" s="361"/>
      <c r="L766" s="361"/>
      <c r="M766" s="361"/>
      <c r="N766" s="361"/>
      <c r="O766" s="361"/>
      <c r="P766" s="362"/>
    </row>
    <row r="767" spans="8:16" ht="15" customHeight="1" x14ac:dyDescent="0.25">
      <c r="H767" s="361"/>
      <c r="I767" s="361"/>
      <c r="J767" s="361"/>
      <c r="K767" s="361"/>
      <c r="L767" s="361"/>
      <c r="M767" s="361"/>
      <c r="N767" s="361"/>
      <c r="O767" s="361"/>
      <c r="P767" s="362"/>
    </row>
    <row r="768" spans="8:16" ht="15" customHeight="1" x14ac:dyDescent="0.25">
      <c r="H768" s="361"/>
      <c r="I768" s="361"/>
      <c r="J768" s="361"/>
      <c r="K768" s="361"/>
      <c r="L768" s="361"/>
      <c r="M768" s="361"/>
      <c r="N768" s="361"/>
      <c r="O768" s="361"/>
      <c r="P768" s="362"/>
    </row>
    <row r="769" spans="8:16" ht="15" customHeight="1" x14ac:dyDescent="0.25">
      <c r="H769" s="361"/>
      <c r="I769" s="361"/>
      <c r="J769" s="361"/>
      <c r="K769" s="361"/>
      <c r="L769" s="361"/>
      <c r="M769" s="361"/>
      <c r="N769" s="361"/>
      <c r="O769" s="361"/>
      <c r="P769" s="362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72" max="16383" man="1"/>
  </rowBreaks>
  <ignoredErrors>
    <ignoredError sqref="J380:T380 J387:T387 J389:N389 J392:N392 J382:N382 J390:T390 J374:T374 P382:T382 P389:T389 P392:T39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568"/>
  <sheetViews>
    <sheetView showGridLines="0" zoomScale="80" zoomScaleNormal="8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B1" sqref="B1"/>
    </sheetView>
  </sheetViews>
  <sheetFormatPr defaultColWidth="9.1796875" defaultRowHeight="12.5" x14ac:dyDescent="0.25"/>
  <cols>
    <col min="1" max="1" width="1.1796875" style="76" customWidth="1"/>
    <col min="2" max="2" width="54.7265625" style="76" customWidth="1"/>
    <col min="3" max="5" width="15.54296875" style="87" customWidth="1"/>
    <col min="6" max="6" width="19.453125" style="76" customWidth="1"/>
    <col min="7" max="9" width="19.54296875" style="76" customWidth="1"/>
    <col min="10" max="10" width="13.54296875" style="76" customWidth="1"/>
    <col min="11" max="11" width="13.54296875" style="456" customWidth="1"/>
    <col min="12" max="16384" width="9.1796875" style="456"/>
  </cols>
  <sheetData>
    <row r="1" spans="1:21" s="76" customFormat="1" ht="33.75" customHeight="1" x14ac:dyDescent="0.25">
      <c r="B1" s="437"/>
      <c r="C1" s="87"/>
      <c r="D1" s="87"/>
      <c r="E1" s="87"/>
      <c r="F1" s="87"/>
      <c r="G1" s="438"/>
    </row>
    <row r="2" spans="1:21" s="76" customFormat="1" ht="15" customHeight="1" x14ac:dyDescent="0.25">
      <c r="B2" s="84" t="s">
        <v>14</v>
      </c>
      <c r="C2" s="87"/>
      <c r="D2" s="87"/>
      <c r="E2" s="87"/>
      <c r="F2" s="87"/>
    </row>
    <row r="3" spans="1:21" s="76" customFormat="1" ht="14.15" customHeight="1" x14ac:dyDescent="0.25">
      <c r="B3" s="88" t="s">
        <v>63</v>
      </c>
      <c r="C3" s="87"/>
      <c r="D3" s="87"/>
      <c r="E3" s="87"/>
      <c r="G3" s="439"/>
      <c r="H3" s="439"/>
    </row>
    <row r="4" spans="1:21" s="76" customFormat="1" ht="3" customHeight="1" x14ac:dyDescent="0.25">
      <c r="B4" s="88"/>
      <c r="C4" s="87"/>
      <c r="D4" s="87"/>
      <c r="E4" s="87"/>
      <c r="G4" s="439"/>
      <c r="H4" s="439"/>
    </row>
    <row r="5" spans="1:21" s="76" customFormat="1" ht="25.5" customHeight="1" thickBot="1" x14ac:dyDescent="0.3">
      <c r="B5" s="421" t="s">
        <v>315</v>
      </c>
      <c r="C5" s="85"/>
      <c r="D5" s="93"/>
      <c r="E5" s="94"/>
      <c r="H5" s="95"/>
      <c r="I5" s="96"/>
      <c r="J5" s="95" t="s">
        <v>15</v>
      </c>
      <c r="K5" s="422">
        <f>'Execução Orçamentária 2021'!U4</f>
        <v>44561</v>
      </c>
    </row>
    <row r="6" spans="1:21" s="76" customFormat="1" ht="20.149999999999999" hidden="1" customHeight="1" thickTop="1" x14ac:dyDescent="0.25">
      <c r="B6" s="98" t="s">
        <v>22</v>
      </c>
      <c r="C6" s="103"/>
      <c r="D6" s="420"/>
      <c r="E6" s="521" t="s">
        <v>95</v>
      </c>
      <c r="F6" s="522"/>
      <c r="G6" s="522"/>
      <c r="H6" s="523"/>
    </row>
    <row r="7" spans="1:21" s="104" customFormat="1" ht="18.75" customHeight="1" thickTop="1" x14ac:dyDescent="0.25">
      <c r="A7" s="76"/>
      <c r="B7" s="516" t="s">
        <v>22</v>
      </c>
      <c r="C7" s="519" t="s">
        <v>99</v>
      </c>
      <c r="D7" s="519" t="s">
        <v>137</v>
      </c>
      <c r="E7" s="519" t="s">
        <v>100</v>
      </c>
      <c r="F7" s="519" t="s">
        <v>327</v>
      </c>
      <c r="G7" s="519" t="s">
        <v>232</v>
      </c>
      <c r="H7" s="519" t="s">
        <v>111</v>
      </c>
      <c r="I7" s="519" t="s">
        <v>101</v>
      </c>
      <c r="J7" s="519" t="s">
        <v>314</v>
      </c>
      <c r="K7" s="524" t="s">
        <v>191</v>
      </c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s="104" customFormat="1" ht="15" customHeight="1" x14ac:dyDescent="0.25">
      <c r="A8" s="76"/>
      <c r="B8" s="517"/>
      <c r="C8" s="520"/>
      <c r="D8" s="520"/>
      <c r="E8" s="520"/>
      <c r="F8" s="520"/>
      <c r="G8" s="520"/>
      <c r="H8" s="520"/>
      <c r="I8" s="520"/>
      <c r="J8" s="520"/>
      <c r="K8" s="525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s="104" customFormat="1" ht="12.75" customHeight="1" x14ac:dyDescent="0.25">
      <c r="A9" s="76"/>
      <c r="B9" s="517"/>
      <c r="C9" s="520"/>
      <c r="D9" s="520"/>
      <c r="E9" s="520"/>
      <c r="F9" s="520"/>
      <c r="G9" s="520"/>
      <c r="H9" s="520"/>
      <c r="I9" s="520"/>
      <c r="J9" s="520"/>
      <c r="K9" s="525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104" customFormat="1" ht="15" customHeight="1" thickBot="1" x14ac:dyDescent="0.3">
      <c r="A10" s="76"/>
      <c r="B10" s="518"/>
      <c r="C10" s="426" t="s">
        <v>102</v>
      </c>
      <c r="D10" s="426" t="s">
        <v>103</v>
      </c>
      <c r="E10" s="426" t="s">
        <v>104</v>
      </c>
      <c r="F10" s="426" t="s">
        <v>105</v>
      </c>
      <c r="G10" s="426" t="s">
        <v>106</v>
      </c>
      <c r="H10" s="426" t="s">
        <v>107</v>
      </c>
      <c r="I10" s="426" t="s">
        <v>108</v>
      </c>
      <c r="J10" s="426" t="s">
        <v>118</v>
      </c>
      <c r="K10" s="52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s="108" customFormat="1" ht="37" customHeight="1" thickTop="1" x14ac:dyDescent="0.25">
      <c r="A11" s="76"/>
      <c r="B11" s="369" t="s">
        <v>269</v>
      </c>
      <c r="C11" s="162">
        <f>'Execução Orçamentária 2021'!J124</f>
        <v>347454820</v>
      </c>
      <c r="D11" s="162">
        <f>'Execução Orçamentária 2021'!K124</f>
        <v>3355871</v>
      </c>
      <c r="E11" s="162">
        <f>'Execução Orçamentária 2021'!L124</f>
        <v>350810691</v>
      </c>
      <c r="F11" s="162">
        <f>'Execução Orçamentária 2021'!M124</f>
        <v>0</v>
      </c>
      <c r="G11" s="162">
        <f>'Execução Orçamentária 2021'!N124</f>
        <v>350810691</v>
      </c>
      <c r="H11" s="162">
        <f>'Execução Orçamentária 2021'!O124</f>
        <v>349337306.07999998</v>
      </c>
      <c r="I11" s="366">
        <f>+G11-H11</f>
        <v>1473384.9200000167</v>
      </c>
      <c r="J11" s="418">
        <f>IFERROR((H11/G11),0%)</f>
        <v>0.99580005696006568</v>
      </c>
      <c r="K11" s="367" t="s">
        <v>193</v>
      </c>
      <c r="L11" s="85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108" customFormat="1" ht="37" customHeight="1" x14ac:dyDescent="0.25">
      <c r="A12" s="76"/>
      <c r="B12" s="144" t="s">
        <v>262</v>
      </c>
      <c r="C12" s="155">
        <f>'Execução Orçamentária 2021'!J83</f>
        <v>26172975</v>
      </c>
      <c r="D12" s="155">
        <f>'Execução Orçamentária 2021'!K83</f>
        <v>2300000</v>
      </c>
      <c r="E12" s="155">
        <f>'Execução Orçamentária 2021'!L83</f>
        <v>28472975</v>
      </c>
      <c r="F12" s="155">
        <f>'Execução Orçamentária 2021'!M83</f>
        <v>0</v>
      </c>
      <c r="G12" s="155">
        <f>'Execução Orçamentária 2021'!N83</f>
        <v>28472975</v>
      </c>
      <c r="H12" s="155">
        <f>'Execução Orçamentária 2021'!O83</f>
        <v>27171575.739999998</v>
      </c>
      <c r="I12" s="160">
        <f>+G12-H12</f>
        <v>1301399.2600000016</v>
      </c>
      <c r="J12" s="418">
        <f t="shared" ref="J12:J18" si="0">IFERROR((H12/G12),0%)</f>
        <v>0.95429352710772231</v>
      </c>
      <c r="K12" s="364" t="s">
        <v>193</v>
      </c>
      <c r="L12" s="76"/>
      <c r="M12" s="85"/>
      <c r="N12" s="76"/>
      <c r="O12" s="76"/>
      <c r="P12" s="76"/>
      <c r="Q12" s="76"/>
      <c r="R12" s="76"/>
      <c r="S12" s="76"/>
      <c r="T12" s="76"/>
      <c r="U12" s="76"/>
    </row>
    <row r="13" spans="1:21" s="108" customFormat="1" ht="37" customHeight="1" x14ac:dyDescent="0.25">
      <c r="A13" s="76"/>
      <c r="B13" s="144" t="s">
        <v>310</v>
      </c>
      <c r="C13" s="155">
        <f>'Execução Orçamentária 2021'!J103</f>
        <v>974751</v>
      </c>
      <c r="D13" s="155">
        <f>'Execução Orçamentária 2021'!K103</f>
        <v>256329</v>
      </c>
      <c r="E13" s="155">
        <f>'Execução Orçamentária 2021'!L103</f>
        <v>1231080</v>
      </c>
      <c r="F13" s="155">
        <f>'Execução Orçamentária 2021'!M103</f>
        <v>0</v>
      </c>
      <c r="G13" s="155">
        <f>'Execução Orçamentária 2021'!N103</f>
        <v>1949502</v>
      </c>
      <c r="H13" s="155">
        <f>'Execução Orçamentária 2021'!O103</f>
        <v>1353162.74</v>
      </c>
      <c r="I13" s="160">
        <f t="shared" ref="I13:I18" si="1">+G13-H13</f>
        <v>596339.26</v>
      </c>
      <c r="J13" s="418">
        <f t="shared" si="0"/>
        <v>0.69410687447358355</v>
      </c>
      <c r="K13" s="364" t="s">
        <v>193</v>
      </c>
      <c r="L13" s="85"/>
      <c r="M13" s="85"/>
      <c r="N13" s="76"/>
      <c r="O13" s="76"/>
      <c r="P13" s="76"/>
      <c r="Q13" s="76"/>
      <c r="R13" s="76"/>
      <c r="S13" s="76"/>
      <c r="T13" s="76"/>
      <c r="U13" s="76"/>
    </row>
    <row r="14" spans="1:21" s="108" customFormat="1" ht="37" customHeight="1" x14ac:dyDescent="0.25">
      <c r="A14" s="76"/>
      <c r="B14" s="144" t="s">
        <v>311</v>
      </c>
      <c r="C14" s="155">
        <f>'Execução Orçamentária 2021'!J110</f>
        <v>116589</v>
      </c>
      <c r="D14" s="155">
        <f>'Execução Orçamentária 2021'!K110</f>
        <v>0</v>
      </c>
      <c r="E14" s="155">
        <f>'Execução Orçamentária 2021'!L110</f>
        <v>116589</v>
      </c>
      <c r="F14" s="155">
        <f>'Execução Orçamentária 2021'!M110</f>
        <v>0</v>
      </c>
      <c r="G14" s="155">
        <f>'Execução Orçamentária 2021'!N110</f>
        <v>233177</v>
      </c>
      <c r="H14" s="155">
        <f>'Execução Orçamentária 2021'!O110</f>
        <v>14521.12</v>
      </c>
      <c r="I14" s="160">
        <f t="shared" si="1"/>
        <v>218655.88</v>
      </c>
      <c r="J14" s="418">
        <f t="shared" si="0"/>
        <v>6.2275095742719055E-2</v>
      </c>
      <c r="K14" s="364" t="s">
        <v>193</v>
      </c>
      <c r="L14" s="85"/>
      <c r="M14" s="85"/>
      <c r="N14" s="76"/>
      <c r="O14" s="76"/>
      <c r="P14" s="76"/>
      <c r="Q14" s="76"/>
      <c r="R14" s="76"/>
      <c r="S14" s="76"/>
      <c r="T14" s="76"/>
      <c r="U14" s="76"/>
    </row>
    <row r="15" spans="1:21" s="108" customFormat="1" ht="37" customHeight="1" x14ac:dyDescent="0.25">
      <c r="A15" s="76"/>
      <c r="B15" s="144" t="s">
        <v>312</v>
      </c>
      <c r="C15" s="155">
        <f>'Execução Orçamentária 2021'!J117</f>
        <v>7758438</v>
      </c>
      <c r="D15" s="155">
        <f>'Execução Orçamentária 2021'!K117</f>
        <v>6325756</v>
      </c>
      <c r="E15" s="155">
        <f>'Execução Orçamentária 2021'!L117</f>
        <v>14084194</v>
      </c>
      <c r="F15" s="155">
        <f>'Execução Orçamentária 2021'!M117</f>
        <v>0</v>
      </c>
      <c r="G15" s="155">
        <f>'Execução Orçamentária 2021'!N117</f>
        <v>15516876</v>
      </c>
      <c r="H15" s="155">
        <f>'Execução Orçamentária 2021'!O117</f>
        <v>12643972.1</v>
      </c>
      <c r="I15" s="160">
        <f t="shared" si="1"/>
        <v>2872903.9000000004</v>
      </c>
      <c r="J15" s="418">
        <f t="shared" si="0"/>
        <v>0.81485294462622504</v>
      </c>
      <c r="K15" s="364" t="s">
        <v>193</v>
      </c>
      <c r="L15" s="76"/>
      <c r="M15" s="85"/>
      <c r="N15" s="76"/>
      <c r="O15" s="76"/>
      <c r="P15" s="76"/>
      <c r="Q15" s="76"/>
      <c r="R15" s="76"/>
      <c r="S15" s="76"/>
      <c r="T15" s="76"/>
      <c r="U15" s="76"/>
    </row>
    <row r="16" spans="1:21" s="108" customFormat="1" ht="37" customHeight="1" x14ac:dyDescent="0.25">
      <c r="A16" s="76"/>
      <c r="B16" s="144" t="s">
        <v>246</v>
      </c>
      <c r="C16" s="155">
        <f>'Execução Orçamentária 2021'!J29</f>
        <v>302887</v>
      </c>
      <c r="D16" s="155">
        <f>'Execução Orçamentária 2021'!K29</f>
        <v>7772</v>
      </c>
      <c r="E16" s="155">
        <f>'Execução Orçamentária 2021'!L29</f>
        <v>310659</v>
      </c>
      <c r="F16" s="155">
        <f>'Execução Orçamentária 2021'!M29</f>
        <v>0</v>
      </c>
      <c r="G16" s="155">
        <f>'Execução Orçamentária 2021'!N29</f>
        <v>310659</v>
      </c>
      <c r="H16" s="155">
        <f>'Execução Orçamentária 2021'!O29</f>
        <v>307022.55</v>
      </c>
      <c r="I16" s="160">
        <f t="shared" si="1"/>
        <v>3636.4500000000116</v>
      </c>
      <c r="J16" s="418">
        <f t="shared" si="0"/>
        <v>0.98829439996909796</v>
      </c>
      <c r="K16" s="364" t="s">
        <v>193</v>
      </c>
      <c r="L16" s="85"/>
      <c r="M16" s="76"/>
      <c r="N16" s="76"/>
      <c r="O16" s="76"/>
      <c r="P16" s="76"/>
      <c r="Q16" s="76"/>
      <c r="R16" s="76"/>
      <c r="S16" s="76"/>
      <c r="T16" s="76"/>
      <c r="U16" s="76"/>
    </row>
    <row r="17" spans="1:21" s="108" customFormat="1" ht="37" customHeight="1" x14ac:dyDescent="0.25">
      <c r="A17" s="76"/>
      <c r="B17" s="144" t="s">
        <v>237</v>
      </c>
      <c r="C17" s="155">
        <f>'Execução Orçamentária 2021'!J9</f>
        <v>4500000</v>
      </c>
      <c r="D17" s="155">
        <f>'Execução Orçamentária 2021'!K9</f>
        <v>1550000</v>
      </c>
      <c r="E17" s="155">
        <f>'Execução Orçamentária 2021'!L9</f>
        <v>6050000</v>
      </c>
      <c r="F17" s="155">
        <f>'Execução Orçamentária 2021'!M9</f>
        <v>470387</v>
      </c>
      <c r="G17" s="155">
        <f>'Execução Orçamentária 2021'!N9</f>
        <v>5579613</v>
      </c>
      <c r="H17" s="155">
        <f>'Execução Orçamentária 2021'!O9</f>
        <v>5451831.2599999998</v>
      </c>
      <c r="I17" s="160">
        <f t="shared" si="1"/>
        <v>127781.74000000022</v>
      </c>
      <c r="J17" s="418">
        <f t="shared" si="0"/>
        <v>0.97709845826224861</v>
      </c>
      <c r="K17" s="364" t="s">
        <v>195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1" s="108" customFormat="1" ht="37" customHeight="1" thickBot="1" x14ac:dyDescent="0.3">
      <c r="A18" s="76"/>
      <c r="B18" s="156" t="s">
        <v>242</v>
      </c>
      <c r="C18" s="162">
        <f>'Execução Orçamentária 2021'!J57</f>
        <v>22939</v>
      </c>
      <c r="D18" s="162">
        <f>'Execução Orçamentária 2021'!K57</f>
        <v>0</v>
      </c>
      <c r="E18" s="162">
        <f>'Execução Orçamentária 2021'!L57</f>
        <v>22939</v>
      </c>
      <c r="F18" s="162">
        <f>'Execução Orçamentária 2021'!M57</f>
        <v>0</v>
      </c>
      <c r="G18" s="162">
        <f>'Execução Orçamentária 2021'!N57</f>
        <v>22939</v>
      </c>
      <c r="H18" s="162">
        <f>'Execução Orçamentária 2021'!O57</f>
        <v>0</v>
      </c>
      <c r="I18" s="160">
        <f t="shared" si="1"/>
        <v>22939</v>
      </c>
      <c r="J18" s="427">
        <f t="shared" si="0"/>
        <v>0</v>
      </c>
      <c r="K18" s="428" t="s">
        <v>195</v>
      </c>
      <c r="L18" s="85"/>
      <c r="M18" s="76"/>
      <c r="N18" s="76"/>
      <c r="O18" s="76"/>
      <c r="P18" s="76"/>
      <c r="Q18" s="76"/>
      <c r="R18" s="76"/>
      <c r="S18" s="76"/>
      <c r="T18" s="76"/>
      <c r="U18" s="76"/>
    </row>
    <row r="19" spans="1:21" s="108" customFormat="1" ht="30" customHeight="1" thickTop="1" thickBot="1" x14ac:dyDescent="0.3">
      <c r="A19" s="76"/>
      <c r="B19" s="429" t="s">
        <v>187</v>
      </c>
      <c r="C19" s="430">
        <f>SUM(C11:C18)</f>
        <v>387303399</v>
      </c>
      <c r="D19" s="431">
        <f>SUM(D11:D18)</f>
        <v>13795728</v>
      </c>
      <c r="E19" s="431">
        <f>SUM(E11:E18)</f>
        <v>401099127</v>
      </c>
      <c r="F19" s="431">
        <f t="shared" ref="F19:I19" si="2">SUM(F11:F18)</f>
        <v>470387</v>
      </c>
      <c r="G19" s="431">
        <f t="shared" si="2"/>
        <v>402896432</v>
      </c>
      <c r="H19" s="431">
        <f t="shared" si="2"/>
        <v>396279391.59000003</v>
      </c>
      <c r="I19" s="431">
        <f t="shared" si="2"/>
        <v>6617040.4100000188</v>
      </c>
      <c r="J19" s="432">
        <f>+H19/G19</f>
        <v>0.98357632412589857</v>
      </c>
      <c r="K19" s="433"/>
      <c r="L19" s="442"/>
      <c r="M19" s="76"/>
      <c r="N19" s="76"/>
      <c r="O19" s="76"/>
      <c r="P19" s="76"/>
      <c r="Q19" s="76"/>
      <c r="R19" s="76"/>
      <c r="S19" s="76"/>
      <c r="T19" s="76"/>
      <c r="U19" s="76"/>
    </row>
    <row r="20" spans="1:21" s="76" customFormat="1" ht="16" customHeight="1" thickTop="1" x14ac:dyDescent="0.25">
      <c r="C20" s="85"/>
      <c r="D20" s="85"/>
      <c r="E20" s="85"/>
      <c r="L20" s="442"/>
    </row>
    <row r="21" spans="1:21" x14ac:dyDescent="0.25">
      <c r="C21" s="85"/>
      <c r="D21" s="85"/>
      <c r="E21" s="85"/>
      <c r="G21" s="85"/>
    </row>
    <row r="22" spans="1:21" x14ac:dyDescent="0.25">
      <c r="C22" s="85"/>
      <c r="D22" s="85"/>
      <c r="E22" s="85"/>
      <c r="G22" s="85"/>
    </row>
    <row r="23" spans="1:21" x14ac:dyDescent="0.25">
      <c r="C23" s="85"/>
      <c r="D23" s="85"/>
      <c r="E23" s="85"/>
    </row>
    <row r="24" spans="1:21" x14ac:dyDescent="0.25">
      <c r="C24" s="85"/>
      <c r="D24" s="85"/>
      <c r="E24" s="85"/>
    </row>
    <row r="25" spans="1:21" x14ac:dyDescent="0.25">
      <c r="C25" s="85"/>
      <c r="D25" s="85"/>
      <c r="E25" s="85"/>
    </row>
    <row r="26" spans="1:21" x14ac:dyDescent="0.25">
      <c r="C26" s="85"/>
      <c r="D26" s="85"/>
      <c r="E26" s="85"/>
    </row>
    <row r="27" spans="1:21" x14ac:dyDescent="0.25">
      <c r="C27" s="85"/>
      <c r="D27" s="85"/>
      <c r="E27" s="85"/>
      <c r="G27" s="85"/>
    </row>
    <row r="28" spans="1:21" x14ac:dyDescent="0.25">
      <c r="C28" s="85"/>
      <c r="D28" s="85"/>
      <c r="E28" s="85"/>
    </row>
    <row r="29" spans="1:21" x14ac:dyDescent="0.25">
      <c r="C29" s="85"/>
      <c r="D29" s="85"/>
      <c r="E29" s="85"/>
    </row>
    <row r="30" spans="1:21" x14ac:dyDescent="0.25">
      <c r="C30" s="85"/>
      <c r="D30" s="85"/>
      <c r="E30" s="85"/>
    </row>
    <row r="31" spans="1:21" x14ac:dyDescent="0.25">
      <c r="C31" s="85"/>
      <c r="D31" s="85"/>
      <c r="E31" s="85"/>
    </row>
    <row r="32" spans="1:21" x14ac:dyDescent="0.25">
      <c r="C32" s="85"/>
      <c r="D32" s="85"/>
      <c r="E32" s="85"/>
    </row>
    <row r="33" spans="3:5" x14ac:dyDescent="0.25">
      <c r="C33" s="85"/>
      <c r="D33" s="85"/>
      <c r="E33" s="85"/>
    </row>
    <row r="34" spans="3:5" x14ac:dyDescent="0.25">
      <c r="C34" s="85"/>
      <c r="D34" s="85"/>
      <c r="E34" s="85"/>
    </row>
    <row r="35" spans="3:5" x14ac:dyDescent="0.25">
      <c r="C35" s="85"/>
      <c r="D35" s="85"/>
      <c r="E35" s="85"/>
    </row>
    <row r="36" spans="3:5" x14ac:dyDescent="0.25">
      <c r="C36" s="85"/>
      <c r="D36" s="85"/>
      <c r="E36" s="85"/>
    </row>
    <row r="37" spans="3:5" x14ac:dyDescent="0.25">
      <c r="C37" s="85"/>
      <c r="D37" s="85"/>
      <c r="E37" s="85"/>
    </row>
    <row r="38" spans="3:5" x14ac:dyDescent="0.25">
      <c r="C38" s="85"/>
      <c r="D38" s="85"/>
      <c r="E38" s="85"/>
    </row>
    <row r="39" spans="3:5" x14ac:dyDescent="0.25">
      <c r="C39" s="85"/>
      <c r="D39" s="85"/>
      <c r="E39" s="85"/>
    </row>
    <row r="40" spans="3:5" x14ac:dyDescent="0.25">
      <c r="C40" s="85"/>
      <c r="D40" s="85"/>
      <c r="E40" s="85"/>
    </row>
    <row r="41" spans="3:5" x14ac:dyDescent="0.25">
      <c r="C41" s="85"/>
      <c r="D41" s="85"/>
      <c r="E41" s="85"/>
    </row>
    <row r="42" spans="3:5" x14ac:dyDescent="0.25">
      <c r="C42" s="85"/>
      <c r="D42" s="85"/>
      <c r="E42" s="85"/>
    </row>
    <row r="43" spans="3:5" x14ac:dyDescent="0.25">
      <c r="C43" s="85"/>
      <c r="D43" s="85"/>
      <c r="E43" s="85"/>
    </row>
    <row r="44" spans="3:5" x14ac:dyDescent="0.25">
      <c r="C44" s="85"/>
      <c r="D44" s="85"/>
      <c r="E44" s="85"/>
    </row>
    <row r="45" spans="3:5" x14ac:dyDescent="0.25">
      <c r="C45" s="85"/>
      <c r="D45" s="85"/>
      <c r="E45" s="85"/>
    </row>
    <row r="46" spans="3:5" x14ac:dyDescent="0.25">
      <c r="C46" s="85"/>
      <c r="D46" s="85"/>
      <c r="E46" s="85"/>
    </row>
    <row r="47" spans="3:5" x14ac:dyDescent="0.25">
      <c r="C47" s="85"/>
      <c r="D47" s="85"/>
      <c r="E47" s="85"/>
    </row>
    <row r="48" spans="3:5" x14ac:dyDescent="0.25">
      <c r="C48" s="85"/>
      <c r="D48" s="85"/>
      <c r="E48" s="85"/>
    </row>
    <row r="49" spans="3:5" x14ac:dyDescent="0.25">
      <c r="C49" s="85"/>
      <c r="D49" s="85"/>
      <c r="E49" s="85"/>
    </row>
    <row r="50" spans="3:5" x14ac:dyDescent="0.25">
      <c r="C50" s="85"/>
      <c r="D50" s="85"/>
      <c r="E50" s="85"/>
    </row>
    <row r="51" spans="3:5" x14ac:dyDescent="0.25">
      <c r="C51" s="85"/>
      <c r="D51" s="85"/>
      <c r="E51" s="85"/>
    </row>
    <row r="52" spans="3:5" x14ac:dyDescent="0.25">
      <c r="C52" s="85"/>
      <c r="D52" s="85"/>
      <c r="E52" s="85"/>
    </row>
    <row r="53" spans="3:5" x14ac:dyDescent="0.25">
      <c r="C53" s="85"/>
      <c r="D53" s="85"/>
      <c r="E53" s="85"/>
    </row>
    <row r="54" spans="3:5" x14ac:dyDescent="0.25">
      <c r="C54" s="85"/>
      <c r="D54" s="85"/>
      <c r="E54" s="85"/>
    </row>
    <row r="55" spans="3:5" x14ac:dyDescent="0.25">
      <c r="C55" s="85"/>
      <c r="D55" s="85"/>
      <c r="E55" s="85"/>
    </row>
    <row r="56" spans="3:5" x14ac:dyDescent="0.25">
      <c r="C56" s="85"/>
      <c r="D56" s="85"/>
      <c r="E56" s="85"/>
    </row>
    <row r="57" spans="3:5" x14ac:dyDescent="0.25">
      <c r="C57" s="85"/>
      <c r="D57" s="85"/>
      <c r="E57" s="85"/>
    </row>
    <row r="58" spans="3:5" x14ac:dyDescent="0.25">
      <c r="C58" s="85"/>
      <c r="D58" s="85"/>
      <c r="E58" s="85"/>
    </row>
    <row r="59" spans="3:5" x14ac:dyDescent="0.25">
      <c r="C59" s="85"/>
      <c r="D59" s="85"/>
      <c r="E59" s="85"/>
    </row>
    <row r="60" spans="3:5" x14ac:dyDescent="0.25">
      <c r="C60" s="85"/>
      <c r="D60" s="85"/>
      <c r="E60" s="85"/>
    </row>
    <row r="61" spans="3:5" x14ac:dyDescent="0.25">
      <c r="C61" s="85"/>
      <c r="D61" s="85"/>
      <c r="E61" s="85"/>
    </row>
    <row r="62" spans="3:5" x14ac:dyDescent="0.25">
      <c r="C62" s="85"/>
      <c r="D62" s="85"/>
      <c r="E62" s="85"/>
    </row>
    <row r="63" spans="3:5" x14ac:dyDescent="0.25">
      <c r="C63" s="85"/>
      <c r="D63" s="85"/>
      <c r="E63" s="85"/>
    </row>
    <row r="64" spans="3:5" x14ac:dyDescent="0.25">
      <c r="C64" s="85"/>
      <c r="D64" s="85"/>
      <c r="E64" s="85"/>
    </row>
    <row r="65" spans="3:5" x14ac:dyDescent="0.25">
      <c r="C65" s="362"/>
      <c r="D65" s="362"/>
      <c r="E65" s="362"/>
    </row>
    <row r="66" spans="3:5" x14ac:dyDescent="0.25">
      <c r="C66" s="362"/>
      <c r="D66" s="362"/>
      <c r="E66" s="362"/>
    </row>
    <row r="67" spans="3:5" x14ac:dyDescent="0.25">
      <c r="C67" s="362"/>
      <c r="D67" s="362"/>
      <c r="E67" s="362"/>
    </row>
    <row r="68" spans="3:5" x14ac:dyDescent="0.25">
      <c r="C68" s="362"/>
      <c r="D68" s="362"/>
      <c r="E68" s="362"/>
    </row>
    <row r="69" spans="3:5" x14ac:dyDescent="0.25">
      <c r="C69" s="362"/>
      <c r="D69" s="362"/>
      <c r="E69" s="362"/>
    </row>
    <row r="70" spans="3:5" x14ac:dyDescent="0.25">
      <c r="C70" s="362"/>
      <c r="D70" s="362"/>
      <c r="E70" s="362"/>
    </row>
    <row r="71" spans="3:5" x14ac:dyDescent="0.25">
      <c r="C71" s="362"/>
      <c r="D71" s="362"/>
      <c r="E71" s="362"/>
    </row>
    <row r="72" spans="3:5" x14ac:dyDescent="0.25">
      <c r="C72" s="362"/>
      <c r="D72" s="362"/>
      <c r="E72" s="362"/>
    </row>
    <row r="73" spans="3:5" x14ac:dyDescent="0.25">
      <c r="C73" s="362"/>
      <c r="D73" s="362"/>
      <c r="E73" s="362"/>
    </row>
    <row r="74" spans="3:5" x14ac:dyDescent="0.25">
      <c r="C74" s="362"/>
      <c r="D74" s="362"/>
      <c r="E74" s="362"/>
    </row>
    <row r="75" spans="3:5" x14ac:dyDescent="0.25">
      <c r="C75" s="362"/>
      <c r="D75" s="362"/>
      <c r="E75" s="362"/>
    </row>
    <row r="76" spans="3:5" x14ac:dyDescent="0.25">
      <c r="C76" s="362"/>
      <c r="D76" s="362"/>
      <c r="E76" s="362"/>
    </row>
    <row r="77" spans="3:5" x14ac:dyDescent="0.25">
      <c r="C77" s="362"/>
      <c r="D77" s="362"/>
      <c r="E77" s="362"/>
    </row>
    <row r="78" spans="3:5" x14ac:dyDescent="0.25">
      <c r="C78" s="362"/>
      <c r="D78" s="362"/>
      <c r="E78" s="362"/>
    </row>
    <row r="79" spans="3:5" x14ac:dyDescent="0.25">
      <c r="C79" s="362"/>
      <c r="D79" s="362"/>
      <c r="E79" s="362"/>
    </row>
    <row r="80" spans="3:5" x14ac:dyDescent="0.25">
      <c r="C80" s="362"/>
      <c r="D80" s="362"/>
      <c r="E80" s="362"/>
    </row>
    <row r="81" spans="3:5" x14ac:dyDescent="0.25">
      <c r="C81" s="362"/>
      <c r="D81" s="362"/>
      <c r="E81" s="362"/>
    </row>
    <row r="82" spans="3:5" x14ac:dyDescent="0.25">
      <c r="C82" s="362"/>
      <c r="D82" s="362"/>
      <c r="E82" s="362"/>
    </row>
    <row r="83" spans="3:5" x14ac:dyDescent="0.25">
      <c r="C83" s="362"/>
      <c r="D83" s="362"/>
      <c r="E83" s="362"/>
    </row>
    <row r="84" spans="3:5" x14ac:dyDescent="0.25">
      <c r="C84" s="362"/>
      <c r="D84" s="362"/>
      <c r="E84" s="362"/>
    </row>
    <row r="85" spans="3:5" x14ac:dyDescent="0.25">
      <c r="C85" s="362"/>
      <c r="D85" s="362"/>
      <c r="E85" s="362"/>
    </row>
    <row r="86" spans="3:5" x14ac:dyDescent="0.25">
      <c r="C86" s="362"/>
      <c r="D86" s="362"/>
      <c r="E86" s="362"/>
    </row>
    <row r="87" spans="3:5" x14ac:dyDescent="0.25">
      <c r="C87" s="362"/>
      <c r="D87" s="362"/>
      <c r="E87" s="362"/>
    </row>
    <row r="88" spans="3:5" x14ac:dyDescent="0.25">
      <c r="C88" s="362"/>
      <c r="D88" s="362"/>
      <c r="E88" s="362"/>
    </row>
    <row r="89" spans="3:5" x14ac:dyDescent="0.25">
      <c r="C89" s="362"/>
      <c r="D89" s="362"/>
      <c r="E89" s="362"/>
    </row>
    <row r="90" spans="3:5" x14ac:dyDescent="0.25">
      <c r="C90" s="362"/>
      <c r="D90" s="362"/>
      <c r="E90" s="362"/>
    </row>
    <row r="91" spans="3:5" x14ac:dyDescent="0.25">
      <c r="C91" s="362"/>
      <c r="D91" s="362"/>
      <c r="E91" s="362"/>
    </row>
    <row r="92" spans="3:5" x14ac:dyDescent="0.25">
      <c r="C92" s="362"/>
      <c r="D92" s="362"/>
      <c r="E92" s="362"/>
    </row>
    <row r="93" spans="3:5" x14ac:dyDescent="0.25">
      <c r="C93" s="362"/>
      <c r="D93" s="362"/>
      <c r="E93" s="362"/>
    </row>
    <row r="94" spans="3:5" x14ac:dyDescent="0.25">
      <c r="C94" s="362"/>
      <c r="D94" s="362"/>
      <c r="E94" s="362"/>
    </row>
    <row r="95" spans="3:5" x14ac:dyDescent="0.25">
      <c r="C95" s="362"/>
      <c r="D95" s="362"/>
      <c r="E95" s="362"/>
    </row>
    <row r="96" spans="3:5" x14ac:dyDescent="0.25">
      <c r="C96" s="362"/>
      <c r="D96" s="362"/>
      <c r="E96" s="362"/>
    </row>
    <row r="97" spans="3:5" x14ac:dyDescent="0.25">
      <c r="C97" s="362"/>
      <c r="D97" s="362"/>
      <c r="E97" s="362"/>
    </row>
    <row r="98" spans="3:5" x14ac:dyDescent="0.25">
      <c r="C98" s="362"/>
      <c r="D98" s="362"/>
      <c r="E98" s="362"/>
    </row>
    <row r="99" spans="3:5" x14ac:dyDescent="0.25">
      <c r="C99" s="362"/>
      <c r="D99" s="362"/>
      <c r="E99" s="362"/>
    </row>
    <row r="100" spans="3:5" x14ac:dyDescent="0.25">
      <c r="C100" s="362"/>
      <c r="D100" s="362"/>
      <c r="E100" s="362"/>
    </row>
    <row r="101" spans="3:5" x14ac:dyDescent="0.25">
      <c r="C101" s="362"/>
      <c r="D101" s="362"/>
      <c r="E101" s="362"/>
    </row>
    <row r="102" spans="3:5" x14ac:dyDescent="0.25">
      <c r="C102" s="362"/>
      <c r="D102" s="362"/>
      <c r="E102" s="362"/>
    </row>
    <row r="103" spans="3:5" x14ac:dyDescent="0.25">
      <c r="C103" s="362"/>
      <c r="D103" s="362"/>
      <c r="E103" s="362"/>
    </row>
    <row r="104" spans="3:5" x14ac:dyDescent="0.25">
      <c r="C104" s="362"/>
      <c r="D104" s="362"/>
      <c r="E104" s="362"/>
    </row>
    <row r="105" spans="3:5" x14ac:dyDescent="0.25">
      <c r="C105" s="362"/>
      <c r="D105" s="362"/>
      <c r="E105" s="362"/>
    </row>
    <row r="106" spans="3:5" x14ac:dyDescent="0.25">
      <c r="C106" s="362"/>
      <c r="D106" s="362"/>
      <c r="E106" s="362"/>
    </row>
    <row r="107" spans="3:5" x14ac:dyDescent="0.25">
      <c r="C107" s="362"/>
      <c r="D107" s="362"/>
      <c r="E107" s="362"/>
    </row>
    <row r="108" spans="3:5" x14ac:dyDescent="0.25">
      <c r="C108" s="362"/>
      <c r="D108" s="362"/>
      <c r="E108" s="362"/>
    </row>
    <row r="109" spans="3:5" x14ac:dyDescent="0.25">
      <c r="C109" s="362"/>
      <c r="D109" s="362"/>
      <c r="E109" s="362"/>
    </row>
    <row r="110" spans="3:5" x14ac:dyDescent="0.25">
      <c r="C110" s="362"/>
      <c r="D110" s="362"/>
      <c r="E110" s="362"/>
    </row>
    <row r="111" spans="3:5" x14ac:dyDescent="0.25">
      <c r="C111" s="362"/>
      <c r="D111" s="362"/>
      <c r="E111" s="362"/>
    </row>
    <row r="112" spans="3:5" x14ac:dyDescent="0.25">
      <c r="C112" s="362"/>
      <c r="D112" s="362"/>
      <c r="E112" s="362"/>
    </row>
    <row r="113" spans="3:5" x14ac:dyDescent="0.25">
      <c r="C113" s="362"/>
      <c r="D113" s="362"/>
      <c r="E113" s="362"/>
    </row>
    <row r="114" spans="3:5" x14ac:dyDescent="0.25">
      <c r="C114" s="362"/>
      <c r="D114" s="362"/>
      <c r="E114" s="362"/>
    </row>
    <row r="115" spans="3:5" x14ac:dyDescent="0.25">
      <c r="C115" s="362"/>
      <c r="D115" s="362"/>
      <c r="E115" s="362"/>
    </row>
    <row r="116" spans="3:5" x14ac:dyDescent="0.25">
      <c r="C116" s="362"/>
      <c r="D116" s="362"/>
      <c r="E116" s="362"/>
    </row>
    <row r="117" spans="3:5" x14ac:dyDescent="0.25">
      <c r="C117" s="362"/>
      <c r="D117" s="362"/>
      <c r="E117" s="362"/>
    </row>
    <row r="118" spans="3:5" x14ac:dyDescent="0.25">
      <c r="C118" s="362"/>
      <c r="D118" s="362"/>
      <c r="E118" s="362"/>
    </row>
    <row r="119" spans="3:5" x14ac:dyDescent="0.25">
      <c r="C119" s="362"/>
      <c r="D119" s="362"/>
      <c r="E119" s="362"/>
    </row>
    <row r="120" spans="3:5" x14ac:dyDescent="0.25">
      <c r="C120" s="362"/>
      <c r="D120" s="362"/>
      <c r="E120" s="362"/>
    </row>
    <row r="121" spans="3:5" x14ac:dyDescent="0.25">
      <c r="C121" s="362"/>
      <c r="D121" s="362"/>
      <c r="E121" s="362"/>
    </row>
    <row r="122" spans="3:5" x14ac:dyDescent="0.25">
      <c r="C122" s="362"/>
      <c r="D122" s="362"/>
      <c r="E122" s="362"/>
    </row>
    <row r="123" spans="3:5" x14ac:dyDescent="0.25">
      <c r="C123" s="362"/>
      <c r="D123" s="362"/>
      <c r="E123" s="362"/>
    </row>
    <row r="124" spans="3:5" x14ac:dyDescent="0.25">
      <c r="C124" s="362"/>
      <c r="D124" s="362"/>
      <c r="E124" s="362"/>
    </row>
    <row r="125" spans="3:5" x14ac:dyDescent="0.25">
      <c r="C125" s="362"/>
      <c r="D125" s="362"/>
      <c r="E125" s="362"/>
    </row>
    <row r="126" spans="3:5" x14ac:dyDescent="0.25">
      <c r="C126" s="362"/>
      <c r="D126" s="362"/>
      <c r="E126" s="362"/>
    </row>
    <row r="127" spans="3:5" x14ac:dyDescent="0.25">
      <c r="C127" s="362"/>
      <c r="D127" s="362"/>
      <c r="E127" s="362"/>
    </row>
    <row r="128" spans="3:5" x14ac:dyDescent="0.25">
      <c r="C128" s="362"/>
      <c r="D128" s="362"/>
      <c r="E128" s="362"/>
    </row>
    <row r="129" spans="3:5" x14ac:dyDescent="0.25">
      <c r="C129" s="362"/>
      <c r="D129" s="362"/>
      <c r="E129" s="362"/>
    </row>
    <row r="130" spans="3:5" x14ac:dyDescent="0.25">
      <c r="C130" s="362"/>
      <c r="D130" s="362"/>
      <c r="E130" s="362"/>
    </row>
    <row r="131" spans="3:5" x14ac:dyDescent="0.25">
      <c r="C131" s="362"/>
      <c r="D131" s="362"/>
      <c r="E131" s="362"/>
    </row>
    <row r="132" spans="3:5" x14ac:dyDescent="0.25">
      <c r="C132" s="362"/>
      <c r="D132" s="362"/>
      <c r="E132" s="362"/>
    </row>
    <row r="133" spans="3:5" x14ac:dyDescent="0.25">
      <c r="C133" s="362"/>
      <c r="D133" s="362"/>
      <c r="E133" s="362"/>
    </row>
    <row r="134" spans="3:5" x14ac:dyDescent="0.25">
      <c r="C134" s="362"/>
      <c r="D134" s="362"/>
      <c r="E134" s="362"/>
    </row>
    <row r="135" spans="3:5" x14ac:dyDescent="0.25">
      <c r="C135" s="362"/>
      <c r="D135" s="362"/>
      <c r="E135" s="362"/>
    </row>
    <row r="136" spans="3:5" x14ac:dyDescent="0.25">
      <c r="C136" s="362"/>
      <c r="D136" s="362"/>
      <c r="E136" s="362"/>
    </row>
    <row r="137" spans="3:5" x14ac:dyDescent="0.25">
      <c r="C137" s="362"/>
      <c r="D137" s="362"/>
      <c r="E137" s="362"/>
    </row>
    <row r="138" spans="3:5" x14ac:dyDescent="0.25">
      <c r="C138" s="362"/>
      <c r="D138" s="362"/>
      <c r="E138" s="362"/>
    </row>
    <row r="139" spans="3:5" x14ac:dyDescent="0.25">
      <c r="C139" s="362"/>
      <c r="D139" s="362"/>
      <c r="E139" s="362"/>
    </row>
    <row r="140" spans="3:5" x14ac:dyDescent="0.25">
      <c r="C140" s="362"/>
      <c r="D140" s="362"/>
      <c r="E140" s="362"/>
    </row>
    <row r="141" spans="3:5" x14ac:dyDescent="0.25">
      <c r="C141" s="362"/>
      <c r="D141" s="362"/>
      <c r="E141" s="362"/>
    </row>
    <row r="142" spans="3:5" x14ac:dyDescent="0.25">
      <c r="C142" s="362"/>
      <c r="D142" s="362"/>
      <c r="E142" s="362"/>
    </row>
    <row r="143" spans="3:5" x14ac:dyDescent="0.25">
      <c r="C143" s="362"/>
      <c r="D143" s="362"/>
      <c r="E143" s="362"/>
    </row>
    <row r="144" spans="3:5" x14ac:dyDescent="0.25">
      <c r="C144" s="362"/>
      <c r="D144" s="362"/>
      <c r="E144" s="362"/>
    </row>
    <row r="145" spans="3:5" x14ac:dyDescent="0.25">
      <c r="C145" s="362"/>
      <c r="D145" s="362"/>
      <c r="E145" s="362"/>
    </row>
    <row r="146" spans="3:5" x14ac:dyDescent="0.25">
      <c r="C146" s="362"/>
      <c r="D146" s="362"/>
      <c r="E146" s="362"/>
    </row>
    <row r="147" spans="3:5" x14ac:dyDescent="0.25">
      <c r="C147" s="362"/>
      <c r="D147" s="362"/>
      <c r="E147" s="362"/>
    </row>
    <row r="148" spans="3:5" x14ac:dyDescent="0.25">
      <c r="C148" s="362"/>
      <c r="D148" s="362"/>
      <c r="E148" s="362"/>
    </row>
    <row r="149" spans="3:5" x14ac:dyDescent="0.25">
      <c r="C149" s="362"/>
      <c r="D149" s="362"/>
      <c r="E149" s="362"/>
    </row>
    <row r="150" spans="3:5" x14ac:dyDescent="0.25">
      <c r="C150" s="362"/>
      <c r="D150" s="362"/>
      <c r="E150" s="362"/>
    </row>
    <row r="151" spans="3:5" x14ac:dyDescent="0.25">
      <c r="C151" s="362"/>
      <c r="D151" s="362"/>
      <c r="E151" s="362"/>
    </row>
    <row r="152" spans="3:5" x14ac:dyDescent="0.25">
      <c r="C152" s="362"/>
      <c r="D152" s="362"/>
      <c r="E152" s="362"/>
    </row>
    <row r="153" spans="3:5" x14ac:dyDescent="0.25">
      <c r="C153" s="362"/>
      <c r="D153" s="362"/>
      <c r="E153" s="362"/>
    </row>
    <row r="154" spans="3:5" x14ac:dyDescent="0.25">
      <c r="C154" s="362"/>
      <c r="D154" s="362"/>
      <c r="E154" s="362"/>
    </row>
    <row r="155" spans="3:5" x14ac:dyDescent="0.25">
      <c r="C155" s="362"/>
      <c r="D155" s="362"/>
      <c r="E155" s="362"/>
    </row>
    <row r="156" spans="3:5" x14ac:dyDescent="0.25">
      <c r="C156" s="362"/>
      <c r="D156" s="362"/>
      <c r="E156" s="362"/>
    </row>
    <row r="157" spans="3:5" x14ac:dyDescent="0.25">
      <c r="C157" s="362"/>
      <c r="D157" s="362"/>
      <c r="E157" s="362"/>
    </row>
    <row r="158" spans="3:5" x14ac:dyDescent="0.25">
      <c r="C158" s="362"/>
      <c r="D158" s="362"/>
      <c r="E158" s="362"/>
    </row>
    <row r="159" spans="3:5" x14ac:dyDescent="0.25">
      <c r="C159" s="362"/>
      <c r="D159" s="362"/>
      <c r="E159" s="362"/>
    </row>
    <row r="160" spans="3:5" x14ac:dyDescent="0.25">
      <c r="C160" s="362"/>
      <c r="D160" s="362"/>
      <c r="E160" s="362"/>
    </row>
    <row r="161" spans="3:5" x14ac:dyDescent="0.25">
      <c r="C161" s="362"/>
      <c r="D161" s="362"/>
      <c r="E161" s="362"/>
    </row>
    <row r="162" spans="3:5" x14ac:dyDescent="0.25">
      <c r="C162" s="362"/>
      <c r="D162" s="362"/>
      <c r="E162" s="362"/>
    </row>
    <row r="163" spans="3:5" x14ac:dyDescent="0.25">
      <c r="C163" s="362"/>
      <c r="D163" s="362"/>
      <c r="E163" s="362"/>
    </row>
    <row r="164" spans="3:5" x14ac:dyDescent="0.25">
      <c r="C164" s="362"/>
      <c r="D164" s="362"/>
      <c r="E164" s="362"/>
    </row>
    <row r="165" spans="3:5" x14ac:dyDescent="0.25">
      <c r="C165" s="362"/>
      <c r="D165" s="362"/>
      <c r="E165" s="362"/>
    </row>
    <row r="166" spans="3:5" x14ac:dyDescent="0.25">
      <c r="C166" s="362"/>
      <c r="D166" s="362"/>
      <c r="E166" s="362"/>
    </row>
    <row r="167" spans="3:5" x14ac:dyDescent="0.25">
      <c r="C167" s="362"/>
      <c r="D167" s="362"/>
      <c r="E167" s="362"/>
    </row>
    <row r="168" spans="3:5" x14ac:dyDescent="0.25">
      <c r="C168" s="362"/>
      <c r="D168" s="362"/>
      <c r="E168" s="362"/>
    </row>
    <row r="169" spans="3:5" x14ac:dyDescent="0.25">
      <c r="C169" s="362"/>
      <c r="D169" s="362"/>
      <c r="E169" s="362"/>
    </row>
    <row r="170" spans="3:5" x14ac:dyDescent="0.25">
      <c r="C170" s="362"/>
      <c r="D170" s="362"/>
      <c r="E170" s="362"/>
    </row>
    <row r="171" spans="3:5" x14ac:dyDescent="0.25">
      <c r="C171" s="362"/>
      <c r="D171" s="362"/>
      <c r="E171" s="362"/>
    </row>
    <row r="172" spans="3:5" x14ac:dyDescent="0.25">
      <c r="C172" s="362"/>
      <c r="D172" s="362"/>
      <c r="E172" s="362"/>
    </row>
    <row r="173" spans="3:5" x14ac:dyDescent="0.25">
      <c r="C173" s="362"/>
      <c r="D173" s="362"/>
      <c r="E173" s="362"/>
    </row>
    <row r="174" spans="3:5" x14ac:dyDescent="0.25">
      <c r="C174" s="362"/>
      <c r="D174" s="362"/>
      <c r="E174" s="362"/>
    </row>
    <row r="175" spans="3:5" x14ac:dyDescent="0.25">
      <c r="C175" s="362"/>
      <c r="D175" s="362"/>
      <c r="E175" s="362"/>
    </row>
    <row r="176" spans="3:5" x14ac:dyDescent="0.25">
      <c r="C176" s="362"/>
      <c r="D176" s="362"/>
      <c r="E176" s="362"/>
    </row>
    <row r="177" spans="3:5" x14ac:dyDescent="0.25">
      <c r="C177" s="362"/>
      <c r="D177" s="362"/>
      <c r="E177" s="362"/>
    </row>
    <row r="178" spans="3:5" x14ac:dyDescent="0.25">
      <c r="C178" s="362"/>
      <c r="D178" s="362"/>
      <c r="E178" s="362"/>
    </row>
    <row r="179" spans="3:5" x14ac:dyDescent="0.25">
      <c r="C179" s="362"/>
      <c r="D179" s="362"/>
      <c r="E179" s="362"/>
    </row>
    <row r="180" spans="3:5" x14ac:dyDescent="0.25">
      <c r="C180" s="362"/>
      <c r="D180" s="362"/>
      <c r="E180" s="362"/>
    </row>
    <row r="181" spans="3:5" x14ac:dyDescent="0.25">
      <c r="C181" s="362"/>
      <c r="D181" s="362"/>
      <c r="E181" s="362"/>
    </row>
    <row r="182" spans="3:5" x14ac:dyDescent="0.25">
      <c r="C182" s="362"/>
      <c r="D182" s="362"/>
      <c r="E182" s="362"/>
    </row>
    <row r="183" spans="3:5" x14ac:dyDescent="0.25">
      <c r="C183" s="362"/>
      <c r="D183" s="362"/>
      <c r="E183" s="362"/>
    </row>
    <row r="184" spans="3:5" x14ac:dyDescent="0.25">
      <c r="C184" s="362"/>
      <c r="D184" s="362"/>
      <c r="E184" s="362"/>
    </row>
    <row r="185" spans="3:5" x14ac:dyDescent="0.25">
      <c r="C185" s="362"/>
      <c r="D185" s="362"/>
      <c r="E185" s="362"/>
    </row>
    <row r="186" spans="3:5" x14ac:dyDescent="0.25">
      <c r="C186" s="362"/>
      <c r="D186" s="362"/>
      <c r="E186" s="362"/>
    </row>
    <row r="187" spans="3:5" x14ac:dyDescent="0.25">
      <c r="C187" s="362"/>
      <c r="D187" s="362"/>
      <c r="E187" s="362"/>
    </row>
    <row r="188" spans="3:5" x14ac:dyDescent="0.25">
      <c r="C188" s="362"/>
      <c r="D188" s="362"/>
      <c r="E188" s="362"/>
    </row>
    <row r="189" spans="3:5" x14ac:dyDescent="0.25">
      <c r="C189" s="362"/>
      <c r="D189" s="362"/>
      <c r="E189" s="362"/>
    </row>
    <row r="190" spans="3:5" x14ac:dyDescent="0.25">
      <c r="C190" s="362"/>
      <c r="D190" s="362"/>
      <c r="E190" s="362"/>
    </row>
    <row r="191" spans="3:5" x14ac:dyDescent="0.25">
      <c r="C191" s="362"/>
      <c r="D191" s="362"/>
      <c r="E191" s="362"/>
    </row>
    <row r="192" spans="3:5" x14ac:dyDescent="0.25">
      <c r="C192" s="362"/>
      <c r="D192" s="362"/>
      <c r="E192" s="362"/>
    </row>
    <row r="193" spans="3:5" x14ac:dyDescent="0.25">
      <c r="C193" s="362"/>
      <c r="D193" s="362"/>
      <c r="E193" s="362"/>
    </row>
    <row r="194" spans="3:5" x14ac:dyDescent="0.25">
      <c r="C194" s="362"/>
      <c r="D194" s="362"/>
      <c r="E194" s="362"/>
    </row>
    <row r="195" spans="3:5" x14ac:dyDescent="0.25">
      <c r="C195" s="362"/>
      <c r="D195" s="362"/>
      <c r="E195" s="362"/>
    </row>
    <row r="196" spans="3:5" x14ac:dyDescent="0.25">
      <c r="C196" s="362"/>
      <c r="D196" s="362"/>
      <c r="E196" s="362"/>
    </row>
    <row r="197" spans="3:5" x14ac:dyDescent="0.25">
      <c r="C197" s="362"/>
      <c r="D197" s="362"/>
      <c r="E197" s="362"/>
    </row>
    <row r="198" spans="3:5" x14ac:dyDescent="0.25">
      <c r="C198" s="362"/>
      <c r="D198" s="362"/>
      <c r="E198" s="362"/>
    </row>
    <row r="199" spans="3:5" x14ac:dyDescent="0.25">
      <c r="C199" s="362"/>
      <c r="D199" s="362"/>
      <c r="E199" s="362"/>
    </row>
    <row r="200" spans="3:5" x14ac:dyDescent="0.25">
      <c r="C200" s="362"/>
      <c r="D200" s="362"/>
      <c r="E200" s="362"/>
    </row>
    <row r="201" spans="3:5" x14ac:dyDescent="0.25">
      <c r="C201" s="362"/>
      <c r="D201" s="362"/>
      <c r="E201" s="362"/>
    </row>
    <row r="202" spans="3:5" x14ac:dyDescent="0.25">
      <c r="C202" s="362"/>
      <c r="D202" s="362"/>
      <c r="E202" s="362"/>
    </row>
    <row r="203" spans="3:5" x14ac:dyDescent="0.25">
      <c r="C203" s="362"/>
      <c r="D203" s="362"/>
      <c r="E203" s="362"/>
    </row>
    <row r="204" spans="3:5" x14ac:dyDescent="0.25">
      <c r="C204" s="362"/>
      <c r="D204" s="362"/>
      <c r="E204" s="362"/>
    </row>
    <row r="205" spans="3:5" x14ac:dyDescent="0.25">
      <c r="C205" s="362"/>
      <c r="D205" s="362"/>
      <c r="E205" s="362"/>
    </row>
    <row r="206" spans="3:5" x14ac:dyDescent="0.25">
      <c r="C206" s="362"/>
      <c r="D206" s="362"/>
      <c r="E206" s="362"/>
    </row>
    <row r="207" spans="3:5" x14ac:dyDescent="0.25">
      <c r="C207" s="362"/>
      <c r="D207" s="362"/>
      <c r="E207" s="362"/>
    </row>
    <row r="208" spans="3:5" x14ac:dyDescent="0.25">
      <c r="C208" s="362"/>
      <c r="D208" s="362"/>
      <c r="E208" s="362"/>
    </row>
    <row r="209" spans="3:5" x14ac:dyDescent="0.25">
      <c r="C209" s="362"/>
      <c r="D209" s="362"/>
      <c r="E209" s="362"/>
    </row>
    <row r="210" spans="3:5" x14ac:dyDescent="0.25">
      <c r="C210" s="362"/>
      <c r="D210" s="362"/>
      <c r="E210" s="362"/>
    </row>
    <row r="211" spans="3:5" x14ac:dyDescent="0.25">
      <c r="C211" s="362"/>
      <c r="D211" s="362"/>
      <c r="E211" s="362"/>
    </row>
    <row r="212" spans="3:5" x14ac:dyDescent="0.25">
      <c r="C212" s="362"/>
      <c r="D212" s="362"/>
      <c r="E212" s="362"/>
    </row>
    <row r="213" spans="3:5" x14ac:dyDescent="0.25">
      <c r="C213" s="362"/>
      <c r="D213" s="362"/>
      <c r="E213" s="362"/>
    </row>
    <row r="214" spans="3:5" x14ac:dyDescent="0.25">
      <c r="C214" s="362"/>
      <c r="D214" s="362"/>
      <c r="E214" s="362"/>
    </row>
    <row r="215" spans="3:5" x14ac:dyDescent="0.25">
      <c r="C215" s="362"/>
      <c r="D215" s="362"/>
      <c r="E215" s="362"/>
    </row>
    <row r="216" spans="3:5" x14ac:dyDescent="0.25">
      <c r="C216" s="362"/>
      <c r="D216" s="362"/>
      <c r="E216" s="362"/>
    </row>
    <row r="217" spans="3:5" x14ac:dyDescent="0.25">
      <c r="C217" s="362"/>
      <c r="D217" s="362"/>
      <c r="E217" s="362"/>
    </row>
    <row r="218" spans="3:5" x14ac:dyDescent="0.25">
      <c r="C218" s="362"/>
      <c r="D218" s="362"/>
      <c r="E218" s="362"/>
    </row>
    <row r="219" spans="3:5" x14ac:dyDescent="0.25">
      <c r="C219" s="362"/>
      <c r="D219" s="362"/>
      <c r="E219" s="362"/>
    </row>
    <row r="220" spans="3:5" x14ac:dyDescent="0.25">
      <c r="C220" s="362"/>
      <c r="D220" s="362"/>
      <c r="E220" s="362"/>
    </row>
    <row r="221" spans="3:5" x14ac:dyDescent="0.25">
      <c r="C221" s="362"/>
      <c r="D221" s="362"/>
      <c r="E221" s="362"/>
    </row>
    <row r="222" spans="3:5" x14ac:dyDescent="0.25">
      <c r="C222" s="362"/>
      <c r="D222" s="362"/>
      <c r="E222" s="362"/>
    </row>
    <row r="223" spans="3:5" x14ac:dyDescent="0.25">
      <c r="C223" s="362"/>
      <c r="D223" s="362"/>
      <c r="E223" s="362"/>
    </row>
    <row r="224" spans="3:5" x14ac:dyDescent="0.25">
      <c r="C224" s="362"/>
      <c r="D224" s="362"/>
      <c r="E224" s="362"/>
    </row>
    <row r="225" spans="3:5" x14ac:dyDescent="0.25">
      <c r="C225" s="362"/>
      <c r="D225" s="362"/>
      <c r="E225" s="362"/>
    </row>
    <row r="226" spans="3:5" x14ac:dyDescent="0.25">
      <c r="C226" s="362"/>
      <c r="D226" s="362"/>
      <c r="E226" s="362"/>
    </row>
    <row r="227" spans="3:5" x14ac:dyDescent="0.25">
      <c r="C227" s="362"/>
      <c r="D227" s="362"/>
      <c r="E227" s="362"/>
    </row>
    <row r="228" spans="3:5" x14ac:dyDescent="0.25">
      <c r="C228" s="362"/>
      <c r="D228" s="362"/>
      <c r="E228" s="362"/>
    </row>
    <row r="229" spans="3:5" x14ac:dyDescent="0.25">
      <c r="C229" s="362"/>
      <c r="D229" s="362"/>
      <c r="E229" s="362"/>
    </row>
    <row r="230" spans="3:5" x14ac:dyDescent="0.25">
      <c r="C230" s="362"/>
      <c r="D230" s="362"/>
      <c r="E230" s="362"/>
    </row>
    <row r="231" spans="3:5" x14ac:dyDescent="0.25">
      <c r="C231" s="362"/>
      <c r="D231" s="362"/>
      <c r="E231" s="362"/>
    </row>
    <row r="232" spans="3:5" x14ac:dyDescent="0.25">
      <c r="C232" s="362"/>
      <c r="D232" s="362"/>
      <c r="E232" s="362"/>
    </row>
    <row r="233" spans="3:5" x14ac:dyDescent="0.25">
      <c r="C233" s="362"/>
      <c r="D233" s="362"/>
      <c r="E233" s="362"/>
    </row>
    <row r="234" spans="3:5" x14ac:dyDescent="0.25">
      <c r="C234" s="362"/>
      <c r="D234" s="362"/>
      <c r="E234" s="362"/>
    </row>
    <row r="235" spans="3:5" x14ac:dyDescent="0.25">
      <c r="C235" s="362"/>
      <c r="D235" s="362"/>
      <c r="E235" s="362"/>
    </row>
    <row r="236" spans="3:5" x14ac:dyDescent="0.25">
      <c r="C236" s="362"/>
      <c r="D236" s="362"/>
      <c r="E236" s="362"/>
    </row>
    <row r="237" spans="3:5" x14ac:dyDescent="0.25">
      <c r="C237" s="362"/>
      <c r="D237" s="362"/>
      <c r="E237" s="362"/>
    </row>
    <row r="238" spans="3:5" x14ac:dyDescent="0.25">
      <c r="C238" s="362"/>
      <c r="D238" s="362"/>
      <c r="E238" s="362"/>
    </row>
    <row r="239" spans="3:5" x14ac:dyDescent="0.25">
      <c r="C239" s="362"/>
      <c r="D239" s="362"/>
      <c r="E239" s="362"/>
    </row>
    <row r="240" spans="3:5" x14ac:dyDescent="0.25">
      <c r="C240" s="362"/>
      <c r="D240" s="362"/>
      <c r="E240" s="362"/>
    </row>
    <row r="241" spans="3:5" x14ac:dyDescent="0.25">
      <c r="C241" s="362"/>
      <c r="D241" s="362"/>
      <c r="E241" s="362"/>
    </row>
    <row r="242" spans="3:5" x14ac:dyDescent="0.25">
      <c r="C242" s="362"/>
      <c r="D242" s="362"/>
      <c r="E242" s="362"/>
    </row>
    <row r="243" spans="3:5" x14ac:dyDescent="0.25">
      <c r="C243" s="362"/>
      <c r="D243" s="362"/>
      <c r="E243" s="362"/>
    </row>
    <row r="244" spans="3:5" x14ac:dyDescent="0.25">
      <c r="C244" s="362"/>
      <c r="D244" s="362"/>
      <c r="E244" s="362"/>
    </row>
    <row r="245" spans="3:5" x14ac:dyDescent="0.25">
      <c r="C245" s="362"/>
      <c r="D245" s="362"/>
      <c r="E245" s="362"/>
    </row>
    <row r="246" spans="3:5" x14ac:dyDescent="0.25">
      <c r="C246" s="362"/>
      <c r="D246" s="362"/>
      <c r="E246" s="362"/>
    </row>
    <row r="247" spans="3:5" x14ac:dyDescent="0.25">
      <c r="C247" s="362"/>
      <c r="D247" s="362"/>
      <c r="E247" s="362"/>
    </row>
    <row r="248" spans="3:5" x14ac:dyDescent="0.25">
      <c r="C248" s="362"/>
      <c r="D248" s="362"/>
      <c r="E248" s="362"/>
    </row>
    <row r="249" spans="3:5" x14ac:dyDescent="0.25">
      <c r="C249" s="362"/>
      <c r="D249" s="362"/>
      <c r="E249" s="362"/>
    </row>
    <row r="250" spans="3:5" x14ac:dyDescent="0.25">
      <c r="C250" s="362"/>
      <c r="D250" s="362"/>
      <c r="E250" s="362"/>
    </row>
    <row r="251" spans="3:5" x14ac:dyDescent="0.25">
      <c r="C251" s="362"/>
      <c r="D251" s="362"/>
      <c r="E251" s="362"/>
    </row>
    <row r="252" spans="3:5" x14ac:dyDescent="0.25">
      <c r="C252" s="362"/>
      <c r="D252" s="362"/>
      <c r="E252" s="362"/>
    </row>
    <row r="253" spans="3:5" x14ac:dyDescent="0.25">
      <c r="C253" s="362"/>
      <c r="D253" s="362"/>
      <c r="E253" s="362"/>
    </row>
    <row r="254" spans="3:5" x14ac:dyDescent="0.25">
      <c r="C254" s="362"/>
      <c r="D254" s="362"/>
      <c r="E254" s="362"/>
    </row>
    <row r="255" spans="3:5" x14ac:dyDescent="0.25">
      <c r="C255" s="362"/>
      <c r="D255" s="362"/>
      <c r="E255" s="362"/>
    </row>
    <row r="256" spans="3:5" x14ac:dyDescent="0.25">
      <c r="C256" s="362"/>
      <c r="D256" s="362"/>
      <c r="E256" s="362"/>
    </row>
    <row r="257" spans="3:5" x14ac:dyDescent="0.25">
      <c r="C257" s="362"/>
      <c r="D257" s="362"/>
      <c r="E257" s="362"/>
    </row>
    <row r="258" spans="3:5" x14ac:dyDescent="0.25">
      <c r="C258" s="362"/>
      <c r="D258" s="362"/>
      <c r="E258" s="362"/>
    </row>
    <row r="259" spans="3:5" x14ac:dyDescent="0.25">
      <c r="C259" s="362"/>
      <c r="D259" s="362"/>
      <c r="E259" s="362"/>
    </row>
    <row r="260" spans="3:5" x14ac:dyDescent="0.25">
      <c r="C260" s="362"/>
      <c r="D260" s="362"/>
      <c r="E260" s="362"/>
    </row>
    <row r="261" spans="3:5" x14ac:dyDescent="0.25">
      <c r="C261" s="362"/>
      <c r="D261" s="362"/>
      <c r="E261" s="362"/>
    </row>
    <row r="262" spans="3:5" x14ac:dyDescent="0.25">
      <c r="C262" s="362"/>
      <c r="D262" s="362"/>
      <c r="E262" s="362"/>
    </row>
    <row r="263" spans="3:5" x14ac:dyDescent="0.25">
      <c r="C263" s="362"/>
      <c r="D263" s="362"/>
      <c r="E263" s="362"/>
    </row>
    <row r="264" spans="3:5" x14ac:dyDescent="0.25">
      <c r="C264" s="362"/>
      <c r="D264" s="362"/>
      <c r="E264" s="362"/>
    </row>
    <row r="265" spans="3:5" x14ac:dyDescent="0.25">
      <c r="C265" s="362"/>
      <c r="D265" s="362"/>
      <c r="E265" s="362"/>
    </row>
    <row r="266" spans="3:5" x14ac:dyDescent="0.25">
      <c r="C266" s="362"/>
      <c r="D266" s="362"/>
      <c r="E266" s="362"/>
    </row>
    <row r="267" spans="3:5" x14ac:dyDescent="0.25">
      <c r="C267" s="362"/>
      <c r="D267" s="362"/>
      <c r="E267" s="362"/>
    </row>
    <row r="268" spans="3:5" x14ac:dyDescent="0.25">
      <c r="C268" s="362"/>
      <c r="D268" s="362"/>
      <c r="E268" s="362"/>
    </row>
    <row r="269" spans="3:5" x14ac:dyDescent="0.25">
      <c r="C269" s="362"/>
      <c r="D269" s="362"/>
      <c r="E269" s="362"/>
    </row>
    <row r="270" spans="3:5" x14ac:dyDescent="0.25">
      <c r="C270" s="362"/>
      <c r="D270" s="362"/>
      <c r="E270" s="362"/>
    </row>
    <row r="271" spans="3:5" x14ac:dyDescent="0.25">
      <c r="C271" s="362"/>
      <c r="D271" s="362"/>
      <c r="E271" s="362"/>
    </row>
    <row r="272" spans="3:5" x14ac:dyDescent="0.25">
      <c r="C272" s="362"/>
      <c r="D272" s="362"/>
      <c r="E272" s="362"/>
    </row>
    <row r="273" spans="3:5" x14ac:dyDescent="0.25">
      <c r="C273" s="362"/>
      <c r="D273" s="362"/>
      <c r="E273" s="362"/>
    </row>
    <row r="274" spans="3:5" x14ac:dyDescent="0.25">
      <c r="C274" s="362"/>
      <c r="D274" s="362"/>
      <c r="E274" s="362"/>
    </row>
    <row r="275" spans="3:5" x14ac:dyDescent="0.25">
      <c r="C275" s="362"/>
      <c r="D275" s="362"/>
      <c r="E275" s="362"/>
    </row>
    <row r="276" spans="3:5" x14ac:dyDescent="0.25">
      <c r="C276" s="362"/>
      <c r="D276" s="362"/>
      <c r="E276" s="362"/>
    </row>
    <row r="277" spans="3:5" x14ac:dyDescent="0.25">
      <c r="C277" s="362"/>
      <c r="D277" s="362"/>
      <c r="E277" s="362"/>
    </row>
    <row r="278" spans="3:5" x14ac:dyDescent="0.25">
      <c r="C278" s="362"/>
      <c r="D278" s="362"/>
      <c r="E278" s="362"/>
    </row>
    <row r="279" spans="3:5" x14ac:dyDescent="0.25">
      <c r="C279" s="362"/>
      <c r="D279" s="362"/>
      <c r="E279" s="362"/>
    </row>
    <row r="280" spans="3:5" x14ac:dyDescent="0.25">
      <c r="C280" s="362"/>
      <c r="D280" s="362"/>
      <c r="E280" s="362"/>
    </row>
    <row r="281" spans="3:5" x14ac:dyDescent="0.25">
      <c r="C281" s="362"/>
      <c r="D281" s="362"/>
      <c r="E281" s="362"/>
    </row>
    <row r="282" spans="3:5" x14ac:dyDescent="0.25">
      <c r="C282" s="362"/>
      <c r="D282" s="362"/>
      <c r="E282" s="362"/>
    </row>
    <row r="283" spans="3:5" x14ac:dyDescent="0.25">
      <c r="C283" s="362"/>
      <c r="D283" s="362"/>
      <c r="E283" s="362"/>
    </row>
    <row r="284" spans="3:5" x14ac:dyDescent="0.25">
      <c r="C284" s="362"/>
      <c r="D284" s="362"/>
      <c r="E284" s="362"/>
    </row>
    <row r="285" spans="3:5" x14ac:dyDescent="0.25">
      <c r="C285" s="362"/>
      <c r="D285" s="362"/>
      <c r="E285" s="362"/>
    </row>
    <row r="286" spans="3:5" x14ac:dyDescent="0.25">
      <c r="C286" s="362"/>
      <c r="D286" s="362"/>
      <c r="E286" s="362"/>
    </row>
    <row r="287" spans="3:5" x14ac:dyDescent="0.25">
      <c r="C287" s="362"/>
      <c r="D287" s="362"/>
      <c r="E287" s="362"/>
    </row>
    <row r="288" spans="3:5" x14ac:dyDescent="0.25">
      <c r="C288" s="362"/>
      <c r="D288" s="362"/>
      <c r="E288" s="362"/>
    </row>
    <row r="289" spans="3:5" x14ac:dyDescent="0.25">
      <c r="C289" s="362"/>
      <c r="D289" s="362"/>
      <c r="E289" s="362"/>
    </row>
    <row r="290" spans="3:5" x14ac:dyDescent="0.25">
      <c r="C290" s="362"/>
      <c r="D290" s="362"/>
      <c r="E290" s="362"/>
    </row>
    <row r="291" spans="3:5" x14ac:dyDescent="0.25">
      <c r="C291" s="362"/>
      <c r="D291" s="362"/>
      <c r="E291" s="362"/>
    </row>
    <row r="292" spans="3:5" x14ac:dyDescent="0.25">
      <c r="C292" s="362"/>
      <c r="D292" s="362"/>
      <c r="E292" s="362"/>
    </row>
    <row r="293" spans="3:5" x14ac:dyDescent="0.25">
      <c r="C293" s="362"/>
      <c r="D293" s="362"/>
      <c r="E293" s="362"/>
    </row>
    <row r="294" spans="3:5" x14ac:dyDescent="0.25">
      <c r="C294" s="362"/>
      <c r="D294" s="362"/>
      <c r="E294" s="362"/>
    </row>
    <row r="295" spans="3:5" x14ac:dyDescent="0.25">
      <c r="C295" s="362"/>
      <c r="D295" s="362"/>
      <c r="E295" s="362"/>
    </row>
    <row r="296" spans="3:5" x14ac:dyDescent="0.25">
      <c r="C296" s="362"/>
      <c r="D296" s="362"/>
      <c r="E296" s="362"/>
    </row>
    <row r="297" spans="3:5" x14ac:dyDescent="0.25">
      <c r="C297" s="362"/>
      <c r="D297" s="362"/>
      <c r="E297" s="362"/>
    </row>
    <row r="298" spans="3:5" x14ac:dyDescent="0.25">
      <c r="C298" s="362"/>
      <c r="D298" s="362"/>
      <c r="E298" s="362"/>
    </row>
    <row r="299" spans="3:5" x14ac:dyDescent="0.25">
      <c r="C299" s="362"/>
      <c r="D299" s="362"/>
      <c r="E299" s="362"/>
    </row>
    <row r="300" spans="3:5" x14ac:dyDescent="0.25">
      <c r="C300" s="362"/>
      <c r="D300" s="362"/>
      <c r="E300" s="362"/>
    </row>
    <row r="301" spans="3:5" x14ac:dyDescent="0.25">
      <c r="C301" s="362"/>
      <c r="D301" s="362"/>
      <c r="E301" s="362"/>
    </row>
    <row r="302" spans="3:5" x14ac:dyDescent="0.25">
      <c r="C302" s="362"/>
      <c r="D302" s="362"/>
      <c r="E302" s="362"/>
    </row>
    <row r="303" spans="3:5" x14ac:dyDescent="0.25">
      <c r="C303" s="362"/>
      <c r="D303" s="362"/>
      <c r="E303" s="362"/>
    </row>
    <row r="304" spans="3:5" x14ac:dyDescent="0.25">
      <c r="C304" s="362"/>
      <c r="D304" s="362"/>
      <c r="E304" s="362"/>
    </row>
    <row r="305" spans="3:5" x14ac:dyDescent="0.25">
      <c r="C305" s="362"/>
      <c r="D305" s="362"/>
      <c r="E305" s="362"/>
    </row>
    <row r="306" spans="3:5" x14ac:dyDescent="0.25">
      <c r="C306" s="362"/>
      <c r="D306" s="362"/>
      <c r="E306" s="362"/>
    </row>
    <row r="307" spans="3:5" x14ac:dyDescent="0.25">
      <c r="C307" s="362"/>
      <c r="D307" s="362"/>
      <c r="E307" s="362"/>
    </row>
    <row r="308" spans="3:5" x14ac:dyDescent="0.25">
      <c r="C308" s="362"/>
      <c r="D308" s="362"/>
      <c r="E308" s="362"/>
    </row>
    <row r="309" spans="3:5" x14ac:dyDescent="0.25">
      <c r="C309" s="362"/>
      <c r="D309" s="362"/>
      <c r="E309" s="362"/>
    </row>
    <row r="310" spans="3:5" x14ac:dyDescent="0.25">
      <c r="C310" s="362"/>
      <c r="D310" s="362"/>
      <c r="E310" s="362"/>
    </row>
    <row r="311" spans="3:5" x14ac:dyDescent="0.25">
      <c r="C311" s="362"/>
      <c r="D311" s="362"/>
      <c r="E311" s="362"/>
    </row>
    <row r="312" spans="3:5" x14ac:dyDescent="0.25">
      <c r="C312" s="362"/>
      <c r="D312" s="362"/>
      <c r="E312" s="362"/>
    </row>
    <row r="313" spans="3:5" x14ac:dyDescent="0.25">
      <c r="C313" s="362"/>
      <c r="D313" s="362"/>
      <c r="E313" s="362"/>
    </row>
    <row r="314" spans="3:5" x14ac:dyDescent="0.25">
      <c r="C314" s="362"/>
      <c r="D314" s="362"/>
      <c r="E314" s="362"/>
    </row>
    <row r="315" spans="3:5" x14ac:dyDescent="0.25">
      <c r="C315" s="362"/>
      <c r="D315" s="362"/>
      <c r="E315" s="362"/>
    </row>
    <row r="316" spans="3:5" x14ac:dyDescent="0.25">
      <c r="C316" s="362"/>
      <c r="D316" s="362"/>
      <c r="E316" s="362"/>
    </row>
    <row r="317" spans="3:5" x14ac:dyDescent="0.25">
      <c r="C317" s="362"/>
      <c r="D317" s="362"/>
      <c r="E317" s="362"/>
    </row>
    <row r="318" spans="3:5" x14ac:dyDescent="0.25">
      <c r="C318" s="362"/>
      <c r="D318" s="362"/>
      <c r="E318" s="362"/>
    </row>
    <row r="319" spans="3:5" x14ac:dyDescent="0.25">
      <c r="C319" s="362"/>
      <c r="D319" s="362"/>
      <c r="E319" s="362"/>
    </row>
    <row r="320" spans="3:5" x14ac:dyDescent="0.25">
      <c r="C320" s="362"/>
      <c r="D320" s="362"/>
      <c r="E320" s="362"/>
    </row>
    <row r="321" spans="3:5" x14ac:dyDescent="0.25">
      <c r="C321" s="362"/>
      <c r="D321" s="362"/>
      <c r="E321" s="362"/>
    </row>
    <row r="322" spans="3:5" x14ac:dyDescent="0.25">
      <c r="C322" s="362"/>
      <c r="D322" s="362"/>
      <c r="E322" s="362"/>
    </row>
    <row r="323" spans="3:5" x14ac:dyDescent="0.25">
      <c r="C323" s="362"/>
      <c r="D323" s="362"/>
      <c r="E323" s="362"/>
    </row>
    <row r="324" spans="3:5" x14ac:dyDescent="0.25">
      <c r="C324" s="362"/>
      <c r="D324" s="362"/>
      <c r="E324" s="362"/>
    </row>
    <row r="325" spans="3:5" x14ac:dyDescent="0.25">
      <c r="C325" s="362"/>
      <c r="D325" s="362"/>
      <c r="E325" s="362"/>
    </row>
    <row r="326" spans="3:5" x14ac:dyDescent="0.25">
      <c r="C326" s="362"/>
      <c r="D326" s="362"/>
      <c r="E326" s="362"/>
    </row>
    <row r="327" spans="3:5" x14ac:dyDescent="0.25">
      <c r="C327" s="362"/>
      <c r="D327" s="362"/>
      <c r="E327" s="362"/>
    </row>
    <row r="328" spans="3:5" x14ac:dyDescent="0.25">
      <c r="C328" s="362"/>
      <c r="D328" s="362"/>
      <c r="E328" s="362"/>
    </row>
    <row r="329" spans="3:5" x14ac:dyDescent="0.25">
      <c r="C329" s="362"/>
      <c r="D329" s="362"/>
      <c r="E329" s="362"/>
    </row>
    <row r="330" spans="3:5" x14ac:dyDescent="0.25">
      <c r="C330" s="362"/>
      <c r="D330" s="362"/>
      <c r="E330" s="362"/>
    </row>
    <row r="331" spans="3:5" x14ac:dyDescent="0.25">
      <c r="C331" s="362"/>
      <c r="D331" s="362"/>
      <c r="E331" s="362"/>
    </row>
    <row r="332" spans="3:5" x14ac:dyDescent="0.25">
      <c r="C332" s="362"/>
      <c r="D332" s="362"/>
      <c r="E332" s="362"/>
    </row>
    <row r="333" spans="3:5" x14ac:dyDescent="0.25">
      <c r="C333" s="362"/>
      <c r="D333" s="362"/>
      <c r="E333" s="362"/>
    </row>
    <row r="334" spans="3:5" x14ac:dyDescent="0.25">
      <c r="C334" s="362"/>
      <c r="D334" s="362"/>
      <c r="E334" s="362"/>
    </row>
    <row r="335" spans="3:5" x14ac:dyDescent="0.25">
      <c r="C335" s="362"/>
      <c r="D335" s="362"/>
      <c r="E335" s="362"/>
    </row>
    <row r="336" spans="3:5" x14ac:dyDescent="0.25">
      <c r="C336" s="362"/>
      <c r="D336" s="362"/>
      <c r="E336" s="362"/>
    </row>
    <row r="337" spans="3:5" x14ac:dyDescent="0.25">
      <c r="C337" s="362"/>
      <c r="D337" s="362"/>
      <c r="E337" s="362"/>
    </row>
    <row r="338" spans="3:5" x14ac:dyDescent="0.25">
      <c r="C338" s="362"/>
      <c r="D338" s="362"/>
      <c r="E338" s="362"/>
    </row>
    <row r="339" spans="3:5" x14ac:dyDescent="0.25">
      <c r="C339" s="362"/>
      <c r="D339" s="362"/>
      <c r="E339" s="362"/>
    </row>
    <row r="340" spans="3:5" x14ac:dyDescent="0.25">
      <c r="C340" s="362"/>
      <c r="D340" s="362"/>
      <c r="E340" s="362"/>
    </row>
    <row r="341" spans="3:5" x14ac:dyDescent="0.25">
      <c r="C341" s="362"/>
      <c r="D341" s="362"/>
      <c r="E341" s="362"/>
    </row>
    <row r="342" spans="3:5" x14ac:dyDescent="0.25">
      <c r="C342" s="362"/>
      <c r="D342" s="362"/>
      <c r="E342" s="362"/>
    </row>
    <row r="343" spans="3:5" x14ac:dyDescent="0.25">
      <c r="C343" s="362"/>
      <c r="D343" s="362"/>
      <c r="E343" s="362"/>
    </row>
    <row r="344" spans="3:5" x14ac:dyDescent="0.25">
      <c r="C344" s="362"/>
      <c r="D344" s="362"/>
      <c r="E344" s="362"/>
    </row>
    <row r="345" spans="3:5" x14ac:dyDescent="0.25">
      <c r="C345" s="362"/>
      <c r="D345" s="362"/>
      <c r="E345" s="362"/>
    </row>
    <row r="346" spans="3:5" x14ac:dyDescent="0.25">
      <c r="C346" s="362"/>
      <c r="D346" s="362"/>
      <c r="E346" s="362"/>
    </row>
    <row r="347" spans="3:5" x14ac:dyDescent="0.25">
      <c r="C347" s="362"/>
      <c r="D347" s="362"/>
      <c r="E347" s="362"/>
    </row>
    <row r="348" spans="3:5" x14ac:dyDescent="0.25">
      <c r="C348" s="362"/>
      <c r="D348" s="362"/>
      <c r="E348" s="362"/>
    </row>
    <row r="349" spans="3:5" x14ac:dyDescent="0.25">
      <c r="C349" s="362"/>
      <c r="D349" s="362"/>
      <c r="E349" s="362"/>
    </row>
    <row r="350" spans="3:5" x14ac:dyDescent="0.25">
      <c r="C350" s="362"/>
      <c r="D350" s="362"/>
      <c r="E350" s="362"/>
    </row>
    <row r="351" spans="3:5" x14ac:dyDescent="0.25">
      <c r="C351" s="362"/>
      <c r="D351" s="362"/>
      <c r="E351" s="362"/>
    </row>
    <row r="352" spans="3:5" x14ac:dyDescent="0.25">
      <c r="C352" s="362"/>
      <c r="D352" s="362"/>
      <c r="E352" s="362"/>
    </row>
    <row r="353" spans="3:5" x14ac:dyDescent="0.25">
      <c r="C353" s="362"/>
      <c r="D353" s="362"/>
      <c r="E353" s="362"/>
    </row>
    <row r="354" spans="3:5" x14ac:dyDescent="0.25">
      <c r="C354" s="362"/>
      <c r="D354" s="362"/>
      <c r="E354" s="362"/>
    </row>
    <row r="355" spans="3:5" x14ac:dyDescent="0.25">
      <c r="C355" s="362"/>
      <c r="D355" s="362"/>
      <c r="E355" s="362"/>
    </row>
    <row r="356" spans="3:5" x14ac:dyDescent="0.25">
      <c r="C356" s="362"/>
      <c r="D356" s="362"/>
      <c r="E356" s="362"/>
    </row>
    <row r="357" spans="3:5" x14ac:dyDescent="0.25">
      <c r="C357" s="362"/>
      <c r="D357" s="362"/>
      <c r="E357" s="362"/>
    </row>
    <row r="358" spans="3:5" x14ac:dyDescent="0.25">
      <c r="C358" s="362"/>
      <c r="D358" s="362"/>
      <c r="E358" s="362"/>
    </row>
    <row r="359" spans="3:5" x14ac:dyDescent="0.25">
      <c r="C359" s="362"/>
      <c r="D359" s="362"/>
      <c r="E359" s="362"/>
    </row>
    <row r="360" spans="3:5" x14ac:dyDescent="0.25">
      <c r="C360" s="362"/>
      <c r="D360" s="362"/>
      <c r="E360" s="362"/>
    </row>
    <row r="361" spans="3:5" x14ac:dyDescent="0.25">
      <c r="C361" s="362"/>
      <c r="D361" s="362"/>
      <c r="E361" s="362"/>
    </row>
    <row r="362" spans="3:5" x14ac:dyDescent="0.25">
      <c r="C362" s="362"/>
      <c r="D362" s="362"/>
      <c r="E362" s="362"/>
    </row>
    <row r="363" spans="3:5" x14ac:dyDescent="0.25">
      <c r="C363" s="362"/>
      <c r="D363" s="362"/>
      <c r="E363" s="362"/>
    </row>
    <row r="364" spans="3:5" x14ac:dyDescent="0.25">
      <c r="C364" s="362"/>
      <c r="D364" s="362"/>
      <c r="E364" s="362"/>
    </row>
    <row r="365" spans="3:5" x14ac:dyDescent="0.25">
      <c r="C365" s="362"/>
      <c r="D365" s="362"/>
      <c r="E365" s="362"/>
    </row>
    <row r="366" spans="3:5" x14ac:dyDescent="0.25">
      <c r="C366" s="362"/>
      <c r="D366" s="362"/>
      <c r="E366" s="362"/>
    </row>
    <row r="367" spans="3:5" x14ac:dyDescent="0.25">
      <c r="C367" s="362"/>
      <c r="D367" s="362"/>
      <c r="E367" s="362"/>
    </row>
    <row r="368" spans="3:5" x14ac:dyDescent="0.25">
      <c r="C368" s="362"/>
      <c r="D368" s="362"/>
      <c r="E368" s="362"/>
    </row>
    <row r="369" spans="3:5" x14ac:dyDescent="0.25">
      <c r="C369" s="362"/>
      <c r="D369" s="362"/>
      <c r="E369" s="362"/>
    </row>
    <row r="370" spans="3:5" x14ac:dyDescent="0.25">
      <c r="C370" s="362"/>
      <c r="D370" s="362"/>
      <c r="E370" s="362"/>
    </row>
    <row r="371" spans="3:5" x14ac:dyDescent="0.25">
      <c r="C371" s="362"/>
      <c r="D371" s="362"/>
      <c r="E371" s="362"/>
    </row>
    <row r="372" spans="3:5" x14ac:dyDescent="0.25">
      <c r="C372" s="362"/>
      <c r="D372" s="362"/>
      <c r="E372" s="362"/>
    </row>
    <row r="373" spans="3:5" x14ac:dyDescent="0.25">
      <c r="C373" s="362"/>
      <c r="D373" s="362"/>
      <c r="E373" s="362"/>
    </row>
    <row r="64568" spans="2:2" x14ac:dyDescent="0.25">
      <c r="B64568" s="135"/>
    </row>
  </sheetData>
  <mergeCells count="12">
    <mergeCell ref="E6:F6"/>
    <mergeCell ref="G6:H6"/>
    <mergeCell ref="G7:G9"/>
    <mergeCell ref="H7:H9"/>
    <mergeCell ref="K7:K10"/>
    <mergeCell ref="I7:I9"/>
    <mergeCell ref="J7:J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4690"/>
  <sheetViews>
    <sheetView showGridLines="0" zoomScale="80" zoomScaleNormal="8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C3" sqref="C3"/>
    </sheetView>
  </sheetViews>
  <sheetFormatPr defaultColWidth="11.453125" defaultRowHeight="12.5" x14ac:dyDescent="0.25"/>
  <cols>
    <col min="1" max="1" width="1.1796875" style="76" customWidth="1"/>
    <col min="2" max="2" width="54.7265625" style="76" customWidth="1"/>
    <col min="3" max="5" width="15.54296875" style="87" customWidth="1"/>
    <col min="6" max="6" width="18.81640625" style="76" customWidth="1"/>
    <col min="7" max="9" width="19.54296875" style="76" customWidth="1"/>
    <col min="10" max="11" width="13.54296875" style="76" customWidth="1"/>
    <col min="12" max="12" width="16.54296875" style="76" bestFit="1" customWidth="1"/>
    <col min="13" max="16384" width="11.453125" style="76"/>
  </cols>
  <sheetData>
    <row r="1" spans="1:21" ht="34" customHeight="1" x14ac:dyDescent="0.25">
      <c r="B1" s="437"/>
      <c r="F1" s="87"/>
      <c r="G1" s="438"/>
    </row>
    <row r="2" spans="1:21" ht="15" customHeight="1" x14ac:dyDescent="0.25">
      <c r="B2" s="84" t="s">
        <v>14</v>
      </c>
      <c r="F2" s="87"/>
    </row>
    <row r="3" spans="1:21" ht="14.15" customHeight="1" x14ac:dyDescent="0.25">
      <c r="B3" s="88" t="s">
        <v>63</v>
      </c>
      <c r="G3" s="439"/>
      <c r="H3" s="439"/>
    </row>
    <row r="4" spans="1:21" ht="3" customHeight="1" x14ac:dyDescent="0.25">
      <c r="B4" s="88"/>
      <c r="G4" s="439"/>
      <c r="H4" s="439"/>
    </row>
    <row r="5" spans="1:21" ht="25.5" customHeight="1" thickBot="1" x14ac:dyDescent="0.3">
      <c r="B5" s="421" t="s">
        <v>112</v>
      </c>
      <c r="C5" s="85"/>
      <c r="D5" s="93"/>
      <c r="E5" s="94"/>
      <c r="H5" s="95"/>
      <c r="I5" s="96"/>
      <c r="J5" s="95" t="s">
        <v>15</v>
      </c>
      <c r="K5" s="422">
        <f>'Execução Orçamentária 2021'!U4</f>
        <v>44561</v>
      </c>
    </row>
    <row r="6" spans="1:21" ht="20.149999999999999" hidden="1" customHeight="1" x14ac:dyDescent="0.25">
      <c r="B6" s="98" t="s">
        <v>22</v>
      </c>
      <c r="C6" s="103"/>
      <c r="D6" s="420"/>
      <c r="E6" s="521" t="s">
        <v>95</v>
      </c>
      <c r="F6" s="522"/>
      <c r="G6" s="522"/>
      <c r="H6" s="523"/>
    </row>
    <row r="7" spans="1:21" s="104" customFormat="1" ht="18.75" customHeight="1" thickTop="1" x14ac:dyDescent="0.25">
      <c r="A7" s="76"/>
      <c r="B7" s="516" t="s">
        <v>22</v>
      </c>
      <c r="C7" s="519" t="s">
        <v>99</v>
      </c>
      <c r="D7" s="519" t="s">
        <v>137</v>
      </c>
      <c r="E7" s="519" t="s">
        <v>100</v>
      </c>
      <c r="F7" s="519" t="s">
        <v>326</v>
      </c>
      <c r="G7" s="519" t="s">
        <v>232</v>
      </c>
      <c r="H7" s="519" t="s">
        <v>111</v>
      </c>
      <c r="I7" s="519" t="s">
        <v>101</v>
      </c>
      <c r="J7" s="519" t="s">
        <v>314</v>
      </c>
      <c r="K7" s="524" t="s">
        <v>191</v>
      </c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s="104" customFormat="1" ht="15" customHeight="1" x14ac:dyDescent="0.25">
      <c r="A8" s="76"/>
      <c r="B8" s="517"/>
      <c r="C8" s="520"/>
      <c r="D8" s="520"/>
      <c r="E8" s="520"/>
      <c r="F8" s="520"/>
      <c r="G8" s="520"/>
      <c r="H8" s="520"/>
      <c r="I8" s="520"/>
      <c r="J8" s="520"/>
      <c r="K8" s="525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1" s="104" customFormat="1" ht="12.75" customHeight="1" x14ac:dyDescent="0.25">
      <c r="A9" s="76"/>
      <c r="B9" s="517"/>
      <c r="C9" s="520"/>
      <c r="D9" s="520"/>
      <c r="E9" s="520"/>
      <c r="F9" s="520"/>
      <c r="G9" s="520"/>
      <c r="H9" s="520"/>
      <c r="I9" s="520"/>
      <c r="J9" s="520"/>
      <c r="K9" s="525"/>
      <c r="L9" s="76"/>
      <c r="M9" s="76"/>
      <c r="N9" s="76"/>
      <c r="O9" s="76"/>
      <c r="P9" s="76"/>
      <c r="Q9" s="76"/>
      <c r="R9" s="76"/>
      <c r="S9" s="76"/>
      <c r="T9" s="76"/>
      <c r="U9" s="76"/>
    </row>
    <row r="10" spans="1:21" s="104" customFormat="1" ht="15" customHeight="1" thickBot="1" x14ac:dyDescent="0.3">
      <c r="A10" s="76"/>
      <c r="B10" s="518"/>
      <c r="C10" s="426" t="s">
        <v>102</v>
      </c>
      <c r="D10" s="426" t="s">
        <v>103</v>
      </c>
      <c r="E10" s="426" t="s">
        <v>104</v>
      </c>
      <c r="F10" s="426" t="s">
        <v>105</v>
      </c>
      <c r="G10" s="426" t="s">
        <v>106</v>
      </c>
      <c r="H10" s="426" t="s">
        <v>107</v>
      </c>
      <c r="I10" s="426" t="s">
        <v>108</v>
      </c>
      <c r="J10" s="426" t="s">
        <v>118</v>
      </c>
      <c r="K10" s="526"/>
      <c r="L10" s="76"/>
      <c r="M10" s="76"/>
      <c r="N10" s="76"/>
      <c r="O10" s="76"/>
      <c r="P10" s="76"/>
      <c r="Q10" s="76"/>
      <c r="R10" s="76"/>
      <c r="S10" s="76"/>
      <c r="T10" s="76"/>
      <c r="U10" s="76"/>
    </row>
    <row r="11" spans="1:21" s="108" customFormat="1" ht="37" customHeight="1" thickTop="1" x14ac:dyDescent="0.25">
      <c r="A11" s="76"/>
      <c r="B11" s="434" t="s">
        <v>238</v>
      </c>
      <c r="C11" s="435">
        <f>'Execução Orçamentária 2021'!J37</f>
        <v>180000</v>
      </c>
      <c r="D11" s="435">
        <f>'Execução Orçamentária 2021'!K37</f>
        <v>-18223</v>
      </c>
      <c r="E11" s="435">
        <f>'Execução Orçamentária 2021'!L37</f>
        <v>161777</v>
      </c>
      <c r="F11" s="435">
        <f>'Execução Orçamentária 2021'!M37</f>
        <v>0</v>
      </c>
      <c r="G11" s="435">
        <f>'Execução Orçamentária 2021'!N37</f>
        <v>161777</v>
      </c>
      <c r="H11" s="435">
        <f>'Execução Orçamentária 2021'!O37</f>
        <v>161776.72999999998</v>
      </c>
      <c r="I11" s="435">
        <f>+G11-H11</f>
        <v>0.27000000001862645</v>
      </c>
      <c r="J11" s="418">
        <f>IFERROR((H11/G11),0%)</f>
        <v>0.99999833103593205</v>
      </c>
      <c r="K11" s="367" t="s">
        <v>195</v>
      </c>
      <c r="L11" s="171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108" customFormat="1" ht="37" customHeight="1" x14ac:dyDescent="0.25">
      <c r="A12" s="76"/>
      <c r="B12" s="368" t="s">
        <v>257</v>
      </c>
      <c r="C12" s="155">
        <f>'Execução Orçamentária 2021'!J65</f>
        <v>35000000</v>
      </c>
      <c r="D12" s="155">
        <f>'Execução Orçamentária 2021'!K65</f>
        <v>-39000</v>
      </c>
      <c r="E12" s="155">
        <f>'Execução Orçamentária 2021'!L65</f>
        <v>34961000</v>
      </c>
      <c r="F12" s="155">
        <f>'Execução Orçamentária 2021'!M65</f>
        <v>0</v>
      </c>
      <c r="G12" s="155">
        <f>'Execução Orçamentária 2021'!N65</f>
        <v>34961000</v>
      </c>
      <c r="H12" s="155">
        <f>'Execução Orçamentária 2021'!O65</f>
        <v>34960999.979999997</v>
      </c>
      <c r="I12" s="154">
        <f>G12-H12</f>
        <v>2.0000003278255463E-2</v>
      </c>
      <c r="J12" s="419">
        <f t="shared" ref="J12:J25" si="0">IFERROR((H12/G12),0%)</f>
        <v>0.99999999942793394</v>
      </c>
      <c r="K12" s="364" t="s">
        <v>193</v>
      </c>
      <c r="L12" s="171"/>
      <c r="M12" s="76"/>
      <c r="N12" s="85"/>
      <c r="O12" s="76"/>
      <c r="P12" s="76"/>
      <c r="Q12" s="76"/>
      <c r="R12" s="76"/>
      <c r="S12" s="76"/>
      <c r="T12" s="76"/>
      <c r="U12" s="76"/>
    </row>
    <row r="13" spans="1:21" s="108" customFormat="1" ht="37" customHeight="1" x14ac:dyDescent="0.25">
      <c r="A13" s="76"/>
      <c r="B13" s="144" t="s">
        <v>271</v>
      </c>
      <c r="C13" s="162">
        <f>'Execução Orçamentária 2021'!J138</f>
        <v>720000</v>
      </c>
      <c r="D13" s="162">
        <f>'Execução Orçamentária 2021'!K138</f>
        <v>-200000</v>
      </c>
      <c r="E13" s="162">
        <f>'Execução Orçamentária 2021'!L138</f>
        <v>520000</v>
      </c>
      <c r="F13" s="162">
        <f>'Execução Orçamentária 2021'!M138</f>
        <v>0</v>
      </c>
      <c r="G13" s="162">
        <f>'Execução Orçamentária 2021'!N138</f>
        <v>520000</v>
      </c>
      <c r="H13" s="162">
        <f>'Execução Orçamentária 2021'!O138</f>
        <v>520000</v>
      </c>
      <c r="I13" s="366">
        <f>G13-H13</f>
        <v>0</v>
      </c>
      <c r="J13" s="419">
        <f t="shared" si="0"/>
        <v>1</v>
      </c>
      <c r="K13" s="364" t="s">
        <v>193</v>
      </c>
      <c r="L13" s="171"/>
      <c r="M13" s="76"/>
      <c r="N13" s="76"/>
      <c r="O13" s="76"/>
      <c r="P13" s="76"/>
      <c r="Q13" s="76"/>
      <c r="R13" s="76"/>
      <c r="S13" s="76"/>
      <c r="T13" s="76"/>
      <c r="U13" s="76"/>
    </row>
    <row r="14" spans="1:21" s="108" customFormat="1" ht="37" customHeight="1" x14ac:dyDescent="0.25">
      <c r="A14" s="76"/>
      <c r="B14" s="365" t="s">
        <v>247</v>
      </c>
      <c r="C14" s="155">
        <f>'Execução Orçamentária 2021'!J148</f>
        <v>7774000</v>
      </c>
      <c r="D14" s="155">
        <f>'Execução Orçamentária 2021'!K148</f>
        <v>-5838809</v>
      </c>
      <c r="E14" s="155">
        <f>'Execução Orçamentária 2021'!L148</f>
        <v>1935191</v>
      </c>
      <c r="F14" s="155">
        <f>'Execução Orçamentária 2021'!M148</f>
        <v>0</v>
      </c>
      <c r="G14" s="155">
        <f>'Execução Orçamentária 2021'!N148</f>
        <v>1935191</v>
      </c>
      <c r="H14" s="155">
        <f>'Execução Orçamentária 2021'!O148</f>
        <v>1935190.2</v>
      </c>
      <c r="I14" s="154">
        <f>+G14-H14</f>
        <v>0.80000000004656613</v>
      </c>
      <c r="J14" s="419">
        <f t="shared" si="0"/>
        <v>0.99999958660411292</v>
      </c>
      <c r="K14" s="364" t="s">
        <v>194</v>
      </c>
      <c r="L14" s="171"/>
      <c r="M14" s="85"/>
      <c r="N14" s="76"/>
      <c r="O14" s="76"/>
      <c r="P14" s="76"/>
      <c r="Q14" s="76"/>
      <c r="R14" s="76"/>
      <c r="S14" s="76"/>
      <c r="T14" s="76"/>
      <c r="U14" s="76"/>
    </row>
    <row r="15" spans="1:21" s="108" customFormat="1" ht="37" customHeight="1" x14ac:dyDescent="0.25">
      <c r="A15" s="76"/>
      <c r="B15" s="144" t="s">
        <v>273</v>
      </c>
      <c r="C15" s="155">
        <f>'Execução Orçamentária 2021'!J182</f>
        <v>2600000</v>
      </c>
      <c r="D15" s="155">
        <f>'Execução Orçamentária 2021'!K182</f>
        <v>-53337</v>
      </c>
      <c r="E15" s="155">
        <f>'Execução Orçamentária 2021'!L182</f>
        <v>2546663</v>
      </c>
      <c r="F15" s="155">
        <f>'Execução Orçamentária 2021'!M182</f>
        <v>0</v>
      </c>
      <c r="G15" s="155">
        <f>'Execução Orçamentária 2021'!N182</f>
        <v>2546663</v>
      </c>
      <c r="H15" s="155">
        <f>'Execução Orçamentária 2021'!O182</f>
        <v>2544948.56</v>
      </c>
      <c r="I15" s="154">
        <f>+G15-H15</f>
        <v>1714.4399999999441</v>
      </c>
      <c r="J15" s="419">
        <f t="shared" si="0"/>
        <v>0.99932678960663424</v>
      </c>
      <c r="K15" s="364" t="s">
        <v>194</v>
      </c>
      <c r="L15" s="171"/>
      <c r="M15" s="85"/>
      <c r="N15" s="76"/>
      <c r="O15" s="76"/>
      <c r="P15" s="76"/>
      <c r="Q15" s="76"/>
      <c r="R15" s="76"/>
      <c r="S15" s="76"/>
      <c r="T15" s="76"/>
      <c r="U15" s="76"/>
    </row>
    <row r="16" spans="1:21" s="108" customFormat="1" ht="37" customHeight="1" x14ac:dyDescent="0.25">
      <c r="A16" s="76"/>
      <c r="B16" s="144" t="s">
        <v>277</v>
      </c>
      <c r="C16" s="155">
        <f>'Execução Orçamentária 2021'!J202</f>
        <v>5400000</v>
      </c>
      <c r="D16" s="155">
        <f>'Execução Orçamentária 2021'!K202</f>
        <v>-100000</v>
      </c>
      <c r="E16" s="155">
        <f>'Execução Orçamentária 2021'!L202</f>
        <v>5300000</v>
      </c>
      <c r="F16" s="155">
        <f>'Execução Orçamentária 2021'!M202</f>
        <v>0</v>
      </c>
      <c r="G16" s="155">
        <f>'Execução Orçamentária 2021'!N202</f>
        <v>5300000</v>
      </c>
      <c r="H16" s="155">
        <f>'Execução Orçamentária 2021'!O202</f>
        <v>5300000</v>
      </c>
      <c r="I16" s="154">
        <f>+G16-H16</f>
        <v>0</v>
      </c>
      <c r="J16" s="419">
        <f t="shared" si="0"/>
        <v>1</v>
      </c>
      <c r="K16" s="364" t="s">
        <v>194</v>
      </c>
      <c r="L16" s="171"/>
      <c r="M16" s="85"/>
      <c r="N16" s="76"/>
      <c r="O16" s="76"/>
      <c r="P16" s="76"/>
      <c r="Q16" s="76"/>
      <c r="R16" s="76"/>
      <c r="S16" s="76"/>
      <c r="T16" s="76"/>
      <c r="U16" s="76"/>
    </row>
    <row r="17" spans="1:248" s="108" customFormat="1" ht="37" customHeight="1" x14ac:dyDescent="0.25">
      <c r="A17" s="76"/>
      <c r="B17" s="144" t="s">
        <v>281</v>
      </c>
      <c r="C17" s="155">
        <f>'Execução Orçamentária 2021'!J218</f>
        <v>12589679</v>
      </c>
      <c r="D17" s="155">
        <f>'Execução Orçamentária 2021'!K218</f>
        <v>0</v>
      </c>
      <c r="E17" s="155">
        <f>'Execução Orçamentária 2021'!L218</f>
        <v>12589679</v>
      </c>
      <c r="F17" s="155">
        <f>'Execução Orçamentária 2021'!M218</f>
        <v>0</v>
      </c>
      <c r="G17" s="155">
        <f>'Execução Orçamentária 2021'!N218</f>
        <v>12589679</v>
      </c>
      <c r="H17" s="155">
        <f>'Execução Orçamentária 2021'!O218</f>
        <v>12589678.800000001</v>
      </c>
      <c r="I17" s="154">
        <f t="shared" ref="I17:I24" si="1">+G17-H17</f>
        <v>0.19999999925494194</v>
      </c>
      <c r="J17" s="419">
        <f t="shared" si="0"/>
        <v>0.99999998411397151</v>
      </c>
      <c r="K17" s="364" t="s">
        <v>192</v>
      </c>
      <c r="L17" s="171"/>
      <c r="M17" s="85"/>
      <c r="N17" s="76"/>
      <c r="O17" s="76"/>
      <c r="P17" s="76"/>
      <c r="Q17" s="76"/>
      <c r="R17" s="76"/>
      <c r="S17" s="76"/>
      <c r="T17" s="76"/>
      <c r="U17" s="76"/>
    </row>
    <row r="18" spans="1:248" s="108" customFormat="1" ht="37" customHeight="1" x14ac:dyDescent="0.25">
      <c r="A18" s="76"/>
      <c r="B18" s="144" t="s">
        <v>285</v>
      </c>
      <c r="C18" s="155">
        <f>'Execução Orçamentária 2021'!J242</f>
        <v>2327000</v>
      </c>
      <c r="D18" s="155">
        <f>'Execução Orçamentária 2021'!K242</f>
        <v>-90000</v>
      </c>
      <c r="E18" s="155">
        <f>'Execução Orçamentária 2021'!L242</f>
        <v>2237000</v>
      </c>
      <c r="F18" s="155">
        <f>'Execução Orçamentária 2021'!M242</f>
        <v>0</v>
      </c>
      <c r="G18" s="155">
        <f>'Execução Orçamentária 2021'!N242</f>
        <v>2237000</v>
      </c>
      <c r="H18" s="155">
        <f>'Execução Orçamentária 2021'!O242</f>
        <v>2237000</v>
      </c>
      <c r="I18" s="154">
        <f>+G18-H18</f>
        <v>0</v>
      </c>
      <c r="J18" s="419">
        <f t="shared" si="0"/>
        <v>1</v>
      </c>
      <c r="K18" s="364" t="s">
        <v>196</v>
      </c>
      <c r="L18" s="171"/>
      <c r="M18" s="76"/>
      <c r="N18" s="76"/>
      <c r="O18" s="76"/>
      <c r="P18" s="76"/>
      <c r="Q18" s="76"/>
      <c r="R18" s="76"/>
      <c r="S18" s="76"/>
      <c r="T18" s="76"/>
      <c r="U18" s="76"/>
    </row>
    <row r="19" spans="1:248" s="108" customFormat="1" ht="37" customHeight="1" x14ac:dyDescent="0.25">
      <c r="A19" s="76"/>
      <c r="B19" s="144" t="s">
        <v>286</v>
      </c>
      <c r="C19" s="155">
        <f>'Execução Orçamentária 2021'!J251</f>
        <v>6500000</v>
      </c>
      <c r="D19" s="155">
        <f>'Execução Orçamentária 2021'!K251</f>
        <v>0</v>
      </c>
      <c r="E19" s="155">
        <f>'Execução Orçamentária 2021'!L251</f>
        <v>6500000</v>
      </c>
      <c r="F19" s="155">
        <f>'Execução Orçamentária 2021'!M251</f>
        <v>0</v>
      </c>
      <c r="G19" s="155">
        <f>'Execução Orçamentária 2021'!N251</f>
        <v>6500000</v>
      </c>
      <c r="H19" s="155">
        <f>'Execução Orçamentária 2021'!O251</f>
        <v>6499946</v>
      </c>
      <c r="I19" s="154">
        <f t="shared" si="1"/>
        <v>54</v>
      </c>
      <c r="J19" s="419">
        <f t="shared" si="0"/>
        <v>0.99999169230769236</v>
      </c>
      <c r="K19" s="364" t="s">
        <v>192</v>
      </c>
      <c r="L19" s="85"/>
      <c r="M19" s="76"/>
      <c r="N19" s="76"/>
      <c r="O19" s="76"/>
      <c r="P19" s="76"/>
      <c r="Q19" s="76"/>
      <c r="R19" s="76"/>
      <c r="S19" s="76"/>
      <c r="T19" s="76"/>
      <c r="U19" s="76"/>
    </row>
    <row r="20" spans="1:248" s="108" customFormat="1" ht="37" customHeight="1" x14ac:dyDescent="0.25">
      <c r="A20" s="76"/>
      <c r="B20" s="144" t="s">
        <v>291</v>
      </c>
      <c r="C20" s="155">
        <f>'Execução Orçamentária 2021'!J272</f>
        <v>1900000</v>
      </c>
      <c r="D20" s="155">
        <f>'Execução Orçamentária 2021'!K272</f>
        <v>-200000</v>
      </c>
      <c r="E20" s="155">
        <f>'Execução Orçamentária 2021'!L272</f>
        <v>1700000</v>
      </c>
      <c r="F20" s="155">
        <f>'Execução Orçamentária 2021'!M272</f>
        <v>0</v>
      </c>
      <c r="G20" s="155">
        <f>'Execução Orçamentária 2021'!N272</f>
        <v>1700000</v>
      </c>
      <c r="H20" s="155">
        <f>'Execução Orçamentária 2021'!O272</f>
        <v>1699879.0899999999</v>
      </c>
      <c r="I20" s="154">
        <f t="shared" si="1"/>
        <v>120.91000000014901</v>
      </c>
      <c r="J20" s="419">
        <f t="shared" si="0"/>
        <v>0.99992887647058815</v>
      </c>
      <c r="K20" s="364" t="s">
        <v>196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1:248" s="108" customFormat="1" ht="37" customHeight="1" x14ac:dyDescent="0.25">
      <c r="A21" s="76"/>
      <c r="B21" s="144" t="s">
        <v>293</v>
      </c>
      <c r="C21" s="155">
        <f>'Execução Orçamentária 2021'!J282</f>
        <v>4000000</v>
      </c>
      <c r="D21" s="155">
        <f>'Execução Orçamentária 2021'!K282</f>
        <v>-59210</v>
      </c>
      <c r="E21" s="155">
        <f>'Execução Orçamentária 2021'!L282</f>
        <v>3940790</v>
      </c>
      <c r="F21" s="155">
        <f>'Execução Orçamentária 2021'!M282</f>
        <v>0</v>
      </c>
      <c r="G21" s="155">
        <f>'Execução Orçamentária 2021'!N282</f>
        <v>3940790</v>
      </c>
      <c r="H21" s="155">
        <f>'Execução Orçamentária 2021'!O282</f>
        <v>3940789.74</v>
      </c>
      <c r="I21" s="154">
        <f t="shared" si="1"/>
        <v>0.25999999977648258</v>
      </c>
      <c r="J21" s="419">
        <f t="shared" si="0"/>
        <v>0.99999993402338117</v>
      </c>
      <c r="K21" s="364" t="s">
        <v>194</v>
      </c>
      <c r="L21" s="85"/>
      <c r="M21" s="76"/>
      <c r="N21" s="76"/>
      <c r="O21" s="76"/>
      <c r="P21" s="76"/>
      <c r="Q21" s="76"/>
      <c r="R21" s="76"/>
      <c r="S21" s="76"/>
      <c r="T21" s="76"/>
      <c r="U21" s="76"/>
    </row>
    <row r="22" spans="1:248" s="108" customFormat="1" ht="37" customHeight="1" x14ac:dyDescent="0.25">
      <c r="A22" s="76"/>
      <c r="B22" s="144" t="s">
        <v>296</v>
      </c>
      <c r="C22" s="154">
        <f>'Execução Orçamentária 2021'!J307</f>
        <v>9100000</v>
      </c>
      <c r="D22" s="154">
        <f>'Execução Orçamentária 2021'!K307</f>
        <v>-200000</v>
      </c>
      <c r="E22" s="154">
        <f>'Execução Orçamentária 2021'!L307</f>
        <v>8900000</v>
      </c>
      <c r="F22" s="154">
        <f>'Execução Orçamentária 2021'!M307</f>
        <v>0</v>
      </c>
      <c r="G22" s="154">
        <f>'Execução Orçamentária 2021'!N307</f>
        <v>8900000</v>
      </c>
      <c r="H22" s="154">
        <f>'Execução Orçamentária 2021'!O307</f>
        <v>8899999.9299999997</v>
      </c>
      <c r="I22" s="154">
        <f t="shared" si="1"/>
        <v>7.0000000298023224E-2</v>
      </c>
      <c r="J22" s="419">
        <f t="shared" si="0"/>
        <v>0.99999999213483137</v>
      </c>
      <c r="K22" s="364" t="s">
        <v>192</v>
      </c>
      <c r="L22" s="440"/>
      <c r="M22" s="85"/>
      <c r="N22" s="76"/>
      <c r="O22" s="76"/>
      <c r="P22" s="76"/>
      <c r="Q22" s="76"/>
      <c r="R22" s="76"/>
      <c r="S22" s="76"/>
      <c r="T22" s="76"/>
      <c r="U22" s="76"/>
    </row>
    <row r="23" spans="1:248" s="108" customFormat="1" ht="37" customHeight="1" x14ac:dyDescent="0.25">
      <c r="A23" s="76"/>
      <c r="B23" s="144" t="s">
        <v>302</v>
      </c>
      <c r="C23" s="154">
        <f>'Execução Orçamentária 2021'!J333</f>
        <v>8919000</v>
      </c>
      <c r="D23" s="154">
        <f>'Execução Orçamentária 2021'!K333</f>
        <v>0</v>
      </c>
      <c r="E23" s="154">
        <f>'Execução Orçamentária 2021'!L333</f>
        <v>8919000</v>
      </c>
      <c r="F23" s="154">
        <f>'Execução Orçamentária 2021'!M333</f>
        <v>0</v>
      </c>
      <c r="G23" s="154">
        <f>'Execução Orçamentária 2021'!N333</f>
        <v>8919000</v>
      </c>
      <c r="H23" s="154">
        <f>'Execução Orçamentária 2021'!O333</f>
        <v>8918983.7899999991</v>
      </c>
      <c r="I23" s="154">
        <f t="shared" si="1"/>
        <v>16.21000000089407</v>
      </c>
      <c r="J23" s="419">
        <f t="shared" si="0"/>
        <v>0.99999818253167383</v>
      </c>
      <c r="K23" s="364" t="s">
        <v>196</v>
      </c>
      <c r="L23" s="440"/>
      <c r="M23" s="85"/>
      <c r="N23" s="76"/>
      <c r="O23" s="76"/>
      <c r="P23" s="76"/>
      <c r="Q23" s="76"/>
      <c r="R23" s="76"/>
      <c r="S23" s="76"/>
      <c r="T23" s="76"/>
      <c r="U23" s="76"/>
    </row>
    <row r="24" spans="1:248" s="108" customFormat="1" ht="37" customHeight="1" x14ac:dyDescent="0.25">
      <c r="A24" s="76"/>
      <c r="B24" s="144" t="s">
        <v>306</v>
      </c>
      <c r="C24" s="154">
        <f>'Execução Orçamentária 2021'!J359</f>
        <v>6650000</v>
      </c>
      <c r="D24" s="154">
        <f>'Execução Orçamentária 2021'!K359</f>
        <v>-200000</v>
      </c>
      <c r="E24" s="154">
        <f>'Execução Orçamentária 2021'!L359</f>
        <v>6450000</v>
      </c>
      <c r="F24" s="154">
        <f>'Execução Orçamentária 2021'!M359</f>
        <v>0</v>
      </c>
      <c r="G24" s="154">
        <f>'Execução Orçamentária 2021'!N359</f>
        <v>6450000</v>
      </c>
      <c r="H24" s="154">
        <f>'Execução Orçamentária 2021'!O359</f>
        <v>6449971.3000000007</v>
      </c>
      <c r="I24" s="154">
        <f t="shared" si="1"/>
        <v>28.699999999254942</v>
      </c>
      <c r="J24" s="419">
        <f t="shared" si="0"/>
        <v>0.99999555038759702</v>
      </c>
      <c r="K24" s="364" t="s">
        <v>196</v>
      </c>
      <c r="L24" s="440"/>
      <c r="M24" s="85"/>
      <c r="N24" s="76"/>
      <c r="O24" s="76"/>
      <c r="P24" s="76"/>
      <c r="Q24" s="76"/>
      <c r="R24" s="76"/>
      <c r="S24" s="76"/>
      <c r="T24" s="76"/>
      <c r="U24" s="76"/>
    </row>
    <row r="25" spans="1:248" s="108" customFormat="1" ht="37" customHeight="1" thickBot="1" x14ac:dyDescent="0.3">
      <c r="A25" s="76"/>
      <c r="B25" s="156" t="s">
        <v>308</v>
      </c>
      <c r="C25" s="160">
        <f>'Execução Orçamentária 2021'!J373</f>
        <v>1200000</v>
      </c>
      <c r="D25" s="160">
        <f>'Execução Orçamentária 2021'!K373</f>
        <v>0</v>
      </c>
      <c r="E25" s="160">
        <f>'Execução Orçamentária 2021'!L373</f>
        <v>1200000</v>
      </c>
      <c r="F25" s="160">
        <f>'Execução Orçamentária 2021'!M373</f>
        <v>0</v>
      </c>
      <c r="G25" s="160">
        <f>'Execução Orçamentária 2021'!N373</f>
        <v>1200000</v>
      </c>
      <c r="H25" s="160">
        <f>'Execução Orçamentária 2021'!O373</f>
        <v>1199499.6000000001</v>
      </c>
      <c r="I25" s="160">
        <f>G25-H25</f>
        <v>500.39999999990687</v>
      </c>
      <c r="J25" s="436">
        <f t="shared" si="0"/>
        <v>0.99958300000000011</v>
      </c>
      <c r="K25" s="428" t="s">
        <v>194</v>
      </c>
      <c r="L25" s="440"/>
      <c r="M25" s="85"/>
      <c r="N25" s="76"/>
      <c r="O25" s="76"/>
      <c r="P25" s="76"/>
      <c r="Q25" s="76"/>
      <c r="R25" s="76"/>
      <c r="S25" s="76"/>
      <c r="T25" s="76"/>
      <c r="U25" s="76"/>
    </row>
    <row r="26" spans="1:248" s="108" customFormat="1" ht="30" customHeight="1" thickTop="1" thickBot="1" x14ac:dyDescent="0.3">
      <c r="A26" s="76"/>
      <c r="B26" s="429" t="s">
        <v>187</v>
      </c>
      <c r="C26" s="430">
        <f>SUM(C11:C25)</f>
        <v>104859679</v>
      </c>
      <c r="D26" s="431">
        <f>SUM(D11:D22)</f>
        <v>-6798579</v>
      </c>
      <c r="E26" s="431">
        <f>C26-D26</f>
        <v>111658258</v>
      </c>
      <c r="F26" s="431">
        <f>SUM(F11:F25)</f>
        <v>0</v>
      </c>
      <c r="G26" s="431">
        <f>E26-F26</f>
        <v>111658258</v>
      </c>
      <c r="H26" s="431">
        <f>SUM(H11:H25)</f>
        <v>97858663.719999984</v>
      </c>
      <c r="I26" s="431">
        <f>G26-H26</f>
        <v>13799594.280000016</v>
      </c>
      <c r="J26" s="432">
        <f t="shared" ref="J26" si="2">H26/G26</f>
        <v>0.87641223741821217</v>
      </c>
      <c r="K26" s="433"/>
      <c r="L26" s="441"/>
      <c r="M26" s="85"/>
      <c r="N26" s="76"/>
      <c r="O26" s="76"/>
      <c r="P26" s="76"/>
      <c r="Q26" s="76"/>
      <c r="R26" s="76"/>
      <c r="S26" s="76"/>
      <c r="T26" s="76"/>
      <c r="U26" s="76"/>
    </row>
    <row r="27" spans="1:248" ht="16" customHeight="1" thickTop="1" x14ac:dyDescent="0.25">
      <c r="C27" s="85"/>
      <c r="D27" s="85"/>
      <c r="E27" s="85"/>
      <c r="L27" s="442"/>
    </row>
    <row r="28" spans="1:248" ht="16" customHeight="1" x14ac:dyDescent="0.25">
      <c r="C28" s="85"/>
      <c r="D28" s="85"/>
      <c r="E28" s="85"/>
      <c r="L28" s="442"/>
    </row>
    <row r="29" spans="1:248" s="445" customFormat="1" ht="16" customHeight="1" x14ac:dyDescent="0.25">
      <c r="A29" s="120"/>
      <c r="B29" s="120"/>
      <c r="C29" s="443"/>
      <c r="D29" s="444"/>
      <c r="E29" s="85"/>
      <c r="F29" s="85"/>
      <c r="G29" s="85"/>
      <c r="H29" s="76"/>
      <c r="I29" s="85"/>
      <c r="J29" s="76"/>
      <c r="K29" s="120"/>
      <c r="L29" s="442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</row>
    <row r="30" spans="1:248" s="445" customFormat="1" ht="16" customHeight="1" x14ac:dyDescent="0.25">
      <c r="A30" s="120"/>
      <c r="B30" s="120"/>
      <c r="C30" s="443"/>
      <c r="D30" s="444"/>
      <c r="E30" s="85"/>
      <c r="F30" s="85"/>
      <c r="G30" s="85"/>
      <c r="H30" s="85"/>
      <c r="I30" s="85"/>
      <c r="J30" s="76"/>
      <c r="K30" s="120"/>
      <c r="L30" s="442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/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120"/>
      <c r="ID30" s="120"/>
      <c r="IE30" s="120"/>
      <c r="IF30" s="120"/>
      <c r="IG30" s="120"/>
      <c r="IH30" s="120"/>
      <c r="II30" s="120"/>
      <c r="IJ30" s="120"/>
      <c r="IK30" s="120"/>
      <c r="IL30" s="120"/>
      <c r="IM30" s="120"/>
      <c r="IN30" s="120"/>
    </row>
    <row r="31" spans="1:248" s="445" customFormat="1" ht="16" customHeight="1" x14ac:dyDescent="0.25">
      <c r="A31" s="120"/>
      <c r="B31" s="120"/>
      <c r="C31" s="443"/>
      <c r="D31" s="444"/>
      <c r="E31" s="85"/>
      <c r="F31" s="446"/>
      <c r="G31" s="447"/>
      <c r="H31" s="448"/>
      <c r="I31" s="449"/>
      <c r="J31" s="76"/>
      <c r="K31" s="120"/>
      <c r="L31" s="441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  <c r="HJ31" s="120"/>
      <c r="HK31" s="120"/>
      <c r="HL31" s="120"/>
      <c r="HM31" s="120"/>
      <c r="HN31" s="120"/>
      <c r="HO31" s="120"/>
      <c r="HP31" s="120"/>
      <c r="HQ31" s="120"/>
      <c r="HR31" s="120"/>
      <c r="HS31" s="120"/>
      <c r="HT31" s="120"/>
      <c r="HU31" s="120"/>
      <c r="HV31" s="120"/>
      <c r="HW31" s="120"/>
      <c r="HX31" s="120"/>
      <c r="HY31" s="120"/>
      <c r="HZ31" s="120"/>
      <c r="IA31" s="120"/>
      <c r="IB31" s="120"/>
      <c r="IC31" s="120"/>
      <c r="ID31" s="120"/>
      <c r="IE31" s="120"/>
      <c r="IF31" s="120"/>
      <c r="IG31" s="120"/>
      <c r="IH31" s="120"/>
      <c r="II31" s="120"/>
      <c r="IJ31" s="120"/>
      <c r="IK31" s="120"/>
      <c r="IL31" s="120"/>
      <c r="IM31" s="120"/>
      <c r="IN31" s="120"/>
    </row>
    <row r="32" spans="1:248" s="445" customFormat="1" ht="16" customHeight="1" x14ac:dyDescent="0.25">
      <c r="A32" s="120"/>
      <c r="B32" s="120"/>
      <c r="C32" s="443"/>
      <c r="D32" s="444"/>
      <c r="E32" s="85"/>
      <c r="F32" s="446"/>
      <c r="G32" s="446"/>
      <c r="H32" s="450"/>
      <c r="I32" s="449"/>
      <c r="J32" s="76"/>
      <c r="K32" s="120"/>
      <c r="L32" s="442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0"/>
      <c r="HV32" s="120"/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0"/>
      <c r="IK32" s="120"/>
      <c r="IL32" s="120"/>
      <c r="IM32" s="120"/>
      <c r="IN32" s="120"/>
    </row>
    <row r="33" spans="1:248" s="445" customFormat="1" ht="16" customHeight="1" x14ac:dyDescent="0.25">
      <c r="A33" s="120"/>
      <c r="B33" s="120"/>
      <c r="C33" s="443"/>
      <c r="D33" s="85"/>
      <c r="E33" s="85"/>
      <c r="F33" s="301"/>
      <c r="G33" s="446"/>
      <c r="H33" s="301"/>
      <c r="I33" s="451"/>
      <c r="J33" s="76"/>
      <c r="K33" s="120"/>
      <c r="L33" s="442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  <c r="HJ33" s="120"/>
      <c r="HK33" s="120"/>
      <c r="HL33" s="120"/>
      <c r="HM33" s="120"/>
      <c r="HN33" s="120"/>
      <c r="HO33" s="120"/>
      <c r="HP33" s="120"/>
      <c r="HQ33" s="120"/>
      <c r="HR33" s="120"/>
      <c r="HS33" s="120"/>
      <c r="HT33" s="120"/>
      <c r="HU33" s="120"/>
      <c r="HV33" s="120"/>
      <c r="HW33" s="120"/>
      <c r="HX33" s="120"/>
      <c r="HY33" s="120"/>
      <c r="HZ33" s="120"/>
      <c r="IA33" s="120"/>
      <c r="IB33" s="120"/>
      <c r="IC33" s="120"/>
      <c r="ID33" s="120"/>
      <c r="IE33" s="120"/>
      <c r="IF33" s="120"/>
      <c r="IG33" s="120"/>
      <c r="IH33" s="120"/>
      <c r="II33" s="120"/>
      <c r="IJ33" s="120"/>
      <c r="IK33" s="120"/>
      <c r="IL33" s="120"/>
      <c r="IM33" s="120"/>
      <c r="IN33" s="120"/>
    </row>
    <row r="34" spans="1:248" s="445" customFormat="1" ht="16" customHeight="1" x14ac:dyDescent="0.25">
      <c r="A34" s="120"/>
      <c r="B34" s="120"/>
      <c r="C34" s="443"/>
      <c r="D34" s="444"/>
      <c r="E34" s="85"/>
      <c r="F34" s="76"/>
      <c r="G34" s="85"/>
      <c r="H34" s="76"/>
      <c r="I34" s="76"/>
      <c r="J34" s="76"/>
      <c r="K34" s="120"/>
      <c r="L34" s="452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  <c r="HJ34" s="120"/>
      <c r="HK34" s="120"/>
      <c r="HL34" s="120"/>
      <c r="HM34" s="120"/>
      <c r="HN34" s="120"/>
      <c r="HO34" s="120"/>
      <c r="HP34" s="120"/>
      <c r="HQ34" s="120"/>
      <c r="HR34" s="120"/>
      <c r="HS34" s="120"/>
      <c r="HT34" s="120"/>
      <c r="HU34" s="120"/>
      <c r="HV34" s="120"/>
      <c r="HW34" s="120"/>
      <c r="HX34" s="120"/>
      <c r="HY34" s="120"/>
      <c r="HZ34" s="120"/>
      <c r="IA34" s="120"/>
      <c r="IB34" s="120"/>
      <c r="IC34" s="120"/>
      <c r="ID34" s="120"/>
      <c r="IE34" s="120"/>
      <c r="IF34" s="120"/>
      <c r="IG34" s="120"/>
      <c r="IH34" s="120"/>
      <c r="II34" s="120"/>
      <c r="IJ34" s="120"/>
      <c r="IK34" s="120"/>
      <c r="IL34" s="120"/>
      <c r="IM34" s="120"/>
      <c r="IN34" s="120"/>
    </row>
    <row r="35" spans="1:248" s="445" customFormat="1" ht="16" customHeight="1" x14ac:dyDescent="0.25">
      <c r="A35" s="120"/>
      <c r="B35" s="120"/>
      <c r="C35" s="443"/>
      <c r="D35" s="85"/>
      <c r="E35" s="85"/>
      <c r="F35" s="76"/>
      <c r="G35" s="453"/>
      <c r="H35" s="76"/>
      <c r="I35" s="76"/>
      <c r="J35" s="76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  <c r="HJ35" s="120"/>
      <c r="HK35" s="120"/>
      <c r="HL35" s="120"/>
      <c r="HM35" s="120"/>
      <c r="HN35" s="120"/>
      <c r="HO35" s="120"/>
      <c r="HP35" s="120"/>
      <c r="HQ35" s="120"/>
      <c r="HR35" s="120"/>
      <c r="HS35" s="120"/>
      <c r="HT35" s="120"/>
      <c r="HU35" s="120"/>
      <c r="HV35" s="120"/>
      <c r="HW35" s="120"/>
      <c r="HX35" s="120"/>
      <c r="HY35" s="120"/>
      <c r="HZ35" s="120"/>
      <c r="IA35" s="120"/>
      <c r="IB35" s="120"/>
      <c r="IC35" s="120"/>
      <c r="ID35" s="120"/>
      <c r="IE35" s="120"/>
      <c r="IF35" s="120"/>
      <c r="IG35" s="120"/>
      <c r="IH35" s="120"/>
      <c r="II35" s="120"/>
      <c r="IJ35" s="120"/>
      <c r="IK35" s="120"/>
      <c r="IL35" s="120"/>
      <c r="IM35" s="120"/>
      <c r="IN35" s="120"/>
    </row>
    <row r="36" spans="1:248" s="445" customFormat="1" ht="16" customHeight="1" x14ac:dyDescent="0.25">
      <c r="A36" s="120"/>
      <c r="B36" s="120"/>
      <c r="C36" s="443"/>
      <c r="D36" s="85"/>
      <c r="E36" s="85"/>
      <c r="F36" s="76"/>
      <c r="G36" s="453"/>
      <c r="H36" s="76"/>
      <c r="I36" s="76"/>
      <c r="J36" s="76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  <c r="HJ36" s="120"/>
      <c r="HK36" s="120"/>
      <c r="HL36" s="120"/>
      <c r="HM36" s="120"/>
      <c r="HN36" s="120"/>
      <c r="HO36" s="120"/>
      <c r="HP36" s="120"/>
      <c r="HQ36" s="120"/>
      <c r="HR36" s="120"/>
      <c r="HS36" s="120"/>
      <c r="HT36" s="120"/>
      <c r="HU36" s="120"/>
      <c r="HV36" s="120"/>
      <c r="HW36" s="120"/>
      <c r="HX36" s="120"/>
      <c r="HY36" s="120"/>
      <c r="HZ36" s="120"/>
      <c r="IA36" s="120"/>
      <c r="IB36" s="120"/>
      <c r="IC36" s="120"/>
      <c r="ID36" s="120"/>
      <c r="IE36" s="120"/>
      <c r="IF36" s="120"/>
      <c r="IG36" s="120"/>
      <c r="IH36" s="120"/>
      <c r="II36" s="120"/>
      <c r="IJ36" s="120"/>
      <c r="IK36" s="120"/>
      <c r="IL36" s="120"/>
      <c r="IM36" s="120"/>
      <c r="IN36" s="120"/>
    </row>
    <row r="37" spans="1:248" s="445" customFormat="1" ht="16" customHeight="1" x14ac:dyDescent="0.25">
      <c r="A37" s="120"/>
      <c r="B37" s="120"/>
      <c r="C37" s="443"/>
      <c r="D37" s="85"/>
      <c r="E37" s="85"/>
      <c r="F37" s="76"/>
      <c r="G37" s="454"/>
      <c r="H37" s="85"/>
      <c r="I37" s="85"/>
      <c r="J37" s="85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  <c r="HJ37" s="120"/>
      <c r="HK37" s="120"/>
      <c r="HL37" s="120"/>
      <c r="HM37" s="120"/>
      <c r="HN37" s="120"/>
      <c r="HO37" s="120"/>
      <c r="HP37" s="120"/>
      <c r="HQ37" s="120"/>
      <c r="HR37" s="120"/>
      <c r="HS37" s="120"/>
      <c r="HT37" s="120"/>
      <c r="HU37" s="120"/>
      <c r="HV37" s="120"/>
      <c r="HW37" s="120"/>
      <c r="HX37" s="120"/>
      <c r="HY37" s="120"/>
      <c r="HZ37" s="120"/>
      <c r="IA37" s="120"/>
      <c r="IB37" s="120"/>
      <c r="IC37" s="120"/>
      <c r="ID37" s="120"/>
      <c r="IE37" s="120"/>
      <c r="IF37" s="120"/>
      <c r="IG37" s="120"/>
      <c r="IH37" s="120"/>
      <c r="II37" s="120"/>
      <c r="IJ37" s="120"/>
      <c r="IK37" s="120"/>
      <c r="IL37" s="120"/>
      <c r="IM37" s="120"/>
      <c r="IN37" s="120"/>
    </row>
    <row r="38" spans="1:248" s="445" customFormat="1" ht="16" customHeight="1" x14ac:dyDescent="0.25">
      <c r="A38" s="120"/>
      <c r="B38" s="120"/>
      <c r="C38" s="443"/>
      <c r="D38" s="85"/>
      <c r="E38" s="85"/>
      <c r="F38" s="76"/>
      <c r="G38" s="454"/>
      <c r="H38" s="76"/>
      <c r="I38" s="76"/>
      <c r="J38" s="76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  <c r="HJ38" s="120"/>
      <c r="HK38" s="120"/>
      <c r="HL38" s="120"/>
      <c r="HM38" s="120"/>
      <c r="HN38" s="120"/>
      <c r="HO38" s="120"/>
      <c r="HP38" s="120"/>
      <c r="HQ38" s="120"/>
      <c r="HR38" s="120"/>
      <c r="HS38" s="120"/>
      <c r="HT38" s="120"/>
      <c r="HU38" s="120"/>
      <c r="HV38" s="120"/>
      <c r="HW38" s="120"/>
      <c r="HX38" s="120"/>
      <c r="HY38" s="120"/>
      <c r="HZ38" s="120"/>
      <c r="IA38" s="120"/>
      <c r="IB38" s="120"/>
      <c r="IC38" s="120"/>
      <c r="ID38" s="120"/>
      <c r="IE38" s="120"/>
      <c r="IF38" s="120"/>
      <c r="IG38" s="120"/>
      <c r="IH38" s="120"/>
      <c r="II38" s="120"/>
      <c r="IJ38" s="120"/>
      <c r="IK38" s="120"/>
      <c r="IL38" s="120"/>
      <c r="IM38" s="120"/>
      <c r="IN38" s="120"/>
    </row>
    <row r="39" spans="1:248" s="445" customFormat="1" ht="16" customHeight="1" x14ac:dyDescent="0.25">
      <c r="A39" s="120"/>
      <c r="B39" s="120"/>
      <c r="C39" s="443"/>
      <c r="D39" s="85"/>
      <c r="E39" s="85"/>
      <c r="F39" s="76"/>
      <c r="G39" s="454"/>
      <c r="H39" s="85"/>
      <c r="I39" s="76"/>
      <c r="J39" s="85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  <c r="HJ39" s="120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120"/>
      <c r="IL39" s="120"/>
      <c r="IM39" s="120"/>
      <c r="IN39" s="120"/>
    </row>
    <row r="40" spans="1:248" s="445" customFormat="1" ht="16" customHeight="1" x14ac:dyDescent="0.25">
      <c r="A40" s="120"/>
      <c r="B40" s="120"/>
      <c r="C40" s="443"/>
      <c r="D40" s="85"/>
      <c r="E40" s="85"/>
      <c r="F40" s="76"/>
      <c r="G40" s="76"/>
      <c r="H40" s="76"/>
      <c r="I40" s="76"/>
      <c r="J40" s="76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  <c r="HE40" s="120"/>
      <c r="HF40" s="120"/>
      <c r="HG40" s="120"/>
      <c r="HH40" s="120"/>
      <c r="HI40" s="120"/>
      <c r="HJ40" s="120"/>
      <c r="HK40" s="120"/>
      <c r="HL40" s="120"/>
      <c r="HM40" s="120"/>
      <c r="HN40" s="120"/>
      <c r="HO40" s="120"/>
      <c r="HP40" s="120"/>
      <c r="HQ40" s="120"/>
      <c r="HR40" s="120"/>
      <c r="HS40" s="120"/>
      <c r="HT40" s="120"/>
      <c r="HU40" s="120"/>
      <c r="HV40" s="120"/>
      <c r="HW40" s="120"/>
      <c r="HX40" s="120"/>
      <c r="HY40" s="120"/>
      <c r="HZ40" s="120"/>
      <c r="IA40" s="120"/>
      <c r="IB40" s="120"/>
      <c r="IC40" s="120"/>
      <c r="ID40" s="120"/>
      <c r="IE40" s="120"/>
      <c r="IF40" s="120"/>
      <c r="IG40" s="120"/>
      <c r="IH40" s="120"/>
      <c r="II40" s="120"/>
      <c r="IJ40" s="120"/>
      <c r="IK40" s="120"/>
      <c r="IL40" s="120"/>
      <c r="IM40" s="120"/>
      <c r="IN40" s="120"/>
    </row>
    <row r="41" spans="1:248" s="445" customFormat="1" ht="16" customHeight="1" x14ac:dyDescent="0.25">
      <c r="A41" s="120"/>
      <c r="B41" s="120"/>
      <c r="C41" s="443"/>
      <c r="D41" s="85"/>
      <c r="E41" s="85"/>
      <c r="F41" s="76"/>
      <c r="G41" s="76"/>
      <c r="H41" s="76"/>
      <c r="I41" s="76"/>
      <c r="J41" s="76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</row>
    <row r="42" spans="1:248" s="301" customFormat="1" ht="16" customHeight="1" x14ac:dyDescent="0.25">
      <c r="A42" s="76"/>
      <c r="B42" s="76"/>
      <c r="C42" s="85"/>
      <c r="D42" s="85"/>
      <c r="E42" s="8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</row>
    <row r="43" spans="1:248" s="301" customFormat="1" ht="16" customHeight="1" x14ac:dyDescent="0.25">
      <c r="A43" s="76"/>
      <c r="B43" s="76"/>
      <c r="C43" s="85"/>
      <c r="D43" s="85"/>
      <c r="E43" s="8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</row>
    <row r="44" spans="1:248" s="301" customFormat="1" ht="16" customHeight="1" x14ac:dyDescent="0.25">
      <c r="A44" s="76"/>
      <c r="B44" s="76"/>
      <c r="C44" s="85"/>
      <c r="D44" s="85"/>
      <c r="E44" s="8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</row>
    <row r="45" spans="1:248" s="301" customFormat="1" ht="16" customHeight="1" x14ac:dyDescent="0.25">
      <c r="A45" s="76"/>
      <c r="B45" s="76"/>
      <c r="C45" s="85"/>
      <c r="D45" s="85"/>
      <c r="E45" s="8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</row>
    <row r="46" spans="1:248" s="301" customFormat="1" ht="16" customHeight="1" x14ac:dyDescent="0.25">
      <c r="A46" s="76"/>
      <c r="B46" s="76"/>
      <c r="C46" s="85"/>
      <c r="D46" s="85"/>
      <c r="E46" s="8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</row>
    <row r="47" spans="1:248" s="301" customFormat="1" ht="16" customHeight="1" x14ac:dyDescent="0.25">
      <c r="A47" s="76"/>
      <c r="B47" s="76"/>
      <c r="C47" s="85"/>
      <c r="D47" s="85"/>
      <c r="E47" s="8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</row>
    <row r="48" spans="1:248" s="301" customFormat="1" ht="16" customHeight="1" x14ac:dyDescent="0.25">
      <c r="A48" s="76"/>
      <c r="B48" s="76"/>
      <c r="C48" s="85"/>
      <c r="D48" s="85"/>
      <c r="E48" s="8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</row>
    <row r="49" spans="1:248" s="301" customFormat="1" ht="16" customHeight="1" x14ac:dyDescent="0.25">
      <c r="A49" s="76"/>
      <c r="B49" s="76"/>
      <c r="C49" s="85"/>
      <c r="D49" s="85"/>
      <c r="E49" s="8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</row>
    <row r="50" spans="1:248" s="301" customFormat="1" ht="16" customHeight="1" x14ac:dyDescent="0.25">
      <c r="A50" s="76"/>
      <c r="B50" s="76"/>
      <c r="C50" s="85"/>
      <c r="D50" s="85"/>
      <c r="E50" s="8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</row>
    <row r="51" spans="1:248" s="301" customFormat="1" ht="16" customHeight="1" x14ac:dyDescent="0.25">
      <c r="A51" s="76"/>
      <c r="B51" s="76"/>
      <c r="C51" s="85"/>
      <c r="D51" s="85"/>
      <c r="E51" s="8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</row>
    <row r="52" spans="1:248" s="301" customFormat="1" ht="16" customHeight="1" x14ac:dyDescent="0.25">
      <c r="A52" s="76"/>
      <c r="B52" s="76"/>
      <c r="C52" s="85"/>
      <c r="D52" s="85"/>
      <c r="E52" s="85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</row>
    <row r="53" spans="1:248" s="301" customFormat="1" ht="16" customHeight="1" x14ac:dyDescent="0.25">
      <c r="A53" s="76"/>
      <c r="B53" s="76"/>
      <c r="C53" s="85"/>
      <c r="D53" s="85"/>
      <c r="E53" s="8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</row>
    <row r="54" spans="1:248" s="301" customFormat="1" ht="16" customHeight="1" x14ac:dyDescent="0.25">
      <c r="A54" s="76"/>
      <c r="B54" s="76"/>
      <c r="C54" s="85"/>
      <c r="D54" s="85"/>
      <c r="E54" s="8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</row>
    <row r="55" spans="1:248" s="301" customFormat="1" ht="16" customHeight="1" x14ac:dyDescent="0.25">
      <c r="A55" s="76"/>
      <c r="B55" s="76"/>
      <c r="C55" s="85"/>
      <c r="D55" s="85"/>
      <c r="E55" s="8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</row>
    <row r="56" spans="1:248" s="301" customFormat="1" ht="16" customHeight="1" x14ac:dyDescent="0.25">
      <c r="A56" s="76"/>
      <c r="B56" s="76"/>
      <c r="C56" s="85"/>
      <c r="D56" s="85"/>
      <c r="E56" s="85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</row>
    <row r="57" spans="1:248" s="301" customFormat="1" ht="16" customHeight="1" x14ac:dyDescent="0.25">
      <c r="A57" s="76"/>
      <c r="B57" s="76"/>
      <c r="C57" s="85"/>
      <c r="D57" s="85"/>
      <c r="E57" s="8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</row>
    <row r="58" spans="1:248" s="301" customFormat="1" ht="16" customHeight="1" x14ac:dyDescent="0.25">
      <c r="A58" s="76"/>
      <c r="B58" s="76"/>
      <c r="C58" s="85"/>
      <c r="D58" s="85"/>
      <c r="E58" s="8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</row>
    <row r="59" spans="1:248" s="301" customFormat="1" ht="16" customHeight="1" x14ac:dyDescent="0.25">
      <c r="A59" s="76"/>
      <c r="B59" s="76"/>
      <c r="C59" s="85"/>
      <c r="D59" s="85"/>
      <c r="E59" s="8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</row>
    <row r="60" spans="1:248" s="301" customFormat="1" ht="16" customHeight="1" x14ac:dyDescent="0.25">
      <c r="A60" s="76"/>
      <c r="B60" s="76"/>
      <c r="C60" s="85"/>
      <c r="D60" s="85"/>
      <c r="E60" s="8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</row>
    <row r="61" spans="1:248" s="301" customFormat="1" ht="16" customHeight="1" x14ac:dyDescent="0.25">
      <c r="A61" s="76"/>
      <c r="B61" s="76"/>
      <c r="C61" s="85"/>
      <c r="D61" s="85"/>
      <c r="E61" s="8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</row>
    <row r="62" spans="1:248" s="301" customFormat="1" ht="16" customHeight="1" x14ac:dyDescent="0.25">
      <c r="A62" s="76"/>
      <c r="B62" s="76"/>
      <c r="C62" s="85"/>
      <c r="D62" s="85"/>
      <c r="E62" s="8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</row>
    <row r="63" spans="1:248" s="301" customFormat="1" ht="16" customHeight="1" x14ac:dyDescent="0.25">
      <c r="A63" s="76"/>
      <c r="B63" s="76"/>
      <c r="C63" s="85"/>
      <c r="D63" s="85"/>
      <c r="E63" s="8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</row>
    <row r="64" spans="1:248" s="301" customFormat="1" ht="16" customHeight="1" x14ac:dyDescent="0.25">
      <c r="A64" s="76"/>
      <c r="B64" s="76"/>
      <c r="C64" s="85"/>
      <c r="D64" s="85"/>
      <c r="E64" s="85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</row>
    <row r="65" spans="1:248" s="301" customFormat="1" ht="16" customHeight="1" x14ac:dyDescent="0.25">
      <c r="A65" s="76"/>
      <c r="B65" s="76"/>
      <c r="C65" s="85"/>
      <c r="D65" s="85"/>
      <c r="E65" s="85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</row>
    <row r="66" spans="1:248" s="301" customFormat="1" ht="16" customHeight="1" x14ac:dyDescent="0.25">
      <c r="A66" s="76"/>
      <c r="B66" s="76"/>
      <c r="C66" s="85"/>
      <c r="D66" s="85"/>
      <c r="E66" s="85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</row>
    <row r="67" spans="1:248" s="301" customFormat="1" ht="16" customHeight="1" x14ac:dyDescent="0.25">
      <c r="A67" s="76"/>
      <c r="B67" s="76"/>
      <c r="C67" s="85"/>
      <c r="D67" s="85"/>
      <c r="E67" s="8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</row>
    <row r="68" spans="1:248" s="301" customFormat="1" ht="16" customHeight="1" x14ac:dyDescent="0.25">
      <c r="A68" s="76"/>
      <c r="B68" s="76"/>
      <c r="C68" s="85"/>
      <c r="D68" s="85"/>
      <c r="E68" s="8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</row>
    <row r="69" spans="1:248" s="301" customFormat="1" ht="16" customHeight="1" x14ac:dyDescent="0.25">
      <c r="A69" s="76"/>
      <c r="B69" s="76"/>
      <c r="C69" s="85"/>
      <c r="D69" s="85"/>
      <c r="E69" s="8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</row>
    <row r="70" spans="1:248" s="301" customFormat="1" ht="16" customHeight="1" x14ac:dyDescent="0.25">
      <c r="A70" s="76"/>
      <c r="B70" s="76"/>
      <c r="C70" s="85"/>
      <c r="D70" s="85"/>
      <c r="E70" s="8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</row>
    <row r="71" spans="1:248" s="301" customFormat="1" ht="16" customHeight="1" x14ac:dyDescent="0.25">
      <c r="A71" s="76"/>
      <c r="B71" s="76"/>
      <c r="C71" s="85"/>
      <c r="D71" s="85"/>
      <c r="E71" s="85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</row>
    <row r="72" spans="1:248" s="301" customFormat="1" ht="16" customHeight="1" x14ac:dyDescent="0.25">
      <c r="A72" s="76"/>
      <c r="B72" s="76"/>
      <c r="C72" s="85"/>
      <c r="D72" s="85"/>
      <c r="E72" s="85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</row>
    <row r="73" spans="1:248" s="301" customFormat="1" ht="16" customHeight="1" x14ac:dyDescent="0.25">
      <c r="A73" s="76"/>
      <c r="B73" s="76"/>
      <c r="C73" s="85"/>
      <c r="D73" s="85"/>
      <c r="E73" s="85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</row>
    <row r="74" spans="1:248" s="301" customFormat="1" ht="16" customHeight="1" x14ac:dyDescent="0.25">
      <c r="A74" s="76"/>
      <c r="B74" s="76"/>
      <c r="C74" s="85"/>
      <c r="D74" s="85"/>
      <c r="E74" s="85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</row>
    <row r="75" spans="1:248" s="301" customFormat="1" ht="16" customHeight="1" x14ac:dyDescent="0.25">
      <c r="A75" s="76"/>
      <c r="B75" s="76"/>
      <c r="C75" s="85"/>
      <c r="D75" s="85"/>
      <c r="E75" s="85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</row>
    <row r="76" spans="1:248" s="301" customFormat="1" ht="16" customHeight="1" x14ac:dyDescent="0.25">
      <c r="A76" s="76"/>
      <c r="B76" s="76"/>
      <c r="C76" s="85"/>
      <c r="D76" s="85"/>
      <c r="E76" s="85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</row>
    <row r="77" spans="1:248" s="301" customFormat="1" ht="16" customHeight="1" x14ac:dyDescent="0.25">
      <c r="A77" s="76"/>
      <c r="B77" s="76"/>
      <c r="C77" s="85"/>
      <c r="D77" s="85"/>
      <c r="E77" s="85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</row>
    <row r="78" spans="1:248" s="301" customFormat="1" ht="16" customHeight="1" x14ac:dyDescent="0.25">
      <c r="A78" s="76"/>
      <c r="B78" s="76"/>
      <c r="C78" s="85"/>
      <c r="D78" s="85"/>
      <c r="E78" s="85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</row>
    <row r="79" spans="1:248" s="301" customFormat="1" ht="16" customHeight="1" x14ac:dyDescent="0.25">
      <c r="A79" s="76"/>
      <c r="B79" s="76"/>
      <c r="C79" s="85"/>
      <c r="D79" s="85"/>
      <c r="E79" s="85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</row>
    <row r="80" spans="1:248" s="301" customFormat="1" ht="16" customHeight="1" x14ac:dyDescent="0.25">
      <c r="A80" s="76"/>
      <c r="B80" s="76"/>
      <c r="C80" s="85"/>
      <c r="D80" s="85"/>
      <c r="E80" s="8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</row>
    <row r="81" spans="1:248" s="301" customFormat="1" ht="16" customHeight="1" x14ac:dyDescent="0.25">
      <c r="A81" s="76"/>
      <c r="B81" s="76"/>
      <c r="C81" s="85"/>
      <c r="D81" s="85"/>
      <c r="E81" s="85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</row>
    <row r="82" spans="1:248" s="301" customFormat="1" ht="16" customHeight="1" x14ac:dyDescent="0.25">
      <c r="A82" s="76"/>
      <c r="B82" s="76"/>
      <c r="C82" s="85"/>
      <c r="D82" s="85"/>
      <c r="E82" s="85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</row>
    <row r="83" spans="1:248" s="301" customFormat="1" ht="16" customHeight="1" x14ac:dyDescent="0.25">
      <c r="A83" s="76"/>
      <c r="B83" s="76"/>
      <c r="C83" s="85"/>
      <c r="D83" s="85"/>
      <c r="E83" s="85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</row>
    <row r="84" spans="1:248" s="301" customFormat="1" ht="16" customHeight="1" x14ac:dyDescent="0.25">
      <c r="A84" s="76"/>
      <c r="B84" s="76"/>
      <c r="C84" s="85"/>
      <c r="D84" s="85"/>
      <c r="E84" s="85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</row>
    <row r="85" spans="1:248" s="301" customFormat="1" ht="16" customHeight="1" x14ac:dyDescent="0.25">
      <c r="A85" s="76"/>
      <c r="B85" s="76"/>
      <c r="C85" s="85"/>
      <c r="D85" s="85"/>
      <c r="E85" s="85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</row>
    <row r="86" spans="1:248" s="301" customFormat="1" ht="16" customHeight="1" x14ac:dyDescent="0.25">
      <c r="A86" s="76"/>
      <c r="B86" s="76"/>
      <c r="C86" s="85"/>
      <c r="D86" s="85"/>
      <c r="E86" s="85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</row>
    <row r="87" spans="1:248" s="301" customFormat="1" ht="16" customHeight="1" x14ac:dyDescent="0.25">
      <c r="A87" s="76"/>
      <c r="B87" s="76"/>
      <c r="C87" s="85"/>
      <c r="D87" s="85"/>
      <c r="E87" s="85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</row>
    <row r="88" spans="1:248" s="301" customFormat="1" ht="16" customHeight="1" x14ac:dyDescent="0.25">
      <c r="A88" s="76"/>
      <c r="B88" s="76"/>
      <c r="C88" s="85"/>
      <c r="D88" s="85"/>
      <c r="E88" s="85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</row>
    <row r="89" spans="1:248" s="301" customFormat="1" ht="16" customHeight="1" x14ac:dyDescent="0.25">
      <c r="A89" s="76"/>
      <c r="B89" s="76"/>
      <c r="C89" s="85"/>
      <c r="D89" s="85"/>
      <c r="E89" s="85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</row>
    <row r="90" spans="1:248" s="301" customFormat="1" ht="16" customHeight="1" x14ac:dyDescent="0.25">
      <c r="A90" s="76"/>
      <c r="B90" s="76"/>
      <c r="C90" s="85"/>
      <c r="D90" s="85"/>
      <c r="E90" s="85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</row>
    <row r="91" spans="1:248" s="301" customFormat="1" ht="16" customHeight="1" x14ac:dyDescent="0.25">
      <c r="A91" s="76"/>
      <c r="B91" s="76"/>
      <c r="C91" s="85"/>
      <c r="D91" s="85"/>
      <c r="E91" s="85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</row>
    <row r="92" spans="1:248" s="301" customFormat="1" ht="16" customHeight="1" x14ac:dyDescent="0.25">
      <c r="A92" s="76"/>
      <c r="B92" s="76"/>
      <c r="C92" s="85"/>
      <c r="D92" s="85"/>
      <c r="E92" s="85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</row>
    <row r="93" spans="1:248" s="301" customFormat="1" ht="16" customHeight="1" x14ac:dyDescent="0.25">
      <c r="A93" s="76"/>
      <c r="B93" s="76"/>
      <c r="C93" s="85"/>
      <c r="D93" s="85"/>
      <c r="E93" s="85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</row>
    <row r="94" spans="1:248" s="301" customFormat="1" ht="16" customHeight="1" x14ac:dyDescent="0.25">
      <c r="A94" s="76"/>
      <c r="B94" s="76"/>
      <c r="C94" s="85"/>
      <c r="D94" s="85"/>
      <c r="E94" s="85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</row>
    <row r="95" spans="1:248" s="301" customFormat="1" ht="16" customHeight="1" x14ac:dyDescent="0.25">
      <c r="A95" s="76"/>
      <c r="B95" s="76"/>
      <c r="C95" s="85"/>
      <c r="D95" s="85"/>
      <c r="E95" s="85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</row>
    <row r="96" spans="1:248" s="301" customFormat="1" ht="16" customHeight="1" x14ac:dyDescent="0.25">
      <c r="A96" s="76"/>
      <c r="B96" s="76"/>
      <c r="C96" s="85"/>
      <c r="D96" s="85"/>
      <c r="E96" s="85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</row>
    <row r="97" spans="1:248" s="301" customFormat="1" ht="16" customHeight="1" x14ac:dyDescent="0.25">
      <c r="A97" s="76"/>
      <c r="B97" s="76"/>
      <c r="C97" s="85"/>
      <c r="D97" s="85"/>
      <c r="E97" s="85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</row>
    <row r="98" spans="1:248" s="301" customFormat="1" ht="16" customHeight="1" x14ac:dyDescent="0.25">
      <c r="A98" s="76"/>
      <c r="B98" s="76"/>
      <c r="C98" s="85"/>
      <c r="D98" s="85"/>
      <c r="E98" s="85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</row>
    <row r="99" spans="1:248" s="301" customFormat="1" ht="16" customHeight="1" x14ac:dyDescent="0.25">
      <c r="A99" s="76"/>
      <c r="B99" s="76"/>
      <c r="C99" s="85"/>
      <c r="D99" s="85"/>
      <c r="E99" s="85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</row>
    <row r="100" spans="1:248" s="301" customFormat="1" ht="16" customHeight="1" x14ac:dyDescent="0.25">
      <c r="A100" s="76"/>
      <c r="B100" s="76"/>
      <c r="C100" s="85"/>
      <c r="D100" s="85"/>
      <c r="E100" s="85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</row>
    <row r="101" spans="1:248" s="301" customFormat="1" ht="16" customHeight="1" x14ac:dyDescent="0.25">
      <c r="A101" s="76"/>
      <c r="B101" s="76"/>
      <c r="C101" s="85"/>
      <c r="D101" s="85"/>
      <c r="E101" s="85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</row>
    <row r="102" spans="1:248" s="301" customFormat="1" ht="16" customHeight="1" x14ac:dyDescent="0.25">
      <c r="A102" s="76"/>
      <c r="B102" s="76"/>
      <c r="C102" s="85"/>
      <c r="D102" s="85"/>
      <c r="E102" s="85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</row>
    <row r="103" spans="1:248" s="301" customFormat="1" ht="16" customHeight="1" x14ac:dyDescent="0.25">
      <c r="A103" s="76"/>
      <c r="B103" s="76"/>
      <c r="C103" s="85"/>
      <c r="D103" s="85"/>
      <c r="E103" s="85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</row>
    <row r="104" spans="1:248" s="301" customFormat="1" ht="16" customHeight="1" x14ac:dyDescent="0.25">
      <c r="A104" s="76"/>
      <c r="B104" s="76"/>
      <c r="C104" s="85"/>
      <c r="D104" s="85"/>
      <c r="E104" s="85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</row>
    <row r="105" spans="1:248" s="301" customFormat="1" ht="16" customHeight="1" x14ac:dyDescent="0.25">
      <c r="A105" s="76"/>
      <c r="B105" s="76"/>
      <c r="C105" s="85"/>
      <c r="D105" s="85"/>
      <c r="E105" s="85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</row>
    <row r="106" spans="1:248" s="301" customFormat="1" ht="16" customHeight="1" x14ac:dyDescent="0.25">
      <c r="A106" s="76"/>
      <c r="B106" s="76"/>
      <c r="C106" s="85"/>
      <c r="D106" s="85"/>
      <c r="E106" s="85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</row>
    <row r="107" spans="1:248" s="301" customFormat="1" ht="16" customHeight="1" x14ac:dyDescent="0.25">
      <c r="A107" s="76"/>
      <c r="B107" s="76"/>
      <c r="C107" s="85"/>
      <c r="D107" s="85"/>
      <c r="E107" s="85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</row>
    <row r="108" spans="1:248" s="301" customFormat="1" ht="16" customHeight="1" x14ac:dyDescent="0.25">
      <c r="A108" s="76"/>
      <c r="B108" s="76"/>
      <c r="C108" s="85"/>
      <c r="D108" s="85"/>
      <c r="E108" s="85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</row>
    <row r="109" spans="1:248" s="301" customFormat="1" ht="16" customHeight="1" x14ac:dyDescent="0.25">
      <c r="A109" s="76"/>
      <c r="B109" s="76"/>
      <c r="C109" s="85"/>
      <c r="D109" s="85"/>
      <c r="E109" s="85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</row>
    <row r="110" spans="1:248" s="301" customFormat="1" ht="16" customHeight="1" x14ac:dyDescent="0.25">
      <c r="A110" s="76"/>
      <c r="B110" s="76"/>
      <c r="C110" s="85"/>
      <c r="D110" s="85"/>
      <c r="E110" s="85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</row>
    <row r="111" spans="1:248" s="301" customFormat="1" ht="16" customHeight="1" x14ac:dyDescent="0.25">
      <c r="A111" s="76"/>
      <c r="B111" s="76"/>
      <c r="C111" s="85"/>
      <c r="D111" s="85"/>
      <c r="E111" s="85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</row>
    <row r="112" spans="1:248" s="301" customFormat="1" ht="16" customHeight="1" x14ac:dyDescent="0.25">
      <c r="A112" s="76"/>
      <c r="B112" s="76"/>
      <c r="C112" s="85"/>
      <c r="D112" s="85"/>
      <c r="E112" s="85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</row>
    <row r="113" spans="1:248" s="301" customFormat="1" ht="16" customHeight="1" x14ac:dyDescent="0.25">
      <c r="A113" s="76"/>
      <c r="B113" s="76"/>
      <c r="C113" s="85"/>
      <c r="D113" s="85"/>
      <c r="E113" s="85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</row>
    <row r="114" spans="1:248" s="301" customFormat="1" ht="16" customHeight="1" x14ac:dyDescent="0.25">
      <c r="A114" s="76"/>
      <c r="B114" s="76"/>
      <c r="C114" s="85"/>
      <c r="D114" s="85"/>
      <c r="E114" s="85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</row>
    <row r="115" spans="1:248" s="301" customFormat="1" ht="16" customHeight="1" x14ac:dyDescent="0.25">
      <c r="A115" s="76"/>
      <c r="B115" s="76"/>
      <c r="C115" s="85"/>
      <c r="D115" s="85"/>
      <c r="E115" s="85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</row>
    <row r="116" spans="1:248" s="301" customFormat="1" ht="16" customHeight="1" x14ac:dyDescent="0.25">
      <c r="A116" s="76"/>
      <c r="B116" s="76"/>
      <c r="C116" s="85"/>
      <c r="D116" s="85"/>
      <c r="E116" s="85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</row>
    <row r="117" spans="1:248" s="301" customFormat="1" ht="16" customHeight="1" x14ac:dyDescent="0.25">
      <c r="A117" s="76"/>
      <c r="B117" s="76"/>
      <c r="C117" s="85"/>
      <c r="D117" s="85"/>
      <c r="E117" s="85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</row>
    <row r="118" spans="1:248" s="301" customFormat="1" ht="16" customHeight="1" x14ac:dyDescent="0.25">
      <c r="A118" s="76"/>
      <c r="B118" s="76"/>
      <c r="C118" s="85"/>
      <c r="D118" s="85"/>
      <c r="E118" s="85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</row>
    <row r="119" spans="1:248" s="301" customFormat="1" ht="16" customHeight="1" x14ac:dyDescent="0.25">
      <c r="A119" s="76"/>
      <c r="B119" s="76"/>
      <c r="C119" s="85"/>
      <c r="D119" s="85"/>
      <c r="E119" s="85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</row>
    <row r="120" spans="1:248" s="301" customFormat="1" ht="16" customHeight="1" x14ac:dyDescent="0.25">
      <c r="A120" s="76"/>
      <c r="B120" s="76"/>
      <c r="C120" s="85"/>
      <c r="D120" s="85"/>
      <c r="E120" s="85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</row>
    <row r="121" spans="1:248" s="301" customFormat="1" ht="16" customHeight="1" x14ac:dyDescent="0.25">
      <c r="A121" s="76"/>
      <c r="B121" s="76"/>
      <c r="C121" s="85"/>
      <c r="D121" s="85"/>
      <c r="E121" s="85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</row>
    <row r="122" spans="1:248" s="301" customFormat="1" ht="16" customHeight="1" x14ac:dyDescent="0.25">
      <c r="A122" s="76"/>
      <c r="B122" s="76"/>
      <c r="C122" s="85"/>
      <c r="D122" s="85"/>
      <c r="E122" s="85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</row>
    <row r="123" spans="1:248" s="301" customFormat="1" ht="16" customHeight="1" x14ac:dyDescent="0.25">
      <c r="A123" s="76"/>
      <c r="B123" s="76"/>
      <c r="C123" s="85"/>
      <c r="D123" s="85"/>
      <c r="E123" s="85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</row>
    <row r="124" spans="1:248" s="301" customFormat="1" ht="16" customHeight="1" x14ac:dyDescent="0.25">
      <c r="A124" s="76"/>
      <c r="B124" s="76"/>
      <c r="C124" s="85"/>
      <c r="D124" s="85"/>
      <c r="E124" s="85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</row>
    <row r="125" spans="1:248" s="301" customFormat="1" ht="16" customHeight="1" x14ac:dyDescent="0.25">
      <c r="A125" s="76"/>
      <c r="B125" s="76"/>
      <c r="C125" s="85"/>
      <c r="D125" s="85"/>
      <c r="E125" s="85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</row>
    <row r="126" spans="1:248" s="301" customFormat="1" ht="16" customHeight="1" x14ac:dyDescent="0.25">
      <c r="A126" s="76"/>
      <c r="B126" s="76"/>
      <c r="C126" s="85"/>
      <c r="D126" s="85"/>
      <c r="E126" s="85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</row>
    <row r="127" spans="1:248" s="301" customFormat="1" ht="16" customHeight="1" x14ac:dyDescent="0.25">
      <c r="A127" s="76"/>
      <c r="B127" s="76"/>
      <c r="C127" s="85"/>
      <c r="D127" s="85"/>
      <c r="E127" s="85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</row>
    <row r="128" spans="1:248" s="301" customFormat="1" ht="16" customHeight="1" x14ac:dyDescent="0.25">
      <c r="A128" s="76"/>
      <c r="B128" s="76"/>
      <c r="C128" s="85"/>
      <c r="D128" s="85"/>
      <c r="E128" s="85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</row>
    <row r="129" spans="1:248" s="301" customFormat="1" ht="16" customHeight="1" x14ac:dyDescent="0.25">
      <c r="A129" s="76"/>
      <c r="B129" s="76"/>
      <c r="C129" s="85"/>
      <c r="D129" s="85"/>
      <c r="E129" s="85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</row>
    <row r="130" spans="1:248" s="301" customFormat="1" ht="16" customHeight="1" x14ac:dyDescent="0.25">
      <c r="A130" s="76"/>
      <c r="B130" s="76"/>
      <c r="C130" s="85"/>
      <c r="D130" s="85"/>
      <c r="E130" s="85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</row>
    <row r="131" spans="1:248" s="301" customFormat="1" ht="16" customHeight="1" x14ac:dyDescent="0.25">
      <c r="A131" s="76"/>
      <c r="B131" s="76"/>
      <c r="C131" s="85"/>
      <c r="D131" s="85"/>
      <c r="E131" s="85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</row>
    <row r="132" spans="1:248" s="301" customFormat="1" ht="16" customHeight="1" x14ac:dyDescent="0.25">
      <c r="A132" s="76"/>
      <c r="B132" s="76"/>
      <c r="C132" s="85"/>
      <c r="D132" s="85"/>
      <c r="E132" s="85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</row>
    <row r="133" spans="1:248" s="301" customFormat="1" ht="16" customHeight="1" x14ac:dyDescent="0.25">
      <c r="A133" s="76"/>
      <c r="B133" s="76"/>
      <c r="C133" s="85"/>
      <c r="D133" s="85"/>
      <c r="E133" s="85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</row>
    <row r="134" spans="1:248" s="301" customFormat="1" ht="16" customHeight="1" x14ac:dyDescent="0.25">
      <c r="A134" s="76"/>
      <c r="B134" s="76"/>
      <c r="C134" s="85"/>
      <c r="D134" s="85"/>
      <c r="E134" s="85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</row>
    <row r="135" spans="1:248" s="301" customFormat="1" ht="16" customHeight="1" x14ac:dyDescent="0.25">
      <c r="A135" s="76"/>
      <c r="B135" s="76"/>
      <c r="C135" s="85"/>
      <c r="D135" s="85"/>
      <c r="E135" s="85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</row>
    <row r="136" spans="1:248" s="301" customFormat="1" ht="16" customHeight="1" x14ac:dyDescent="0.25">
      <c r="A136" s="76"/>
      <c r="B136" s="76"/>
      <c r="C136" s="85"/>
      <c r="D136" s="85"/>
      <c r="E136" s="85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</row>
    <row r="137" spans="1:248" s="301" customFormat="1" ht="16" customHeight="1" x14ac:dyDescent="0.25">
      <c r="A137" s="76"/>
      <c r="B137" s="76"/>
      <c r="C137" s="85"/>
      <c r="D137" s="85"/>
      <c r="E137" s="85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</row>
    <row r="138" spans="1:248" s="301" customFormat="1" ht="16" customHeight="1" x14ac:dyDescent="0.25">
      <c r="A138" s="76"/>
      <c r="B138" s="76"/>
      <c r="C138" s="85"/>
      <c r="D138" s="85"/>
      <c r="E138" s="85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</row>
    <row r="139" spans="1:248" s="301" customFormat="1" ht="16" customHeight="1" x14ac:dyDescent="0.25">
      <c r="A139" s="76"/>
      <c r="B139" s="76"/>
      <c r="C139" s="85"/>
      <c r="D139" s="85"/>
      <c r="E139" s="85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</row>
    <row r="140" spans="1:248" s="301" customFormat="1" ht="16" customHeight="1" x14ac:dyDescent="0.25">
      <c r="A140" s="76"/>
      <c r="B140" s="76"/>
      <c r="C140" s="85"/>
      <c r="D140" s="85"/>
      <c r="E140" s="85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</row>
    <row r="141" spans="1:248" s="301" customFormat="1" ht="16" customHeight="1" x14ac:dyDescent="0.25">
      <c r="A141" s="76"/>
      <c r="B141" s="76"/>
      <c r="C141" s="85"/>
      <c r="D141" s="85"/>
      <c r="E141" s="85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</row>
    <row r="142" spans="1:248" s="301" customFormat="1" ht="16" customHeight="1" x14ac:dyDescent="0.25">
      <c r="A142" s="76"/>
      <c r="B142" s="76"/>
      <c r="C142" s="85"/>
      <c r="D142" s="85"/>
      <c r="E142" s="85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</row>
    <row r="143" spans="1:248" s="301" customFormat="1" ht="16" customHeight="1" x14ac:dyDescent="0.25">
      <c r="A143" s="76"/>
      <c r="B143" s="76"/>
      <c r="C143" s="85"/>
      <c r="D143" s="85"/>
      <c r="E143" s="85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</row>
    <row r="144" spans="1:248" s="301" customFormat="1" ht="16" customHeight="1" x14ac:dyDescent="0.25">
      <c r="A144" s="76"/>
      <c r="B144" s="76"/>
      <c r="C144" s="85"/>
      <c r="D144" s="85"/>
      <c r="E144" s="85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</row>
    <row r="145" spans="1:248" s="301" customFormat="1" ht="16" customHeight="1" x14ac:dyDescent="0.25">
      <c r="A145" s="76"/>
      <c r="B145" s="76"/>
      <c r="C145" s="85"/>
      <c r="D145" s="85"/>
      <c r="E145" s="85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</row>
    <row r="146" spans="1:248" s="301" customFormat="1" ht="16" customHeight="1" x14ac:dyDescent="0.25">
      <c r="A146" s="76"/>
      <c r="B146" s="76"/>
      <c r="C146" s="85"/>
      <c r="D146" s="85"/>
      <c r="E146" s="85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</row>
    <row r="147" spans="1:248" s="301" customFormat="1" ht="16" customHeight="1" x14ac:dyDescent="0.25">
      <c r="A147" s="76"/>
      <c r="B147" s="76"/>
      <c r="C147" s="85"/>
      <c r="D147" s="85"/>
      <c r="E147" s="85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</row>
    <row r="148" spans="1:248" s="301" customFormat="1" ht="16" customHeight="1" x14ac:dyDescent="0.25">
      <c r="A148" s="76"/>
      <c r="B148" s="76"/>
      <c r="C148" s="85"/>
      <c r="D148" s="85"/>
      <c r="E148" s="85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</row>
    <row r="149" spans="1:248" s="301" customFormat="1" ht="16" customHeight="1" x14ac:dyDescent="0.25">
      <c r="A149" s="76"/>
      <c r="B149" s="76"/>
      <c r="C149" s="85"/>
      <c r="D149" s="85"/>
      <c r="E149" s="85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</row>
    <row r="150" spans="1:248" s="301" customFormat="1" ht="16" customHeight="1" x14ac:dyDescent="0.25">
      <c r="A150" s="76"/>
      <c r="B150" s="76"/>
      <c r="C150" s="85"/>
      <c r="D150" s="85"/>
      <c r="E150" s="85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</row>
    <row r="151" spans="1:248" s="301" customFormat="1" ht="16" customHeight="1" x14ac:dyDescent="0.25">
      <c r="A151" s="76"/>
      <c r="B151" s="76"/>
      <c r="C151" s="85"/>
      <c r="D151" s="85"/>
      <c r="E151" s="85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</row>
    <row r="152" spans="1:248" s="301" customFormat="1" ht="16" customHeight="1" x14ac:dyDescent="0.25">
      <c r="A152" s="76"/>
      <c r="B152" s="76"/>
      <c r="C152" s="85"/>
      <c r="D152" s="85"/>
      <c r="E152" s="85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</row>
    <row r="153" spans="1:248" s="301" customFormat="1" ht="16" customHeight="1" x14ac:dyDescent="0.25">
      <c r="A153" s="76"/>
      <c r="B153" s="76"/>
      <c r="C153" s="85"/>
      <c r="D153" s="85"/>
      <c r="E153" s="85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</row>
    <row r="154" spans="1:248" s="301" customFormat="1" ht="16" customHeight="1" x14ac:dyDescent="0.25">
      <c r="A154" s="76"/>
      <c r="B154" s="76"/>
      <c r="C154" s="85"/>
      <c r="D154" s="85"/>
      <c r="E154" s="85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</row>
    <row r="155" spans="1:248" s="301" customFormat="1" ht="16" customHeight="1" x14ac:dyDescent="0.25">
      <c r="A155" s="76"/>
      <c r="B155" s="76"/>
      <c r="C155" s="85"/>
      <c r="D155" s="85"/>
      <c r="E155" s="85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</row>
    <row r="156" spans="1:248" s="301" customFormat="1" ht="16" customHeight="1" x14ac:dyDescent="0.25">
      <c r="A156" s="76"/>
      <c r="B156" s="76"/>
      <c r="C156" s="85"/>
      <c r="D156" s="85"/>
      <c r="E156" s="85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</row>
    <row r="157" spans="1:248" s="301" customFormat="1" ht="16" customHeight="1" x14ac:dyDescent="0.25">
      <c r="A157" s="76"/>
      <c r="B157" s="76"/>
      <c r="C157" s="85"/>
      <c r="D157" s="85"/>
      <c r="E157" s="85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</row>
    <row r="158" spans="1:248" s="301" customFormat="1" ht="16" customHeight="1" x14ac:dyDescent="0.25">
      <c r="A158" s="76"/>
      <c r="B158" s="76"/>
      <c r="C158" s="85"/>
      <c r="D158" s="85"/>
      <c r="E158" s="85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</row>
    <row r="159" spans="1:248" s="301" customFormat="1" ht="16" customHeight="1" x14ac:dyDescent="0.25">
      <c r="A159" s="76"/>
      <c r="B159" s="76"/>
      <c r="C159" s="85"/>
      <c r="D159" s="85"/>
      <c r="E159" s="85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</row>
    <row r="160" spans="1:248" s="301" customFormat="1" ht="16" customHeight="1" x14ac:dyDescent="0.25">
      <c r="A160" s="76"/>
      <c r="B160" s="76"/>
      <c r="C160" s="85"/>
      <c r="D160" s="85"/>
      <c r="E160" s="85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</row>
    <row r="161" spans="1:248" s="301" customFormat="1" ht="16" customHeight="1" x14ac:dyDescent="0.25">
      <c r="A161" s="76"/>
      <c r="B161" s="76"/>
      <c r="C161" s="85"/>
      <c r="D161" s="85"/>
      <c r="E161" s="85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</row>
    <row r="162" spans="1:248" s="301" customFormat="1" ht="16" customHeight="1" x14ac:dyDescent="0.25">
      <c r="A162" s="76"/>
      <c r="B162" s="76"/>
      <c r="C162" s="85"/>
      <c r="D162" s="85"/>
      <c r="E162" s="85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</row>
    <row r="163" spans="1:248" s="301" customFormat="1" ht="16" customHeight="1" x14ac:dyDescent="0.25">
      <c r="A163" s="76"/>
      <c r="B163" s="76"/>
      <c r="C163" s="85"/>
      <c r="D163" s="85"/>
      <c r="E163" s="85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</row>
    <row r="164" spans="1:248" s="301" customFormat="1" ht="16" customHeight="1" x14ac:dyDescent="0.25">
      <c r="A164" s="76"/>
      <c r="B164" s="76"/>
      <c r="C164" s="85"/>
      <c r="D164" s="85"/>
      <c r="E164" s="85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</row>
    <row r="165" spans="1:248" s="301" customFormat="1" ht="16" customHeight="1" x14ac:dyDescent="0.25">
      <c r="A165" s="76"/>
      <c r="B165" s="76"/>
      <c r="C165" s="85"/>
      <c r="D165" s="85"/>
      <c r="E165" s="85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</row>
    <row r="166" spans="1:248" s="301" customFormat="1" ht="16" customHeight="1" x14ac:dyDescent="0.25">
      <c r="A166" s="76"/>
      <c r="B166" s="76"/>
      <c r="C166" s="85"/>
      <c r="D166" s="85"/>
      <c r="E166" s="85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</row>
    <row r="167" spans="1:248" s="301" customFormat="1" ht="16" customHeight="1" x14ac:dyDescent="0.25">
      <c r="A167" s="76"/>
      <c r="B167" s="76"/>
      <c r="C167" s="85"/>
      <c r="D167" s="85"/>
      <c r="E167" s="85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</row>
    <row r="168" spans="1:248" s="301" customFormat="1" ht="16" customHeight="1" x14ac:dyDescent="0.25">
      <c r="A168" s="76"/>
      <c r="B168" s="76"/>
      <c r="C168" s="85"/>
      <c r="D168" s="85"/>
      <c r="E168" s="85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</row>
    <row r="169" spans="1:248" s="301" customFormat="1" ht="16" customHeight="1" x14ac:dyDescent="0.25">
      <c r="A169" s="76"/>
      <c r="B169" s="76"/>
      <c r="C169" s="85"/>
      <c r="D169" s="85"/>
      <c r="E169" s="85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</row>
    <row r="170" spans="1:248" s="301" customFormat="1" ht="16" customHeight="1" x14ac:dyDescent="0.25">
      <c r="A170" s="76"/>
      <c r="B170" s="76"/>
      <c r="C170" s="85"/>
      <c r="D170" s="85"/>
      <c r="E170" s="85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</row>
    <row r="171" spans="1:248" s="301" customFormat="1" ht="16" customHeight="1" x14ac:dyDescent="0.25">
      <c r="A171" s="76"/>
      <c r="B171" s="76"/>
      <c r="C171" s="85"/>
      <c r="D171" s="85"/>
      <c r="E171" s="85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</row>
    <row r="172" spans="1:248" s="301" customFormat="1" ht="16" customHeight="1" x14ac:dyDescent="0.25">
      <c r="A172" s="76"/>
      <c r="B172" s="76"/>
      <c r="C172" s="85"/>
      <c r="D172" s="85"/>
      <c r="E172" s="85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</row>
    <row r="173" spans="1:248" s="301" customFormat="1" ht="16" customHeight="1" x14ac:dyDescent="0.25">
      <c r="A173" s="76"/>
      <c r="B173" s="76"/>
      <c r="C173" s="85"/>
      <c r="D173" s="85"/>
      <c r="E173" s="85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</row>
    <row r="174" spans="1:248" s="301" customFormat="1" ht="16" customHeight="1" x14ac:dyDescent="0.25">
      <c r="A174" s="76"/>
      <c r="B174" s="76"/>
      <c r="C174" s="85"/>
      <c r="D174" s="85"/>
      <c r="E174" s="85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</row>
    <row r="175" spans="1:248" s="301" customFormat="1" ht="16" customHeight="1" x14ac:dyDescent="0.25">
      <c r="A175" s="76"/>
      <c r="B175" s="76"/>
      <c r="C175" s="85"/>
      <c r="D175" s="85"/>
      <c r="E175" s="85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</row>
    <row r="176" spans="1:248" s="301" customFormat="1" ht="16" customHeight="1" x14ac:dyDescent="0.25">
      <c r="A176" s="76"/>
      <c r="B176" s="76"/>
      <c r="C176" s="85"/>
      <c r="D176" s="85"/>
      <c r="E176" s="85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</row>
    <row r="177" spans="1:248" s="301" customFormat="1" ht="16" customHeight="1" x14ac:dyDescent="0.25">
      <c r="A177" s="76"/>
      <c r="B177" s="76"/>
      <c r="C177" s="85"/>
      <c r="D177" s="85"/>
      <c r="E177" s="85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</row>
    <row r="178" spans="1:248" s="301" customFormat="1" ht="16" customHeight="1" x14ac:dyDescent="0.25">
      <c r="A178" s="76"/>
      <c r="B178" s="76"/>
      <c r="C178" s="85"/>
      <c r="D178" s="85"/>
      <c r="E178" s="85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</row>
    <row r="179" spans="1:248" s="301" customFormat="1" ht="16" customHeight="1" x14ac:dyDescent="0.25">
      <c r="A179" s="76"/>
      <c r="B179" s="76"/>
      <c r="C179" s="85"/>
      <c r="D179" s="85"/>
      <c r="E179" s="85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</row>
    <row r="180" spans="1:248" s="301" customFormat="1" ht="16" customHeight="1" x14ac:dyDescent="0.25">
      <c r="A180" s="76"/>
      <c r="B180" s="76"/>
      <c r="C180" s="85"/>
      <c r="D180" s="85"/>
      <c r="E180" s="85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</row>
    <row r="181" spans="1:248" s="301" customFormat="1" ht="16" customHeight="1" x14ac:dyDescent="0.25">
      <c r="A181" s="76"/>
      <c r="B181" s="76"/>
      <c r="C181" s="85"/>
      <c r="D181" s="85"/>
      <c r="E181" s="85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</row>
    <row r="182" spans="1:248" s="301" customFormat="1" ht="16" customHeight="1" x14ac:dyDescent="0.25">
      <c r="A182" s="76"/>
      <c r="B182" s="76"/>
      <c r="C182" s="85"/>
      <c r="D182" s="85"/>
      <c r="E182" s="85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</row>
    <row r="183" spans="1:248" s="301" customFormat="1" ht="16" customHeight="1" x14ac:dyDescent="0.25">
      <c r="A183" s="76"/>
      <c r="B183" s="76"/>
      <c r="C183" s="85"/>
      <c r="D183" s="85"/>
      <c r="E183" s="85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</row>
    <row r="184" spans="1:248" s="301" customFormat="1" ht="16" customHeight="1" x14ac:dyDescent="0.25">
      <c r="A184" s="76"/>
      <c r="B184" s="76"/>
      <c r="C184" s="85"/>
      <c r="D184" s="85"/>
      <c r="E184" s="85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</row>
    <row r="185" spans="1:248" s="301" customFormat="1" ht="16" customHeight="1" x14ac:dyDescent="0.25">
      <c r="A185" s="76"/>
      <c r="B185" s="76"/>
      <c r="C185" s="85"/>
      <c r="D185" s="85"/>
      <c r="E185" s="85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</row>
    <row r="186" spans="1:248" s="301" customFormat="1" ht="16" customHeight="1" x14ac:dyDescent="0.25">
      <c r="A186" s="76"/>
      <c r="B186" s="76"/>
      <c r="C186" s="85"/>
      <c r="D186" s="85"/>
      <c r="E186" s="85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</row>
    <row r="187" spans="1:248" s="301" customFormat="1" ht="16" customHeight="1" x14ac:dyDescent="0.25">
      <c r="A187" s="76"/>
      <c r="B187" s="76"/>
      <c r="C187" s="362"/>
      <c r="D187" s="362"/>
      <c r="E187" s="362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</row>
    <row r="188" spans="1:248" s="301" customFormat="1" ht="16" customHeight="1" x14ac:dyDescent="0.25">
      <c r="A188" s="76"/>
      <c r="B188" s="76"/>
      <c r="C188" s="362"/>
      <c r="D188" s="362"/>
      <c r="E188" s="362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</row>
    <row r="189" spans="1:248" s="301" customFormat="1" ht="16" customHeight="1" x14ac:dyDescent="0.25">
      <c r="A189" s="76"/>
      <c r="B189" s="76"/>
      <c r="C189" s="362"/>
      <c r="D189" s="362"/>
      <c r="E189" s="362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</row>
    <row r="190" spans="1:248" s="301" customFormat="1" ht="16" customHeight="1" x14ac:dyDescent="0.25">
      <c r="A190" s="76"/>
      <c r="B190" s="76"/>
      <c r="C190" s="362"/>
      <c r="D190" s="362"/>
      <c r="E190" s="362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</row>
    <row r="191" spans="1:248" s="301" customFormat="1" ht="16" customHeight="1" x14ac:dyDescent="0.25">
      <c r="A191" s="76"/>
      <c r="B191" s="76"/>
      <c r="C191" s="362"/>
      <c r="D191" s="362"/>
      <c r="E191" s="362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</row>
    <row r="192" spans="1:248" s="301" customFormat="1" ht="16" customHeight="1" x14ac:dyDescent="0.25">
      <c r="A192" s="76"/>
      <c r="B192" s="76"/>
      <c r="C192" s="362"/>
      <c r="D192" s="362"/>
      <c r="E192" s="362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</row>
    <row r="193" spans="1:248" s="301" customFormat="1" ht="16" customHeight="1" x14ac:dyDescent="0.25">
      <c r="A193" s="76"/>
      <c r="B193" s="76"/>
      <c r="C193" s="362"/>
      <c r="D193" s="362"/>
      <c r="E193" s="362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</row>
    <row r="194" spans="1:248" s="301" customFormat="1" ht="16" customHeight="1" x14ac:dyDescent="0.25">
      <c r="A194" s="76"/>
      <c r="B194" s="76"/>
      <c r="C194" s="362"/>
      <c r="D194" s="362"/>
      <c r="E194" s="362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</row>
    <row r="195" spans="1:248" s="301" customFormat="1" ht="16" customHeight="1" x14ac:dyDescent="0.25">
      <c r="A195" s="76"/>
      <c r="B195" s="76"/>
      <c r="C195" s="362"/>
      <c r="D195" s="362"/>
      <c r="E195" s="362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</row>
    <row r="196" spans="1:248" s="301" customFormat="1" ht="16" customHeight="1" x14ac:dyDescent="0.25">
      <c r="A196" s="76"/>
      <c r="B196" s="76"/>
      <c r="C196" s="362"/>
      <c r="D196" s="362"/>
      <c r="E196" s="362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</row>
    <row r="197" spans="1:248" s="301" customFormat="1" ht="16" customHeight="1" x14ac:dyDescent="0.25">
      <c r="A197" s="76"/>
      <c r="B197" s="76"/>
      <c r="C197" s="362"/>
      <c r="D197" s="362"/>
      <c r="E197" s="362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</row>
    <row r="198" spans="1:248" s="301" customFormat="1" ht="16" customHeight="1" x14ac:dyDescent="0.25">
      <c r="A198" s="76"/>
      <c r="B198" s="76"/>
      <c r="C198" s="362"/>
      <c r="D198" s="362"/>
      <c r="E198" s="362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</row>
    <row r="199" spans="1:248" s="301" customFormat="1" ht="16" customHeight="1" x14ac:dyDescent="0.25">
      <c r="A199" s="76"/>
      <c r="B199" s="76"/>
      <c r="C199" s="362"/>
      <c r="D199" s="362"/>
      <c r="E199" s="362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</row>
    <row r="200" spans="1:248" s="301" customFormat="1" ht="16" customHeight="1" x14ac:dyDescent="0.25">
      <c r="A200" s="76"/>
      <c r="B200" s="76"/>
      <c r="C200" s="362"/>
      <c r="D200" s="362"/>
      <c r="E200" s="362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</row>
    <row r="201" spans="1:248" s="301" customFormat="1" ht="16" customHeight="1" x14ac:dyDescent="0.25">
      <c r="A201" s="76"/>
      <c r="B201" s="76"/>
      <c r="C201" s="362"/>
      <c r="D201" s="362"/>
      <c r="E201" s="362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</row>
    <row r="202" spans="1:248" s="301" customFormat="1" ht="16" customHeight="1" x14ac:dyDescent="0.25">
      <c r="A202" s="76"/>
      <c r="B202" s="76"/>
      <c r="C202" s="362"/>
      <c r="D202" s="362"/>
      <c r="E202" s="362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</row>
    <row r="203" spans="1:248" s="301" customFormat="1" ht="16" customHeight="1" x14ac:dyDescent="0.25">
      <c r="A203" s="76"/>
      <c r="B203" s="76"/>
      <c r="C203" s="362"/>
      <c r="D203" s="362"/>
      <c r="E203" s="362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</row>
    <row r="204" spans="1:248" s="301" customFormat="1" ht="16" customHeight="1" x14ac:dyDescent="0.25">
      <c r="A204" s="76"/>
      <c r="B204" s="76"/>
      <c r="C204" s="362"/>
      <c r="D204" s="362"/>
      <c r="E204" s="362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</row>
    <row r="205" spans="1:248" s="301" customFormat="1" ht="16" customHeight="1" x14ac:dyDescent="0.25">
      <c r="A205" s="76"/>
      <c r="B205" s="76"/>
      <c r="C205" s="362"/>
      <c r="D205" s="362"/>
      <c r="E205" s="362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</row>
    <row r="206" spans="1:248" s="301" customFormat="1" ht="16" customHeight="1" x14ac:dyDescent="0.25">
      <c r="A206" s="76"/>
      <c r="B206" s="76"/>
      <c r="C206" s="362"/>
      <c r="D206" s="362"/>
      <c r="E206" s="362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6"/>
      <c r="DP206" s="76"/>
      <c r="DQ206" s="76"/>
      <c r="DR206" s="76"/>
      <c r="DS206" s="76"/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</row>
    <row r="207" spans="1:248" s="301" customFormat="1" ht="16" customHeight="1" x14ac:dyDescent="0.25">
      <c r="A207" s="76"/>
      <c r="B207" s="76"/>
      <c r="C207" s="362"/>
      <c r="D207" s="362"/>
      <c r="E207" s="362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</row>
    <row r="208" spans="1:248" s="301" customFormat="1" ht="16" customHeight="1" x14ac:dyDescent="0.25">
      <c r="A208" s="76"/>
      <c r="B208" s="76"/>
      <c r="C208" s="362"/>
      <c r="D208" s="362"/>
      <c r="E208" s="362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</row>
    <row r="209" spans="1:248" s="301" customFormat="1" ht="16" customHeight="1" x14ac:dyDescent="0.25">
      <c r="A209" s="76"/>
      <c r="B209" s="76"/>
      <c r="C209" s="362"/>
      <c r="D209" s="362"/>
      <c r="E209" s="362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</row>
    <row r="210" spans="1:248" s="301" customFormat="1" ht="16" customHeight="1" x14ac:dyDescent="0.25">
      <c r="A210" s="76"/>
      <c r="B210" s="76"/>
      <c r="C210" s="362"/>
      <c r="D210" s="362"/>
      <c r="E210" s="362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</row>
    <row r="211" spans="1:248" s="301" customFormat="1" ht="16" customHeight="1" x14ac:dyDescent="0.25">
      <c r="A211" s="76"/>
      <c r="B211" s="76"/>
      <c r="C211" s="362"/>
      <c r="D211" s="362"/>
      <c r="E211" s="362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</row>
    <row r="212" spans="1:248" s="301" customFormat="1" ht="16" customHeight="1" x14ac:dyDescent="0.25">
      <c r="A212" s="76"/>
      <c r="B212" s="76"/>
      <c r="C212" s="362"/>
      <c r="D212" s="362"/>
      <c r="E212" s="362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6"/>
      <c r="DP212" s="76"/>
      <c r="DQ212" s="76"/>
      <c r="DR212" s="76"/>
      <c r="DS212" s="76"/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</row>
    <row r="213" spans="1:248" s="301" customFormat="1" ht="16" customHeight="1" x14ac:dyDescent="0.25">
      <c r="A213" s="76"/>
      <c r="B213" s="76"/>
      <c r="C213" s="362"/>
      <c r="D213" s="362"/>
      <c r="E213" s="362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</row>
    <row r="214" spans="1:248" s="301" customFormat="1" ht="16" customHeight="1" x14ac:dyDescent="0.25">
      <c r="A214" s="76"/>
      <c r="B214" s="76"/>
      <c r="C214" s="362"/>
      <c r="D214" s="362"/>
      <c r="E214" s="362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</row>
    <row r="215" spans="1:248" s="301" customFormat="1" ht="16" customHeight="1" x14ac:dyDescent="0.25">
      <c r="A215" s="76"/>
      <c r="B215" s="76"/>
      <c r="C215" s="362"/>
      <c r="D215" s="362"/>
      <c r="E215" s="362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</row>
    <row r="216" spans="1:248" s="301" customFormat="1" ht="16" customHeight="1" x14ac:dyDescent="0.25">
      <c r="A216" s="76"/>
      <c r="B216" s="76"/>
      <c r="C216" s="362"/>
      <c r="D216" s="362"/>
      <c r="E216" s="362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</row>
    <row r="217" spans="1:248" s="301" customFormat="1" ht="16" customHeight="1" x14ac:dyDescent="0.25">
      <c r="A217" s="76"/>
      <c r="B217" s="76"/>
      <c r="C217" s="362"/>
      <c r="D217" s="362"/>
      <c r="E217" s="362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</row>
    <row r="218" spans="1:248" s="301" customFormat="1" ht="16" customHeight="1" x14ac:dyDescent="0.25">
      <c r="A218" s="76"/>
      <c r="B218" s="76"/>
      <c r="C218" s="362"/>
      <c r="D218" s="362"/>
      <c r="E218" s="362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</row>
    <row r="219" spans="1:248" s="301" customFormat="1" ht="16" customHeight="1" x14ac:dyDescent="0.25">
      <c r="A219" s="76"/>
      <c r="B219" s="76"/>
      <c r="C219" s="362"/>
      <c r="D219" s="362"/>
      <c r="E219" s="362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</row>
    <row r="220" spans="1:248" s="301" customFormat="1" ht="16" customHeight="1" x14ac:dyDescent="0.25">
      <c r="A220" s="76"/>
      <c r="B220" s="76"/>
      <c r="C220" s="362"/>
      <c r="D220" s="362"/>
      <c r="E220" s="362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6"/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</row>
    <row r="221" spans="1:248" s="301" customFormat="1" ht="16" customHeight="1" x14ac:dyDescent="0.25">
      <c r="A221" s="76"/>
      <c r="B221" s="76"/>
      <c r="C221" s="362"/>
      <c r="D221" s="362"/>
      <c r="E221" s="362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</row>
    <row r="222" spans="1:248" s="301" customFormat="1" ht="16" customHeight="1" x14ac:dyDescent="0.25">
      <c r="A222" s="76"/>
      <c r="B222" s="76"/>
      <c r="C222" s="362"/>
      <c r="D222" s="362"/>
      <c r="E222" s="362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</row>
    <row r="223" spans="1:248" s="301" customFormat="1" ht="16" customHeight="1" x14ac:dyDescent="0.25">
      <c r="A223" s="76"/>
      <c r="B223" s="76"/>
      <c r="C223" s="362"/>
      <c r="D223" s="362"/>
      <c r="E223" s="362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</row>
    <row r="224" spans="1:248" s="301" customFormat="1" ht="16" customHeight="1" x14ac:dyDescent="0.25">
      <c r="A224" s="76"/>
      <c r="B224" s="76"/>
      <c r="C224" s="362"/>
      <c r="D224" s="362"/>
      <c r="E224" s="362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</row>
    <row r="225" spans="1:248" s="301" customFormat="1" ht="16" customHeight="1" x14ac:dyDescent="0.25">
      <c r="A225" s="76"/>
      <c r="B225" s="76"/>
      <c r="C225" s="362"/>
      <c r="D225" s="362"/>
      <c r="E225" s="362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</row>
    <row r="226" spans="1:248" s="301" customFormat="1" ht="16" customHeight="1" x14ac:dyDescent="0.25">
      <c r="A226" s="76"/>
      <c r="B226" s="76"/>
      <c r="C226" s="362"/>
      <c r="D226" s="362"/>
      <c r="E226" s="362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</row>
    <row r="227" spans="1:248" s="301" customFormat="1" ht="16" customHeight="1" x14ac:dyDescent="0.25">
      <c r="A227" s="76"/>
      <c r="B227" s="76"/>
      <c r="C227" s="362"/>
      <c r="D227" s="362"/>
      <c r="E227" s="362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6"/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</row>
    <row r="228" spans="1:248" s="301" customFormat="1" ht="16" customHeight="1" x14ac:dyDescent="0.25">
      <c r="A228" s="76"/>
      <c r="B228" s="76"/>
      <c r="C228" s="362"/>
      <c r="D228" s="362"/>
      <c r="E228" s="362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6"/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</row>
    <row r="229" spans="1:248" s="301" customFormat="1" ht="16" customHeight="1" x14ac:dyDescent="0.25">
      <c r="A229" s="76"/>
      <c r="B229" s="76"/>
      <c r="C229" s="362"/>
      <c r="D229" s="362"/>
      <c r="E229" s="362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6"/>
      <c r="DP229" s="76"/>
      <c r="DQ229" s="76"/>
      <c r="DR229" s="76"/>
      <c r="DS229" s="76"/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</row>
    <row r="230" spans="1:248" s="301" customFormat="1" ht="16" customHeight="1" x14ac:dyDescent="0.25">
      <c r="A230" s="76"/>
      <c r="B230" s="76"/>
      <c r="C230" s="362"/>
      <c r="D230" s="362"/>
      <c r="E230" s="362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/>
      <c r="DQ230" s="76"/>
      <c r="DR230" s="76"/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</row>
    <row r="231" spans="1:248" s="301" customFormat="1" ht="16" customHeight="1" x14ac:dyDescent="0.25">
      <c r="A231" s="76"/>
      <c r="B231" s="76"/>
      <c r="C231" s="362"/>
      <c r="D231" s="362"/>
      <c r="E231" s="362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/>
      <c r="DP231" s="76"/>
      <c r="DQ231" s="76"/>
      <c r="DR231" s="76"/>
      <c r="DS231" s="76"/>
      <c r="DT231" s="76"/>
      <c r="DU231" s="76"/>
      <c r="DV231" s="76"/>
      <c r="DW231" s="76"/>
      <c r="DX231" s="76"/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</row>
    <row r="232" spans="1:248" s="301" customFormat="1" ht="16" customHeight="1" x14ac:dyDescent="0.25">
      <c r="A232" s="76"/>
      <c r="B232" s="76"/>
      <c r="C232" s="362"/>
      <c r="D232" s="362"/>
      <c r="E232" s="362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/>
      <c r="DP232" s="76"/>
      <c r="DQ232" s="76"/>
      <c r="DR232" s="76"/>
      <c r="DS232" s="76"/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</row>
    <row r="233" spans="1:248" s="301" customFormat="1" ht="16" customHeight="1" x14ac:dyDescent="0.25">
      <c r="A233" s="76"/>
      <c r="B233" s="76"/>
      <c r="C233" s="362"/>
      <c r="D233" s="362"/>
      <c r="E233" s="362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/>
      <c r="DP233" s="76"/>
      <c r="DQ233" s="76"/>
      <c r="DR233" s="76"/>
      <c r="DS233" s="76"/>
      <c r="DT233" s="76"/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</row>
    <row r="234" spans="1:248" s="301" customFormat="1" ht="16" customHeight="1" x14ac:dyDescent="0.25">
      <c r="A234" s="76"/>
      <c r="B234" s="76"/>
      <c r="C234" s="362"/>
      <c r="D234" s="362"/>
      <c r="E234" s="362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/>
      <c r="DQ234" s="76"/>
      <c r="DR234" s="76"/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</row>
    <row r="235" spans="1:248" s="301" customFormat="1" ht="16" customHeight="1" x14ac:dyDescent="0.25">
      <c r="A235" s="76"/>
      <c r="B235" s="76"/>
      <c r="C235" s="362"/>
      <c r="D235" s="362"/>
      <c r="E235" s="362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</row>
    <row r="236" spans="1:248" s="301" customFormat="1" ht="16" customHeight="1" x14ac:dyDescent="0.25">
      <c r="A236" s="76"/>
      <c r="B236" s="76"/>
      <c r="C236" s="362"/>
      <c r="D236" s="362"/>
      <c r="E236" s="362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/>
      <c r="DP236" s="76"/>
      <c r="DQ236" s="76"/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</row>
    <row r="237" spans="1:248" s="301" customFormat="1" ht="16" customHeight="1" x14ac:dyDescent="0.25">
      <c r="A237" s="76"/>
      <c r="B237" s="76"/>
      <c r="C237" s="362"/>
      <c r="D237" s="362"/>
      <c r="E237" s="362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/>
      <c r="DP237" s="76"/>
      <c r="DQ237" s="76"/>
      <c r="DR237" s="76"/>
      <c r="DS237" s="76"/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</row>
    <row r="238" spans="1:248" s="301" customFormat="1" ht="16" customHeight="1" x14ac:dyDescent="0.25">
      <c r="A238" s="76"/>
      <c r="B238" s="76"/>
      <c r="C238" s="362"/>
      <c r="D238" s="362"/>
      <c r="E238" s="362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/>
      <c r="DP238" s="76"/>
      <c r="DQ238" s="76"/>
      <c r="DR238" s="76"/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</row>
    <row r="239" spans="1:248" s="301" customFormat="1" ht="16" customHeight="1" x14ac:dyDescent="0.25">
      <c r="A239" s="76"/>
      <c r="B239" s="76"/>
      <c r="C239" s="362"/>
      <c r="D239" s="362"/>
      <c r="E239" s="362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/>
      <c r="DP239" s="76"/>
      <c r="DQ239" s="76"/>
      <c r="DR239" s="76"/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</row>
    <row r="240" spans="1:248" s="301" customFormat="1" ht="16" customHeight="1" x14ac:dyDescent="0.25">
      <c r="A240" s="76"/>
      <c r="B240" s="76"/>
      <c r="C240" s="362"/>
      <c r="D240" s="362"/>
      <c r="E240" s="362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/>
      <c r="DP240" s="76"/>
      <c r="DQ240" s="76"/>
      <c r="DR240" s="76"/>
      <c r="DS240" s="76"/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</row>
    <row r="241" spans="1:248" s="301" customFormat="1" ht="16" customHeight="1" x14ac:dyDescent="0.25">
      <c r="A241" s="76"/>
      <c r="B241" s="76"/>
      <c r="C241" s="362"/>
      <c r="D241" s="362"/>
      <c r="E241" s="362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/>
      <c r="DQ241" s="76"/>
      <c r="DR241" s="76"/>
      <c r="DS241" s="76"/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</row>
    <row r="242" spans="1:248" s="301" customFormat="1" ht="16" customHeight="1" x14ac:dyDescent="0.25">
      <c r="A242" s="76"/>
      <c r="B242" s="76"/>
      <c r="C242" s="362"/>
      <c r="D242" s="362"/>
      <c r="E242" s="362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</row>
    <row r="243" spans="1:248" s="301" customFormat="1" ht="16" customHeight="1" x14ac:dyDescent="0.25">
      <c r="A243" s="76"/>
      <c r="B243" s="76"/>
      <c r="C243" s="362"/>
      <c r="D243" s="362"/>
      <c r="E243" s="362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/>
      <c r="DR243" s="76"/>
      <c r="DS243" s="76"/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</row>
    <row r="244" spans="1:248" s="301" customFormat="1" ht="16" customHeight="1" x14ac:dyDescent="0.25">
      <c r="A244" s="76"/>
      <c r="B244" s="76"/>
      <c r="C244" s="362"/>
      <c r="D244" s="362"/>
      <c r="E244" s="362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/>
      <c r="DR244" s="76"/>
      <c r="DS244" s="76"/>
      <c r="DT244" s="76"/>
      <c r="DU244" s="76"/>
      <c r="DV244" s="76"/>
      <c r="DW244" s="76"/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</row>
    <row r="245" spans="1:248" s="301" customFormat="1" ht="16" customHeight="1" x14ac:dyDescent="0.25">
      <c r="A245" s="76"/>
      <c r="B245" s="76"/>
      <c r="C245" s="362"/>
      <c r="D245" s="362"/>
      <c r="E245" s="362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/>
      <c r="DV245" s="76"/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</row>
    <row r="246" spans="1:248" s="301" customFormat="1" ht="16" customHeight="1" x14ac:dyDescent="0.25">
      <c r="A246" s="76"/>
      <c r="B246" s="76"/>
      <c r="C246" s="362"/>
      <c r="D246" s="362"/>
      <c r="E246" s="362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/>
      <c r="DS246" s="76"/>
      <c r="DT246" s="76"/>
      <c r="DU246" s="76"/>
      <c r="DV246" s="76"/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</row>
    <row r="247" spans="1:248" s="301" customFormat="1" ht="16" customHeight="1" x14ac:dyDescent="0.25">
      <c r="A247" s="76"/>
      <c r="B247" s="76"/>
      <c r="C247" s="362"/>
      <c r="D247" s="362"/>
      <c r="E247" s="362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/>
      <c r="DS247" s="76"/>
      <c r="DT247" s="76"/>
      <c r="DU247" s="76"/>
      <c r="DV247" s="76"/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</row>
    <row r="248" spans="1:248" s="301" customFormat="1" ht="16" customHeight="1" x14ac:dyDescent="0.25">
      <c r="A248" s="76"/>
      <c r="B248" s="76"/>
      <c r="C248" s="362"/>
      <c r="D248" s="362"/>
      <c r="E248" s="362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/>
      <c r="DW248" s="76"/>
      <c r="DX248" s="76"/>
      <c r="DY248" s="76"/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</row>
    <row r="249" spans="1:248" s="301" customFormat="1" ht="16" customHeight="1" x14ac:dyDescent="0.25">
      <c r="A249" s="76"/>
      <c r="B249" s="76"/>
      <c r="C249" s="362"/>
      <c r="D249" s="362"/>
      <c r="E249" s="362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/>
      <c r="DW249" s="76"/>
      <c r="DX249" s="76"/>
      <c r="DY249" s="76"/>
      <c r="DZ249" s="76"/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</row>
    <row r="250" spans="1:248" s="301" customFormat="1" ht="16" customHeight="1" x14ac:dyDescent="0.25">
      <c r="A250" s="76"/>
      <c r="B250" s="76"/>
      <c r="C250" s="362"/>
      <c r="D250" s="362"/>
      <c r="E250" s="362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/>
      <c r="DV250" s="76"/>
      <c r="DW250" s="76"/>
      <c r="DX250" s="76"/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</row>
    <row r="251" spans="1:248" s="301" customFormat="1" ht="16" customHeight="1" x14ac:dyDescent="0.25">
      <c r="A251" s="76"/>
      <c r="B251" s="76"/>
      <c r="C251" s="362"/>
      <c r="D251" s="362"/>
      <c r="E251" s="362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/>
      <c r="DV251" s="76"/>
      <c r="DW251" s="76"/>
      <c r="DX251" s="76"/>
      <c r="DY251" s="76"/>
      <c r="DZ251" s="76"/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</row>
    <row r="252" spans="1:248" s="301" customFormat="1" ht="16" customHeight="1" x14ac:dyDescent="0.25">
      <c r="A252" s="76"/>
      <c r="B252" s="76"/>
      <c r="C252" s="362"/>
      <c r="D252" s="362"/>
      <c r="E252" s="362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/>
      <c r="DV252" s="76"/>
      <c r="DW252" s="76"/>
      <c r="DX252" s="76"/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</row>
    <row r="253" spans="1:248" s="301" customFormat="1" ht="16" customHeight="1" x14ac:dyDescent="0.25">
      <c r="A253" s="76"/>
      <c r="B253" s="76"/>
      <c r="C253" s="362"/>
      <c r="D253" s="362"/>
      <c r="E253" s="362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/>
      <c r="DW253" s="76"/>
      <c r="DX253" s="76"/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</row>
    <row r="254" spans="1:248" s="301" customFormat="1" ht="16" customHeight="1" x14ac:dyDescent="0.25">
      <c r="A254" s="76"/>
      <c r="B254" s="76"/>
      <c r="C254" s="362"/>
      <c r="D254" s="362"/>
      <c r="E254" s="362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/>
      <c r="DW254" s="76"/>
      <c r="DX254" s="76"/>
      <c r="DY254" s="76"/>
      <c r="DZ254" s="76"/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</row>
    <row r="255" spans="1:248" s="301" customFormat="1" ht="16" customHeight="1" x14ac:dyDescent="0.25">
      <c r="A255" s="76"/>
      <c r="B255" s="76"/>
      <c r="C255" s="362"/>
      <c r="D255" s="362"/>
      <c r="E255" s="362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/>
      <c r="DW255" s="76"/>
      <c r="DX255" s="76"/>
      <c r="DY255" s="76"/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</row>
    <row r="256" spans="1:248" s="301" customFormat="1" ht="16" customHeight="1" x14ac:dyDescent="0.25">
      <c r="A256" s="76"/>
      <c r="B256" s="76"/>
      <c r="C256" s="362"/>
      <c r="D256" s="362"/>
      <c r="E256" s="362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/>
      <c r="DY256" s="76"/>
      <c r="DZ256" s="76"/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</row>
    <row r="257" spans="1:248" s="301" customFormat="1" ht="16" customHeight="1" x14ac:dyDescent="0.25">
      <c r="A257" s="76"/>
      <c r="B257" s="76"/>
      <c r="C257" s="362"/>
      <c r="D257" s="362"/>
      <c r="E257" s="362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/>
      <c r="DY257" s="76"/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</row>
    <row r="258" spans="1:248" s="301" customFormat="1" ht="16" customHeight="1" x14ac:dyDescent="0.25">
      <c r="A258" s="76"/>
      <c r="B258" s="76"/>
      <c r="C258" s="362"/>
      <c r="D258" s="362"/>
      <c r="E258" s="362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/>
      <c r="DX258" s="76"/>
      <c r="DY258" s="76"/>
      <c r="DZ258" s="76"/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</row>
    <row r="259" spans="1:248" s="301" customFormat="1" ht="16" customHeight="1" x14ac:dyDescent="0.25">
      <c r="A259" s="76"/>
      <c r="B259" s="76"/>
      <c r="C259" s="362"/>
      <c r="D259" s="362"/>
      <c r="E259" s="362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/>
      <c r="DX259" s="76"/>
      <c r="DY259" s="76"/>
      <c r="DZ259" s="76"/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</row>
    <row r="260" spans="1:248" s="301" customFormat="1" ht="16" customHeight="1" x14ac:dyDescent="0.25">
      <c r="A260" s="76"/>
      <c r="B260" s="76"/>
      <c r="C260" s="362"/>
      <c r="D260" s="362"/>
      <c r="E260" s="362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/>
      <c r="DZ260" s="76"/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</row>
    <row r="261" spans="1:248" s="301" customFormat="1" ht="16" customHeight="1" x14ac:dyDescent="0.25">
      <c r="A261" s="76"/>
      <c r="B261" s="76"/>
      <c r="C261" s="362"/>
      <c r="D261" s="362"/>
      <c r="E261" s="362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/>
      <c r="DY261" s="76"/>
      <c r="DZ261" s="76"/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</row>
    <row r="262" spans="1:248" s="301" customFormat="1" ht="16" customHeight="1" x14ac:dyDescent="0.25">
      <c r="A262" s="76"/>
      <c r="B262" s="76"/>
      <c r="C262" s="362"/>
      <c r="D262" s="362"/>
      <c r="E262" s="362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/>
      <c r="DZ262" s="76"/>
      <c r="EA262" s="76"/>
      <c r="EB262" s="76"/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</row>
    <row r="263" spans="1:248" s="301" customFormat="1" ht="16" customHeight="1" x14ac:dyDescent="0.25">
      <c r="A263" s="76"/>
      <c r="B263" s="76"/>
      <c r="C263" s="362"/>
      <c r="D263" s="362"/>
      <c r="E263" s="362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/>
      <c r="DZ263" s="76"/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</row>
    <row r="264" spans="1:248" s="301" customFormat="1" ht="16" customHeight="1" x14ac:dyDescent="0.25">
      <c r="A264" s="76"/>
      <c r="B264" s="76"/>
      <c r="C264" s="362"/>
      <c r="D264" s="362"/>
      <c r="E264" s="362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/>
      <c r="DZ264" s="76"/>
      <c r="EA264" s="76"/>
      <c r="EB264" s="76"/>
      <c r="EC264" s="76"/>
      <c r="ED264" s="76"/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</row>
    <row r="265" spans="1:248" s="301" customFormat="1" ht="16" customHeight="1" x14ac:dyDescent="0.25">
      <c r="A265" s="76"/>
      <c r="B265" s="76"/>
      <c r="C265" s="362"/>
      <c r="D265" s="362"/>
      <c r="E265" s="362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/>
      <c r="EA265" s="76"/>
      <c r="EB265" s="76"/>
      <c r="EC265" s="76"/>
      <c r="ED265" s="76"/>
      <c r="EE265" s="76"/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</row>
    <row r="266" spans="1:248" s="301" customFormat="1" ht="16" customHeight="1" x14ac:dyDescent="0.25">
      <c r="A266" s="76"/>
      <c r="B266" s="76"/>
      <c r="C266" s="362"/>
      <c r="D266" s="362"/>
      <c r="E266" s="362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/>
      <c r="EC266" s="76"/>
      <c r="ED266" s="76"/>
      <c r="EE266" s="76"/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</row>
    <row r="267" spans="1:248" s="301" customFormat="1" ht="16" customHeight="1" x14ac:dyDescent="0.25">
      <c r="A267" s="76"/>
      <c r="B267" s="76"/>
      <c r="C267" s="362"/>
      <c r="D267" s="362"/>
      <c r="E267" s="362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/>
      <c r="ED267" s="76"/>
      <c r="EE267" s="76"/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</row>
    <row r="268" spans="1:248" s="301" customFormat="1" ht="16" customHeight="1" x14ac:dyDescent="0.25">
      <c r="A268" s="76"/>
      <c r="B268" s="76"/>
      <c r="C268" s="362"/>
      <c r="D268" s="362"/>
      <c r="E268" s="362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/>
      <c r="EC268" s="76"/>
      <c r="ED268" s="76"/>
      <c r="EE268" s="76"/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</row>
    <row r="269" spans="1:248" s="301" customFormat="1" ht="16" customHeight="1" x14ac:dyDescent="0.25">
      <c r="A269" s="76"/>
      <c r="B269" s="76"/>
      <c r="C269" s="362"/>
      <c r="D269" s="362"/>
      <c r="E269" s="362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/>
      <c r="EC269" s="76"/>
      <c r="ED269" s="76"/>
      <c r="EE269" s="76"/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</row>
    <row r="270" spans="1:248" s="301" customFormat="1" ht="16" customHeight="1" x14ac:dyDescent="0.25">
      <c r="A270" s="76"/>
      <c r="B270" s="76"/>
      <c r="C270" s="362"/>
      <c r="D270" s="362"/>
      <c r="E270" s="362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/>
      <c r="EC270" s="76"/>
      <c r="ED270" s="76"/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</row>
    <row r="271" spans="1:248" s="301" customFormat="1" ht="16" customHeight="1" x14ac:dyDescent="0.25">
      <c r="A271" s="76"/>
      <c r="B271" s="76"/>
      <c r="C271" s="362"/>
      <c r="D271" s="362"/>
      <c r="E271" s="362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/>
      <c r="EE271" s="76"/>
      <c r="EF271" s="76"/>
      <c r="EG271" s="76"/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</row>
    <row r="272" spans="1:248" s="301" customFormat="1" ht="16" customHeight="1" x14ac:dyDescent="0.25">
      <c r="A272" s="76"/>
      <c r="B272" s="76"/>
      <c r="C272" s="362"/>
      <c r="D272" s="362"/>
      <c r="E272" s="362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/>
      <c r="EC272" s="76"/>
      <c r="ED272" s="76"/>
      <c r="EE272" s="76"/>
      <c r="EF272" s="76"/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</row>
    <row r="273" spans="1:248" s="301" customFormat="1" ht="16" customHeight="1" x14ac:dyDescent="0.25">
      <c r="A273" s="76"/>
      <c r="B273" s="76"/>
      <c r="C273" s="362"/>
      <c r="D273" s="362"/>
      <c r="E273" s="362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/>
      <c r="ED273" s="76"/>
      <c r="EE273" s="76"/>
      <c r="EF273" s="76"/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</row>
    <row r="274" spans="1:248" s="301" customFormat="1" ht="16" customHeight="1" x14ac:dyDescent="0.25">
      <c r="A274" s="76"/>
      <c r="B274" s="76"/>
      <c r="C274" s="362"/>
      <c r="D274" s="362"/>
      <c r="E274" s="362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/>
      <c r="ED274" s="76"/>
      <c r="EE274" s="76"/>
      <c r="EF274" s="76"/>
      <c r="EG274" s="76"/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</row>
    <row r="275" spans="1:248" s="301" customFormat="1" ht="16" customHeight="1" x14ac:dyDescent="0.25">
      <c r="A275" s="76"/>
      <c r="B275" s="76"/>
      <c r="C275" s="362"/>
      <c r="D275" s="362"/>
      <c r="E275" s="362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/>
      <c r="EE275" s="76"/>
      <c r="EF275" s="76"/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</row>
    <row r="276" spans="1:248" s="301" customFormat="1" ht="16" customHeight="1" x14ac:dyDescent="0.25">
      <c r="A276" s="76"/>
      <c r="B276" s="76"/>
      <c r="C276" s="362"/>
      <c r="D276" s="362"/>
      <c r="E276" s="362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</row>
    <row r="277" spans="1:248" s="301" customFormat="1" ht="16" customHeight="1" x14ac:dyDescent="0.25">
      <c r="A277" s="76"/>
      <c r="B277" s="76"/>
      <c r="C277" s="362"/>
      <c r="D277" s="362"/>
      <c r="E277" s="362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/>
      <c r="EF277" s="76"/>
      <c r="EG277" s="76"/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</row>
    <row r="278" spans="1:248" s="301" customFormat="1" ht="16" customHeight="1" x14ac:dyDescent="0.25">
      <c r="A278" s="76"/>
      <c r="B278" s="76"/>
      <c r="C278" s="362"/>
      <c r="D278" s="362"/>
      <c r="E278" s="362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/>
      <c r="EG278" s="76"/>
      <c r="EH278" s="76"/>
      <c r="EI278" s="76"/>
      <c r="EJ278" s="76"/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</row>
    <row r="279" spans="1:248" s="301" customFormat="1" ht="16" customHeight="1" x14ac:dyDescent="0.25">
      <c r="A279" s="76"/>
      <c r="B279" s="76"/>
      <c r="C279" s="362"/>
      <c r="D279" s="362"/>
      <c r="E279" s="362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/>
      <c r="EF279" s="76"/>
      <c r="EG279" s="76"/>
      <c r="EH279" s="76"/>
      <c r="EI279" s="76"/>
      <c r="EJ279" s="76"/>
      <c r="EK279" s="76"/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</row>
    <row r="280" spans="1:248" s="301" customFormat="1" ht="16" customHeight="1" x14ac:dyDescent="0.25">
      <c r="A280" s="76"/>
      <c r="B280" s="76"/>
      <c r="C280" s="362"/>
      <c r="D280" s="362"/>
      <c r="E280" s="362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/>
      <c r="EK280" s="76"/>
      <c r="EL280" s="76"/>
      <c r="EM280" s="76"/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</row>
    <row r="281" spans="1:248" s="301" customFormat="1" ht="16" customHeight="1" x14ac:dyDescent="0.25">
      <c r="A281" s="76"/>
      <c r="B281" s="76"/>
      <c r="C281" s="362"/>
      <c r="D281" s="362"/>
      <c r="E281" s="362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/>
      <c r="EJ281" s="76"/>
      <c r="EK281" s="76"/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</row>
    <row r="282" spans="1:248" s="301" customFormat="1" ht="16" customHeight="1" x14ac:dyDescent="0.25">
      <c r="A282" s="76"/>
      <c r="B282" s="76"/>
      <c r="C282" s="362"/>
      <c r="D282" s="362"/>
      <c r="E282" s="362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/>
      <c r="EK282" s="76"/>
      <c r="EL282" s="76"/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</row>
    <row r="283" spans="1:248" s="301" customFormat="1" ht="16" customHeight="1" x14ac:dyDescent="0.25">
      <c r="A283" s="76"/>
      <c r="B283" s="76"/>
      <c r="C283" s="362"/>
      <c r="D283" s="362"/>
      <c r="E283" s="362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/>
      <c r="EK283" s="76"/>
      <c r="EL283" s="76"/>
      <c r="EM283" s="76"/>
      <c r="EN283" s="76"/>
      <c r="EO283" s="76"/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</row>
    <row r="284" spans="1:248" s="301" customFormat="1" ht="16" customHeight="1" x14ac:dyDescent="0.25">
      <c r="A284" s="76"/>
      <c r="B284" s="76"/>
      <c r="C284" s="362"/>
      <c r="D284" s="362"/>
      <c r="E284" s="362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/>
      <c r="EJ284" s="76"/>
      <c r="EK284" s="76"/>
      <c r="EL284" s="76"/>
      <c r="EM284" s="76"/>
      <c r="EN284" s="76"/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</row>
    <row r="285" spans="1:248" s="301" customFormat="1" ht="16" customHeight="1" x14ac:dyDescent="0.25">
      <c r="A285" s="76"/>
      <c r="B285" s="76"/>
      <c r="C285" s="362"/>
      <c r="D285" s="362"/>
      <c r="E285" s="362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/>
      <c r="EQ285" s="76"/>
      <c r="ER285" s="76"/>
      <c r="ES285" s="76"/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</row>
    <row r="286" spans="1:248" s="301" customFormat="1" ht="16" customHeight="1" x14ac:dyDescent="0.25">
      <c r="A286" s="76"/>
      <c r="B286" s="76"/>
      <c r="C286" s="362"/>
      <c r="D286" s="362"/>
      <c r="E286" s="362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/>
      <c r="ER286" s="76"/>
      <c r="ES286" s="76"/>
      <c r="ET286" s="76"/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</row>
    <row r="287" spans="1:248" s="301" customFormat="1" ht="16" customHeight="1" x14ac:dyDescent="0.25">
      <c r="A287" s="76"/>
      <c r="B287" s="76"/>
      <c r="C287" s="362"/>
      <c r="D287" s="362"/>
      <c r="E287" s="362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/>
      <c r="ER287" s="76"/>
      <c r="ES287" s="76"/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</row>
    <row r="288" spans="1:248" s="301" customFormat="1" ht="16" customHeight="1" x14ac:dyDescent="0.25">
      <c r="A288" s="76"/>
      <c r="B288" s="76"/>
      <c r="C288" s="362"/>
      <c r="D288" s="362"/>
      <c r="E288" s="362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/>
      <c r="EQ288" s="76"/>
      <c r="ER288" s="76"/>
      <c r="ES288" s="76"/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</row>
    <row r="289" spans="1:248" s="301" customFormat="1" ht="16" customHeight="1" x14ac:dyDescent="0.25">
      <c r="A289" s="76"/>
      <c r="B289" s="76"/>
      <c r="C289" s="362"/>
      <c r="D289" s="362"/>
      <c r="E289" s="362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/>
      <c r="ER289" s="76"/>
      <c r="ES289" s="76"/>
      <c r="ET289" s="76"/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</row>
    <row r="290" spans="1:248" s="301" customFormat="1" ht="16" customHeight="1" x14ac:dyDescent="0.25">
      <c r="A290" s="76"/>
      <c r="B290" s="76"/>
      <c r="C290" s="362"/>
      <c r="D290" s="362"/>
      <c r="E290" s="362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/>
      <c r="ER290" s="76"/>
      <c r="ES290" s="76"/>
      <c r="ET290" s="76"/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</row>
    <row r="291" spans="1:248" s="301" customFormat="1" ht="16" customHeight="1" x14ac:dyDescent="0.25">
      <c r="A291" s="76"/>
      <c r="B291" s="76"/>
      <c r="C291" s="362"/>
      <c r="D291" s="362"/>
      <c r="E291" s="362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/>
      <c r="EQ291" s="76"/>
      <c r="ER291" s="76"/>
      <c r="ES291" s="76"/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</row>
    <row r="292" spans="1:248" s="301" customFormat="1" ht="16" customHeight="1" x14ac:dyDescent="0.25">
      <c r="A292" s="76"/>
      <c r="B292" s="76"/>
      <c r="C292" s="362"/>
      <c r="D292" s="362"/>
      <c r="E292" s="362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/>
      <c r="ES292" s="76"/>
      <c r="ET292" s="76"/>
      <c r="EU292" s="76"/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</row>
    <row r="293" spans="1:248" s="301" customFormat="1" ht="16" customHeight="1" x14ac:dyDescent="0.25">
      <c r="A293" s="76"/>
      <c r="B293" s="76"/>
      <c r="C293" s="362"/>
      <c r="D293" s="362"/>
      <c r="E293" s="362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/>
      <c r="ET293" s="76"/>
      <c r="EU293" s="76"/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</row>
    <row r="294" spans="1:248" s="301" customFormat="1" ht="16" customHeight="1" x14ac:dyDescent="0.25">
      <c r="A294" s="76"/>
      <c r="B294" s="76"/>
      <c r="C294" s="362"/>
      <c r="D294" s="362"/>
      <c r="E294" s="362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/>
      <c r="FT294" s="76"/>
      <c r="FU294" s="76"/>
      <c r="FV294" s="76"/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</row>
    <row r="295" spans="1:248" s="301" customFormat="1" ht="16" customHeight="1" x14ac:dyDescent="0.25">
      <c r="A295" s="76"/>
      <c r="B295" s="76"/>
      <c r="C295" s="362"/>
      <c r="D295" s="362"/>
      <c r="E295" s="362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/>
      <c r="FS295" s="76"/>
      <c r="FT295" s="76"/>
      <c r="FU295" s="76"/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</row>
    <row r="296" spans="1:248" s="301" customFormat="1" ht="16" customHeight="1" x14ac:dyDescent="0.25">
      <c r="A296" s="76"/>
      <c r="B296" s="76"/>
      <c r="C296" s="362"/>
      <c r="D296" s="362"/>
      <c r="E296" s="362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/>
      <c r="FT296" s="76"/>
      <c r="FU296" s="76"/>
      <c r="FV296" s="76"/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</row>
    <row r="297" spans="1:248" s="301" customFormat="1" ht="16" customHeight="1" x14ac:dyDescent="0.25">
      <c r="A297" s="76"/>
      <c r="B297" s="76"/>
      <c r="C297" s="362"/>
      <c r="D297" s="362"/>
      <c r="E297" s="362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/>
      <c r="FW297" s="76"/>
      <c r="FX297" s="76"/>
      <c r="FY297" s="76"/>
      <c r="FZ297" s="76"/>
      <c r="GA297" s="76"/>
      <c r="GB297" s="76"/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</row>
    <row r="298" spans="1:248" s="301" customFormat="1" ht="16" customHeight="1" x14ac:dyDescent="0.25">
      <c r="A298" s="76"/>
      <c r="B298" s="76"/>
      <c r="C298" s="362"/>
      <c r="D298" s="362"/>
      <c r="E298" s="362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/>
      <c r="FW298" s="76"/>
      <c r="FX298" s="76"/>
      <c r="FY298" s="76"/>
      <c r="FZ298" s="76"/>
      <c r="GA298" s="76"/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</row>
    <row r="299" spans="1:248" s="301" customFormat="1" ht="16" customHeight="1" x14ac:dyDescent="0.25">
      <c r="A299" s="76"/>
      <c r="B299" s="76"/>
      <c r="C299" s="362"/>
      <c r="D299" s="362"/>
      <c r="E299" s="362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/>
      <c r="FZ299" s="76"/>
      <c r="GA299" s="76"/>
      <c r="GB299" s="76"/>
      <c r="GC299" s="76"/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</row>
    <row r="300" spans="1:248" s="301" customFormat="1" ht="16" customHeight="1" x14ac:dyDescent="0.25">
      <c r="A300" s="76"/>
      <c r="B300" s="76"/>
      <c r="C300" s="362"/>
      <c r="D300" s="362"/>
      <c r="E300" s="362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/>
      <c r="GA300" s="76"/>
      <c r="GB300" s="76"/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</row>
    <row r="301" spans="1:248" s="301" customFormat="1" ht="16" customHeight="1" x14ac:dyDescent="0.25">
      <c r="A301" s="76"/>
      <c r="B301" s="76"/>
      <c r="C301" s="362"/>
      <c r="D301" s="362"/>
      <c r="E301" s="362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/>
      <c r="GA301" s="76"/>
      <c r="GB301" s="76"/>
      <c r="GC301" s="76"/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</row>
    <row r="302" spans="1:248" s="301" customFormat="1" ht="16" customHeight="1" x14ac:dyDescent="0.25">
      <c r="A302" s="76"/>
      <c r="B302" s="76"/>
      <c r="C302" s="362"/>
      <c r="D302" s="362"/>
      <c r="E302" s="362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/>
      <c r="GA302" s="76"/>
      <c r="GB302" s="76"/>
      <c r="GC302" s="76"/>
      <c r="GD302" s="76"/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</row>
    <row r="303" spans="1:248" s="301" customFormat="1" ht="16" customHeight="1" x14ac:dyDescent="0.25">
      <c r="A303" s="76"/>
      <c r="B303" s="76"/>
      <c r="C303" s="362"/>
      <c r="D303" s="362"/>
      <c r="E303" s="362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/>
      <c r="GH303" s="76"/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</row>
    <row r="304" spans="1:248" s="301" customFormat="1" ht="16" customHeight="1" x14ac:dyDescent="0.25">
      <c r="A304" s="76"/>
      <c r="B304" s="76"/>
      <c r="C304" s="362"/>
      <c r="D304" s="362"/>
      <c r="E304" s="362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/>
      <c r="GG304" s="76"/>
      <c r="GH304" s="76"/>
      <c r="GI304" s="76"/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</row>
    <row r="305" spans="1:248" s="301" customFormat="1" ht="16" customHeight="1" x14ac:dyDescent="0.25">
      <c r="A305" s="76"/>
      <c r="B305" s="76"/>
      <c r="C305" s="362"/>
      <c r="D305" s="362"/>
      <c r="E305" s="362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/>
      <c r="GD305" s="76"/>
      <c r="GE305" s="76"/>
      <c r="GF305" s="76"/>
      <c r="GG305" s="76"/>
      <c r="GH305" s="76"/>
      <c r="GI305" s="76"/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</row>
    <row r="306" spans="1:248" s="301" customFormat="1" ht="16" customHeight="1" x14ac:dyDescent="0.25">
      <c r="A306" s="76"/>
      <c r="B306" s="76"/>
      <c r="C306" s="362"/>
      <c r="D306" s="362"/>
      <c r="E306" s="362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</row>
    <row r="307" spans="1:248" s="301" customFormat="1" ht="16" customHeight="1" x14ac:dyDescent="0.25">
      <c r="A307" s="76"/>
      <c r="B307" s="76"/>
      <c r="C307" s="362"/>
      <c r="D307" s="362"/>
      <c r="E307" s="362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/>
      <c r="GH307" s="76"/>
      <c r="GI307" s="76"/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</row>
    <row r="308" spans="1:248" s="301" customFormat="1" ht="16" customHeight="1" x14ac:dyDescent="0.25">
      <c r="A308" s="76"/>
      <c r="B308" s="76"/>
      <c r="C308" s="362"/>
      <c r="D308" s="362"/>
      <c r="E308" s="362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/>
      <c r="GG308" s="76"/>
      <c r="GH308" s="76"/>
      <c r="GI308" s="76"/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</row>
    <row r="309" spans="1:248" s="301" customFormat="1" ht="16" customHeight="1" x14ac:dyDescent="0.25">
      <c r="A309" s="76"/>
      <c r="B309" s="76"/>
      <c r="C309" s="362"/>
      <c r="D309" s="362"/>
      <c r="E309" s="362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/>
      <c r="GK309" s="76"/>
      <c r="GL309" s="76"/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</row>
    <row r="310" spans="1:248" s="301" customFormat="1" ht="16" customHeight="1" x14ac:dyDescent="0.25">
      <c r="A310" s="76"/>
      <c r="B310" s="76"/>
      <c r="C310" s="362"/>
      <c r="D310" s="362"/>
      <c r="E310" s="362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/>
      <c r="HB310" s="76"/>
      <c r="HC310" s="76"/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</row>
    <row r="311" spans="1:248" s="301" customFormat="1" ht="16" customHeight="1" x14ac:dyDescent="0.25">
      <c r="A311" s="76"/>
      <c r="B311" s="76"/>
      <c r="C311" s="362"/>
      <c r="D311" s="362"/>
      <c r="E311" s="362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/>
      <c r="HC311" s="76"/>
      <c r="HD311" s="76"/>
      <c r="HE311" s="76"/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</row>
    <row r="312" spans="1:248" s="301" customFormat="1" ht="16" customHeight="1" x14ac:dyDescent="0.25">
      <c r="A312" s="76"/>
      <c r="B312" s="76"/>
      <c r="C312" s="362"/>
      <c r="D312" s="362"/>
      <c r="E312" s="362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/>
      <c r="HC312" s="76"/>
      <c r="HD312" s="76"/>
      <c r="HE312" s="76"/>
      <c r="HF312" s="76"/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</row>
    <row r="313" spans="1:248" s="301" customFormat="1" ht="16" customHeight="1" x14ac:dyDescent="0.25">
      <c r="A313" s="76"/>
      <c r="B313" s="76"/>
      <c r="C313" s="362"/>
      <c r="D313" s="362"/>
      <c r="E313" s="362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/>
      <c r="HD313" s="76"/>
      <c r="HE313" s="76"/>
      <c r="HF313" s="76"/>
      <c r="HG313" s="76"/>
      <c r="HH313" s="76"/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</row>
    <row r="314" spans="1:248" s="301" customFormat="1" ht="16" customHeight="1" x14ac:dyDescent="0.25">
      <c r="A314" s="76"/>
      <c r="B314" s="76"/>
      <c r="C314" s="362"/>
      <c r="D314" s="362"/>
      <c r="E314" s="362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/>
      <c r="HF314" s="76"/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</row>
    <row r="315" spans="1:248" s="301" customFormat="1" ht="16" customHeight="1" x14ac:dyDescent="0.25">
      <c r="A315" s="76"/>
      <c r="B315" s="76"/>
      <c r="C315" s="362"/>
      <c r="D315" s="362"/>
      <c r="E315" s="362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/>
      <c r="HF315" s="76"/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</row>
    <row r="316" spans="1:248" s="301" customFormat="1" ht="16" customHeight="1" x14ac:dyDescent="0.25">
      <c r="A316" s="76"/>
      <c r="B316" s="76"/>
      <c r="C316" s="362"/>
      <c r="D316" s="362"/>
      <c r="E316" s="362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/>
      <c r="HF316" s="76"/>
      <c r="HG316" s="76"/>
      <c r="HH316" s="76"/>
      <c r="HI316" s="76"/>
      <c r="HJ316" s="76"/>
      <c r="HK316" s="76"/>
      <c r="HL316" s="76"/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</row>
    <row r="317" spans="1:248" s="301" customFormat="1" ht="16" customHeight="1" x14ac:dyDescent="0.25">
      <c r="A317" s="76"/>
      <c r="B317" s="76"/>
      <c r="C317" s="362"/>
      <c r="D317" s="362"/>
      <c r="E317" s="362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/>
      <c r="HF317" s="76"/>
      <c r="HG317" s="76"/>
      <c r="HH317" s="76"/>
      <c r="HI317" s="76"/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</row>
    <row r="318" spans="1:248" s="301" customFormat="1" ht="16" customHeight="1" x14ac:dyDescent="0.25">
      <c r="A318" s="76"/>
      <c r="B318" s="76"/>
      <c r="C318" s="362"/>
      <c r="D318" s="362"/>
      <c r="E318" s="362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/>
    </row>
    <row r="319" spans="1:248" s="301" customFormat="1" ht="16" customHeight="1" x14ac:dyDescent="0.25">
      <c r="A319" s="76"/>
      <c r="B319" s="76"/>
      <c r="C319" s="362"/>
      <c r="D319" s="362"/>
      <c r="E319" s="362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</row>
    <row r="320" spans="1:248" s="301" customFormat="1" ht="16" customHeight="1" x14ac:dyDescent="0.25">
      <c r="A320" s="76"/>
      <c r="B320" s="76"/>
      <c r="C320" s="362"/>
      <c r="D320" s="362"/>
      <c r="E320" s="362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</row>
    <row r="321" spans="1:248" s="301" customFormat="1" ht="16" customHeight="1" x14ac:dyDescent="0.25">
      <c r="A321" s="76"/>
      <c r="B321" s="76"/>
      <c r="C321" s="362"/>
      <c r="D321" s="362"/>
      <c r="E321" s="362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</row>
    <row r="322" spans="1:248" s="301" customFormat="1" ht="16" customHeight="1" x14ac:dyDescent="0.25">
      <c r="A322" s="76"/>
      <c r="B322" s="76"/>
      <c r="C322" s="362"/>
      <c r="D322" s="362"/>
      <c r="E322" s="362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</row>
    <row r="323" spans="1:248" s="301" customFormat="1" ht="16" customHeight="1" x14ac:dyDescent="0.25">
      <c r="A323" s="76"/>
      <c r="B323" s="76"/>
      <c r="C323" s="362"/>
      <c r="D323" s="362"/>
      <c r="E323" s="362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</row>
    <row r="324" spans="1:248" s="301" customFormat="1" ht="16" customHeight="1" x14ac:dyDescent="0.25">
      <c r="A324" s="76"/>
      <c r="B324" s="76"/>
      <c r="C324" s="362"/>
      <c r="D324" s="362"/>
      <c r="E324" s="362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</row>
    <row r="325" spans="1:248" s="301" customFormat="1" ht="16" customHeight="1" x14ac:dyDescent="0.25">
      <c r="A325" s="76"/>
      <c r="B325" s="76"/>
      <c r="C325" s="362"/>
      <c r="D325" s="362"/>
      <c r="E325" s="362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</row>
    <row r="326" spans="1:248" s="301" customFormat="1" ht="16" customHeight="1" x14ac:dyDescent="0.25">
      <c r="A326" s="76"/>
      <c r="B326" s="76"/>
      <c r="C326" s="362"/>
      <c r="D326" s="362"/>
      <c r="E326" s="362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</row>
    <row r="327" spans="1:248" s="301" customFormat="1" ht="16" customHeight="1" x14ac:dyDescent="0.25">
      <c r="A327" s="76"/>
      <c r="B327" s="76"/>
      <c r="C327" s="362"/>
      <c r="D327" s="362"/>
      <c r="E327" s="362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</row>
    <row r="328" spans="1:248" s="301" customFormat="1" ht="16" customHeight="1" x14ac:dyDescent="0.25">
      <c r="A328" s="76"/>
      <c r="B328" s="76"/>
      <c r="C328" s="362"/>
      <c r="D328" s="362"/>
      <c r="E328" s="362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</row>
    <row r="329" spans="1:248" s="301" customFormat="1" ht="16" customHeight="1" x14ac:dyDescent="0.25">
      <c r="A329" s="76"/>
      <c r="B329" s="76"/>
      <c r="C329" s="362"/>
      <c r="D329" s="362"/>
      <c r="E329" s="362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</row>
    <row r="330" spans="1:248" s="301" customFormat="1" ht="16" customHeight="1" x14ac:dyDescent="0.25">
      <c r="A330" s="76"/>
      <c r="B330" s="76"/>
      <c r="C330" s="362"/>
      <c r="D330" s="362"/>
      <c r="E330" s="362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</row>
    <row r="331" spans="1:248" s="301" customFormat="1" ht="16" customHeight="1" x14ac:dyDescent="0.25">
      <c r="A331" s="76"/>
      <c r="B331" s="76"/>
      <c r="C331" s="362"/>
      <c r="D331" s="362"/>
      <c r="E331" s="362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</row>
    <row r="332" spans="1:248" s="301" customFormat="1" ht="16" customHeight="1" x14ac:dyDescent="0.25">
      <c r="A332" s="76"/>
      <c r="B332" s="76"/>
      <c r="C332" s="362"/>
      <c r="D332" s="362"/>
      <c r="E332" s="362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</row>
    <row r="333" spans="1:248" s="301" customFormat="1" ht="16" customHeight="1" x14ac:dyDescent="0.25">
      <c r="A333" s="76"/>
      <c r="B333" s="76"/>
      <c r="C333" s="362"/>
      <c r="D333" s="362"/>
      <c r="E333" s="362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</row>
    <row r="334" spans="1:248" s="301" customFormat="1" ht="16" customHeight="1" x14ac:dyDescent="0.25">
      <c r="A334" s="76"/>
      <c r="B334" s="76"/>
      <c r="C334" s="362"/>
      <c r="D334" s="362"/>
      <c r="E334" s="362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</row>
    <row r="335" spans="1:248" s="301" customFormat="1" ht="16" customHeight="1" x14ac:dyDescent="0.25">
      <c r="A335" s="76"/>
      <c r="B335" s="76"/>
      <c r="C335" s="362"/>
      <c r="D335" s="362"/>
      <c r="E335" s="362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</row>
    <row r="336" spans="1:248" s="301" customFormat="1" ht="16" customHeight="1" x14ac:dyDescent="0.25">
      <c r="A336" s="76"/>
      <c r="B336" s="76"/>
      <c r="C336" s="362"/>
      <c r="D336" s="362"/>
      <c r="E336" s="362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</row>
    <row r="337" spans="1:248" s="301" customFormat="1" ht="16" customHeight="1" x14ac:dyDescent="0.25">
      <c r="A337" s="76"/>
      <c r="B337" s="76"/>
      <c r="C337" s="362"/>
      <c r="D337" s="362"/>
      <c r="E337" s="362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</row>
    <row r="338" spans="1:248" s="301" customFormat="1" ht="16" customHeight="1" x14ac:dyDescent="0.25">
      <c r="A338" s="76"/>
      <c r="B338" s="76"/>
      <c r="C338" s="362"/>
      <c r="D338" s="362"/>
      <c r="E338" s="362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</row>
    <row r="339" spans="1:248" s="301" customFormat="1" ht="16" customHeight="1" x14ac:dyDescent="0.25">
      <c r="A339" s="76"/>
      <c r="B339" s="76"/>
      <c r="C339" s="362"/>
      <c r="D339" s="362"/>
      <c r="E339" s="362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</row>
    <row r="340" spans="1:248" s="301" customFormat="1" ht="16" customHeight="1" x14ac:dyDescent="0.25">
      <c r="A340" s="76"/>
      <c r="B340" s="76"/>
      <c r="C340" s="362"/>
      <c r="D340" s="362"/>
      <c r="E340" s="362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</row>
    <row r="341" spans="1:248" s="301" customFormat="1" ht="16" customHeight="1" x14ac:dyDescent="0.25">
      <c r="A341" s="76"/>
      <c r="B341" s="76"/>
      <c r="C341" s="362"/>
      <c r="D341" s="362"/>
      <c r="E341" s="362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</row>
    <row r="342" spans="1:248" s="301" customFormat="1" ht="16" customHeight="1" x14ac:dyDescent="0.25">
      <c r="A342" s="76"/>
      <c r="B342" s="76"/>
      <c r="C342" s="362"/>
      <c r="D342" s="362"/>
      <c r="E342" s="362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</row>
    <row r="343" spans="1:248" s="301" customFormat="1" ht="16" customHeight="1" x14ac:dyDescent="0.25">
      <c r="A343" s="76"/>
      <c r="B343" s="76"/>
      <c r="C343" s="362"/>
      <c r="D343" s="362"/>
      <c r="E343" s="362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</row>
    <row r="344" spans="1:248" s="301" customFormat="1" ht="16" customHeight="1" x14ac:dyDescent="0.25">
      <c r="A344" s="76"/>
      <c r="B344" s="76"/>
      <c r="C344" s="362"/>
      <c r="D344" s="362"/>
      <c r="E344" s="362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</row>
    <row r="345" spans="1:248" s="301" customFormat="1" ht="16" customHeight="1" x14ac:dyDescent="0.25">
      <c r="A345" s="76"/>
      <c r="B345" s="76"/>
      <c r="C345" s="362"/>
      <c r="D345" s="362"/>
      <c r="E345" s="362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</row>
    <row r="346" spans="1:248" s="301" customFormat="1" ht="16" customHeight="1" x14ac:dyDescent="0.25">
      <c r="A346" s="76"/>
      <c r="B346" s="76"/>
      <c r="C346" s="362"/>
      <c r="D346" s="362"/>
      <c r="E346" s="362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</row>
    <row r="347" spans="1:248" s="301" customFormat="1" ht="16" customHeight="1" x14ac:dyDescent="0.25">
      <c r="A347" s="76"/>
      <c r="B347" s="76"/>
      <c r="C347" s="362"/>
      <c r="D347" s="362"/>
      <c r="E347" s="362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</row>
    <row r="348" spans="1:248" s="301" customFormat="1" ht="16" customHeight="1" x14ac:dyDescent="0.25">
      <c r="A348" s="76"/>
      <c r="B348" s="76"/>
      <c r="C348" s="362"/>
      <c r="D348" s="362"/>
      <c r="E348" s="362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</row>
    <row r="349" spans="1:248" s="301" customFormat="1" ht="16" customHeight="1" x14ac:dyDescent="0.25">
      <c r="A349" s="76"/>
      <c r="B349" s="76"/>
      <c r="C349" s="362"/>
      <c r="D349" s="362"/>
      <c r="E349" s="362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</row>
    <row r="350" spans="1:248" s="301" customFormat="1" ht="16" customHeight="1" x14ac:dyDescent="0.25">
      <c r="A350" s="76"/>
      <c r="B350" s="76"/>
      <c r="C350" s="362"/>
      <c r="D350" s="362"/>
      <c r="E350" s="362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</row>
    <row r="351" spans="1:248" s="301" customFormat="1" ht="16" customHeight="1" x14ac:dyDescent="0.25">
      <c r="A351" s="76"/>
      <c r="B351" s="76"/>
      <c r="C351" s="362"/>
      <c r="D351" s="362"/>
      <c r="E351" s="362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</row>
    <row r="352" spans="1:248" s="301" customFormat="1" ht="16" customHeight="1" x14ac:dyDescent="0.25">
      <c r="A352" s="76"/>
      <c r="B352" s="76"/>
      <c r="C352" s="362"/>
      <c r="D352" s="362"/>
      <c r="E352" s="362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</row>
    <row r="353" spans="1:248" s="301" customFormat="1" ht="16" customHeight="1" x14ac:dyDescent="0.25">
      <c r="A353" s="76"/>
      <c r="B353" s="76"/>
      <c r="C353" s="362"/>
      <c r="D353" s="362"/>
      <c r="E353" s="362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</row>
    <row r="354" spans="1:248" s="301" customFormat="1" ht="16" customHeight="1" x14ac:dyDescent="0.25">
      <c r="A354" s="76"/>
      <c r="B354" s="76"/>
      <c r="C354" s="362"/>
      <c r="D354" s="362"/>
      <c r="E354" s="362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</row>
    <row r="355" spans="1:248" s="301" customFormat="1" ht="16" customHeight="1" x14ac:dyDescent="0.25">
      <c r="A355" s="76"/>
      <c r="B355" s="76"/>
      <c r="C355" s="362"/>
      <c r="D355" s="362"/>
      <c r="E355" s="362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</row>
    <row r="356" spans="1:248" s="301" customFormat="1" ht="16" customHeight="1" x14ac:dyDescent="0.25">
      <c r="A356" s="76"/>
      <c r="B356" s="76"/>
      <c r="C356" s="362"/>
      <c r="D356" s="362"/>
      <c r="E356" s="362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</row>
    <row r="357" spans="1:248" s="301" customFormat="1" ht="16" customHeight="1" x14ac:dyDescent="0.25">
      <c r="A357" s="76"/>
      <c r="B357" s="76"/>
      <c r="C357" s="362"/>
      <c r="D357" s="362"/>
      <c r="E357" s="362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</row>
    <row r="358" spans="1:248" s="301" customFormat="1" x14ac:dyDescent="0.25">
      <c r="A358" s="76"/>
      <c r="B358" s="76"/>
      <c r="C358" s="362"/>
      <c r="D358" s="362"/>
      <c r="E358" s="362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</row>
    <row r="359" spans="1:248" s="301" customFormat="1" x14ac:dyDescent="0.25">
      <c r="A359" s="76"/>
      <c r="B359" s="76"/>
      <c r="C359" s="362"/>
      <c r="D359" s="362"/>
      <c r="E359" s="362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</row>
    <row r="360" spans="1:248" s="301" customFormat="1" x14ac:dyDescent="0.25">
      <c r="A360" s="76"/>
      <c r="B360" s="76"/>
      <c r="C360" s="362"/>
      <c r="D360" s="362"/>
      <c r="E360" s="362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</row>
    <row r="361" spans="1:248" s="301" customFormat="1" x14ac:dyDescent="0.25">
      <c r="A361" s="76"/>
      <c r="B361" s="76"/>
      <c r="C361" s="362"/>
      <c r="D361" s="362"/>
      <c r="E361" s="362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</row>
    <row r="362" spans="1:248" s="301" customFormat="1" x14ac:dyDescent="0.25">
      <c r="A362" s="76"/>
      <c r="B362" s="76"/>
      <c r="C362" s="362"/>
      <c r="D362" s="362"/>
      <c r="E362" s="362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</row>
    <row r="363" spans="1:248" s="301" customFormat="1" x14ac:dyDescent="0.25">
      <c r="A363" s="76"/>
      <c r="B363" s="76"/>
      <c r="C363" s="362"/>
      <c r="D363" s="362"/>
      <c r="E363" s="362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</row>
    <row r="364" spans="1:248" s="301" customFormat="1" x14ac:dyDescent="0.25">
      <c r="A364" s="76"/>
      <c r="B364" s="76"/>
      <c r="C364" s="362"/>
      <c r="D364" s="362"/>
      <c r="E364" s="362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</row>
    <row r="365" spans="1:248" s="301" customFormat="1" x14ac:dyDescent="0.25">
      <c r="A365" s="76"/>
      <c r="B365" s="76"/>
      <c r="C365" s="362"/>
      <c r="D365" s="362"/>
      <c r="E365" s="362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</row>
    <row r="366" spans="1:248" s="301" customFormat="1" x14ac:dyDescent="0.25">
      <c r="A366" s="76"/>
      <c r="B366" s="76"/>
      <c r="C366" s="362"/>
      <c r="D366" s="362"/>
      <c r="E366" s="362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</row>
    <row r="367" spans="1:248" s="301" customFormat="1" x14ac:dyDescent="0.25">
      <c r="A367" s="76"/>
      <c r="B367" s="76"/>
      <c r="C367" s="362"/>
      <c r="D367" s="362"/>
      <c r="E367" s="362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</row>
    <row r="368" spans="1:248" s="301" customFormat="1" x14ac:dyDescent="0.25">
      <c r="A368" s="76"/>
      <c r="B368" s="76"/>
      <c r="C368" s="362"/>
      <c r="D368" s="362"/>
      <c r="E368" s="362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</row>
    <row r="369" spans="1:248" s="301" customFormat="1" x14ac:dyDescent="0.25">
      <c r="A369" s="76"/>
      <c r="B369" s="76"/>
      <c r="C369" s="362"/>
      <c r="D369" s="362"/>
      <c r="E369" s="362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</row>
    <row r="370" spans="1:248" s="301" customFormat="1" x14ac:dyDescent="0.25">
      <c r="A370" s="76"/>
      <c r="B370" s="76"/>
      <c r="C370" s="362"/>
      <c r="D370" s="362"/>
      <c r="E370" s="362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</row>
    <row r="371" spans="1:248" s="301" customFormat="1" x14ac:dyDescent="0.25">
      <c r="A371" s="76"/>
      <c r="B371" s="76"/>
      <c r="C371" s="362"/>
      <c r="D371" s="362"/>
      <c r="E371" s="362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</row>
    <row r="372" spans="1:248" s="301" customFormat="1" x14ac:dyDescent="0.25">
      <c r="A372" s="76"/>
      <c r="B372" s="76"/>
      <c r="C372" s="362"/>
      <c r="D372" s="362"/>
      <c r="E372" s="362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</row>
    <row r="373" spans="1:248" s="301" customFormat="1" x14ac:dyDescent="0.25">
      <c r="A373" s="76"/>
      <c r="B373" s="76"/>
      <c r="C373" s="362"/>
      <c r="D373" s="362"/>
      <c r="E373" s="362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</row>
    <row r="374" spans="1:248" s="301" customFormat="1" x14ac:dyDescent="0.25">
      <c r="A374" s="76"/>
      <c r="B374" s="76"/>
      <c r="C374" s="362"/>
      <c r="D374" s="362"/>
      <c r="E374" s="362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</row>
    <row r="375" spans="1:248" s="301" customFormat="1" x14ac:dyDescent="0.25">
      <c r="A375" s="76"/>
      <c r="B375" s="76"/>
      <c r="C375" s="362"/>
      <c r="D375" s="362"/>
      <c r="E375" s="362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</row>
    <row r="376" spans="1:248" s="301" customFormat="1" x14ac:dyDescent="0.25">
      <c r="A376" s="76"/>
      <c r="B376" s="76"/>
      <c r="C376" s="362"/>
      <c r="D376" s="362"/>
      <c r="E376" s="362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</row>
    <row r="377" spans="1:248" s="301" customFormat="1" x14ac:dyDescent="0.25">
      <c r="A377" s="76"/>
      <c r="B377" s="76"/>
      <c r="C377" s="362"/>
      <c r="D377" s="362"/>
      <c r="E377" s="362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</row>
    <row r="378" spans="1:248" s="301" customFormat="1" x14ac:dyDescent="0.25">
      <c r="A378" s="76"/>
      <c r="B378" s="76"/>
      <c r="C378" s="362"/>
      <c r="D378" s="362"/>
      <c r="E378" s="362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</row>
    <row r="379" spans="1:248" s="301" customFormat="1" x14ac:dyDescent="0.25">
      <c r="A379" s="76"/>
      <c r="B379" s="76"/>
      <c r="C379" s="362"/>
      <c r="D379" s="362"/>
      <c r="E379" s="362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</row>
    <row r="380" spans="1:248" s="301" customFormat="1" x14ac:dyDescent="0.25">
      <c r="A380" s="76"/>
      <c r="B380" s="76"/>
      <c r="C380" s="362"/>
      <c r="D380" s="362"/>
      <c r="E380" s="362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</row>
    <row r="381" spans="1:248" s="301" customFormat="1" x14ac:dyDescent="0.25">
      <c r="A381" s="76"/>
      <c r="B381" s="76"/>
      <c r="C381" s="362"/>
      <c r="D381" s="362"/>
      <c r="E381" s="362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</row>
    <row r="382" spans="1:248" s="301" customFormat="1" x14ac:dyDescent="0.25">
      <c r="A382" s="76"/>
      <c r="B382" s="76"/>
      <c r="C382" s="362"/>
      <c r="D382" s="362"/>
      <c r="E382" s="362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</row>
    <row r="383" spans="1:248" s="301" customFormat="1" x14ac:dyDescent="0.25">
      <c r="A383" s="76"/>
      <c r="B383" s="76"/>
      <c r="C383" s="362"/>
      <c r="D383" s="362"/>
      <c r="E383" s="362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</row>
    <row r="384" spans="1:248" s="301" customFormat="1" x14ac:dyDescent="0.25">
      <c r="A384" s="76"/>
      <c r="B384" s="76"/>
      <c r="C384" s="362"/>
      <c r="D384" s="362"/>
      <c r="E384" s="362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</row>
    <row r="385" spans="1:248" s="301" customFormat="1" x14ac:dyDescent="0.25">
      <c r="A385" s="76"/>
      <c r="B385" s="76"/>
      <c r="C385" s="362"/>
      <c r="D385" s="362"/>
      <c r="E385" s="362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</row>
    <row r="386" spans="1:248" s="301" customFormat="1" x14ac:dyDescent="0.25">
      <c r="A386" s="76"/>
      <c r="B386" s="76"/>
      <c r="C386" s="362"/>
      <c r="D386" s="362"/>
      <c r="E386" s="362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</row>
    <row r="387" spans="1:248" s="301" customFormat="1" x14ac:dyDescent="0.25">
      <c r="A387" s="76"/>
      <c r="B387" s="76"/>
      <c r="C387" s="362"/>
      <c r="D387" s="362"/>
      <c r="E387" s="362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</row>
    <row r="388" spans="1:248" s="301" customFormat="1" x14ac:dyDescent="0.25">
      <c r="A388" s="76"/>
      <c r="B388" s="76"/>
      <c r="C388" s="362"/>
      <c r="D388" s="362"/>
      <c r="E388" s="362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</row>
    <row r="389" spans="1:248" s="301" customFormat="1" x14ac:dyDescent="0.25">
      <c r="A389" s="76"/>
      <c r="B389" s="76"/>
      <c r="C389" s="362"/>
      <c r="D389" s="362"/>
      <c r="E389" s="362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</row>
    <row r="390" spans="1:248" s="301" customFormat="1" x14ac:dyDescent="0.25">
      <c r="A390" s="76"/>
      <c r="B390" s="76"/>
      <c r="C390" s="362"/>
      <c r="D390" s="362"/>
      <c r="E390" s="362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</row>
    <row r="391" spans="1:248" s="301" customFormat="1" x14ac:dyDescent="0.25">
      <c r="A391" s="76"/>
      <c r="B391" s="76"/>
      <c r="C391" s="362"/>
      <c r="D391" s="362"/>
      <c r="E391" s="362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</row>
    <row r="392" spans="1:248" s="301" customFormat="1" x14ac:dyDescent="0.25">
      <c r="A392" s="76"/>
      <c r="B392" s="76"/>
      <c r="C392" s="362"/>
      <c r="D392" s="362"/>
      <c r="E392" s="362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</row>
    <row r="393" spans="1:248" s="301" customFormat="1" x14ac:dyDescent="0.25">
      <c r="A393" s="76"/>
      <c r="B393" s="76"/>
      <c r="C393" s="362"/>
      <c r="D393" s="362"/>
      <c r="E393" s="362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</row>
    <row r="394" spans="1:248" s="301" customFormat="1" x14ac:dyDescent="0.25">
      <c r="A394" s="76"/>
      <c r="B394" s="76"/>
      <c r="C394" s="362"/>
      <c r="D394" s="362"/>
      <c r="E394" s="362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</row>
    <row r="395" spans="1:248" s="301" customFormat="1" x14ac:dyDescent="0.25">
      <c r="A395" s="76"/>
      <c r="B395" s="76"/>
      <c r="C395" s="362"/>
      <c r="D395" s="362"/>
      <c r="E395" s="362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</row>
    <row r="396" spans="1:248" s="301" customFormat="1" x14ac:dyDescent="0.25">
      <c r="A396" s="76"/>
      <c r="B396" s="76"/>
      <c r="C396" s="362"/>
      <c r="D396" s="362"/>
      <c r="E396" s="362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</row>
    <row r="397" spans="1:248" s="301" customFormat="1" x14ac:dyDescent="0.25">
      <c r="A397" s="76"/>
      <c r="B397" s="76"/>
      <c r="C397" s="362"/>
      <c r="D397" s="362"/>
      <c r="E397" s="362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</row>
    <row r="398" spans="1:248" s="301" customFormat="1" x14ac:dyDescent="0.25">
      <c r="A398" s="76"/>
      <c r="B398" s="76"/>
      <c r="C398" s="362"/>
      <c r="D398" s="362"/>
      <c r="E398" s="362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</row>
    <row r="399" spans="1:248" s="301" customFormat="1" x14ac:dyDescent="0.25">
      <c r="A399" s="76"/>
      <c r="B399" s="76"/>
      <c r="C399" s="362"/>
      <c r="D399" s="362"/>
      <c r="E399" s="362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/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</row>
    <row r="400" spans="1:248" s="301" customFormat="1" x14ac:dyDescent="0.25">
      <c r="A400" s="76"/>
      <c r="B400" s="76"/>
      <c r="C400" s="362"/>
      <c r="D400" s="362"/>
      <c r="E400" s="362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</row>
    <row r="401" spans="1:248" s="301" customFormat="1" x14ac:dyDescent="0.25">
      <c r="A401" s="76"/>
      <c r="B401" s="76"/>
      <c r="C401" s="362"/>
      <c r="D401" s="362"/>
      <c r="E401" s="362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</row>
    <row r="402" spans="1:248" s="301" customFormat="1" x14ac:dyDescent="0.25">
      <c r="A402" s="76"/>
      <c r="B402" s="76"/>
      <c r="C402" s="362"/>
      <c r="D402" s="362"/>
      <c r="E402" s="362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</row>
    <row r="403" spans="1:248" s="301" customFormat="1" x14ac:dyDescent="0.25">
      <c r="A403" s="76"/>
      <c r="B403" s="76"/>
      <c r="C403" s="362"/>
      <c r="D403" s="362"/>
      <c r="E403" s="362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</row>
    <row r="404" spans="1:248" s="301" customFormat="1" x14ac:dyDescent="0.25">
      <c r="A404" s="76"/>
      <c r="B404" s="76"/>
      <c r="C404" s="362"/>
      <c r="D404" s="362"/>
      <c r="E404" s="362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</row>
    <row r="405" spans="1:248" s="301" customFormat="1" x14ac:dyDescent="0.25">
      <c r="A405" s="76"/>
      <c r="B405" s="76"/>
      <c r="C405" s="362"/>
      <c r="D405" s="362"/>
      <c r="E405" s="362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</row>
    <row r="406" spans="1:248" s="301" customFormat="1" x14ac:dyDescent="0.25">
      <c r="A406" s="76"/>
      <c r="B406" s="76"/>
      <c r="C406" s="362"/>
      <c r="D406" s="362"/>
      <c r="E406" s="362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</row>
    <row r="407" spans="1:248" s="301" customFormat="1" x14ac:dyDescent="0.25">
      <c r="A407" s="76"/>
      <c r="B407" s="76"/>
      <c r="C407" s="362"/>
      <c r="D407" s="362"/>
      <c r="E407" s="362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</row>
    <row r="408" spans="1:248" s="301" customFormat="1" x14ac:dyDescent="0.25">
      <c r="A408" s="76"/>
      <c r="B408" s="76"/>
      <c r="C408" s="362"/>
      <c r="D408" s="362"/>
      <c r="E408" s="362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</row>
    <row r="409" spans="1:248" s="301" customFormat="1" x14ac:dyDescent="0.25">
      <c r="A409" s="76"/>
      <c r="B409" s="76"/>
      <c r="C409" s="362"/>
      <c r="D409" s="362"/>
      <c r="E409" s="362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</row>
    <row r="410" spans="1:248" s="301" customFormat="1" x14ac:dyDescent="0.25">
      <c r="A410" s="76"/>
      <c r="B410" s="76"/>
      <c r="C410" s="362"/>
      <c r="D410" s="362"/>
      <c r="E410" s="362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</row>
    <row r="411" spans="1:248" s="301" customFormat="1" x14ac:dyDescent="0.25">
      <c r="A411" s="76"/>
      <c r="B411" s="76"/>
      <c r="C411" s="362"/>
      <c r="D411" s="362"/>
      <c r="E411" s="362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</row>
    <row r="412" spans="1:248" s="301" customFormat="1" x14ac:dyDescent="0.25">
      <c r="A412" s="76"/>
      <c r="B412" s="76"/>
      <c r="C412" s="362"/>
      <c r="D412" s="362"/>
      <c r="E412" s="362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</row>
    <row r="413" spans="1:248" s="301" customFormat="1" x14ac:dyDescent="0.25">
      <c r="A413" s="76"/>
      <c r="B413" s="76"/>
      <c r="C413" s="362"/>
      <c r="D413" s="362"/>
      <c r="E413" s="362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</row>
    <row r="414" spans="1:248" s="301" customFormat="1" x14ac:dyDescent="0.25">
      <c r="A414" s="76"/>
      <c r="B414" s="76"/>
      <c r="C414" s="362"/>
      <c r="D414" s="362"/>
      <c r="E414" s="362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</row>
    <row r="415" spans="1:248" s="301" customFormat="1" x14ac:dyDescent="0.25">
      <c r="A415" s="76"/>
      <c r="B415" s="76"/>
      <c r="C415" s="362"/>
      <c r="D415" s="362"/>
      <c r="E415" s="362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</row>
    <row r="416" spans="1:248" s="301" customFormat="1" x14ac:dyDescent="0.25">
      <c r="A416" s="76"/>
      <c r="B416" s="76"/>
      <c r="C416" s="362"/>
      <c r="D416" s="362"/>
      <c r="E416" s="362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</row>
    <row r="417" spans="1:248" s="301" customFormat="1" x14ac:dyDescent="0.25">
      <c r="A417" s="76"/>
      <c r="B417" s="76"/>
      <c r="C417" s="362"/>
      <c r="D417" s="362"/>
      <c r="E417" s="362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</row>
    <row r="418" spans="1:248" s="301" customFormat="1" x14ac:dyDescent="0.25">
      <c r="A418" s="76"/>
      <c r="B418" s="76"/>
      <c r="C418" s="362"/>
      <c r="D418" s="362"/>
      <c r="E418" s="362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</row>
    <row r="419" spans="1:248" s="301" customFormat="1" x14ac:dyDescent="0.25">
      <c r="A419" s="76"/>
      <c r="B419" s="76"/>
      <c r="C419" s="362"/>
      <c r="D419" s="362"/>
      <c r="E419" s="362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</row>
    <row r="420" spans="1:248" s="301" customFormat="1" x14ac:dyDescent="0.25">
      <c r="A420" s="76"/>
      <c r="B420" s="76"/>
      <c r="C420" s="362"/>
      <c r="D420" s="362"/>
      <c r="E420" s="362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</row>
    <row r="421" spans="1:248" s="301" customFormat="1" x14ac:dyDescent="0.25">
      <c r="A421" s="76"/>
      <c r="B421" s="76"/>
      <c r="C421" s="362"/>
      <c r="D421" s="362"/>
      <c r="E421" s="362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</row>
    <row r="422" spans="1:248" s="301" customFormat="1" x14ac:dyDescent="0.25">
      <c r="A422" s="76"/>
      <c r="B422" s="76"/>
      <c r="C422" s="362"/>
      <c r="D422" s="362"/>
      <c r="E422" s="362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</row>
    <row r="423" spans="1:248" s="301" customFormat="1" x14ac:dyDescent="0.25">
      <c r="A423" s="76"/>
      <c r="B423" s="76"/>
      <c r="C423" s="362"/>
      <c r="D423" s="362"/>
      <c r="E423" s="362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</row>
    <row r="424" spans="1:248" s="301" customFormat="1" x14ac:dyDescent="0.25">
      <c r="A424" s="76"/>
      <c r="B424" s="76"/>
      <c r="C424" s="362"/>
      <c r="D424" s="362"/>
      <c r="E424" s="362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</row>
    <row r="425" spans="1:248" s="301" customFormat="1" x14ac:dyDescent="0.25">
      <c r="A425" s="76"/>
      <c r="B425" s="76"/>
      <c r="C425" s="362"/>
      <c r="D425" s="362"/>
      <c r="E425" s="362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</row>
    <row r="426" spans="1:248" s="301" customFormat="1" x14ac:dyDescent="0.25">
      <c r="A426" s="76"/>
      <c r="B426" s="76"/>
      <c r="C426" s="362"/>
      <c r="D426" s="362"/>
      <c r="E426" s="362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</row>
    <row r="427" spans="1:248" s="301" customFormat="1" x14ac:dyDescent="0.25">
      <c r="A427" s="76"/>
      <c r="B427" s="76"/>
      <c r="C427" s="362"/>
      <c r="D427" s="362"/>
      <c r="E427" s="362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</row>
    <row r="428" spans="1:248" s="301" customFormat="1" x14ac:dyDescent="0.25">
      <c r="A428" s="76"/>
      <c r="B428" s="76"/>
      <c r="C428" s="362"/>
      <c r="D428" s="362"/>
      <c r="E428" s="362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</row>
    <row r="429" spans="1:248" s="301" customFormat="1" x14ac:dyDescent="0.25">
      <c r="A429" s="76"/>
      <c r="B429" s="76"/>
      <c r="C429" s="362"/>
      <c r="D429" s="362"/>
      <c r="E429" s="362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</row>
    <row r="430" spans="1:248" s="301" customFormat="1" x14ac:dyDescent="0.25">
      <c r="A430" s="76"/>
      <c r="B430" s="76"/>
      <c r="C430" s="362"/>
      <c r="D430" s="362"/>
      <c r="E430" s="362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</row>
    <row r="431" spans="1:248" s="301" customFormat="1" x14ac:dyDescent="0.25">
      <c r="A431" s="76"/>
      <c r="B431" s="76"/>
      <c r="C431" s="362"/>
      <c r="D431" s="362"/>
      <c r="E431" s="362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/>
      <c r="FB431" s="76"/>
      <c r="FC431" s="76"/>
      <c r="FD431" s="76"/>
      <c r="FE431" s="76"/>
      <c r="FF431" s="76"/>
      <c r="FG431" s="76"/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</row>
    <row r="432" spans="1:248" s="301" customFormat="1" x14ac:dyDescent="0.25">
      <c r="A432" s="76"/>
      <c r="B432" s="76"/>
      <c r="C432" s="362"/>
      <c r="D432" s="362"/>
      <c r="E432" s="362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</row>
    <row r="433" spans="1:248" s="301" customFormat="1" x14ac:dyDescent="0.25">
      <c r="A433" s="76"/>
      <c r="B433" s="76"/>
      <c r="C433" s="362"/>
      <c r="D433" s="362"/>
      <c r="E433" s="362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</row>
    <row r="434" spans="1:248" s="301" customFormat="1" x14ac:dyDescent="0.25">
      <c r="A434" s="76"/>
      <c r="B434" s="76"/>
      <c r="C434" s="362"/>
      <c r="D434" s="362"/>
      <c r="E434" s="362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</row>
    <row r="435" spans="1:248" s="301" customFormat="1" x14ac:dyDescent="0.25">
      <c r="A435" s="76"/>
      <c r="B435" s="76"/>
      <c r="C435" s="362"/>
      <c r="D435" s="362"/>
      <c r="E435" s="362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</row>
    <row r="436" spans="1:248" s="301" customFormat="1" x14ac:dyDescent="0.25">
      <c r="A436" s="76"/>
      <c r="B436" s="76"/>
      <c r="C436" s="362"/>
      <c r="D436" s="362"/>
      <c r="E436" s="362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</row>
    <row r="437" spans="1:248" s="301" customFormat="1" x14ac:dyDescent="0.25">
      <c r="A437" s="76"/>
      <c r="B437" s="76"/>
      <c r="C437" s="362"/>
      <c r="D437" s="362"/>
      <c r="E437" s="362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</row>
    <row r="438" spans="1:248" s="301" customFormat="1" x14ac:dyDescent="0.25">
      <c r="A438" s="76"/>
      <c r="B438" s="76"/>
      <c r="C438" s="362"/>
      <c r="D438" s="362"/>
      <c r="E438" s="362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</row>
    <row r="439" spans="1:248" s="301" customFormat="1" x14ac:dyDescent="0.25">
      <c r="A439" s="76"/>
      <c r="B439" s="76"/>
      <c r="C439" s="362"/>
      <c r="D439" s="362"/>
      <c r="E439" s="362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</row>
    <row r="440" spans="1:248" s="301" customFormat="1" x14ac:dyDescent="0.25">
      <c r="A440" s="76"/>
      <c r="B440" s="76"/>
      <c r="C440" s="362"/>
      <c r="D440" s="362"/>
      <c r="E440" s="362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</row>
    <row r="441" spans="1:248" s="301" customFormat="1" x14ac:dyDescent="0.25">
      <c r="A441" s="76"/>
      <c r="B441" s="76"/>
      <c r="C441" s="362"/>
      <c r="D441" s="362"/>
      <c r="E441" s="362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</row>
    <row r="442" spans="1:248" s="301" customFormat="1" x14ac:dyDescent="0.25">
      <c r="A442" s="76"/>
      <c r="B442" s="76"/>
      <c r="C442" s="362"/>
      <c r="D442" s="362"/>
      <c r="E442" s="362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</row>
    <row r="443" spans="1:248" s="301" customFormat="1" x14ac:dyDescent="0.25">
      <c r="A443" s="76"/>
      <c r="B443" s="76"/>
      <c r="C443" s="362"/>
      <c r="D443" s="362"/>
      <c r="E443" s="362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</row>
    <row r="444" spans="1:248" s="301" customFormat="1" x14ac:dyDescent="0.25">
      <c r="A444" s="76"/>
      <c r="B444" s="76"/>
      <c r="C444" s="362"/>
      <c r="D444" s="362"/>
      <c r="E444" s="362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</row>
    <row r="445" spans="1:248" s="301" customFormat="1" x14ac:dyDescent="0.25">
      <c r="A445" s="76"/>
      <c r="B445" s="76"/>
      <c r="C445" s="362"/>
      <c r="D445" s="362"/>
      <c r="E445" s="362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</row>
    <row r="446" spans="1:248" s="301" customFormat="1" x14ac:dyDescent="0.25">
      <c r="A446" s="76"/>
      <c r="B446" s="76"/>
      <c r="C446" s="362"/>
      <c r="D446" s="362"/>
      <c r="E446" s="362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</row>
    <row r="447" spans="1:248" s="301" customFormat="1" x14ac:dyDescent="0.25">
      <c r="A447" s="76"/>
      <c r="B447" s="76"/>
      <c r="C447" s="362"/>
      <c r="D447" s="362"/>
      <c r="E447" s="362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</row>
    <row r="448" spans="1:248" s="301" customFormat="1" x14ac:dyDescent="0.25">
      <c r="A448" s="76"/>
      <c r="B448" s="76"/>
      <c r="C448" s="362"/>
      <c r="D448" s="362"/>
      <c r="E448" s="362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</row>
    <row r="449" spans="1:248" s="301" customFormat="1" x14ac:dyDescent="0.25">
      <c r="A449" s="76"/>
      <c r="B449" s="76"/>
      <c r="C449" s="362"/>
      <c r="D449" s="362"/>
      <c r="E449" s="362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</row>
    <row r="450" spans="1:248" s="301" customFormat="1" x14ac:dyDescent="0.25">
      <c r="A450" s="76"/>
      <c r="B450" s="76"/>
      <c r="C450" s="362"/>
      <c r="D450" s="362"/>
      <c r="E450" s="362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</row>
    <row r="451" spans="1:248" s="301" customFormat="1" x14ac:dyDescent="0.25">
      <c r="A451" s="76"/>
      <c r="B451" s="76"/>
      <c r="C451" s="362"/>
      <c r="D451" s="362"/>
      <c r="E451" s="362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</row>
    <row r="452" spans="1:248" s="301" customFormat="1" x14ac:dyDescent="0.25">
      <c r="A452" s="76"/>
      <c r="B452" s="76"/>
      <c r="C452" s="362"/>
      <c r="D452" s="362"/>
      <c r="E452" s="362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</row>
    <row r="453" spans="1:248" s="301" customFormat="1" x14ac:dyDescent="0.25">
      <c r="A453" s="76"/>
      <c r="B453" s="76"/>
      <c r="C453" s="362"/>
      <c r="D453" s="362"/>
      <c r="E453" s="362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</row>
    <row r="454" spans="1:248" s="301" customFormat="1" x14ac:dyDescent="0.25">
      <c r="A454" s="76"/>
      <c r="B454" s="76"/>
      <c r="C454" s="362"/>
      <c r="D454" s="362"/>
      <c r="E454" s="362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</row>
    <row r="455" spans="1:248" s="301" customFormat="1" x14ac:dyDescent="0.25">
      <c r="A455" s="76"/>
      <c r="B455" s="76"/>
      <c r="C455" s="362"/>
      <c r="D455" s="362"/>
      <c r="E455" s="362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</row>
    <row r="456" spans="1:248" s="301" customFormat="1" x14ac:dyDescent="0.25">
      <c r="A456" s="76"/>
      <c r="B456" s="76"/>
      <c r="C456" s="362"/>
      <c r="D456" s="362"/>
      <c r="E456" s="362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</row>
    <row r="457" spans="1:248" s="301" customFormat="1" x14ac:dyDescent="0.25">
      <c r="A457" s="76"/>
      <c r="B457" s="76"/>
      <c r="C457" s="362"/>
      <c r="D457" s="362"/>
      <c r="E457" s="362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</row>
    <row r="458" spans="1:248" s="301" customFormat="1" x14ac:dyDescent="0.25">
      <c r="A458" s="76"/>
      <c r="B458" s="76"/>
      <c r="C458" s="362"/>
      <c r="D458" s="362"/>
      <c r="E458" s="362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</row>
    <row r="459" spans="1:248" s="301" customFormat="1" x14ac:dyDescent="0.25">
      <c r="A459" s="76"/>
      <c r="B459" s="76"/>
      <c r="C459" s="362"/>
      <c r="D459" s="362"/>
      <c r="E459" s="362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T459" s="76"/>
      <c r="BU459" s="76"/>
      <c r="BV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6"/>
      <c r="DP459" s="76"/>
      <c r="DQ459" s="76"/>
      <c r="DR459" s="76"/>
      <c r="DS459" s="76"/>
      <c r="DT459" s="76"/>
      <c r="DU459" s="76"/>
      <c r="DV459" s="76"/>
      <c r="DW459" s="76"/>
      <c r="DX459" s="76"/>
      <c r="DY459" s="76"/>
      <c r="DZ459" s="76"/>
      <c r="EA459" s="76"/>
      <c r="EB459" s="76"/>
      <c r="EC459" s="76"/>
      <c r="ED459" s="76"/>
      <c r="EE459" s="76"/>
      <c r="EF459" s="76"/>
      <c r="EG459" s="76"/>
      <c r="EH459" s="76"/>
      <c r="EI459" s="76"/>
      <c r="EJ459" s="76"/>
      <c r="EK459" s="76"/>
      <c r="EL459" s="76"/>
      <c r="EM459" s="76"/>
      <c r="EN459" s="76"/>
      <c r="EO459" s="76"/>
      <c r="EP459" s="76"/>
      <c r="EQ459" s="76"/>
      <c r="ER459" s="76"/>
      <c r="ES459" s="76"/>
      <c r="ET459" s="76"/>
      <c r="EU459" s="76"/>
      <c r="EV459" s="76"/>
      <c r="EW459" s="76"/>
      <c r="EX459" s="76"/>
      <c r="EY459" s="76"/>
      <c r="EZ459" s="76"/>
      <c r="FA459" s="76"/>
      <c r="FB459" s="76"/>
      <c r="FC459" s="76"/>
      <c r="FD459" s="76"/>
      <c r="FE459" s="76"/>
      <c r="FF459" s="76"/>
      <c r="FG459" s="76"/>
      <c r="FH459" s="76"/>
      <c r="FI459" s="76"/>
      <c r="FJ459" s="76"/>
      <c r="FK459" s="76"/>
      <c r="FL459" s="76"/>
      <c r="FM459" s="76"/>
      <c r="FN459" s="76"/>
      <c r="FO459" s="76"/>
      <c r="FP459" s="76"/>
      <c r="FQ459" s="76"/>
      <c r="FR459" s="76"/>
      <c r="FS459" s="76"/>
      <c r="FT459" s="76"/>
      <c r="FU459" s="76"/>
      <c r="FV459" s="76"/>
      <c r="FW459" s="76"/>
      <c r="FX459" s="76"/>
      <c r="FY459" s="76"/>
      <c r="FZ459" s="76"/>
      <c r="GA459" s="76"/>
      <c r="GB459" s="76"/>
      <c r="GC459" s="76"/>
      <c r="GD459" s="76"/>
      <c r="GE459" s="76"/>
      <c r="GF459" s="76"/>
      <c r="GG459" s="76"/>
      <c r="GH459" s="76"/>
      <c r="GI459" s="76"/>
      <c r="GJ459" s="76"/>
      <c r="GK459" s="76"/>
      <c r="GL459" s="76"/>
      <c r="GM459" s="76"/>
      <c r="GN459" s="76"/>
      <c r="GO459" s="76"/>
      <c r="GP459" s="76"/>
      <c r="GQ459" s="76"/>
      <c r="GR459" s="76"/>
      <c r="GS459" s="76"/>
      <c r="GT459" s="76"/>
      <c r="GU459" s="76"/>
      <c r="GV459" s="76"/>
      <c r="GW459" s="76"/>
      <c r="GX459" s="76"/>
      <c r="GY459" s="76"/>
      <c r="GZ459" s="76"/>
      <c r="HA459" s="76"/>
      <c r="HB459" s="76"/>
      <c r="HC459" s="76"/>
      <c r="HD459" s="76"/>
      <c r="HE459" s="76"/>
      <c r="HF459" s="76"/>
      <c r="HG459" s="76"/>
      <c r="HH459" s="76"/>
      <c r="HI459" s="76"/>
      <c r="HJ459" s="76"/>
      <c r="HK459" s="76"/>
      <c r="HL459" s="76"/>
      <c r="HM459" s="76"/>
      <c r="HN459" s="76"/>
      <c r="HO459" s="76"/>
      <c r="HP459" s="76"/>
      <c r="HQ459" s="76"/>
      <c r="HR459" s="76"/>
      <c r="HS459" s="76"/>
      <c r="HT459" s="76"/>
      <c r="HU459" s="76"/>
      <c r="HV459" s="76"/>
      <c r="HW459" s="76"/>
      <c r="HX459" s="76"/>
      <c r="HY459" s="76"/>
      <c r="HZ459" s="76"/>
      <c r="IA459" s="76"/>
      <c r="IB459" s="76"/>
      <c r="IC459" s="76"/>
      <c r="ID459" s="76"/>
      <c r="IE459" s="76"/>
      <c r="IF459" s="76"/>
      <c r="IG459" s="76"/>
      <c r="IH459" s="76"/>
      <c r="II459" s="76"/>
      <c r="IJ459" s="76"/>
      <c r="IK459" s="76"/>
      <c r="IL459" s="76"/>
      <c r="IM459" s="76"/>
      <c r="IN459" s="76"/>
    </row>
    <row r="460" spans="1:248" s="301" customFormat="1" x14ac:dyDescent="0.25">
      <c r="A460" s="76"/>
      <c r="B460" s="76"/>
      <c r="C460" s="362"/>
      <c r="D460" s="362"/>
      <c r="E460" s="362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T460" s="76"/>
      <c r="BU460" s="76"/>
      <c r="BV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6"/>
      <c r="DP460" s="76"/>
      <c r="DQ460" s="76"/>
      <c r="DR460" s="76"/>
      <c r="DS460" s="76"/>
      <c r="DT460" s="76"/>
      <c r="DU460" s="76"/>
      <c r="DV460" s="76"/>
      <c r="DW460" s="76"/>
      <c r="DX460" s="76"/>
      <c r="DY460" s="76"/>
      <c r="DZ460" s="76"/>
      <c r="EA460" s="76"/>
      <c r="EB460" s="76"/>
      <c r="EC460" s="76"/>
      <c r="ED460" s="76"/>
      <c r="EE460" s="76"/>
      <c r="EF460" s="76"/>
      <c r="EG460" s="76"/>
      <c r="EH460" s="76"/>
      <c r="EI460" s="76"/>
      <c r="EJ460" s="76"/>
      <c r="EK460" s="76"/>
      <c r="EL460" s="76"/>
      <c r="EM460" s="76"/>
      <c r="EN460" s="76"/>
      <c r="EO460" s="76"/>
      <c r="EP460" s="76"/>
      <c r="EQ460" s="76"/>
      <c r="ER460" s="76"/>
      <c r="ES460" s="76"/>
      <c r="ET460" s="76"/>
      <c r="EU460" s="76"/>
      <c r="EV460" s="76"/>
      <c r="EW460" s="76"/>
      <c r="EX460" s="76"/>
      <c r="EY460" s="76"/>
      <c r="EZ460" s="76"/>
      <c r="FA460" s="76"/>
      <c r="FB460" s="76"/>
      <c r="FC460" s="76"/>
      <c r="FD460" s="76"/>
      <c r="FE460" s="76"/>
      <c r="FF460" s="76"/>
      <c r="FG460" s="76"/>
      <c r="FH460" s="76"/>
      <c r="FI460" s="76"/>
      <c r="FJ460" s="76"/>
      <c r="FK460" s="76"/>
      <c r="FL460" s="76"/>
      <c r="FM460" s="76"/>
      <c r="FN460" s="76"/>
      <c r="FO460" s="76"/>
      <c r="FP460" s="76"/>
      <c r="FQ460" s="76"/>
      <c r="FR460" s="76"/>
      <c r="FS460" s="76"/>
      <c r="FT460" s="76"/>
      <c r="FU460" s="76"/>
      <c r="FV460" s="76"/>
      <c r="FW460" s="76"/>
      <c r="FX460" s="76"/>
      <c r="FY460" s="76"/>
      <c r="FZ460" s="76"/>
      <c r="GA460" s="76"/>
      <c r="GB460" s="76"/>
      <c r="GC460" s="76"/>
      <c r="GD460" s="76"/>
      <c r="GE460" s="76"/>
      <c r="GF460" s="76"/>
      <c r="GG460" s="76"/>
      <c r="GH460" s="76"/>
      <c r="GI460" s="76"/>
      <c r="GJ460" s="76"/>
      <c r="GK460" s="76"/>
      <c r="GL460" s="76"/>
      <c r="GM460" s="76"/>
      <c r="GN460" s="76"/>
      <c r="GO460" s="76"/>
      <c r="GP460" s="76"/>
      <c r="GQ460" s="76"/>
      <c r="GR460" s="76"/>
      <c r="GS460" s="76"/>
      <c r="GT460" s="76"/>
      <c r="GU460" s="76"/>
      <c r="GV460" s="76"/>
      <c r="GW460" s="76"/>
      <c r="GX460" s="76"/>
      <c r="GY460" s="76"/>
      <c r="GZ460" s="76"/>
      <c r="HA460" s="76"/>
      <c r="HB460" s="76"/>
      <c r="HC460" s="76"/>
      <c r="HD460" s="76"/>
      <c r="HE460" s="76"/>
      <c r="HF460" s="76"/>
      <c r="HG460" s="76"/>
      <c r="HH460" s="76"/>
      <c r="HI460" s="76"/>
      <c r="HJ460" s="76"/>
      <c r="HK460" s="76"/>
      <c r="HL460" s="76"/>
      <c r="HM460" s="76"/>
      <c r="HN460" s="76"/>
      <c r="HO460" s="76"/>
      <c r="HP460" s="76"/>
      <c r="HQ460" s="76"/>
      <c r="HR460" s="76"/>
      <c r="HS460" s="76"/>
      <c r="HT460" s="76"/>
      <c r="HU460" s="76"/>
      <c r="HV460" s="76"/>
      <c r="HW460" s="76"/>
      <c r="HX460" s="76"/>
      <c r="HY460" s="76"/>
      <c r="HZ460" s="76"/>
      <c r="IA460" s="76"/>
      <c r="IB460" s="76"/>
      <c r="IC460" s="76"/>
      <c r="ID460" s="76"/>
      <c r="IE460" s="76"/>
      <c r="IF460" s="76"/>
      <c r="IG460" s="76"/>
      <c r="IH460" s="76"/>
      <c r="II460" s="76"/>
      <c r="IJ460" s="76"/>
      <c r="IK460" s="76"/>
      <c r="IL460" s="76"/>
      <c r="IM460" s="76"/>
      <c r="IN460" s="76"/>
    </row>
    <row r="461" spans="1:248" s="301" customFormat="1" x14ac:dyDescent="0.25">
      <c r="A461" s="76"/>
      <c r="B461" s="76"/>
      <c r="C461" s="362"/>
      <c r="D461" s="362"/>
      <c r="E461" s="362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T461" s="76"/>
      <c r="BU461" s="76"/>
      <c r="BV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6"/>
      <c r="DP461" s="76"/>
      <c r="DQ461" s="76"/>
      <c r="DR461" s="76"/>
      <c r="DS461" s="76"/>
      <c r="DT461" s="76"/>
      <c r="DU461" s="76"/>
      <c r="DV461" s="76"/>
      <c r="DW461" s="76"/>
      <c r="DX461" s="76"/>
      <c r="DY461" s="76"/>
      <c r="DZ461" s="76"/>
      <c r="EA461" s="76"/>
      <c r="EB461" s="76"/>
      <c r="EC461" s="76"/>
      <c r="ED461" s="76"/>
      <c r="EE461" s="76"/>
      <c r="EF461" s="76"/>
      <c r="EG461" s="76"/>
      <c r="EH461" s="76"/>
      <c r="EI461" s="76"/>
      <c r="EJ461" s="76"/>
      <c r="EK461" s="76"/>
      <c r="EL461" s="76"/>
      <c r="EM461" s="76"/>
      <c r="EN461" s="76"/>
      <c r="EO461" s="76"/>
      <c r="EP461" s="76"/>
      <c r="EQ461" s="76"/>
      <c r="ER461" s="76"/>
      <c r="ES461" s="76"/>
      <c r="ET461" s="76"/>
      <c r="EU461" s="76"/>
      <c r="EV461" s="76"/>
      <c r="EW461" s="76"/>
      <c r="EX461" s="76"/>
      <c r="EY461" s="76"/>
      <c r="EZ461" s="76"/>
      <c r="FA461" s="76"/>
      <c r="FB461" s="76"/>
      <c r="FC461" s="76"/>
      <c r="FD461" s="76"/>
      <c r="FE461" s="76"/>
      <c r="FF461" s="76"/>
      <c r="FG461" s="76"/>
      <c r="FH461" s="76"/>
      <c r="FI461" s="76"/>
      <c r="FJ461" s="76"/>
      <c r="FK461" s="76"/>
      <c r="FL461" s="76"/>
      <c r="FM461" s="76"/>
      <c r="FN461" s="76"/>
      <c r="FO461" s="76"/>
      <c r="FP461" s="76"/>
      <c r="FQ461" s="76"/>
      <c r="FR461" s="76"/>
      <c r="FS461" s="76"/>
      <c r="FT461" s="76"/>
      <c r="FU461" s="76"/>
      <c r="FV461" s="76"/>
      <c r="FW461" s="76"/>
      <c r="FX461" s="76"/>
      <c r="FY461" s="76"/>
      <c r="FZ461" s="76"/>
      <c r="GA461" s="76"/>
      <c r="GB461" s="76"/>
      <c r="GC461" s="76"/>
      <c r="GD461" s="76"/>
      <c r="GE461" s="76"/>
      <c r="GF461" s="76"/>
      <c r="GG461" s="76"/>
      <c r="GH461" s="76"/>
      <c r="GI461" s="76"/>
      <c r="GJ461" s="76"/>
      <c r="GK461" s="76"/>
      <c r="GL461" s="76"/>
      <c r="GM461" s="76"/>
      <c r="GN461" s="76"/>
      <c r="GO461" s="76"/>
      <c r="GP461" s="76"/>
      <c r="GQ461" s="76"/>
      <c r="GR461" s="76"/>
      <c r="GS461" s="76"/>
      <c r="GT461" s="76"/>
      <c r="GU461" s="76"/>
      <c r="GV461" s="76"/>
      <c r="GW461" s="76"/>
      <c r="GX461" s="76"/>
      <c r="GY461" s="76"/>
      <c r="GZ461" s="76"/>
      <c r="HA461" s="76"/>
      <c r="HB461" s="76"/>
      <c r="HC461" s="76"/>
      <c r="HD461" s="76"/>
      <c r="HE461" s="76"/>
      <c r="HF461" s="76"/>
      <c r="HG461" s="76"/>
      <c r="HH461" s="76"/>
      <c r="HI461" s="76"/>
      <c r="HJ461" s="76"/>
      <c r="HK461" s="76"/>
      <c r="HL461" s="76"/>
      <c r="HM461" s="76"/>
      <c r="HN461" s="76"/>
      <c r="HO461" s="76"/>
      <c r="HP461" s="76"/>
      <c r="HQ461" s="76"/>
      <c r="HR461" s="76"/>
      <c r="HS461" s="76"/>
      <c r="HT461" s="76"/>
      <c r="HU461" s="76"/>
      <c r="HV461" s="76"/>
      <c r="HW461" s="76"/>
      <c r="HX461" s="76"/>
      <c r="HY461" s="76"/>
      <c r="HZ461" s="76"/>
      <c r="IA461" s="76"/>
      <c r="IB461" s="76"/>
      <c r="IC461" s="76"/>
      <c r="ID461" s="76"/>
      <c r="IE461" s="76"/>
      <c r="IF461" s="76"/>
      <c r="IG461" s="76"/>
      <c r="IH461" s="76"/>
      <c r="II461" s="76"/>
      <c r="IJ461" s="76"/>
      <c r="IK461" s="76"/>
      <c r="IL461" s="76"/>
      <c r="IM461" s="76"/>
      <c r="IN461" s="76"/>
    </row>
    <row r="462" spans="1:248" s="301" customFormat="1" x14ac:dyDescent="0.25">
      <c r="A462" s="76"/>
      <c r="B462" s="76"/>
      <c r="C462" s="362"/>
      <c r="D462" s="362"/>
      <c r="E462" s="362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T462" s="76"/>
      <c r="BU462" s="76"/>
      <c r="BV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6"/>
      <c r="DP462" s="76"/>
      <c r="DQ462" s="76"/>
      <c r="DR462" s="76"/>
      <c r="DS462" s="76"/>
      <c r="DT462" s="76"/>
      <c r="DU462" s="76"/>
      <c r="DV462" s="76"/>
      <c r="DW462" s="76"/>
      <c r="DX462" s="76"/>
      <c r="DY462" s="76"/>
      <c r="DZ462" s="76"/>
      <c r="EA462" s="76"/>
      <c r="EB462" s="76"/>
      <c r="EC462" s="76"/>
      <c r="ED462" s="76"/>
      <c r="EE462" s="76"/>
      <c r="EF462" s="76"/>
      <c r="EG462" s="76"/>
      <c r="EH462" s="76"/>
      <c r="EI462" s="76"/>
      <c r="EJ462" s="76"/>
      <c r="EK462" s="76"/>
      <c r="EL462" s="76"/>
      <c r="EM462" s="76"/>
      <c r="EN462" s="76"/>
      <c r="EO462" s="76"/>
      <c r="EP462" s="76"/>
      <c r="EQ462" s="76"/>
      <c r="ER462" s="76"/>
      <c r="ES462" s="76"/>
      <c r="ET462" s="76"/>
      <c r="EU462" s="76"/>
      <c r="EV462" s="76"/>
      <c r="EW462" s="76"/>
      <c r="EX462" s="76"/>
      <c r="EY462" s="76"/>
      <c r="EZ462" s="76"/>
      <c r="FA462" s="76"/>
      <c r="FB462" s="76"/>
      <c r="FC462" s="76"/>
      <c r="FD462" s="76"/>
      <c r="FE462" s="76"/>
      <c r="FF462" s="76"/>
      <c r="FG462" s="76"/>
      <c r="FH462" s="76"/>
      <c r="FI462" s="76"/>
      <c r="FJ462" s="76"/>
      <c r="FK462" s="76"/>
      <c r="FL462" s="76"/>
      <c r="FM462" s="76"/>
      <c r="FN462" s="76"/>
      <c r="FO462" s="76"/>
      <c r="FP462" s="76"/>
      <c r="FQ462" s="76"/>
      <c r="FR462" s="76"/>
      <c r="FS462" s="76"/>
      <c r="FT462" s="76"/>
      <c r="FU462" s="76"/>
      <c r="FV462" s="76"/>
      <c r="FW462" s="76"/>
      <c r="FX462" s="76"/>
      <c r="FY462" s="76"/>
      <c r="FZ462" s="76"/>
      <c r="GA462" s="76"/>
      <c r="GB462" s="76"/>
      <c r="GC462" s="76"/>
      <c r="GD462" s="76"/>
      <c r="GE462" s="76"/>
      <c r="GF462" s="76"/>
      <c r="GG462" s="76"/>
      <c r="GH462" s="76"/>
      <c r="GI462" s="76"/>
      <c r="GJ462" s="76"/>
      <c r="GK462" s="76"/>
      <c r="GL462" s="76"/>
      <c r="GM462" s="76"/>
      <c r="GN462" s="76"/>
      <c r="GO462" s="76"/>
      <c r="GP462" s="76"/>
      <c r="GQ462" s="76"/>
      <c r="GR462" s="76"/>
      <c r="GS462" s="76"/>
      <c r="GT462" s="76"/>
      <c r="GU462" s="76"/>
      <c r="GV462" s="76"/>
      <c r="GW462" s="76"/>
      <c r="GX462" s="76"/>
      <c r="GY462" s="76"/>
      <c r="GZ462" s="76"/>
      <c r="HA462" s="76"/>
      <c r="HB462" s="76"/>
      <c r="HC462" s="76"/>
      <c r="HD462" s="76"/>
      <c r="HE462" s="76"/>
      <c r="HF462" s="76"/>
      <c r="HG462" s="76"/>
      <c r="HH462" s="76"/>
      <c r="HI462" s="76"/>
      <c r="HJ462" s="76"/>
      <c r="HK462" s="76"/>
      <c r="HL462" s="76"/>
      <c r="HM462" s="76"/>
      <c r="HN462" s="76"/>
      <c r="HO462" s="76"/>
      <c r="HP462" s="76"/>
      <c r="HQ462" s="76"/>
      <c r="HR462" s="76"/>
      <c r="HS462" s="76"/>
      <c r="HT462" s="76"/>
      <c r="HU462" s="76"/>
      <c r="HV462" s="76"/>
      <c r="HW462" s="76"/>
      <c r="HX462" s="76"/>
      <c r="HY462" s="76"/>
      <c r="HZ462" s="76"/>
      <c r="IA462" s="76"/>
      <c r="IB462" s="76"/>
      <c r="IC462" s="76"/>
      <c r="ID462" s="76"/>
      <c r="IE462" s="76"/>
      <c r="IF462" s="76"/>
      <c r="IG462" s="76"/>
      <c r="IH462" s="76"/>
      <c r="II462" s="76"/>
      <c r="IJ462" s="76"/>
      <c r="IK462" s="76"/>
      <c r="IL462" s="76"/>
      <c r="IM462" s="76"/>
      <c r="IN462" s="76"/>
    </row>
    <row r="463" spans="1:248" s="301" customFormat="1" x14ac:dyDescent="0.25">
      <c r="A463" s="76"/>
      <c r="B463" s="76"/>
      <c r="C463" s="362"/>
      <c r="D463" s="362"/>
      <c r="E463" s="362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T463" s="76"/>
      <c r="BU463" s="76"/>
      <c r="BV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6"/>
      <c r="DP463" s="76"/>
      <c r="DQ463" s="76"/>
      <c r="DR463" s="76"/>
      <c r="DS463" s="76"/>
      <c r="DT463" s="76"/>
      <c r="DU463" s="76"/>
      <c r="DV463" s="76"/>
      <c r="DW463" s="76"/>
      <c r="DX463" s="76"/>
      <c r="DY463" s="76"/>
      <c r="DZ463" s="76"/>
      <c r="EA463" s="76"/>
      <c r="EB463" s="76"/>
      <c r="EC463" s="76"/>
      <c r="ED463" s="76"/>
      <c r="EE463" s="76"/>
      <c r="EF463" s="76"/>
      <c r="EG463" s="76"/>
      <c r="EH463" s="76"/>
      <c r="EI463" s="76"/>
      <c r="EJ463" s="76"/>
      <c r="EK463" s="76"/>
      <c r="EL463" s="76"/>
      <c r="EM463" s="76"/>
      <c r="EN463" s="76"/>
      <c r="EO463" s="76"/>
      <c r="EP463" s="76"/>
      <c r="EQ463" s="76"/>
      <c r="ER463" s="76"/>
      <c r="ES463" s="76"/>
      <c r="ET463" s="76"/>
      <c r="EU463" s="76"/>
      <c r="EV463" s="76"/>
      <c r="EW463" s="76"/>
      <c r="EX463" s="76"/>
      <c r="EY463" s="76"/>
      <c r="EZ463" s="76"/>
      <c r="FA463" s="76"/>
      <c r="FB463" s="76"/>
      <c r="FC463" s="76"/>
      <c r="FD463" s="76"/>
      <c r="FE463" s="76"/>
      <c r="FF463" s="76"/>
      <c r="FG463" s="76"/>
      <c r="FH463" s="76"/>
      <c r="FI463" s="76"/>
      <c r="FJ463" s="76"/>
      <c r="FK463" s="76"/>
      <c r="FL463" s="76"/>
      <c r="FM463" s="76"/>
      <c r="FN463" s="76"/>
      <c r="FO463" s="76"/>
      <c r="FP463" s="76"/>
      <c r="FQ463" s="76"/>
      <c r="FR463" s="76"/>
      <c r="FS463" s="76"/>
      <c r="FT463" s="76"/>
      <c r="FU463" s="76"/>
      <c r="FV463" s="76"/>
      <c r="FW463" s="76"/>
      <c r="FX463" s="76"/>
      <c r="FY463" s="76"/>
      <c r="FZ463" s="76"/>
      <c r="GA463" s="76"/>
      <c r="GB463" s="76"/>
      <c r="GC463" s="76"/>
      <c r="GD463" s="76"/>
      <c r="GE463" s="76"/>
      <c r="GF463" s="76"/>
      <c r="GG463" s="76"/>
      <c r="GH463" s="76"/>
      <c r="GI463" s="76"/>
      <c r="GJ463" s="76"/>
      <c r="GK463" s="76"/>
      <c r="GL463" s="76"/>
      <c r="GM463" s="76"/>
      <c r="GN463" s="76"/>
      <c r="GO463" s="76"/>
      <c r="GP463" s="76"/>
      <c r="GQ463" s="76"/>
      <c r="GR463" s="76"/>
      <c r="GS463" s="76"/>
      <c r="GT463" s="76"/>
      <c r="GU463" s="76"/>
      <c r="GV463" s="76"/>
      <c r="GW463" s="76"/>
      <c r="GX463" s="76"/>
      <c r="GY463" s="76"/>
      <c r="GZ463" s="76"/>
      <c r="HA463" s="76"/>
      <c r="HB463" s="76"/>
      <c r="HC463" s="76"/>
      <c r="HD463" s="76"/>
      <c r="HE463" s="76"/>
      <c r="HF463" s="76"/>
      <c r="HG463" s="76"/>
      <c r="HH463" s="76"/>
      <c r="HI463" s="76"/>
      <c r="HJ463" s="76"/>
      <c r="HK463" s="76"/>
      <c r="HL463" s="76"/>
      <c r="HM463" s="76"/>
      <c r="HN463" s="76"/>
      <c r="HO463" s="76"/>
      <c r="HP463" s="76"/>
      <c r="HQ463" s="76"/>
      <c r="HR463" s="76"/>
      <c r="HS463" s="76"/>
      <c r="HT463" s="76"/>
      <c r="HU463" s="76"/>
      <c r="HV463" s="76"/>
      <c r="HW463" s="76"/>
      <c r="HX463" s="76"/>
      <c r="HY463" s="76"/>
      <c r="HZ463" s="76"/>
      <c r="IA463" s="76"/>
      <c r="IB463" s="76"/>
      <c r="IC463" s="76"/>
      <c r="ID463" s="76"/>
      <c r="IE463" s="76"/>
      <c r="IF463" s="76"/>
      <c r="IG463" s="76"/>
      <c r="IH463" s="76"/>
      <c r="II463" s="76"/>
      <c r="IJ463" s="76"/>
      <c r="IK463" s="76"/>
      <c r="IL463" s="76"/>
      <c r="IM463" s="76"/>
      <c r="IN463" s="76"/>
    </row>
    <row r="464" spans="1:248" s="301" customFormat="1" x14ac:dyDescent="0.25">
      <c r="A464" s="76"/>
      <c r="B464" s="76"/>
      <c r="C464" s="362"/>
      <c r="D464" s="362"/>
      <c r="E464" s="362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T464" s="76"/>
      <c r="BU464" s="76"/>
      <c r="BV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6"/>
      <c r="DP464" s="76"/>
      <c r="DQ464" s="76"/>
      <c r="DR464" s="76"/>
      <c r="DS464" s="76"/>
      <c r="DT464" s="76"/>
      <c r="DU464" s="76"/>
      <c r="DV464" s="76"/>
      <c r="DW464" s="76"/>
      <c r="DX464" s="76"/>
      <c r="DY464" s="76"/>
      <c r="DZ464" s="76"/>
      <c r="EA464" s="76"/>
      <c r="EB464" s="76"/>
      <c r="EC464" s="76"/>
      <c r="ED464" s="76"/>
      <c r="EE464" s="76"/>
      <c r="EF464" s="76"/>
      <c r="EG464" s="76"/>
      <c r="EH464" s="76"/>
      <c r="EI464" s="76"/>
      <c r="EJ464" s="76"/>
      <c r="EK464" s="76"/>
      <c r="EL464" s="76"/>
      <c r="EM464" s="76"/>
      <c r="EN464" s="76"/>
      <c r="EO464" s="76"/>
      <c r="EP464" s="76"/>
      <c r="EQ464" s="76"/>
      <c r="ER464" s="76"/>
      <c r="ES464" s="76"/>
      <c r="ET464" s="76"/>
      <c r="EU464" s="76"/>
      <c r="EV464" s="76"/>
      <c r="EW464" s="76"/>
      <c r="EX464" s="76"/>
      <c r="EY464" s="76"/>
      <c r="EZ464" s="76"/>
      <c r="FA464" s="76"/>
      <c r="FB464" s="76"/>
      <c r="FC464" s="76"/>
      <c r="FD464" s="76"/>
      <c r="FE464" s="76"/>
      <c r="FF464" s="76"/>
      <c r="FG464" s="76"/>
      <c r="FH464" s="76"/>
      <c r="FI464" s="76"/>
      <c r="FJ464" s="76"/>
      <c r="FK464" s="76"/>
      <c r="FL464" s="76"/>
      <c r="FM464" s="76"/>
      <c r="FN464" s="76"/>
      <c r="FO464" s="76"/>
      <c r="FP464" s="76"/>
      <c r="FQ464" s="76"/>
      <c r="FR464" s="76"/>
      <c r="FS464" s="76"/>
      <c r="FT464" s="76"/>
      <c r="FU464" s="76"/>
      <c r="FV464" s="76"/>
      <c r="FW464" s="76"/>
      <c r="FX464" s="76"/>
      <c r="FY464" s="76"/>
      <c r="FZ464" s="76"/>
      <c r="GA464" s="76"/>
      <c r="GB464" s="76"/>
      <c r="GC464" s="76"/>
      <c r="GD464" s="76"/>
      <c r="GE464" s="76"/>
      <c r="GF464" s="76"/>
      <c r="GG464" s="76"/>
      <c r="GH464" s="76"/>
      <c r="GI464" s="76"/>
      <c r="GJ464" s="76"/>
      <c r="GK464" s="76"/>
      <c r="GL464" s="76"/>
      <c r="GM464" s="76"/>
      <c r="GN464" s="76"/>
      <c r="GO464" s="76"/>
      <c r="GP464" s="76"/>
      <c r="GQ464" s="76"/>
      <c r="GR464" s="76"/>
      <c r="GS464" s="76"/>
      <c r="GT464" s="76"/>
      <c r="GU464" s="76"/>
      <c r="GV464" s="76"/>
      <c r="GW464" s="76"/>
      <c r="GX464" s="76"/>
      <c r="GY464" s="76"/>
      <c r="GZ464" s="76"/>
      <c r="HA464" s="76"/>
      <c r="HB464" s="76"/>
      <c r="HC464" s="76"/>
      <c r="HD464" s="76"/>
      <c r="HE464" s="76"/>
      <c r="HF464" s="76"/>
      <c r="HG464" s="76"/>
      <c r="HH464" s="76"/>
      <c r="HI464" s="76"/>
      <c r="HJ464" s="76"/>
      <c r="HK464" s="76"/>
      <c r="HL464" s="76"/>
      <c r="HM464" s="76"/>
      <c r="HN464" s="76"/>
      <c r="HO464" s="76"/>
      <c r="HP464" s="76"/>
      <c r="HQ464" s="76"/>
      <c r="HR464" s="76"/>
      <c r="HS464" s="76"/>
      <c r="HT464" s="76"/>
      <c r="HU464" s="76"/>
      <c r="HV464" s="76"/>
      <c r="HW464" s="76"/>
      <c r="HX464" s="76"/>
      <c r="HY464" s="76"/>
      <c r="HZ464" s="76"/>
      <c r="IA464" s="76"/>
      <c r="IB464" s="76"/>
      <c r="IC464" s="76"/>
      <c r="ID464" s="76"/>
      <c r="IE464" s="76"/>
      <c r="IF464" s="76"/>
      <c r="IG464" s="76"/>
      <c r="IH464" s="76"/>
      <c r="II464" s="76"/>
      <c r="IJ464" s="76"/>
      <c r="IK464" s="76"/>
      <c r="IL464" s="76"/>
      <c r="IM464" s="76"/>
      <c r="IN464" s="76"/>
    </row>
    <row r="465" spans="1:248" s="301" customFormat="1" x14ac:dyDescent="0.25">
      <c r="A465" s="76"/>
      <c r="B465" s="76"/>
      <c r="C465" s="362"/>
      <c r="D465" s="362"/>
      <c r="E465" s="362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T465" s="76"/>
      <c r="BU465" s="76"/>
      <c r="BV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6"/>
      <c r="DP465" s="76"/>
      <c r="DQ465" s="76"/>
      <c r="DR465" s="76"/>
      <c r="DS465" s="76"/>
      <c r="DT465" s="76"/>
      <c r="DU465" s="76"/>
      <c r="DV465" s="76"/>
      <c r="DW465" s="76"/>
      <c r="DX465" s="76"/>
      <c r="DY465" s="76"/>
      <c r="DZ465" s="76"/>
      <c r="EA465" s="76"/>
      <c r="EB465" s="76"/>
      <c r="EC465" s="76"/>
      <c r="ED465" s="76"/>
      <c r="EE465" s="76"/>
      <c r="EF465" s="76"/>
      <c r="EG465" s="76"/>
      <c r="EH465" s="76"/>
      <c r="EI465" s="76"/>
      <c r="EJ465" s="76"/>
      <c r="EK465" s="76"/>
      <c r="EL465" s="76"/>
      <c r="EM465" s="76"/>
      <c r="EN465" s="76"/>
      <c r="EO465" s="76"/>
      <c r="EP465" s="76"/>
      <c r="EQ465" s="76"/>
      <c r="ER465" s="76"/>
      <c r="ES465" s="76"/>
      <c r="ET465" s="76"/>
      <c r="EU465" s="76"/>
      <c r="EV465" s="76"/>
      <c r="EW465" s="76"/>
      <c r="EX465" s="76"/>
      <c r="EY465" s="76"/>
      <c r="EZ465" s="76"/>
      <c r="FA465" s="76"/>
      <c r="FB465" s="76"/>
      <c r="FC465" s="76"/>
      <c r="FD465" s="76"/>
      <c r="FE465" s="76"/>
      <c r="FF465" s="76"/>
      <c r="FG465" s="76"/>
      <c r="FH465" s="76"/>
      <c r="FI465" s="76"/>
      <c r="FJ465" s="76"/>
      <c r="FK465" s="76"/>
      <c r="FL465" s="76"/>
      <c r="FM465" s="76"/>
      <c r="FN465" s="76"/>
      <c r="FO465" s="76"/>
      <c r="FP465" s="76"/>
      <c r="FQ465" s="76"/>
      <c r="FR465" s="76"/>
      <c r="FS465" s="76"/>
      <c r="FT465" s="76"/>
      <c r="FU465" s="76"/>
      <c r="FV465" s="76"/>
      <c r="FW465" s="76"/>
      <c r="FX465" s="76"/>
      <c r="FY465" s="76"/>
      <c r="FZ465" s="76"/>
      <c r="GA465" s="76"/>
      <c r="GB465" s="76"/>
      <c r="GC465" s="76"/>
      <c r="GD465" s="76"/>
      <c r="GE465" s="76"/>
      <c r="GF465" s="76"/>
      <c r="GG465" s="76"/>
      <c r="GH465" s="76"/>
      <c r="GI465" s="76"/>
      <c r="GJ465" s="76"/>
      <c r="GK465" s="76"/>
      <c r="GL465" s="76"/>
      <c r="GM465" s="76"/>
      <c r="GN465" s="76"/>
      <c r="GO465" s="76"/>
      <c r="GP465" s="76"/>
      <c r="GQ465" s="76"/>
      <c r="GR465" s="76"/>
      <c r="GS465" s="76"/>
      <c r="GT465" s="76"/>
      <c r="GU465" s="76"/>
      <c r="GV465" s="76"/>
      <c r="GW465" s="76"/>
      <c r="GX465" s="76"/>
      <c r="GY465" s="76"/>
      <c r="GZ465" s="76"/>
      <c r="HA465" s="76"/>
      <c r="HB465" s="76"/>
      <c r="HC465" s="76"/>
      <c r="HD465" s="76"/>
      <c r="HE465" s="76"/>
      <c r="HF465" s="76"/>
      <c r="HG465" s="76"/>
      <c r="HH465" s="76"/>
      <c r="HI465" s="76"/>
      <c r="HJ465" s="76"/>
      <c r="HK465" s="76"/>
      <c r="HL465" s="76"/>
      <c r="HM465" s="76"/>
      <c r="HN465" s="76"/>
      <c r="HO465" s="76"/>
      <c r="HP465" s="76"/>
      <c r="HQ465" s="76"/>
      <c r="HR465" s="76"/>
      <c r="HS465" s="76"/>
      <c r="HT465" s="76"/>
      <c r="HU465" s="76"/>
      <c r="HV465" s="76"/>
      <c r="HW465" s="76"/>
      <c r="HX465" s="76"/>
      <c r="HY465" s="76"/>
      <c r="HZ465" s="76"/>
      <c r="IA465" s="76"/>
      <c r="IB465" s="76"/>
      <c r="IC465" s="76"/>
      <c r="ID465" s="76"/>
      <c r="IE465" s="76"/>
      <c r="IF465" s="76"/>
      <c r="IG465" s="76"/>
      <c r="IH465" s="76"/>
      <c r="II465" s="76"/>
      <c r="IJ465" s="76"/>
      <c r="IK465" s="76"/>
      <c r="IL465" s="76"/>
      <c r="IM465" s="76"/>
      <c r="IN465" s="76"/>
    </row>
    <row r="466" spans="1:248" s="301" customFormat="1" x14ac:dyDescent="0.25">
      <c r="A466" s="76"/>
      <c r="B466" s="76"/>
      <c r="C466" s="362"/>
      <c r="D466" s="362"/>
      <c r="E466" s="362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T466" s="76"/>
      <c r="BU466" s="76"/>
      <c r="BV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6"/>
      <c r="DP466" s="76"/>
      <c r="DQ466" s="76"/>
      <c r="DR466" s="76"/>
      <c r="DS466" s="76"/>
      <c r="DT466" s="76"/>
      <c r="DU466" s="76"/>
      <c r="DV466" s="76"/>
      <c r="DW466" s="76"/>
      <c r="DX466" s="76"/>
      <c r="DY466" s="76"/>
      <c r="DZ466" s="76"/>
      <c r="EA466" s="76"/>
      <c r="EB466" s="76"/>
      <c r="EC466" s="76"/>
      <c r="ED466" s="76"/>
      <c r="EE466" s="76"/>
      <c r="EF466" s="76"/>
      <c r="EG466" s="76"/>
      <c r="EH466" s="76"/>
      <c r="EI466" s="76"/>
      <c r="EJ466" s="76"/>
      <c r="EK466" s="76"/>
      <c r="EL466" s="76"/>
      <c r="EM466" s="76"/>
      <c r="EN466" s="76"/>
      <c r="EO466" s="76"/>
      <c r="EP466" s="76"/>
      <c r="EQ466" s="76"/>
      <c r="ER466" s="76"/>
      <c r="ES466" s="76"/>
      <c r="ET466" s="76"/>
      <c r="EU466" s="76"/>
      <c r="EV466" s="76"/>
      <c r="EW466" s="76"/>
      <c r="EX466" s="76"/>
      <c r="EY466" s="76"/>
      <c r="EZ466" s="76"/>
      <c r="FA466" s="76"/>
      <c r="FB466" s="76"/>
      <c r="FC466" s="76"/>
      <c r="FD466" s="76"/>
      <c r="FE466" s="76"/>
      <c r="FF466" s="76"/>
      <c r="FG466" s="76"/>
      <c r="FH466" s="76"/>
      <c r="FI466" s="76"/>
      <c r="FJ466" s="76"/>
      <c r="FK466" s="76"/>
      <c r="FL466" s="76"/>
      <c r="FM466" s="76"/>
      <c r="FN466" s="76"/>
      <c r="FO466" s="76"/>
      <c r="FP466" s="76"/>
      <c r="FQ466" s="76"/>
      <c r="FR466" s="76"/>
      <c r="FS466" s="76"/>
      <c r="FT466" s="76"/>
      <c r="FU466" s="76"/>
      <c r="FV466" s="76"/>
      <c r="FW466" s="76"/>
      <c r="FX466" s="76"/>
      <c r="FY466" s="76"/>
      <c r="FZ466" s="76"/>
      <c r="GA466" s="76"/>
      <c r="GB466" s="76"/>
      <c r="GC466" s="76"/>
      <c r="GD466" s="76"/>
      <c r="GE466" s="76"/>
      <c r="GF466" s="76"/>
      <c r="GG466" s="76"/>
      <c r="GH466" s="76"/>
      <c r="GI466" s="76"/>
      <c r="GJ466" s="76"/>
      <c r="GK466" s="76"/>
      <c r="GL466" s="76"/>
      <c r="GM466" s="76"/>
      <c r="GN466" s="76"/>
      <c r="GO466" s="76"/>
      <c r="GP466" s="76"/>
      <c r="GQ466" s="76"/>
      <c r="GR466" s="76"/>
      <c r="GS466" s="76"/>
      <c r="GT466" s="76"/>
      <c r="GU466" s="76"/>
      <c r="GV466" s="76"/>
      <c r="GW466" s="76"/>
      <c r="GX466" s="76"/>
      <c r="GY466" s="76"/>
      <c r="GZ466" s="76"/>
      <c r="HA466" s="76"/>
      <c r="HB466" s="76"/>
      <c r="HC466" s="76"/>
      <c r="HD466" s="76"/>
      <c r="HE466" s="76"/>
      <c r="HF466" s="76"/>
      <c r="HG466" s="76"/>
      <c r="HH466" s="76"/>
      <c r="HI466" s="76"/>
      <c r="HJ466" s="76"/>
      <c r="HK466" s="76"/>
      <c r="HL466" s="76"/>
      <c r="HM466" s="76"/>
      <c r="HN466" s="76"/>
      <c r="HO466" s="76"/>
      <c r="HP466" s="76"/>
      <c r="HQ466" s="76"/>
      <c r="HR466" s="76"/>
      <c r="HS466" s="76"/>
      <c r="HT466" s="76"/>
      <c r="HU466" s="76"/>
      <c r="HV466" s="76"/>
      <c r="HW466" s="76"/>
      <c r="HX466" s="76"/>
      <c r="HY466" s="76"/>
      <c r="HZ466" s="76"/>
      <c r="IA466" s="76"/>
      <c r="IB466" s="76"/>
      <c r="IC466" s="76"/>
      <c r="ID466" s="76"/>
      <c r="IE466" s="76"/>
      <c r="IF466" s="76"/>
      <c r="IG466" s="76"/>
      <c r="IH466" s="76"/>
      <c r="II466" s="76"/>
      <c r="IJ466" s="76"/>
      <c r="IK466" s="76"/>
      <c r="IL466" s="76"/>
      <c r="IM466" s="76"/>
      <c r="IN466" s="76"/>
    </row>
    <row r="467" spans="1:248" s="301" customFormat="1" x14ac:dyDescent="0.25">
      <c r="A467" s="76"/>
      <c r="B467" s="76"/>
      <c r="C467" s="362"/>
      <c r="D467" s="362"/>
      <c r="E467" s="362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T467" s="76"/>
      <c r="BU467" s="76"/>
      <c r="BV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6"/>
      <c r="DP467" s="76"/>
      <c r="DQ467" s="76"/>
      <c r="DR467" s="76"/>
      <c r="DS467" s="76"/>
      <c r="DT467" s="76"/>
      <c r="DU467" s="76"/>
      <c r="DV467" s="76"/>
      <c r="DW467" s="76"/>
      <c r="DX467" s="76"/>
      <c r="DY467" s="76"/>
      <c r="DZ467" s="76"/>
      <c r="EA467" s="76"/>
      <c r="EB467" s="76"/>
      <c r="EC467" s="76"/>
      <c r="ED467" s="76"/>
      <c r="EE467" s="76"/>
      <c r="EF467" s="76"/>
      <c r="EG467" s="76"/>
      <c r="EH467" s="76"/>
      <c r="EI467" s="76"/>
      <c r="EJ467" s="76"/>
      <c r="EK467" s="76"/>
      <c r="EL467" s="76"/>
      <c r="EM467" s="76"/>
      <c r="EN467" s="76"/>
      <c r="EO467" s="76"/>
      <c r="EP467" s="76"/>
      <c r="EQ467" s="76"/>
      <c r="ER467" s="76"/>
      <c r="ES467" s="76"/>
      <c r="ET467" s="76"/>
      <c r="EU467" s="76"/>
      <c r="EV467" s="76"/>
      <c r="EW467" s="76"/>
      <c r="EX467" s="76"/>
      <c r="EY467" s="76"/>
      <c r="EZ467" s="76"/>
      <c r="FA467" s="76"/>
      <c r="FB467" s="76"/>
      <c r="FC467" s="76"/>
      <c r="FD467" s="76"/>
      <c r="FE467" s="76"/>
      <c r="FF467" s="76"/>
      <c r="FG467" s="76"/>
      <c r="FH467" s="76"/>
      <c r="FI467" s="76"/>
      <c r="FJ467" s="76"/>
      <c r="FK467" s="76"/>
      <c r="FL467" s="76"/>
      <c r="FM467" s="76"/>
      <c r="FN467" s="76"/>
      <c r="FO467" s="76"/>
      <c r="FP467" s="76"/>
      <c r="FQ467" s="76"/>
      <c r="FR467" s="76"/>
      <c r="FS467" s="76"/>
      <c r="FT467" s="76"/>
      <c r="FU467" s="76"/>
      <c r="FV467" s="76"/>
      <c r="FW467" s="76"/>
      <c r="FX467" s="76"/>
      <c r="FY467" s="76"/>
      <c r="FZ467" s="76"/>
      <c r="GA467" s="76"/>
      <c r="GB467" s="76"/>
      <c r="GC467" s="76"/>
      <c r="GD467" s="76"/>
      <c r="GE467" s="76"/>
      <c r="GF467" s="76"/>
      <c r="GG467" s="76"/>
      <c r="GH467" s="76"/>
      <c r="GI467" s="76"/>
      <c r="GJ467" s="76"/>
      <c r="GK467" s="76"/>
      <c r="GL467" s="76"/>
      <c r="GM467" s="76"/>
      <c r="GN467" s="76"/>
      <c r="GO467" s="76"/>
      <c r="GP467" s="76"/>
      <c r="GQ467" s="76"/>
      <c r="GR467" s="76"/>
      <c r="GS467" s="76"/>
      <c r="GT467" s="76"/>
      <c r="GU467" s="76"/>
      <c r="GV467" s="76"/>
      <c r="GW467" s="76"/>
      <c r="GX467" s="76"/>
      <c r="GY467" s="76"/>
      <c r="GZ467" s="76"/>
      <c r="HA467" s="76"/>
      <c r="HB467" s="76"/>
      <c r="HC467" s="76"/>
      <c r="HD467" s="76"/>
      <c r="HE467" s="76"/>
      <c r="HF467" s="76"/>
      <c r="HG467" s="76"/>
      <c r="HH467" s="76"/>
      <c r="HI467" s="76"/>
      <c r="HJ467" s="76"/>
      <c r="HK467" s="76"/>
      <c r="HL467" s="76"/>
      <c r="HM467" s="76"/>
      <c r="HN467" s="76"/>
      <c r="HO467" s="76"/>
      <c r="HP467" s="76"/>
      <c r="HQ467" s="76"/>
      <c r="HR467" s="76"/>
      <c r="HS467" s="76"/>
      <c r="HT467" s="76"/>
      <c r="HU467" s="76"/>
      <c r="HV467" s="76"/>
      <c r="HW467" s="76"/>
      <c r="HX467" s="76"/>
      <c r="HY467" s="76"/>
      <c r="HZ467" s="76"/>
      <c r="IA467" s="76"/>
      <c r="IB467" s="76"/>
      <c r="IC467" s="76"/>
      <c r="ID467" s="76"/>
      <c r="IE467" s="76"/>
      <c r="IF467" s="76"/>
      <c r="IG467" s="76"/>
      <c r="IH467" s="76"/>
      <c r="II467" s="76"/>
      <c r="IJ467" s="76"/>
      <c r="IK467" s="76"/>
      <c r="IL467" s="76"/>
      <c r="IM467" s="76"/>
      <c r="IN467" s="76"/>
    </row>
    <row r="468" spans="1:248" s="301" customFormat="1" x14ac:dyDescent="0.25">
      <c r="A468" s="76"/>
      <c r="B468" s="76"/>
      <c r="C468" s="362"/>
      <c r="D468" s="362"/>
      <c r="E468" s="362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T468" s="76"/>
      <c r="BU468" s="76"/>
      <c r="BV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6"/>
      <c r="DP468" s="76"/>
      <c r="DQ468" s="76"/>
      <c r="DR468" s="76"/>
      <c r="DS468" s="76"/>
      <c r="DT468" s="76"/>
      <c r="DU468" s="76"/>
      <c r="DV468" s="76"/>
      <c r="DW468" s="76"/>
      <c r="DX468" s="76"/>
      <c r="DY468" s="76"/>
      <c r="DZ468" s="76"/>
      <c r="EA468" s="76"/>
      <c r="EB468" s="76"/>
      <c r="EC468" s="76"/>
      <c r="ED468" s="76"/>
      <c r="EE468" s="76"/>
      <c r="EF468" s="76"/>
      <c r="EG468" s="76"/>
      <c r="EH468" s="76"/>
      <c r="EI468" s="76"/>
      <c r="EJ468" s="76"/>
      <c r="EK468" s="76"/>
      <c r="EL468" s="76"/>
      <c r="EM468" s="76"/>
      <c r="EN468" s="76"/>
      <c r="EO468" s="76"/>
      <c r="EP468" s="76"/>
      <c r="EQ468" s="76"/>
      <c r="ER468" s="76"/>
      <c r="ES468" s="76"/>
      <c r="ET468" s="76"/>
      <c r="EU468" s="76"/>
      <c r="EV468" s="76"/>
      <c r="EW468" s="76"/>
      <c r="EX468" s="76"/>
      <c r="EY468" s="76"/>
      <c r="EZ468" s="76"/>
      <c r="FA468" s="76"/>
      <c r="FB468" s="76"/>
      <c r="FC468" s="76"/>
      <c r="FD468" s="76"/>
      <c r="FE468" s="76"/>
      <c r="FF468" s="76"/>
      <c r="FG468" s="76"/>
      <c r="FH468" s="76"/>
      <c r="FI468" s="76"/>
      <c r="FJ468" s="76"/>
      <c r="FK468" s="76"/>
      <c r="FL468" s="76"/>
      <c r="FM468" s="76"/>
      <c r="FN468" s="76"/>
      <c r="FO468" s="76"/>
      <c r="FP468" s="76"/>
      <c r="FQ468" s="76"/>
      <c r="FR468" s="76"/>
      <c r="FS468" s="76"/>
      <c r="FT468" s="76"/>
      <c r="FU468" s="76"/>
      <c r="FV468" s="76"/>
      <c r="FW468" s="76"/>
      <c r="FX468" s="76"/>
      <c r="FY468" s="76"/>
      <c r="FZ468" s="76"/>
      <c r="GA468" s="76"/>
      <c r="GB468" s="76"/>
      <c r="GC468" s="76"/>
      <c r="GD468" s="76"/>
      <c r="GE468" s="76"/>
      <c r="GF468" s="76"/>
      <c r="GG468" s="76"/>
      <c r="GH468" s="76"/>
      <c r="GI468" s="76"/>
      <c r="GJ468" s="76"/>
      <c r="GK468" s="76"/>
      <c r="GL468" s="76"/>
      <c r="GM468" s="76"/>
      <c r="GN468" s="76"/>
      <c r="GO468" s="76"/>
      <c r="GP468" s="76"/>
      <c r="GQ468" s="76"/>
      <c r="GR468" s="76"/>
      <c r="GS468" s="76"/>
      <c r="GT468" s="76"/>
      <c r="GU468" s="76"/>
      <c r="GV468" s="76"/>
      <c r="GW468" s="76"/>
      <c r="GX468" s="76"/>
      <c r="GY468" s="76"/>
      <c r="GZ468" s="76"/>
      <c r="HA468" s="76"/>
      <c r="HB468" s="76"/>
      <c r="HC468" s="76"/>
      <c r="HD468" s="76"/>
      <c r="HE468" s="76"/>
      <c r="HF468" s="76"/>
      <c r="HG468" s="76"/>
      <c r="HH468" s="76"/>
      <c r="HI468" s="76"/>
      <c r="HJ468" s="76"/>
      <c r="HK468" s="76"/>
      <c r="HL468" s="76"/>
      <c r="HM468" s="76"/>
      <c r="HN468" s="76"/>
      <c r="HO468" s="76"/>
      <c r="HP468" s="76"/>
      <c r="HQ468" s="76"/>
      <c r="HR468" s="76"/>
      <c r="HS468" s="76"/>
      <c r="HT468" s="76"/>
      <c r="HU468" s="76"/>
      <c r="HV468" s="76"/>
      <c r="HW468" s="76"/>
      <c r="HX468" s="76"/>
      <c r="HY468" s="76"/>
      <c r="HZ468" s="76"/>
      <c r="IA468" s="76"/>
      <c r="IB468" s="76"/>
      <c r="IC468" s="76"/>
      <c r="ID468" s="76"/>
      <c r="IE468" s="76"/>
      <c r="IF468" s="76"/>
      <c r="IG468" s="76"/>
      <c r="IH468" s="76"/>
      <c r="II468" s="76"/>
      <c r="IJ468" s="76"/>
      <c r="IK468" s="76"/>
      <c r="IL468" s="76"/>
      <c r="IM468" s="76"/>
      <c r="IN468" s="76"/>
    </row>
    <row r="469" spans="1:248" s="301" customFormat="1" x14ac:dyDescent="0.25">
      <c r="A469" s="76"/>
      <c r="B469" s="76"/>
      <c r="C469" s="362"/>
      <c r="D469" s="362"/>
      <c r="E469" s="362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T469" s="76"/>
      <c r="BU469" s="76"/>
      <c r="BV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6"/>
      <c r="DP469" s="76"/>
      <c r="DQ469" s="76"/>
      <c r="DR469" s="76"/>
      <c r="DS469" s="76"/>
      <c r="DT469" s="76"/>
      <c r="DU469" s="76"/>
      <c r="DV469" s="76"/>
      <c r="DW469" s="76"/>
      <c r="DX469" s="76"/>
      <c r="DY469" s="76"/>
      <c r="DZ469" s="76"/>
      <c r="EA469" s="76"/>
      <c r="EB469" s="76"/>
      <c r="EC469" s="76"/>
      <c r="ED469" s="76"/>
      <c r="EE469" s="76"/>
      <c r="EF469" s="76"/>
      <c r="EG469" s="76"/>
      <c r="EH469" s="76"/>
      <c r="EI469" s="76"/>
      <c r="EJ469" s="76"/>
      <c r="EK469" s="76"/>
      <c r="EL469" s="76"/>
      <c r="EM469" s="76"/>
      <c r="EN469" s="76"/>
      <c r="EO469" s="76"/>
      <c r="EP469" s="76"/>
      <c r="EQ469" s="76"/>
      <c r="ER469" s="76"/>
      <c r="ES469" s="76"/>
      <c r="ET469" s="76"/>
      <c r="EU469" s="76"/>
      <c r="EV469" s="76"/>
      <c r="EW469" s="76"/>
      <c r="EX469" s="76"/>
      <c r="EY469" s="76"/>
      <c r="EZ469" s="76"/>
      <c r="FA469" s="76"/>
      <c r="FB469" s="76"/>
      <c r="FC469" s="76"/>
      <c r="FD469" s="76"/>
      <c r="FE469" s="76"/>
      <c r="FF469" s="76"/>
      <c r="FG469" s="76"/>
      <c r="FH469" s="76"/>
      <c r="FI469" s="76"/>
      <c r="FJ469" s="76"/>
      <c r="FK469" s="76"/>
      <c r="FL469" s="76"/>
      <c r="FM469" s="76"/>
      <c r="FN469" s="76"/>
      <c r="FO469" s="76"/>
      <c r="FP469" s="76"/>
      <c r="FQ469" s="76"/>
      <c r="FR469" s="76"/>
      <c r="FS469" s="76"/>
      <c r="FT469" s="76"/>
      <c r="FU469" s="76"/>
      <c r="FV469" s="76"/>
      <c r="FW469" s="76"/>
      <c r="FX469" s="76"/>
      <c r="FY469" s="76"/>
      <c r="FZ469" s="76"/>
      <c r="GA469" s="76"/>
      <c r="GB469" s="76"/>
      <c r="GC469" s="76"/>
      <c r="GD469" s="76"/>
      <c r="GE469" s="76"/>
      <c r="GF469" s="76"/>
      <c r="GG469" s="76"/>
      <c r="GH469" s="76"/>
      <c r="GI469" s="76"/>
      <c r="GJ469" s="76"/>
      <c r="GK469" s="76"/>
      <c r="GL469" s="76"/>
      <c r="GM469" s="76"/>
      <c r="GN469" s="76"/>
      <c r="GO469" s="76"/>
      <c r="GP469" s="76"/>
      <c r="GQ469" s="76"/>
      <c r="GR469" s="76"/>
      <c r="GS469" s="76"/>
      <c r="GT469" s="76"/>
      <c r="GU469" s="76"/>
      <c r="GV469" s="76"/>
      <c r="GW469" s="76"/>
      <c r="GX469" s="76"/>
      <c r="GY469" s="76"/>
      <c r="GZ469" s="76"/>
      <c r="HA469" s="76"/>
      <c r="HB469" s="76"/>
      <c r="HC469" s="76"/>
      <c r="HD469" s="76"/>
      <c r="HE469" s="76"/>
      <c r="HF469" s="76"/>
      <c r="HG469" s="76"/>
      <c r="HH469" s="76"/>
      <c r="HI469" s="76"/>
      <c r="HJ469" s="76"/>
      <c r="HK469" s="76"/>
      <c r="HL469" s="76"/>
      <c r="HM469" s="76"/>
      <c r="HN469" s="76"/>
      <c r="HO469" s="76"/>
      <c r="HP469" s="76"/>
      <c r="HQ469" s="76"/>
      <c r="HR469" s="76"/>
      <c r="HS469" s="76"/>
      <c r="HT469" s="76"/>
      <c r="HU469" s="76"/>
      <c r="HV469" s="76"/>
      <c r="HW469" s="76"/>
      <c r="HX469" s="76"/>
      <c r="HY469" s="76"/>
      <c r="HZ469" s="76"/>
      <c r="IA469" s="76"/>
      <c r="IB469" s="76"/>
      <c r="IC469" s="76"/>
      <c r="ID469" s="76"/>
      <c r="IE469" s="76"/>
      <c r="IF469" s="76"/>
      <c r="IG469" s="76"/>
      <c r="IH469" s="76"/>
      <c r="II469" s="76"/>
      <c r="IJ469" s="76"/>
      <c r="IK469" s="76"/>
      <c r="IL469" s="76"/>
      <c r="IM469" s="76"/>
      <c r="IN469" s="76"/>
    </row>
    <row r="470" spans="1:248" s="301" customFormat="1" x14ac:dyDescent="0.25">
      <c r="A470" s="76"/>
      <c r="B470" s="76"/>
      <c r="C470" s="362"/>
      <c r="D470" s="362"/>
      <c r="E470" s="362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T470" s="76"/>
      <c r="BU470" s="76"/>
      <c r="BV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6"/>
      <c r="DP470" s="76"/>
      <c r="DQ470" s="76"/>
      <c r="DR470" s="76"/>
      <c r="DS470" s="76"/>
      <c r="DT470" s="76"/>
      <c r="DU470" s="76"/>
      <c r="DV470" s="76"/>
      <c r="DW470" s="76"/>
      <c r="DX470" s="76"/>
      <c r="DY470" s="76"/>
      <c r="DZ470" s="76"/>
      <c r="EA470" s="76"/>
      <c r="EB470" s="76"/>
      <c r="EC470" s="76"/>
      <c r="ED470" s="76"/>
      <c r="EE470" s="76"/>
      <c r="EF470" s="76"/>
      <c r="EG470" s="76"/>
      <c r="EH470" s="76"/>
      <c r="EI470" s="76"/>
      <c r="EJ470" s="76"/>
      <c r="EK470" s="76"/>
      <c r="EL470" s="76"/>
      <c r="EM470" s="76"/>
      <c r="EN470" s="76"/>
      <c r="EO470" s="76"/>
      <c r="EP470" s="76"/>
      <c r="EQ470" s="76"/>
      <c r="ER470" s="76"/>
      <c r="ES470" s="76"/>
      <c r="ET470" s="76"/>
      <c r="EU470" s="76"/>
      <c r="EV470" s="76"/>
      <c r="EW470" s="76"/>
      <c r="EX470" s="76"/>
      <c r="EY470" s="76"/>
      <c r="EZ470" s="76"/>
      <c r="FA470" s="76"/>
      <c r="FB470" s="76"/>
      <c r="FC470" s="76"/>
      <c r="FD470" s="76"/>
      <c r="FE470" s="76"/>
      <c r="FF470" s="76"/>
      <c r="FG470" s="76"/>
      <c r="FH470" s="76"/>
      <c r="FI470" s="76"/>
      <c r="FJ470" s="76"/>
      <c r="FK470" s="76"/>
      <c r="FL470" s="76"/>
      <c r="FM470" s="76"/>
      <c r="FN470" s="76"/>
      <c r="FO470" s="76"/>
      <c r="FP470" s="76"/>
      <c r="FQ470" s="76"/>
      <c r="FR470" s="76"/>
      <c r="FS470" s="76"/>
      <c r="FT470" s="76"/>
      <c r="FU470" s="76"/>
      <c r="FV470" s="76"/>
      <c r="FW470" s="76"/>
      <c r="FX470" s="76"/>
      <c r="FY470" s="76"/>
      <c r="FZ470" s="76"/>
      <c r="GA470" s="76"/>
      <c r="GB470" s="76"/>
      <c r="GC470" s="76"/>
      <c r="GD470" s="76"/>
      <c r="GE470" s="76"/>
      <c r="GF470" s="76"/>
      <c r="GG470" s="76"/>
      <c r="GH470" s="76"/>
      <c r="GI470" s="76"/>
      <c r="GJ470" s="76"/>
      <c r="GK470" s="76"/>
      <c r="GL470" s="76"/>
      <c r="GM470" s="76"/>
      <c r="GN470" s="76"/>
      <c r="GO470" s="76"/>
      <c r="GP470" s="76"/>
      <c r="GQ470" s="76"/>
      <c r="GR470" s="76"/>
      <c r="GS470" s="76"/>
      <c r="GT470" s="76"/>
      <c r="GU470" s="76"/>
      <c r="GV470" s="76"/>
      <c r="GW470" s="76"/>
      <c r="GX470" s="76"/>
      <c r="GY470" s="76"/>
      <c r="GZ470" s="76"/>
      <c r="HA470" s="76"/>
      <c r="HB470" s="76"/>
      <c r="HC470" s="76"/>
      <c r="HD470" s="76"/>
      <c r="HE470" s="76"/>
      <c r="HF470" s="76"/>
      <c r="HG470" s="76"/>
      <c r="HH470" s="76"/>
      <c r="HI470" s="76"/>
      <c r="HJ470" s="76"/>
      <c r="HK470" s="76"/>
      <c r="HL470" s="76"/>
      <c r="HM470" s="76"/>
      <c r="HN470" s="76"/>
      <c r="HO470" s="76"/>
      <c r="HP470" s="76"/>
      <c r="HQ470" s="76"/>
      <c r="HR470" s="76"/>
      <c r="HS470" s="76"/>
      <c r="HT470" s="76"/>
      <c r="HU470" s="76"/>
      <c r="HV470" s="76"/>
      <c r="HW470" s="76"/>
      <c r="HX470" s="76"/>
      <c r="HY470" s="76"/>
      <c r="HZ470" s="76"/>
      <c r="IA470" s="76"/>
      <c r="IB470" s="76"/>
      <c r="IC470" s="76"/>
      <c r="ID470" s="76"/>
      <c r="IE470" s="76"/>
      <c r="IF470" s="76"/>
      <c r="IG470" s="76"/>
      <c r="IH470" s="76"/>
      <c r="II470" s="76"/>
      <c r="IJ470" s="76"/>
      <c r="IK470" s="76"/>
      <c r="IL470" s="76"/>
      <c r="IM470" s="76"/>
      <c r="IN470" s="76"/>
    </row>
    <row r="471" spans="1:248" s="301" customFormat="1" x14ac:dyDescent="0.25">
      <c r="A471" s="76"/>
      <c r="B471" s="76"/>
      <c r="C471" s="362"/>
      <c r="D471" s="362"/>
      <c r="E471" s="362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T471" s="76"/>
      <c r="BU471" s="76"/>
      <c r="BV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6"/>
      <c r="DP471" s="76"/>
      <c r="DQ471" s="76"/>
      <c r="DR471" s="76"/>
      <c r="DS471" s="76"/>
      <c r="DT471" s="76"/>
      <c r="DU471" s="76"/>
      <c r="DV471" s="76"/>
      <c r="DW471" s="76"/>
      <c r="DX471" s="76"/>
      <c r="DY471" s="76"/>
      <c r="DZ471" s="76"/>
      <c r="EA471" s="76"/>
      <c r="EB471" s="76"/>
      <c r="EC471" s="76"/>
      <c r="ED471" s="76"/>
      <c r="EE471" s="76"/>
      <c r="EF471" s="76"/>
      <c r="EG471" s="76"/>
      <c r="EH471" s="76"/>
      <c r="EI471" s="76"/>
      <c r="EJ471" s="76"/>
      <c r="EK471" s="76"/>
      <c r="EL471" s="76"/>
      <c r="EM471" s="76"/>
      <c r="EN471" s="76"/>
      <c r="EO471" s="76"/>
      <c r="EP471" s="76"/>
      <c r="EQ471" s="76"/>
      <c r="ER471" s="76"/>
      <c r="ES471" s="76"/>
      <c r="ET471" s="76"/>
      <c r="EU471" s="76"/>
      <c r="EV471" s="76"/>
      <c r="EW471" s="76"/>
      <c r="EX471" s="76"/>
      <c r="EY471" s="76"/>
      <c r="EZ471" s="76"/>
      <c r="FA471" s="76"/>
      <c r="FB471" s="76"/>
      <c r="FC471" s="76"/>
      <c r="FD471" s="76"/>
      <c r="FE471" s="76"/>
      <c r="FF471" s="76"/>
      <c r="FG471" s="76"/>
      <c r="FH471" s="76"/>
      <c r="FI471" s="76"/>
      <c r="FJ471" s="76"/>
      <c r="FK471" s="76"/>
      <c r="FL471" s="76"/>
      <c r="FM471" s="76"/>
      <c r="FN471" s="76"/>
      <c r="FO471" s="76"/>
      <c r="FP471" s="76"/>
      <c r="FQ471" s="76"/>
      <c r="FR471" s="76"/>
      <c r="FS471" s="76"/>
      <c r="FT471" s="76"/>
      <c r="FU471" s="76"/>
      <c r="FV471" s="76"/>
      <c r="FW471" s="76"/>
      <c r="FX471" s="76"/>
      <c r="FY471" s="76"/>
      <c r="FZ471" s="76"/>
      <c r="GA471" s="76"/>
      <c r="GB471" s="76"/>
      <c r="GC471" s="76"/>
      <c r="GD471" s="76"/>
      <c r="GE471" s="76"/>
      <c r="GF471" s="76"/>
      <c r="GG471" s="76"/>
      <c r="GH471" s="76"/>
      <c r="GI471" s="76"/>
      <c r="GJ471" s="76"/>
      <c r="GK471" s="76"/>
      <c r="GL471" s="76"/>
      <c r="GM471" s="76"/>
      <c r="GN471" s="76"/>
      <c r="GO471" s="76"/>
      <c r="GP471" s="76"/>
      <c r="GQ471" s="76"/>
      <c r="GR471" s="76"/>
      <c r="GS471" s="76"/>
      <c r="GT471" s="76"/>
      <c r="GU471" s="76"/>
      <c r="GV471" s="76"/>
      <c r="GW471" s="76"/>
      <c r="GX471" s="76"/>
      <c r="GY471" s="76"/>
      <c r="GZ471" s="76"/>
      <c r="HA471" s="76"/>
      <c r="HB471" s="76"/>
      <c r="HC471" s="76"/>
      <c r="HD471" s="76"/>
      <c r="HE471" s="76"/>
      <c r="HF471" s="76"/>
      <c r="HG471" s="76"/>
      <c r="HH471" s="76"/>
      <c r="HI471" s="76"/>
      <c r="HJ471" s="76"/>
      <c r="HK471" s="76"/>
      <c r="HL471" s="76"/>
      <c r="HM471" s="76"/>
      <c r="HN471" s="76"/>
      <c r="HO471" s="76"/>
      <c r="HP471" s="76"/>
      <c r="HQ471" s="76"/>
      <c r="HR471" s="76"/>
      <c r="HS471" s="76"/>
      <c r="HT471" s="76"/>
      <c r="HU471" s="76"/>
      <c r="HV471" s="76"/>
      <c r="HW471" s="76"/>
      <c r="HX471" s="76"/>
      <c r="HY471" s="76"/>
      <c r="HZ471" s="76"/>
      <c r="IA471" s="76"/>
      <c r="IB471" s="76"/>
      <c r="IC471" s="76"/>
      <c r="ID471" s="76"/>
      <c r="IE471" s="76"/>
      <c r="IF471" s="76"/>
      <c r="IG471" s="76"/>
      <c r="IH471" s="76"/>
      <c r="II471" s="76"/>
      <c r="IJ471" s="76"/>
      <c r="IK471" s="76"/>
      <c r="IL471" s="76"/>
      <c r="IM471" s="76"/>
      <c r="IN471" s="76"/>
    </row>
    <row r="472" spans="1:248" s="301" customFormat="1" x14ac:dyDescent="0.25">
      <c r="A472" s="76"/>
      <c r="B472" s="76"/>
      <c r="C472" s="362"/>
      <c r="D472" s="362"/>
      <c r="E472" s="362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T472" s="76"/>
      <c r="BU472" s="76"/>
      <c r="BV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6"/>
      <c r="DP472" s="76"/>
      <c r="DQ472" s="76"/>
      <c r="DR472" s="76"/>
      <c r="DS472" s="76"/>
      <c r="DT472" s="76"/>
      <c r="DU472" s="76"/>
      <c r="DV472" s="76"/>
      <c r="DW472" s="76"/>
      <c r="DX472" s="76"/>
      <c r="DY472" s="76"/>
      <c r="DZ472" s="76"/>
      <c r="EA472" s="76"/>
      <c r="EB472" s="76"/>
      <c r="EC472" s="76"/>
      <c r="ED472" s="76"/>
      <c r="EE472" s="76"/>
      <c r="EF472" s="76"/>
      <c r="EG472" s="76"/>
      <c r="EH472" s="76"/>
      <c r="EI472" s="76"/>
      <c r="EJ472" s="76"/>
      <c r="EK472" s="76"/>
      <c r="EL472" s="76"/>
      <c r="EM472" s="76"/>
      <c r="EN472" s="76"/>
      <c r="EO472" s="76"/>
      <c r="EP472" s="76"/>
      <c r="EQ472" s="76"/>
      <c r="ER472" s="76"/>
      <c r="ES472" s="76"/>
      <c r="ET472" s="76"/>
      <c r="EU472" s="76"/>
      <c r="EV472" s="76"/>
      <c r="EW472" s="76"/>
      <c r="EX472" s="76"/>
      <c r="EY472" s="76"/>
      <c r="EZ472" s="76"/>
      <c r="FA472" s="76"/>
      <c r="FB472" s="76"/>
      <c r="FC472" s="76"/>
      <c r="FD472" s="76"/>
      <c r="FE472" s="76"/>
      <c r="FF472" s="76"/>
      <c r="FG472" s="76"/>
      <c r="FH472" s="76"/>
      <c r="FI472" s="76"/>
      <c r="FJ472" s="76"/>
      <c r="FK472" s="76"/>
      <c r="FL472" s="76"/>
      <c r="FM472" s="76"/>
      <c r="FN472" s="76"/>
      <c r="FO472" s="76"/>
      <c r="FP472" s="76"/>
      <c r="FQ472" s="76"/>
      <c r="FR472" s="76"/>
      <c r="FS472" s="76"/>
      <c r="FT472" s="76"/>
      <c r="FU472" s="76"/>
      <c r="FV472" s="76"/>
      <c r="FW472" s="76"/>
      <c r="FX472" s="76"/>
      <c r="FY472" s="76"/>
      <c r="FZ472" s="76"/>
      <c r="GA472" s="76"/>
      <c r="GB472" s="76"/>
      <c r="GC472" s="76"/>
      <c r="GD472" s="76"/>
      <c r="GE472" s="76"/>
      <c r="GF472" s="76"/>
      <c r="GG472" s="76"/>
      <c r="GH472" s="76"/>
      <c r="GI472" s="76"/>
      <c r="GJ472" s="76"/>
      <c r="GK472" s="76"/>
      <c r="GL472" s="76"/>
      <c r="GM472" s="76"/>
      <c r="GN472" s="76"/>
      <c r="GO472" s="76"/>
      <c r="GP472" s="76"/>
      <c r="GQ472" s="76"/>
      <c r="GR472" s="76"/>
      <c r="GS472" s="76"/>
      <c r="GT472" s="76"/>
      <c r="GU472" s="76"/>
      <c r="GV472" s="76"/>
      <c r="GW472" s="76"/>
      <c r="GX472" s="76"/>
      <c r="GY472" s="76"/>
      <c r="GZ472" s="76"/>
      <c r="HA472" s="76"/>
      <c r="HB472" s="76"/>
      <c r="HC472" s="76"/>
      <c r="HD472" s="76"/>
      <c r="HE472" s="76"/>
      <c r="HF472" s="76"/>
      <c r="HG472" s="76"/>
      <c r="HH472" s="76"/>
      <c r="HI472" s="76"/>
      <c r="HJ472" s="76"/>
      <c r="HK472" s="76"/>
      <c r="HL472" s="76"/>
      <c r="HM472" s="76"/>
      <c r="HN472" s="76"/>
      <c r="HO472" s="76"/>
      <c r="HP472" s="76"/>
      <c r="HQ472" s="76"/>
      <c r="HR472" s="76"/>
      <c r="HS472" s="76"/>
      <c r="HT472" s="76"/>
      <c r="HU472" s="76"/>
      <c r="HV472" s="76"/>
      <c r="HW472" s="76"/>
      <c r="HX472" s="76"/>
      <c r="HY472" s="76"/>
      <c r="HZ472" s="76"/>
      <c r="IA472" s="76"/>
      <c r="IB472" s="76"/>
      <c r="IC472" s="76"/>
      <c r="ID472" s="76"/>
      <c r="IE472" s="76"/>
      <c r="IF472" s="76"/>
      <c r="IG472" s="76"/>
      <c r="IH472" s="76"/>
      <c r="II472" s="76"/>
      <c r="IJ472" s="76"/>
      <c r="IK472" s="76"/>
      <c r="IL472" s="76"/>
      <c r="IM472" s="76"/>
      <c r="IN472" s="76"/>
    </row>
    <row r="473" spans="1:248" s="301" customFormat="1" x14ac:dyDescent="0.25">
      <c r="A473" s="76"/>
      <c r="B473" s="76"/>
      <c r="C473" s="362"/>
      <c r="D473" s="362"/>
      <c r="E473" s="362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T473" s="76"/>
      <c r="BU473" s="76"/>
      <c r="BV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6"/>
      <c r="DP473" s="76"/>
      <c r="DQ473" s="76"/>
      <c r="DR473" s="76"/>
      <c r="DS473" s="76"/>
      <c r="DT473" s="76"/>
      <c r="DU473" s="76"/>
      <c r="DV473" s="76"/>
      <c r="DW473" s="76"/>
      <c r="DX473" s="76"/>
      <c r="DY473" s="76"/>
      <c r="DZ473" s="76"/>
      <c r="EA473" s="76"/>
      <c r="EB473" s="76"/>
      <c r="EC473" s="76"/>
      <c r="ED473" s="76"/>
      <c r="EE473" s="76"/>
      <c r="EF473" s="76"/>
      <c r="EG473" s="76"/>
      <c r="EH473" s="76"/>
      <c r="EI473" s="76"/>
      <c r="EJ473" s="76"/>
      <c r="EK473" s="76"/>
      <c r="EL473" s="76"/>
      <c r="EM473" s="76"/>
      <c r="EN473" s="76"/>
      <c r="EO473" s="76"/>
      <c r="EP473" s="76"/>
      <c r="EQ473" s="76"/>
      <c r="ER473" s="76"/>
      <c r="ES473" s="76"/>
      <c r="ET473" s="76"/>
      <c r="EU473" s="76"/>
      <c r="EV473" s="76"/>
      <c r="EW473" s="76"/>
      <c r="EX473" s="76"/>
      <c r="EY473" s="76"/>
      <c r="EZ473" s="76"/>
      <c r="FA473" s="76"/>
      <c r="FB473" s="76"/>
      <c r="FC473" s="76"/>
      <c r="FD473" s="76"/>
      <c r="FE473" s="76"/>
      <c r="FF473" s="76"/>
      <c r="FG473" s="76"/>
      <c r="FH473" s="76"/>
      <c r="FI473" s="76"/>
      <c r="FJ473" s="76"/>
      <c r="FK473" s="76"/>
      <c r="FL473" s="76"/>
      <c r="FM473" s="76"/>
      <c r="FN473" s="76"/>
      <c r="FO473" s="76"/>
      <c r="FP473" s="76"/>
      <c r="FQ473" s="76"/>
      <c r="FR473" s="76"/>
      <c r="FS473" s="76"/>
      <c r="FT473" s="76"/>
      <c r="FU473" s="76"/>
      <c r="FV473" s="76"/>
      <c r="FW473" s="76"/>
      <c r="FX473" s="76"/>
      <c r="FY473" s="76"/>
      <c r="FZ473" s="76"/>
      <c r="GA473" s="76"/>
      <c r="GB473" s="76"/>
      <c r="GC473" s="76"/>
      <c r="GD473" s="76"/>
      <c r="GE473" s="76"/>
      <c r="GF473" s="76"/>
      <c r="GG473" s="76"/>
      <c r="GH473" s="76"/>
      <c r="GI473" s="76"/>
      <c r="GJ473" s="76"/>
      <c r="GK473" s="76"/>
      <c r="GL473" s="76"/>
      <c r="GM473" s="76"/>
      <c r="GN473" s="76"/>
      <c r="GO473" s="76"/>
      <c r="GP473" s="76"/>
      <c r="GQ473" s="76"/>
      <c r="GR473" s="76"/>
      <c r="GS473" s="76"/>
      <c r="GT473" s="76"/>
      <c r="GU473" s="76"/>
      <c r="GV473" s="76"/>
      <c r="GW473" s="76"/>
      <c r="GX473" s="76"/>
      <c r="GY473" s="76"/>
      <c r="GZ473" s="76"/>
      <c r="HA473" s="76"/>
      <c r="HB473" s="76"/>
      <c r="HC473" s="76"/>
      <c r="HD473" s="76"/>
      <c r="HE473" s="76"/>
      <c r="HF473" s="76"/>
      <c r="HG473" s="76"/>
      <c r="HH473" s="76"/>
      <c r="HI473" s="76"/>
      <c r="HJ473" s="76"/>
      <c r="HK473" s="76"/>
      <c r="HL473" s="76"/>
      <c r="HM473" s="76"/>
      <c r="HN473" s="76"/>
      <c r="HO473" s="76"/>
      <c r="HP473" s="76"/>
      <c r="HQ473" s="76"/>
      <c r="HR473" s="76"/>
      <c r="HS473" s="76"/>
      <c r="HT473" s="76"/>
      <c r="HU473" s="76"/>
      <c r="HV473" s="76"/>
      <c r="HW473" s="76"/>
      <c r="HX473" s="76"/>
      <c r="HY473" s="76"/>
      <c r="HZ473" s="76"/>
      <c r="IA473" s="76"/>
      <c r="IB473" s="76"/>
      <c r="IC473" s="76"/>
      <c r="ID473" s="76"/>
      <c r="IE473" s="76"/>
      <c r="IF473" s="76"/>
      <c r="IG473" s="76"/>
      <c r="IH473" s="76"/>
      <c r="II473" s="76"/>
      <c r="IJ473" s="76"/>
      <c r="IK473" s="76"/>
      <c r="IL473" s="76"/>
      <c r="IM473" s="76"/>
      <c r="IN473" s="76"/>
    </row>
    <row r="474" spans="1:248" s="301" customFormat="1" x14ac:dyDescent="0.25">
      <c r="A474" s="76"/>
      <c r="B474" s="76"/>
      <c r="C474" s="362"/>
      <c r="D474" s="362"/>
      <c r="E474" s="362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T474" s="76"/>
      <c r="BU474" s="76"/>
      <c r="BV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6"/>
      <c r="DP474" s="76"/>
      <c r="DQ474" s="76"/>
      <c r="DR474" s="76"/>
      <c r="DS474" s="76"/>
      <c r="DT474" s="76"/>
      <c r="DU474" s="76"/>
      <c r="DV474" s="76"/>
      <c r="DW474" s="76"/>
      <c r="DX474" s="76"/>
      <c r="DY474" s="76"/>
      <c r="DZ474" s="76"/>
      <c r="EA474" s="76"/>
      <c r="EB474" s="76"/>
      <c r="EC474" s="76"/>
      <c r="ED474" s="76"/>
      <c r="EE474" s="76"/>
      <c r="EF474" s="76"/>
      <c r="EG474" s="76"/>
      <c r="EH474" s="76"/>
      <c r="EI474" s="76"/>
      <c r="EJ474" s="76"/>
      <c r="EK474" s="76"/>
      <c r="EL474" s="76"/>
      <c r="EM474" s="76"/>
      <c r="EN474" s="76"/>
      <c r="EO474" s="76"/>
      <c r="EP474" s="76"/>
      <c r="EQ474" s="76"/>
      <c r="ER474" s="76"/>
      <c r="ES474" s="76"/>
      <c r="ET474" s="76"/>
      <c r="EU474" s="76"/>
      <c r="EV474" s="76"/>
      <c r="EW474" s="76"/>
      <c r="EX474" s="76"/>
      <c r="EY474" s="76"/>
      <c r="EZ474" s="76"/>
      <c r="FA474" s="76"/>
      <c r="FB474" s="76"/>
      <c r="FC474" s="76"/>
      <c r="FD474" s="76"/>
      <c r="FE474" s="76"/>
      <c r="FF474" s="76"/>
      <c r="FG474" s="76"/>
      <c r="FH474" s="76"/>
      <c r="FI474" s="76"/>
      <c r="FJ474" s="76"/>
      <c r="FK474" s="76"/>
      <c r="FL474" s="76"/>
      <c r="FM474" s="76"/>
      <c r="FN474" s="76"/>
      <c r="FO474" s="76"/>
      <c r="FP474" s="76"/>
      <c r="FQ474" s="76"/>
      <c r="FR474" s="76"/>
      <c r="FS474" s="76"/>
      <c r="FT474" s="76"/>
      <c r="FU474" s="76"/>
      <c r="FV474" s="76"/>
      <c r="FW474" s="76"/>
      <c r="FX474" s="76"/>
      <c r="FY474" s="76"/>
      <c r="FZ474" s="76"/>
      <c r="GA474" s="76"/>
      <c r="GB474" s="76"/>
      <c r="GC474" s="76"/>
      <c r="GD474" s="76"/>
      <c r="GE474" s="76"/>
      <c r="GF474" s="76"/>
      <c r="GG474" s="76"/>
      <c r="GH474" s="76"/>
      <c r="GI474" s="76"/>
      <c r="GJ474" s="76"/>
      <c r="GK474" s="76"/>
      <c r="GL474" s="76"/>
      <c r="GM474" s="76"/>
      <c r="GN474" s="76"/>
      <c r="GO474" s="76"/>
      <c r="GP474" s="76"/>
      <c r="GQ474" s="76"/>
      <c r="GR474" s="76"/>
      <c r="GS474" s="76"/>
      <c r="GT474" s="76"/>
      <c r="GU474" s="76"/>
      <c r="GV474" s="76"/>
      <c r="GW474" s="76"/>
      <c r="GX474" s="76"/>
      <c r="GY474" s="76"/>
      <c r="GZ474" s="76"/>
      <c r="HA474" s="76"/>
      <c r="HB474" s="76"/>
      <c r="HC474" s="76"/>
      <c r="HD474" s="76"/>
      <c r="HE474" s="76"/>
      <c r="HF474" s="76"/>
      <c r="HG474" s="76"/>
      <c r="HH474" s="76"/>
      <c r="HI474" s="76"/>
      <c r="HJ474" s="76"/>
      <c r="HK474" s="76"/>
      <c r="HL474" s="76"/>
      <c r="HM474" s="76"/>
      <c r="HN474" s="76"/>
      <c r="HO474" s="76"/>
      <c r="HP474" s="76"/>
      <c r="HQ474" s="76"/>
      <c r="HR474" s="76"/>
      <c r="HS474" s="76"/>
      <c r="HT474" s="76"/>
      <c r="HU474" s="76"/>
      <c r="HV474" s="76"/>
      <c r="HW474" s="76"/>
      <c r="HX474" s="76"/>
      <c r="HY474" s="76"/>
      <c r="HZ474" s="76"/>
      <c r="IA474" s="76"/>
      <c r="IB474" s="76"/>
      <c r="IC474" s="76"/>
      <c r="ID474" s="76"/>
      <c r="IE474" s="76"/>
      <c r="IF474" s="76"/>
      <c r="IG474" s="76"/>
      <c r="IH474" s="76"/>
      <c r="II474" s="76"/>
      <c r="IJ474" s="76"/>
      <c r="IK474" s="76"/>
      <c r="IL474" s="76"/>
      <c r="IM474" s="76"/>
      <c r="IN474" s="76"/>
    </row>
    <row r="475" spans="1:248" s="301" customFormat="1" x14ac:dyDescent="0.25">
      <c r="A475" s="76"/>
      <c r="B475" s="76"/>
      <c r="C475" s="362"/>
      <c r="D475" s="362"/>
      <c r="E475" s="362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T475" s="76"/>
      <c r="BU475" s="76"/>
      <c r="BV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6"/>
      <c r="DP475" s="76"/>
      <c r="DQ475" s="76"/>
      <c r="DR475" s="76"/>
      <c r="DS475" s="76"/>
      <c r="DT475" s="76"/>
      <c r="DU475" s="76"/>
      <c r="DV475" s="76"/>
      <c r="DW475" s="76"/>
      <c r="DX475" s="76"/>
      <c r="DY475" s="76"/>
      <c r="DZ475" s="76"/>
      <c r="EA475" s="76"/>
      <c r="EB475" s="76"/>
      <c r="EC475" s="76"/>
      <c r="ED475" s="76"/>
      <c r="EE475" s="76"/>
      <c r="EF475" s="76"/>
      <c r="EG475" s="76"/>
      <c r="EH475" s="76"/>
      <c r="EI475" s="76"/>
      <c r="EJ475" s="76"/>
      <c r="EK475" s="76"/>
      <c r="EL475" s="76"/>
      <c r="EM475" s="76"/>
      <c r="EN475" s="76"/>
      <c r="EO475" s="76"/>
      <c r="EP475" s="76"/>
      <c r="EQ475" s="76"/>
      <c r="ER475" s="76"/>
      <c r="ES475" s="76"/>
      <c r="ET475" s="76"/>
      <c r="EU475" s="76"/>
      <c r="EV475" s="76"/>
      <c r="EW475" s="76"/>
      <c r="EX475" s="76"/>
      <c r="EY475" s="76"/>
      <c r="EZ475" s="76"/>
      <c r="FA475" s="76"/>
      <c r="FB475" s="76"/>
      <c r="FC475" s="76"/>
      <c r="FD475" s="76"/>
      <c r="FE475" s="76"/>
      <c r="FF475" s="76"/>
      <c r="FG475" s="76"/>
      <c r="FH475" s="76"/>
      <c r="FI475" s="76"/>
      <c r="FJ475" s="76"/>
      <c r="FK475" s="76"/>
      <c r="FL475" s="76"/>
      <c r="FM475" s="76"/>
      <c r="FN475" s="76"/>
      <c r="FO475" s="76"/>
      <c r="FP475" s="76"/>
      <c r="FQ475" s="76"/>
      <c r="FR475" s="76"/>
      <c r="FS475" s="76"/>
      <c r="FT475" s="76"/>
      <c r="FU475" s="76"/>
      <c r="FV475" s="76"/>
      <c r="FW475" s="76"/>
      <c r="FX475" s="76"/>
      <c r="FY475" s="76"/>
      <c r="FZ475" s="76"/>
      <c r="GA475" s="76"/>
      <c r="GB475" s="76"/>
      <c r="GC475" s="76"/>
      <c r="GD475" s="76"/>
      <c r="GE475" s="76"/>
      <c r="GF475" s="76"/>
      <c r="GG475" s="76"/>
      <c r="GH475" s="76"/>
      <c r="GI475" s="76"/>
      <c r="GJ475" s="76"/>
      <c r="GK475" s="76"/>
      <c r="GL475" s="76"/>
      <c r="GM475" s="76"/>
      <c r="GN475" s="76"/>
      <c r="GO475" s="76"/>
      <c r="GP475" s="76"/>
      <c r="GQ475" s="76"/>
      <c r="GR475" s="76"/>
      <c r="GS475" s="76"/>
      <c r="GT475" s="76"/>
      <c r="GU475" s="76"/>
      <c r="GV475" s="76"/>
      <c r="GW475" s="76"/>
      <c r="GX475" s="76"/>
      <c r="GY475" s="76"/>
      <c r="GZ475" s="76"/>
      <c r="HA475" s="76"/>
      <c r="HB475" s="76"/>
      <c r="HC475" s="76"/>
      <c r="HD475" s="76"/>
      <c r="HE475" s="76"/>
      <c r="HF475" s="76"/>
      <c r="HG475" s="76"/>
      <c r="HH475" s="76"/>
      <c r="HI475" s="76"/>
      <c r="HJ475" s="76"/>
      <c r="HK475" s="76"/>
      <c r="HL475" s="76"/>
      <c r="HM475" s="76"/>
      <c r="HN475" s="76"/>
      <c r="HO475" s="76"/>
      <c r="HP475" s="76"/>
      <c r="HQ475" s="76"/>
      <c r="HR475" s="76"/>
      <c r="HS475" s="76"/>
      <c r="HT475" s="76"/>
      <c r="HU475" s="76"/>
      <c r="HV475" s="76"/>
      <c r="HW475" s="76"/>
      <c r="HX475" s="76"/>
      <c r="HY475" s="76"/>
      <c r="HZ475" s="76"/>
      <c r="IA475" s="76"/>
      <c r="IB475" s="76"/>
      <c r="IC475" s="76"/>
      <c r="ID475" s="76"/>
      <c r="IE475" s="76"/>
      <c r="IF475" s="76"/>
      <c r="IG475" s="76"/>
      <c r="IH475" s="76"/>
      <c r="II475" s="76"/>
      <c r="IJ475" s="76"/>
      <c r="IK475" s="76"/>
      <c r="IL475" s="76"/>
      <c r="IM475" s="76"/>
      <c r="IN475" s="76"/>
    </row>
    <row r="476" spans="1:248" s="301" customFormat="1" x14ac:dyDescent="0.25">
      <c r="A476" s="76"/>
      <c r="B476" s="76"/>
      <c r="C476" s="362"/>
      <c r="D476" s="362"/>
      <c r="E476" s="362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T476" s="76"/>
      <c r="BU476" s="76"/>
      <c r="BV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6"/>
      <c r="DP476" s="76"/>
      <c r="DQ476" s="76"/>
      <c r="DR476" s="76"/>
      <c r="DS476" s="76"/>
      <c r="DT476" s="76"/>
      <c r="DU476" s="76"/>
      <c r="DV476" s="76"/>
      <c r="DW476" s="76"/>
      <c r="DX476" s="76"/>
      <c r="DY476" s="76"/>
      <c r="DZ476" s="76"/>
      <c r="EA476" s="76"/>
      <c r="EB476" s="76"/>
      <c r="EC476" s="76"/>
      <c r="ED476" s="76"/>
      <c r="EE476" s="76"/>
      <c r="EF476" s="76"/>
      <c r="EG476" s="76"/>
      <c r="EH476" s="76"/>
      <c r="EI476" s="76"/>
      <c r="EJ476" s="76"/>
      <c r="EK476" s="76"/>
      <c r="EL476" s="76"/>
      <c r="EM476" s="76"/>
      <c r="EN476" s="76"/>
      <c r="EO476" s="76"/>
      <c r="EP476" s="76"/>
      <c r="EQ476" s="76"/>
      <c r="ER476" s="76"/>
      <c r="ES476" s="76"/>
      <c r="ET476" s="76"/>
      <c r="EU476" s="76"/>
      <c r="EV476" s="76"/>
      <c r="EW476" s="76"/>
      <c r="EX476" s="76"/>
      <c r="EY476" s="76"/>
      <c r="EZ476" s="76"/>
      <c r="FA476" s="76"/>
      <c r="FB476" s="76"/>
      <c r="FC476" s="76"/>
      <c r="FD476" s="76"/>
      <c r="FE476" s="76"/>
      <c r="FF476" s="76"/>
      <c r="FG476" s="76"/>
      <c r="FH476" s="76"/>
      <c r="FI476" s="76"/>
      <c r="FJ476" s="76"/>
      <c r="FK476" s="76"/>
      <c r="FL476" s="76"/>
      <c r="FM476" s="76"/>
      <c r="FN476" s="76"/>
      <c r="FO476" s="76"/>
      <c r="FP476" s="76"/>
      <c r="FQ476" s="76"/>
      <c r="FR476" s="76"/>
      <c r="FS476" s="76"/>
      <c r="FT476" s="76"/>
      <c r="FU476" s="76"/>
      <c r="FV476" s="76"/>
      <c r="FW476" s="76"/>
      <c r="FX476" s="76"/>
      <c r="FY476" s="76"/>
      <c r="FZ476" s="76"/>
      <c r="GA476" s="76"/>
      <c r="GB476" s="76"/>
      <c r="GC476" s="76"/>
      <c r="GD476" s="76"/>
      <c r="GE476" s="76"/>
      <c r="GF476" s="76"/>
      <c r="GG476" s="76"/>
      <c r="GH476" s="76"/>
      <c r="GI476" s="76"/>
      <c r="GJ476" s="76"/>
      <c r="GK476" s="76"/>
      <c r="GL476" s="76"/>
      <c r="GM476" s="76"/>
      <c r="GN476" s="76"/>
      <c r="GO476" s="76"/>
      <c r="GP476" s="76"/>
      <c r="GQ476" s="76"/>
      <c r="GR476" s="76"/>
      <c r="GS476" s="76"/>
      <c r="GT476" s="76"/>
      <c r="GU476" s="76"/>
      <c r="GV476" s="76"/>
      <c r="GW476" s="76"/>
      <c r="GX476" s="76"/>
      <c r="GY476" s="76"/>
      <c r="GZ476" s="76"/>
      <c r="HA476" s="76"/>
      <c r="HB476" s="76"/>
      <c r="HC476" s="76"/>
      <c r="HD476" s="76"/>
      <c r="HE476" s="76"/>
      <c r="HF476" s="76"/>
      <c r="HG476" s="76"/>
      <c r="HH476" s="76"/>
      <c r="HI476" s="76"/>
      <c r="HJ476" s="76"/>
      <c r="HK476" s="76"/>
      <c r="HL476" s="76"/>
      <c r="HM476" s="76"/>
      <c r="HN476" s="76"/>
      <c r="HO476" s="76"/>
      <c r="HP476" s="76"/>
      <c r="HQ476" s="76"/>
      <c r="HR476" s="76"/>
      <c r="HS476" s="76"/>
      <c r="HT476" s="76"/>
      <c r="HU476" s="76"/>
      <c r="HV476" s="76"/>
      <c r="HW476" s="76"/>
      <c r="HX476" s="76"/>
      <c r="HY476" s="76"/>
      <c r="HZ476" s="76"/>
      <c r="IA476" s="76"/>
      <c r="IB476" s="76"/>
      <c r="IC476" s="76"/>
      <c r="ID476" s="76"/>
      <c r="IE476" s="76"/>
      <c r="IF476" s="76"/>
      <c r="IG476" s="76"/>
      <c r="IH476" s="76"/>
      <c r="II476" s="76"/>
      <c r="IJ476" s="76"/>
      <c r="IK476" s="76"/>
      <c r="IL476" s="76"/>
      <c r="IM476" s="76"/>
      <c r="IN476" s="76"/>
    </row>
    <row r="477" spans="1:248" s="301" customFormat="1" x14ac:dyDescent="0.25">
      <c r="A477" s="76"/>
      <c r="B477" s="76"/>
      <c r="C477" s="362"/>
      <c r="D477" s="362"/>
      <c r="E477" s="362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T477" s="76"/>
      <c r="BU477" s="76"/>
      <c r="BV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6"/>
      <c r="DP477" s="76"/>
      <c r="DQ477" s="76"/>
      <c r="DR477" s="76"/>
      <c r="DS477" s="76"/>
      <c r="DT477" s="76"/>
      <c r="DU477" s="76"/>
      <c r="DV477" s="76"/>
      <c r="DW477" s="76"/>
      <c r="DX477" s="76"/>
      <c r="DY477" s="76"/>
      <c r="DZ477" s="76"/>
      <c r="EA477" s="76"/>
      <c r="EB477" s="76"/>
      <c r="EC477" s="76"/>
      <c r="ED477" s="76"/>
      <c r="EE477" s="76"/>
      <c r="EF477" s="76"/>
      <c r="EG477" s="76"/>
      <c r="EH477" s="76"/>
      <c r="EI477" s="76"/>
      <c r="EJ477" s="76"/>
      <c r="EK477" s="76"/>
      <c r="EL477" s="76"/>
      <c r="EM477" s="76"/>
      <c r="EN477" s="76"/>
      <c r="EO477" s="76"/>
      <c r="EP477" s="76"/>
      <c r="EQ477" s="76"/>
      <c r="ER477" s="76"/>
      <c r="ES477" s="76"/>
      <c r="ET477" s="76"/>
      <c r="EU477" s="76"/>
      <c r="EV477" s="76"/>
      <c r="EW477" s="76"/>
      <c r="EX477" s="76"/>
      <c r="EY477" s="76"/>
      <c r="EZ477" s="76"/>
      <c r="FA477" s="76"/>
      <c r="FB477" s="76"/>
      <c r="FC477" s="76"/>
      <c r="FD477" s="76"/>
      <c r="FE477" s="76"/>
      <c r="FF477" s="76"/>
      <c r="FG477" s="76"/>
      <c r="FH477" s="76"/>
      <c r="FI477" s="76"/>
      <c r="FJ477" s="76"/>
      <c r="FK477" s="76"/>
      <c r="FL477" s="76"/>
      <c r="FM477" s="76"/>
      <c r="FN477" s="76"/>
      <c r="FO477" s="76"/>
      <c r="FP477" s="76"/>
      <c r="FQ477" s="76"/>
      <c r="FR477" s="76"/>
      <c r="FS477" s="76"/>
      <c r="FT477" s="76"/>
      <c r="FU477" s="76"/>
      <c r="FV477" s="76"/>
      <c r="FW477" s="76"/>
      <c r="FX477" s="76"/>
      <c r="FY477" s="76"/>
      <c r="FZ477" s="76"/>
      <c r="GA477" s="76"/>
      <c r="GB477" s="76"/>
      <c r="GC477" s="76"/>
      <c r="GD477" s="76"/>
      <c r="GE477" s="76"/>
      <c r="GF477" s="76"/>
      <c r="GG477" s="76"/>
      <c r="GH477" s="76"/>
      <c r="GI477" s="76"/>
      <c r="GJ477" s="76"/>
      <c r="GK477" s="76"/>
      <c r="GL477" s="76"/>
      <c r="GM477" s="76"/>
      <c r="GN477" s="76"/>
      <c r="GO477" s="76"/>
      <c r="GP477" s="76"/>
      <c r="GQ477" s="76"/>
      <c r="GR477" s="76"/>
      <c r="GS477" s="76"/>
      <c r="GT477" s="76"/>
      <c r="GU477" s="76"/>
      <c r="GV477" s="76"/>
      <c r="GW477" s="76"/>
      <c r="GX477" s="76"/>
      <c r="GY477" s="76"/>
      <c r="GZ477" s="76"/>
      <c r="HA477" s="76"/>
      <c r="HB477" s="76"/>
      <c r="HC477" s="76"/>
      <c r="HD477" s="76"/>
      <c r="HE477" s="76"/>
      <c r="HF477" s="76"/>
      <c r="HG477" s="76"/>
      <c r="HH477" s="76"/>
      <c r="HI477" s="76"/>
      <c r="HJ477" s="76"/>
      <c r="HK477" s="76"/>
      <c r="HL477" s="76"/>
      <c r="HM477" s="76"/>
      <c r="HN477" s="76"/>
      <c r="HO477" s="76"/>
      <c r="HP477" s="76"/>
      <c r="HQ477" s="76"/>
      <c r="HR477" s="76"/>
      <c r="HS477" s="76"/>
      <c r="HT477" s="76"/>
      <c r="HU477" s="76"/>
      <c r="HV477" s="76"/>
      <c r="HW477" s="76"/>
      <c r="HX477" s="76"/>
      <c r="HY477" s="76"/>
      <c r="HZ477" s="76"/>
      <c r="IA477" s="76"/>
      <c r="IB477" s="76"/>
      <c r="IC477" s="76"/>
      <c r="ID477" s="76"/>
      <c r="IE477" s="76"/>
      <c r="IF477" s="76"/>
      <c r="IG477" s="76"/>
      <c r="IH477" s="76"/>
      <c r="II477" s="76"/>
      <c r="IJ477" s="76"/>
      <c r="IK477" s="76"/>
      <c r="IL477" s="76"/>
      <c r="IM477" s="76"/>
      <c r="IN477" s="76"/>
    </row>
    <row r="478" spans="1:248" s="301" customFormat="1" x14ac:dyDescent="0.25">
      <c r="A478" s="76"/>
      <c r="B478" s="76"/>
      <c r="C478" s="362"/>
      <c r="D478" s="362"/>
      <c r="E478" s="362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T478" s="76"/>
      <c r="BU478" s="76"/>
      <c r="BV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6"/>
      <c r="DP478" s="76"/>
      <c r="DQ478" s="76"/>
      <c r="DR478" s="76"/>
      <c r="DS478" s="76"/>
      <c r="DT478" s="76"/>
      <c r="DU478" s="76"/>
      <c r="DV478" s="76"/>
      <c r="DW478" s="76"/>
      <c r="DX478" s="76"/>
      <c r="DY478" s="76"/>
      <c r="DZ478" s="76"/>
      <c r="EA478" s="76"/>
      <c r="EB478" s="76"/>
      <c r="EC478" s="76"/>
      <c r="ED478" s="76"/>
      <c r="EE478" s="76"/>
      <c r="EF478" s="76"/>
      <c r="EG478" s="76"/>
      <c r="EH478" s="76"/>
      <c r="EI478" s="76"/>
      <c r="EJ478" s="76"/>
      <c r="EK478" s="76"/>
      <c r="EL478" s="76"/>
      <c r="EM478" s="76"/>
      <c r="EN478" s="76"/>
      <c r="EO478" s="76"/>
      <c r="EP478" s="76"/>
      <c r="EQ478" s="76"/>
      <c r="ER478" s="76"/>
      <c r="ES478" s="76"/>
      <c r="ET478" s="76"/>
      <c r="EU478" s="76"/>
      <c r="EV478" s="76"/>
      <c r="EW478" s="76"/>
      <c r="EX478" s="76"/>
      <c r="EY478" s="76"/>
      <c r="EZ478" s="76"/>
      <c r="FA478" s="76"/>
      <c r="FB478" s="76"/>
      <c r="FC478" s="76"/>
      <c r="FD478" s="76"/>
      <c r="FE478" s="76"/>
      <c r="FF478" s="76"/>
      <c r="FG478" s="76"/>
      <c r="FH478" s="76"/>
      <c r="FI478" s="76"/>
      <c r="FJ478" s="76"/>
      <c r="FK478" s="76"/>
      <c r="FL478" s="76"/>
      <c r="FM478" s="76"/>
      <c r="FN478" s="76"/>
      <c r="FO478" s="76"/>
      <c r="FP478" s="76"/>
      <c r="FQ478" s="76"/>
      <c r="FR478" s="76"/>
      <c r="FS478" s="76"/>
      <c r="FT478" s="76"/>
      <c r="FU478" s="76"/>
      <c r="FV478" s="76"/>
      <c r="FW478" s="76"/>
      <c r="FX478" s="76"/>
      <c r="FY478" s="76"/>
      <c r="FZ478" s="76"/>
      <c r="GA478" s="76"/>
      <c r="GB478" s="76"/>
      <c r="GC478" s="76"/>
      <c r="GD478" s="76"/>
      <c r="GE478" s="76"/>
      <c r="GF478" s="76"/>
      <c r="GG478" s="76"/>
      <c r="GH478" s="76"/>
      <c r="GI478" s="76"/>
      <c r="GJ478" s="76"/>
      <c r="GK478" s="76"/>
      <c r="GL478" s="76"/>
      <c r="GM478" s="76"/>
      <c r="GN478" s="76"/>
      <c r="GO478" s="76"/>
      <c r="GP478" s="76"/>
      <c r="GQ478" s="76"/>
      <c r="GR478" s="76"/>
      <c r="GS478" s="76"/>
      <c r="GT478" s="76"/>
      <c r="GU478" s="76"/>
      <c r="GV478" s="76"/>
      <c r="GW478" s="76"/>
      <c r="GX478" s="76"/>
      <c r="GY478" s="76"/>
      <c r="GZ478" s="76"/>
      <c r="HA478" s="76"/>
      <c r="HB478" s="76"/>
      <c r="HC478" s="76"/>
      <c r="HD478" s="76"/>
      <c r="HE478" s="76"/>
      <c r="HF478" s="76"/>
      <c r="HG478" s="76"/>
      <c r="HH478" s="76"/>
      <c r="HI478" s="76"/>
      <c r="HJ478" s="76"/>
      <c r="HK478" s="76"/>
      <c r="HL478" s="76"/>
      <c r="HM478" s="76"/>
      <c r="HN478" s="76"/>
      <c r="HO478" s="76"/>
      <c r="HP478" s="76"/>
      <c r="HQ478" s="76"/>
      <c r="HR478" s="76"/>
      <c r="HS478" s="76"/>
      <c r="HT478" s="76"/>
      <c r="HU478" s="76"/>
      <c r="HV478" s="76"/>
      <c r="HW478" s="76"/>
      <c r="HX478" s="76"/>
      <c r="HY478" s="76"/>
      <c r="HZ478" s="76"/>
      <c r="IA478" s="76"/>
      <c r="IB478" s="76"/>
      <c r="IC478" s="76"/>
      <c r="ID478" s="76"/>
      <c r="IE478" s="76"/>
      <c r="IF478" s="76"/>
      <c r="IG478" s="76"/>
      <c r="IH478" s="76"/>
      <c r="II478" s="76"/>
      <c r="IJ478" s="76"/>
      <c r="IK478" s="76"/>
      <c r="IL478" s="76"/>
      <c r="IM478" s="76"/>
      <c r="IN478" s="76"/>
    </row>
    <row r="479" spans="1:248" s="301" customFormat="1" x14ac:dyDescent="0.25">
      <c r="A479" s="76"/>
      <c r="B479" s="76"/>
      <c r="C479" s="362"/>
      <c r="D479" s="362"/>
      <c r="E479" s="362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T479" s="76"/>
      <c r="BU479" s="76"/>
      <c r="BV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6"/>
      <c r="DP479" s="76"/>
      <c r="DQ479" s="76"/>
      <c r="DR479" s="76"/>
      <c r="DS479" s="76"/>
      <c r="DT479" s="76"/>
      <c r="DU479" s="76"/>
      <c r="DV479" s="76"/>
      <c r="DW479" s="76"/>
      <c r="DX479" s="76"/>
      <c r="DY479" s="76"/>
      <c r="DZ479" s="76"/>
      <c r="EA479" s="76"/>
      <c r="EB479" s="76"/>
      <c r="EC479" s="76"/>
      <c r="ED479" s="76"/>
      <c r="EE479" s="76"/>
      <c r="EF479" s="76"/>
      <c r="EG479" s="76"/>
      <c r="EH479" s="76"/>
      <c r="EI479" s="76"/>
      <c r="EJ479" s="76"/>
      <c r="EK479" s="76"/>
      <c r="EL479" s="76"/>
      <c r="EM479" s="76"/>
      <c r="EN479" s="76"/>
      <c r="EO479" s="76"/>
      <c r="EP479" s="76"/>
      <c r="EQ479" s="76"/>
      <c r="ER479" s="76"/>
      <c r="ES479" s="76"/>
      <c r="ET479" s="76"/>
      <c r="EU479" s="76"/>
      <c r="EV479" s="76"/>
      <c r="EW479" s="76"/>
      <c r="EX479" s="76"/>
      <c r="EY479" s="76"/>
      <c r="EZ479" s="76"/>
      <c r="FA479" s="76"/>
      <c r="FB479" s="76"/>
      <c r="FC479" s="76"/>
      <c r="FD479" s="76"/>
      <c r="FE479" s="76"/>
      <c r="FF479" s="76"/>
      <c r="FG479" s="76"/>
      <c r="FH479" s="76"/>
      <c r="FI479" s="76"/>
      <c r="FJ479" s="76"/>
      <c r="FK479" s="76"/>
      <c r="FL479" s="76"/>
      <c r="FM479" s="76"/>
      <c r="FN479" s="76"/>
      <c r="FO479" s="76"/>
      <c r="FP479" s="76"/>
      <c r="FQ479" s="76"/>
      <c r="FR479" s="76"/>
      <c r="FS479" s="76"/>
      <c r="FT479" s="76"/>
      <c r="FU479" s="76"/>
      <c r="FV479" s="76"/>
      <c r="FW479" s="76"/>
      <c r="FX479" s="76"/>
      <c r="FY479" s="76"/>
      <c r="FZ479" s="76"/>
      <c r="GA479" s="76"/>
      <c r="GB479" s="76"/>
      <c r="GC479" s="76"/>
      <c r="GD479" s="76"/>
      <c r="GE479" s="76"/>
      <c r="GF479" s="76"/>
      <c r="GG479" s="76"/>
      <c r="GH479" s="76"/>
      <c r="GI479" s="76"/>
      <c r="GJ479" s="76"/>
      <c r="GK479" s="76"/>
      <c r="GL479" s="76"/>
      <c r="GM479" s="76"/>
      <c r="GN479" s="76"/>
      <c r="GO479" s="76"/>
      <c r="GP479" s="76"/>
      <c r="GQ479" s="76"/>
      <c r="GR479" s="76"/>
      <c r="GS479" s="76"/>
      <c r="GT479" s="76"/>
      <c r="GU479" s="76"/>
      <c r="GV479" s="76"/>
      <c r="GW479" s="76"/>
      <c r="GX479" s="76"/>
      <c r="GY479" s="76"/>
      <c r="GZ479" s="76"/>
      <c r="HA479" s="76"/>
      <c r="HB479" s="76"/>
      <c r="HC479" s="76"/>
      <c r="HD479" s="76"/>
      <c r="HE479" s="76"/>
      <c r="HF479" s="76"/>
      <c r="HG479" s="76"/>
      <c r="HH479" s="76"/>
      <c r="HI479" s="76"/>
      <c r="HJ479" s="76"/>
      <c r="HK479" s="76"/>
      <c r="HL479" s="76"/>
      <c r="HM479" s="76"/>
      <c r="HN479" s="76"/>
      <c r="HO479" s="76"/>
      <c r="HP479" s="76"/>
      <c r="HQ479" s="76"/>
      <c r="HR479" s="76"/>
      <c r="HS479" s="76"/>
      <c r="HT479" s="76"/>
      <c r="HU479" s="76"/>
      <c r="HV479" s="76"/>
      <c r="HW479" s="76"/>
      <c r="HX479" s="76"/>
      <c r="HY479" s="76"/>
      <c r="HZ479" s="76"/>
      <c r="IA479" s="76"/>
      <c r="IB479" s="76"/>
      <c r="IC479" s="76"/>
      <c r="ID479" s="76"/>
      <c r="IE479" s="76"/>
      <c r="IF479" s="76"/>
      <c r="IG479" s="76"/>
      <c r="IH479" s="76"/>
      <c r="II479" s="76"/>
      <c r="IJ479" s="76"/>
      <c r="IK479" s="76"/>
      <c r="IL479" s="76"/>
      <c r="IM479" s="76"/>
      <c r="IN479" s="76"/>
    </row>
    <row r="480" spans="1:248" s="301" customFormat="1" x14ac:dyDescent="0.25">
      <c r="A480" s="76"/>
      <c r="B480" s="76"/>
      <c r="C480" s="362"/>
      <c r="D480" s="362"/>
      <c r="E480" s="362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T480" s="76"/>
      <c r="BU480" s="76"/>
      <c r="BV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6"/>
      <c r="DP480" s="76"/>
      <c r="DQ480" s="76"/>
      <c r="DR480" s="76"/>
      <c r="DS480" s="76"/>
      <c r="DT480" s="76"/>
      <c r="DU480" s="76"/>
      <c r="DV480" s="76"/>
      <c r="DW480" s="76"/>
      <c r="DX480" s="76"/>
      <c r="DY480" s="76"/>
      <c r="DZ480" s="76"/>
      <c r="EA480" s="76"/>
      <c r="EB480" s="76"/>
      <c r="EC480" s="76"/>
      <c r="ED480" s="76"/>
      <c r="EE480" s="76"/>
      <c r="EF480" s="76"/>
      <c r="EG480" s="76"/>
      <c r="EH480" s="76"/>
      <c r="EI480" s="76"/>
      <c r="EJ480" s="76"/>
      <c r="EK480" s="76"/>
      <c r="EL480" s="76"/>
      <c r="EM480" s="76"/>
      <c r="EN480" s="76"/>
      <c r="EO480" s="76"/>
      <c r="EP480" s="76"/>
      <c r="EQ480" s="76"/>
      <c r="ER480" s="76"/>
      <c r="ES480" s="76"/>
      <c r="ET480" s="76"/>
      <c r="EU480" s="76"/>
      <c r="EV480" s="76"/>
      <c r="EW480" s="76"/>
      <c r="EX480" s="76"/>
      <c r="EY480" s="76"/>
      <c r="EZ480" s="76"/>
      <c r="FA480" s="76"/>
      <c r="FB480" s="76"/>
      <c r="FC480" s="76"/>
      <c r="FD480" s="76"/>
      <c r="FE480" s="76"/>
      <c r="FF480" s="76"/>
      <c r="FG480" s="76"/>
      <c r="FH480" s="76"/>
      <c r="FI480" s="76"/>
      <c r="FJ480" s="76"/>
      <c r="FK480" s="76"/>
      <c r="FL480" s="76"/>
      <c r="FM480" s="76"/>
      <c r="FN480" s="76"/>
      <c r="FO480" s="76"/>
      <c r="FP480" s="76"/>
      <c r="FQ480" s="76"/>
      <c r="FR480" s="76"/>
      <c r="FS480" s="76"/>
      <c r="FT480" s="76"/>
      <c r="FU480" s="76"/>
      <c r="FV480" s="76"/>
      <c r="FW480" s="76"/>
      <c r="FX480" s="76"/>
      <c r="FY480" s="76"/>
      <c r="FZ480" s="76"/>
      <c r="GA480" s="76"/>
      <c r="GB480" s="76"/>
      <c r="GC480" s="76"/>
      <c r="GD480" s="76"/>
      <c r="GE480" s="76"/>
      <c r="GF480" s="76"/>
      <c r="GG480" s="76"/>
      <c r="GH480" s="76"/>
      <c r="GI480" s="76"/>
      <c r="GJ480" s="76"/>
      <c r="GK480" s="76"/>
      <c r="GL480" s="76"/>
      <c r="GM480" s="76"/>
      <c r="GN480" s="76"/>
      <c r="GO480" s="76"/>
      <c r="GP480" s="76"/>
      <c r="GQ480" s="76"/>
      <c r="GR480" s="76"/>
      <c r="GS480" s="76"/>
      <c r="GT480" s="76"/>
      <c r="GU480" s="76"/>
      <c r="GV480" s="76"/>
      <c r="GW480" s="76"/>
      <c r="GX480" s="76"/>
      <c r="GY480" s="76"/>
      <c r="GZ480" s="76"/>
      <c r="HA480" s="76"/>
      <c r="HB480" s="76"/>
      <c r="HC480" s="76"/>
      <c r="HD480" s="76"/>
      <c r="HE480" s="76"/>
      <c r="HF480" s="76"/>
      <c r="HG480" s="76"/>
      <c r="HH480" s="76"/>
      <c r="HI480" s="76"/>
      <c r="HJ480" s="76"/>
      <c r="HK480" s="76"/>
      <c r="HL480" s="76"/>
      <c r="HM480" s="76"/>
      <c r="HN480" s="76"/>
      <c r="HO480" s="76"/>
      <c r="HP480" s="76"/>
      <c r="HQ480" s="76"/>
      <c r="HR480" s="76"/>
      <c r="HS480" s="76"/>
      <c r="HT480" s="76"/>
      <c r="HU480" s="76"/>
      <c r="HV480" s="76"/>
      <c r="HW480" s="76"/>
      <c r="HX480" s="76"/>
      <c r="HY480" s="76"/>
      <c r="HZ480" s="76"/>
      <c r="IA480" s="76"/>
      <c r="IB480" s="76"/>
      <c r="IC480" s="76"/>
      <c r="ID480" s="76"/>
      <c r="IE480" s="76"/>
      <c r="IF480" s="76"/>
      <c r="IG480" s="76"/>
      <c r="IH480" s="76"/>
      <c r="II480" s="76"/>
      <c r="IJ480" s="76"/>
      <c r="IK480" s="76"/>
      <c r="IL480" s="76"/>
      <c r="IM480" s="76"/>
      <c r="IN480" s="76"/>
    </row>
    <row r="481" spans="1:248" s="301" customFormat="1" x14ac:dyDescent="0.25">
      <c r="A481" s="76"/>
      <c r="B481" s="76"/>
      <c r="C481" s="362"/>
      <c r="D481" s="362"/>
      <c r="E481" s="362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T481" s="76"/>
      <c r="BU481" s="76"/>
      <c r="BV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6"/>
      <c r="DP481" s="76"/>
      <c r="DQ481" s="76"/>
      <c r="DR481" s="76"/>
      <c r="DS481" s="76"/>
      <c r="DT481" s="76"/>
      <c r="DU481" s="76"/>
      <c r="DV481" s="76"/>
      <c r="DW481" s="76"/>
      <c r="DX481" s="76"/>
      <c r="DY481" s="76"/>
      <c r="DZ481" s="76"/>
      <c r="EA481" s="76"/>
      <c r="EB481" s="76"/>
      <c r="EC481" s="76"/>
      <c r="ED481" s="76"/>
      <c r="EE481" s="76"/>
      <c r="EF481" s="76"/>
      <c r="EG481" s="76"/>
      <c r="EH481" s="76"/>
      <c r="EI481" s="76"/>
      <c r="EJ481" s="76"/>
      <c r="EK481" s="76"/>
      <c r="EL481" s="76"/>
      <c r="EM481" s="76"/>
      <c r="EN481" s="76"/>
      <c r="EO481" s="76"/>
      <c r="EP481" s="76"/>
      <c r="EQ481" s="76"/>
      <c r="ER481" s="76"/>
      <c r="ES481" s="76"/>
      <c r="ET481" s="76"/>
      <c r="EU481" s="76"/>
      <c r="EV481" s="76"/>
      <c r="EW481" s="76"/>
      <c r="EX481" s="76"/>
      <c r="EY481" s="76"/>
      <c r="EZ481" s="76"/>
      <c r="FA481" s="76"/>
      <c r="FB481" s="76"/>
      <c r="FC481" s="76"/>
      <c r="FD481" s="76"/>
      <c r="FE481" s="76"/>
      <c r="FF481" s="76"/>
      <c r="FG481" s="76"/>
      <c r="FH481" s="76"/>
      <c r="FI481" s="76"/>
      <c r="FJ481" s="76"/>
      <c r="FK481" s="76"/>
      <c r="FL481" s="76"/>
      <c r="FM481" s="76"/>
      <c r="FN481" s="76"/>
      <c r="FO481" s="76"/>
      <c r="FP481" s="76"/>
      <c r="FQ481" s="76"/>
      <c r="FR481" s="76"/>
      <c r="FS481" s="76"/>
      <c r="FT481" s="76"/>
      <c r="FU481" s="76"/>
      <c r="FV481" s="76"/>
      <c r="FW481" s="76"/>
      <c r="FX481" s="76"/>
      <c r="FY481" s="76"/>
      <c r="FZ481" s="76"/>
      <c r="GA481" s="76"/>
      <c r="GB481" s="76"/>
      <c r="GC481" s="76"/>
      <c r="GD481" s="76"/>
      <c r="GE481" s="76"/>
      <c r="GF481" s="76"/>
      <c r="GG481" s="76"/>
      <c r="GH481" s="76"/>
      <c r="GI481" s="76"/>
      <c r="GJ481" s="76"/>
      <c r="GK481" s="76"/>
      <c r="GL481" s="76"/>
      <c r="GM481" s="76"/>
      <c r="GN481" s="76"/>
      <c r="GO481" s="76"/>
      <c r="GP481" s="76"/>
      <c r="GQ481" s="76"/>
      <c r="GR481" s="76"/>
      <c r="GS481" s="76"/>
      <c r="GT481" s="76"/>
      <c r="GU481" s="76"/>
      <c r="GV481" s="76"/>
      <c r="GW481" s="76"/>
      <c r="GX481" s="76"/>
      <c r="GY481" s="76"/>
      <c r="GZ481" s="76"/>
      <c r="HA481" s="76"/>
      <c r="HB481" s="76"/>
      <c r="HC481" s="76"/>
      <c r="HD481" s="76"/>
      <c r="HE481" s="76"/>
      <c r="HF481" s="76"/>
      <c r="HG481" s="76"/>
      <c r="HH481" s="76"/>
      <c r="HI481" s="76"/>
      <c r="HJ481" s="76"/>
      <c r="HK481" s="76"/>
      <c r="HL481" s="76"/>
      <c r="HM481" s="76"/>
      <c r="HN481" s="76"/>
      <c r="HO481" s="76"/>
      <c r="HP481" s="76"/>
      <c r="HQ481" s="76"/>
      <c r="HR481" s="76"/>
      <c r="HS481" s="76"/>
      <c r="HT481" s="76"/>
      <c r="HU481" s="76"/>
      <c r="HV481" s="76"/>
      <c r="HW481" s="76"/>
      <c r="HX481" s="76"/>
      <c r="HY481" s="76"/>
      <c r="HZ481" s="76"/>
      <c r="IA481" s="76"/>
      <c r="IB481" s="76"/>
      <c r="IC481" s="76"/>
      <c r="ID481" s="76"/>
      <c r="IE481" s="76"/>
      <c r="IF481" s="76"/>
      <c r="IG481" s="76"/>
      <c r="IH481" s="76"/>
      <c r="II481" s="76"/>
      <c r="IJ481" s="76"/>
      <c r="IK481" s="76"/>
      <c r="IL481" s="76"/>
      <c r="IM481" s="76"/>
      <c r="IN481" s="76"/>
    </row>
    <row r="482" spans="1:248" s="301" customFormat="1" x14ac:dyDescent="0.25">
      <c r="A482" s="76"/>
      <c r="B482" s="76"/>
      <c r="C482" s="362"/>
      <c r="D482" s="362"/>
      <c r="E482" s="362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T482" s="76"/>
      <c r="BU482" s="76"/>
      <c r="BV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6"/>
      <c r="DP482" s="76"/>
      <c r="DQ482" s="76"/>
      <c r="DR482" s="76"/>
      <c r="DS482" s="76"/>
      <c r="DT482" s="76"/>
      <c r="DU482" s="76"/>
      <c r="DV482" s="76"/>
      <c r="DW482" s="76"/>
      <c r="DX482" s="76"/>
      <c r="DY482" s="76"/>
      <c r="DZ482" s="76"/>
      <c r="EA482" s="76"/>
      <c r="EB482" s="76"/>
      <c r="EC482" s="76"/>
      <c r="ED482" s="76"/>
      <c r="EE482" s="76"/>
      <c r="EF482" s="76"/>
      <c r="EG482" s="76"/>
      <c r="EH482" s="76"/>
      <c r="EI482" s="76"/>
      <c r="EJ482" s="76"/>
      <c r="EK482" s="76"/>
      <c r="EL482" s="76"/>
      <c r="EM482" s="76"/>
      <c r="EN482" s="76"/>
      <c r="EO482" s="76"/>
      <c r="EP482" s="76"/>
      <c r="EQ482" s="76"/>
      <c r="ER482" s="76"/>
      <c r="ES482" s="76"/>
      <c r="ET482" s="76"/>
      <c r="EU482" s="76"/>
      <c r="EV482" s="76"/>
      <c r="EW482" s="76"/>
      <c r="EX482" s="76"/>
      <c r="EY482" s="76"/>
      <c r="EZ482" s="76"/>
      <c r="FA482" s="76"/>
      <c r="FB482" s="76"/>
      <c r="FC482" s="76"/>
      <c r="FD482" s="76"/>
      <c r="FE482" s="76"/>
      <c r="FF482" s="76"/>
      <c r="FG482" s="76"/>
      <c r="FH482" s="76"/>
      <c r="FI482" s="76"/>
      <c r="FJ482" s="76"/>
      <c r="FK482" s="76"/>
      <c r="FL482" s="76"/>
      <c r="FM482" s="76"/>
      <c r="FN482" s="76"/>
      <c r="FO482" s="76"/>
      <c r="FP482" s="76"/>
      <c r="FQ482" s="76"/>
      <c r="FR482" s="76"/>
      <c r="FS482" s="76"/>
      <c r="FT482" s="76"/>
      <c r="FU482" s="76"/>
      <c r="FV482" s="76"/>
      <c r="FW482" s="76"/>
      <c r="FX482" s="76"/>
      <c r="FY482" s="76"/>
      <c r="FZ482" s="76"/>
      <c r="GA482" s="76"/>
      <c r="GB482" s="76"/>
      <c r="GC482" s="76"/>
      <c r="GD482" s="76"/>
      <c r="GE482" s="76"/>
      <c r="GF482" s="76"/>
      <c r="GG482" s="76"/>
      <c r="GH482" s="76"/>
      <c r="GI482" s="76"/>
      <c r="GJ482" s="76"/>
      <c r="GK482" s="76"/>
      <c r="GL482" s="76"/>
      <c r="GM482" s="76"/>
      <c r="GN482" s="76"/>
      <c r="GO482" s="76"/>
      <c r="GP482" s="76"/>
      <c r="GQ482" s="76"/>
      <c r="GR482" s="76"/>
      <c r="GS482" s="76"/>
      <c r="GT482" s="76"/>
      <c r="GU482" s="76"/>
      <c r="GV482" s="76"/>
      <c r="GW482" s="76"/>
      <c r="GX482" s="76"/>
      <c r="GY482" s="76"/>
      <c r="GZ482" s="76"/>
      <c r="HA482" s="76"/>
      <c r="HB482" s="76"/>
      <c r="HC482" s="76"/>
      <c r="HD482" s="76"/>
      <c r="HE482" s="76"/>
      <c r="HF482" s="76"/>
      <c r="HG482" s="76"/>
      <c r="HH482" s="76"/>
      <c r="HI482" s="76"/>
      <c r="HJ482" s="76"/>
      <c r="HK482" s="76"/>
      <c r="HL482" s="76"/>
      <c r="HM482" s="76"/>
      <c r="HN482" s="76"/>
      <c r="HO482" s="76"/>
      <c r="HP482" s="76"/>
      <c r="HQ482" s="76"/>
      <c r="HR482" s="76"/>
      <c r="HS482" s="76"/>
      <c r="HT482" s="76"/>
      <c r="HU482" s="76"/>
      <c r="HV482" s="76"/>
      <c r="HW482" s="76"/>
      <c r="HX482" s="76"/>
      <c r="HY482" s="76"/>
      <c r="HZ482" s="76"/>
      <c r="IA482" s="76"/>
      <c r="IB482" s="76"/>
      <c r="IC482" s="76"/>
      <c r="ID482" s="76"/>
      <c r="IE482" s="76"/>
      <c r="IF482" s="76"/>
      <c r="IG482" s="76"/>
      <c r="IH482" s="76"/>
      <c r="II482" s="76"/>
      <c r="IJ482" s="76"/>
      <c r="IK482" s="76"/>
      <c r="IL482" s="76"/>
      <c r="IM482" s="76"/>
      <c r="IN482" s="76"/>
    </row>
    <row r="483" spans="1:248" s="301" customFormat="1" x14ac:dyDescent="0.25">
      <c r="A483" s="76"/>
      <c r="B483" s="76"/>
      <c r="C483" s="362"/>
      <c r="D483" s="362"/>
      <c r="E483" s="362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T483" s="76"/>
      <c r="BU483" s="76"/>
      <c r="BV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6"/>
      <c r="DP483" s="76"/>
      <c r="DQ483" s="76"/>
      <c r="DR483" s="76"/>
      <c r="DS483" s="76"/>
      <c r="DT483" s="76"/>
      <c r="DU483" s="76"/>
      <c r="DV483" s="76"/>
      <c r="DW483" s="76"/>
      <c r="DX483" s="76"/>
      <c r="DY483" s="76"/>
      <c r="DZ483" s="76"/>
      <c r="EA483" s="76"/>
      <c r="EB483" s="76"/>
      <c r="EC483" s="76"/>
      <c r="ED483" s="76"/>
      <c r="EE483" s="76"/>
      <c r="EF483" s="76"/>
      <c r="EG483" s="76"/>
      <c r="EH483" s="76"/>
      <c r="EI483" s="76"/>
      <c r="EJ483" s="76"/>
      <c r="EK483" s="76"/>
      <c r="EL483" s="76"/>
      <c r="EM483" s="76"/>
      <c r="EN483" s="76"/>
      <c r="EO483" s="76"/>
      <c r="EP483" s="76"/>
      <c r="EQ483" s="76"/>
      <c r="ER483" s="76"/>
      <c r="ES483" s="76"/>
      <c r="ET483" s="76"/>
      <c r="EU483" s="76"/>
      <c r="EV483" s="76"/>
      <c r="EW483" s="76"/>
      <c r="EX483" s="76"/>
      <c r="EY483" s="76"/>
      <c r="EZ483" s="76"/>
      <c r="FA483" s="76"/>
      <c r="FB483" s="76"/>
      <c r="FC483" s="76"/>
      <c r="FD483" s="76"/>
      <c r="FE483" s="76"/>
      <c r="FF483" s="76"/>
      <c r="FG483" s="76"/>
      <c r="FH483" s="76"/>
      <c r="FI483" s="76"/>
      <c r="FJ483" s="76"/>
      <c r="FK483" s="76"/>
      <c r="FL483" s="76"/>
      <c r="FM483" s="76"/>
      <c r="FN483" s="76"/>
      <c r="FO483" s="76"/>
      <c r="FP483" s="76"/>
      <c r="FQ483" s="76"/>
      <c r="FR483" s="76"/>
      <c r="FS483" s="76"/>
      <c r="FT483" s="76"/>
      <c r="FU483" s="76"/>
      <c r="FV483" s="76"/>
      <c r="FW483" s="76"/>
      <c r="FX483" s="76"/>
      <c r="FY483" s="76"/>
      <c r="FZ483" s="76"/>
      <c r="GA483" s="76"/>
      <c r="GB483" s="76"/>
      <c r="GC483" s="76"/>
      <c r="GD483" s="76"/>
      <c r="GE483" s="76"/>
      <c r="GF483" s="76"/>
      <c r="GG483" s="76"/>
      <c r="GH483" s="76"/>
      <c r="GI483" s="76"/>
      <c r="GJ483" s="76"/>
      <c r="GK483" s="76"/>
      <c r="GL483" s="76"/>
      <c r="GM483" s="76"/>
      <c r="GN483" s="76"/>
      <c r="GO483" s="76"/>
      <c r="GP483" s="76"/>
      <c r="GQ483" s="76"/>
      <c r="GR483" s="76"/>
      <c r="GS483" s="76"/>
      <c r="GT483" s="76"/>
      <c r="GU483" s="76"/>
      <c r="GV483" s="76"/>
      <c r="GW483" s="76"/>
      <c r="GX483" s="76"/>
      <c r="GY483" s="76"/>
      <c r="GZ483" s="76"/>
      <c r="HA483" s="76"/>
      <c r="HB483" s="76"/>
      <c r="HC483" s="76"/>
      <c r="HD483" s="76"/>
      <c r="HE483" s="76"/>
      <c r="HF483" s="76"/>
      <c r="HG483" s="76"/>
      <c r="HH483" s="76"/>
      <c r="HI483" s="76"/>
      <c r="HJ483" s="76"/>
      <c r="HK483" s="76"/>
      <c r="HL483" s="76"/>
      <c r="HM483" s="76"/>
      <c r="HN483" s="76"/>
      <c r="HO483" s="76"/>
      <c r="HP483" s="76"/>
      <c r="HQ483" s="76"/>
      <c r="HR483" s="76"/>
      <c r="HS483" s="76"/>
      <c r="HT483" s="76"/>
      <c r="HU483" s="76"/>
      <c r="HV483" s="76"/>
      <c r="HW483" s="76"/>
      <c r="HX483" s="76"/>
      <c r="HY483" s="76"/>
      <c r="HZ483" s="76"/>
      <c r="IA483" s="76"/>
      <c r="IB483" s="76"/>
      <c r="IC483" s="76"/>
      <c r="ID483" s="76"/>
      <c r="IE483" s="76"/>
      <c r="IF483" s="76"/>
      <c r="IG483" s="76"/>
      <c r="IH483" s="76"/>
      <c r="II483" s="76"/>
      <c r="IJ483" s="76"/>
      <c r="IK483" s="76"/>
      <c r="IL483" s="76"/>
      <c r="IM483" s="76"/>
      <c r="IN483" s="76"/>
    </row>
    <row r="484" spans="1:248" s="301" customFormat="1" x14ac:dyDescent="0.25">
      <c r="A484" s="76"/>
      <c r="B484" s="76"/>
      <c r="C484" s="362"/>
      <c r="D484" s="362"/>
      <c r="E484" s="362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T484" s="76"/>
      <c r="BU484" s="76"/>
      <c r="BV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6"/>
      <c r="DP484" s="76"/>
      <c r="DQ484" s="76"/>
      <c r="DR484" s="76"/>
      <c r="DS484" s="76"/>
      <c r="DT484" s="76"/>
      <c r="DU484" s="76"/>
      <c r="DV484" s="76"/>
      <c r="DW484" s="76"/>
      <c r="DX484" s="76"/>
      <c r="DY484" s="76"/>
      <c r="DZ484" s="76"/>
      <c r="EA484" s="76"/>
      <c r="EB484" s="76"/>
      <c r="EC484" s="76"/>
      <c r="ED484" s="76"/>
      <c r="EE484" s="76"/>
      <c r="EF484" s="76"/>
      <c r="EG484" s="76"/>
      <c r="EH484" s="76"/>
      <c r="EI484" s="76"/>
      <c r="EJ484" s="76"/>
      <c r="EK484" s="76"/>
      <c r="EL484" s="76"/>
      <c r="EM484" s="76"/>
      <c r="EN484" s="76"/>
      <c r="EO484" s="76"/>
      <c r="EP484" s="76"/>
      <c r="EQ484" s="76"/>
      <c r="ER484" s="76"/>
      <c r="ES484" s="76"/>
      <c r="ET484" s="76"/>
      <c r="EU484" s="76"/>
      <c r="EV484" s="76"/>
      <c r="EW484" s="76"/>
      <c r="EX484" s="76"/>
      <c r="EY484" s="76"/>
      <c r="EZ484" s="76"/>
      <c r="FA484" s="76"/>
      <c r="FB484" s="76"/>
      <c r="FC484" s="76"/>
      <c r="FD484" s="76"/>
      <c r="FE484" s="76"/>
      <c r="FF484" s="76"/>
      <c r="FG484" s="76"/>
      <c r="FH484" s="76"/>
      <c r="FI484" s="76"/>
      <c r="FJ484" s="76"/>
      <c r="FK484" s="76"/>
      <c r="FL484" s="76"/>
      <c r="FM484" s="76"/>
      <c r="FN484" s="76"/>
      <c r="FO484" s="76"/>
      <c r="FP484" s="76"/>
      <c r="FQ484" s="76"/>
      <c r="FR484" s="76"/>
      <c r="FS484" s="76"/>
      <c r="FT484" s="76"/>
      <c r="FU484" s="76"/>
      <c r="FV484" s="76"/>
      <c r="FW484" s="76"/>
      <c r="FX484" s="76"/>
      <c r="FY484" s="76"/>
      <c r="FZ484" s="76"/>
      <c r="GA484" s="76"/>
      <c r="GB484" s="76"/>
      <c r="GC484" s="76"/>
      <c r="GD484" s="76"/>
      <c r="GE484" s="76"/>
      <c r="GF484" s="76"/>
      <c r="GG484" s="76"/>
      <c r="GH484" s="76"/>
      <c r="GI484" s="76"/>
      <c r="GJ484" s="76"/>
      <c r="GK484" s="76"/>
      <c r="GL484" s="76"/>
      <c r="GM484" s="76"/>
      <c r="GN484" s="76"/>
      <c r="GO484" s="76"/>
      <c r="GP484" s="76"/>
      <c r="GQ484" s="76"/>
      <c r="GR484" s="76"/>
      <c r="GS484" s="76"/>
      <c r="GT484" s="76"/>
      <c r="GU484" s="76"/>
      <c r="GV484" s="76"/>
      <c r="GW484" s="76"/>
      <c r="GX484" s="76"/>
      <c r="GY484" s="76"/>
      <c r="GZ484" s="76"/>
      <c r="HA484" s="76"/>
      <c r="HB484" s="76"/>
      <c r="HC484" s="76"/>
      <c r="HD484" s="76"/>
      <c r="HE484" s="76"/>
      <c r="HF484" s="76"/>
      <c r="HG484" s="76"/>
      <c r="HH484" s="76"/>
      <c r="HI484" s="76"/>
      <c r="HJ484" s="76"/>
      <c r="HK484" s="76"/>
      <c r="HL484" s="76"/>
      <c r="HM484" s="76"/>
      <c r="HN484" s="76"/>
      <c r="HO484" s="76"/>
      <c r="HP484" s="76"/>
      <c r="HQ484" s="76"/>
      <c r="HR484" s="76"/>
      <c r="HS484" s="76"/>
      <c r="HT484" s="76"/>
      <c r="HU484" s="76"/>
      <c r="HV484" s="76"/>
      <c r="HW484" s="76"/>
      <c r="HX484" s="76"/>
      <c r="HY484" s="76"/>
      <c r="HZ484" s="76"/>
      <c r="IA484" s="76"/>
      <c r="IB484" s="76"/>
      <c r="IC484" s="76"/>
      <c r="ID484" s="76"/>
      <c r="IE484" s="76"/>
      <c r="IF484" s="76"/>
      <c r="IG484" s="76"/>
      <c r="IH484" s="76"/>
      <c r="II484" s="76"/>
      <c r="IJ484" s="76"/>
      <c r="IK484" s="76"/>
      <c r="IL484" s="76"/>
      <c r="IM484" s="76"/>
      <c r="IN484" s="76"/>
    </row>
    <row r="485" spans="1:248" s="301" customFormat="1" x14ac:dyDescent="0.25">
      <c r="A485" s="76"/>
      <c r="B485" s="76"/>
      <c r="C485" s="362"/>
      <c r="D485" s="362"/>
      <c r="E485" s="362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T485" s="76"/>
      <c r="BU485" s="76"/>
      <c r="BV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6"/>
      <c r="DP485" s="76"/>
      <c r="DQ485" s="76"/>
      <c r="DR485" s="76"/>
      <c r="DS485" s="76"/>
      <c r="DT485" s="76"/>
      <c r="DU485" s="76"/>
      <c r="DV485" s="76"/>
      <c r="DW485" s="76"/>
      <c r="DX485" s="76"/>
      <c r="DY485" s="76"/>
      <c r="DZ485" s="76"/>
      <c r="EA485" s="76"/>
      <c r="EB485" s="76"/>
      <c r="EC485" s="76"/>
      <c r="ED485" s="76"/>
      <c r="EE485" s="76"/>
      <c r="EF485" s="76"/>
      <c r="EG485" s="76"/>
      <c r="EH485" s="76"/>
      <c r="EI485" s="76"/>
      <c r="EJ485" s="76"/>
      <c r="EK485" s="76"/>
      <c r="EL485" s="76"/>
      <c r="EM485" s="76"/>
      <c r="EN485" s="76"/>
      <c r="EO485" s="76"/>
      <c r="EP485" s="76"/>
      <c r="EQ485" s="76"/>
      <c r="ER485" s="76"/>
      <c r="ES485" s="76"/>
      <c r="ET485" s="76"/>
      <c r="EU485" s="76"/>
      <c r="EV485" s="76"/>
      <c r="EW485" s="76"/>
      <c r="EX485" s="76"/>
      <c r="EY485" s="76"/>
      <c r="EZ485" s="76"/>
      <c r="FA485" s="76"/>
      <c r="FB485" s="76"/>
      <c r="FC485" s="76"/>
      <c r="FD485" s="76"/>
      <c r="FE485" s="76"/>
      <c r="FF485" s="76"/>
      <c r="FG485" s="76"/>
      <c r="FH485" s="76"/>
      <c r="FI485" s="76"/>
      <c r="FJ485" s="76"/>
      <c r="FK485" s="76"/>
      <c r="FL485" s="76"/>
      <c r="FM485" s="76"/>
      <c r="FN485" s="76"/>
      <c r="FO485" s="76"/>
      <c r="FP485" s="76"/>
      <c r="FQ485" s="76"/>
      <c r="FR485" s="76"/>
      <c r="FS485" s="76"/>
      <c r="FT485" s="76"/>
      <c r="FU485" s="76"/>
      <c r="FV485" s="76"/>
      <c r="FW485" s="76"/>
      <c r="FX485" s="76"/>
      <c r="FY485" s="76"/>
      <c r="FZ485" s="76"/>
      <c r="GA485" s="76"/>
      <c r="GB485" s="76"/>
      <c r="GC485" s="76"/>
      <c r="GD485" s="76"/>
      <c r="GE485" s="76"/>
      <c r="GF485" s="76"/>
      <c r="GG485" s="76"/>
      <c r="GH485" s="76"/>
      <c r="GI485" s="76"/>
      <c r="GJ485" s="76"/>
      <c r="GK485" s="76"/>
      <c r="GL485" s="76"/>
      <c r="GM485" s="76"/>
      <c r="GN485" s="76"/>
      <c r="GO485" s="76"/>
      <c r="GP485" s="76"/>
      <c r="GQ485" s="76"/>
      <c r="GR485" s="76"/>
      <c r="GS485" s="76"/>
      <c r="GT485" s="76"/>
      <c r="GU485" s="76"/>
      <c r="GV485" s="76"/>
      <c r="GW485" s="76"/>
      <c r="GX485" s="76"/>
      <c r="GY485" s="76"/>
      <c r="GZ485" s="76"/>
      <c r="HA485" s="76"/>
      <c r="HB485" s="76"/>
      <c r="HC485" s="76"/>
      <c r="HD485" s="76"/>
      <c r="HE485" s="76"/>
      <c r="HF485" s="76"/>
      <c r="HG485" s="76"/>
      <c r="HH485" s="76"/>
      <c r="HI485" s="76"/>
      <c r="HJ485" s="76"/>
      <c r="HK485" s="76"/>
      <c r="HL485" s="76"/>
      <c r="HM485" s="76"/>
      <c r="HN485" s="76"/>
      <c r="HO485" s="76"/>
      <c r="HP485" s="76"/>
      <c r="HQ485" s="76"/>
      <c r="HR485" s="76"/>
      <c r="HS485" s="76"/>
      <c r="HT485" s="76"/>
      <c r="HU485" s="76"/>
      <c r="HV485" s="76"/>
      <c r="HW485" s="76"/>
      <c r="HX485" s="76"/>
      <c r="HY485" s="76"/>
      <c r="HZ485" s="76"/>
      <c r="IA485" s="76"/>
      <c r="IB485" s="76"/>
      <c r="IC485" s="76"/>
      <c r="ID485" s="76"/>
      <c r="IE485" s="76"/>
      <c r="IF485" s="76"/>
      <c r="IG485" s="76"/>
      <c r="IH485" s="76"/>
      <c r="II485" s="76"/>
      <c r="IJ485" s="76"/>
      <c r="IK485" s="76"/>
      <c r="IL485" s="76"/>
      <c r="IM485" s="76"/>
      <c r="IN485" s="76"/>
    </row>
    <row r="486" spans="1:248" s="301" customFormat="1" x14ac:dyDescent="0.25">
      <c r="A486" s="76"/>
      <c r="B486" s="76"/>
      <c r="C486" s="362"/>
      <c r="D486" s="362"/>
      <c r="E486" s="362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T486" s="76"/>
      <c r="BU486" s="76"/>
      <c r="BV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6"/>
      <c r="DP486" s="76"/>
      <c r="DQ486" s="76"/>
      <c r="DR486" s="76"/>
      <c r="DS486" s="76"/>
      <c r="DT486" s="76"/>
      <c r="DU486" s="76"/>
      <c r="DV486" s="76"/>
      <c r="DW486" s="76"/>
      <c r="DX486" s="76"/>
      <c r="DY486" s="76"/>
      <c r="DZ486" s="76"/>
      <c r="EA486" s="76"/>
      <c r="EB486" s="76"/>
      <c r="EC486" s="76"/>
      <c r="ED486" s="76"/>
      <c r="EE486" s="76"/>
      <c r="EF486" s="76"/>
      <c r="EG486" s="76"/>
      <c r="EH486" s="76"/>
      <c r="EI486" s="76"/>
      <c r="EJ486" s="76"/>
      <c r="EK486" s="76"/>
      <c r="EL486" s="76"/>
      <c r="EM486" s="76"/>
      <c r="EN486" s="76"/>
      <c r="EO486" s="76"/>
      <c r="EP486" s="76"/>
      <c r="EQ486" s="76"/>
      <c r="ER486" s="76"/>
      <c r="ES486" s="76"/>
      <c r="ET486" s="76"/>
      <c r="EU486" s="76"/>
      <c r="EV486" s="76"/>
      <c r="EW486" s="76"/>
      <c r="EX486" s="76"/>
      <c r="EY486" s="76"/>
      <c r="EZ486" s="76"/>
      <c r="FA486" s="76"/>
      <c r="FB486" s="76"/>
      <c r="FC486" s="76"/>
      <c r="FD486" s="76"/>
      <c r="FE486" s="76"/>
      <c r="FF486" s="76"/>
      <c r="FG486" s="76"/>
      <c r="FH486" s="76"/>
      <c r="FI486" s="76"/>
      <c r="FJ486" s="76"/>
      <c r="FK486" s="76"/>
      <c r="FL486" s="76"/>
      <c r="FM486" s="76"/>
      <c r="FN486" s="76"/>
      <c r="FO486" s="76"/>
      <c r="FP486" s="76"/>
      <c r="FQ486" s="76"/>
      <c r="FR486" s="76"/>
      <c r="FS486" s="76"/>
      <c r="FT486" s="76"/>
      <c r="FU486" s="76"/>
      <c r="FV486" s="76"/>
      <c r="FW486" s="76"/>
      <c r="FX486" s="76"/>
      <c r="FY486" s="76"/>
      <c r="FZ486" s="76"/>
      <c r="GA486" s="76"/>
      <c r="GB486" s="76"/>
      <c r="GC486" s="76"/>
      <c r="GD486" s="76"/>
      <c r="GE486" s="76"/>
      <c r="GF486" s="76"/>
      <c r="GG486" s="76"/>
      <c r="GH486" s="76"/>
      <c r="GI486" s="76"/>
      <c r="GJ486" s="76"/>
      <c r="GK486" s="76"/>
      <c r="GL486" s="76"/>
      <c r="GM486" s="76"/>
      <c r="GN486" s="76"/>
      <c r="GO486" s="76"/>
      <c r="GP486" s="76"/>
      <c r="GQ486" s="76"/>
      <c r="GR486" s="76"/>
      <c r="GS486" s="76"/>
      <c r="GT486" s="76"/>
      <c r="GU486" s="76"/>
      <c r="GV486" s="76"/>
      <c r="GW486" s="76"/>
      <c r="GX486" s="76"/>
      <c r="GY486" s="76"/>
      <c r="GZ486" s="76"/>
      <c r="HA486" s="76"/>
      <c r="HB486" s="76"/>
      <c r="HC486" s="76"/>
      <c r="HD486" s="76"/>
      <c r="HE486" s="76"/>
      <c r="HF486" s="76"/>
      <c r="HG486" s="76"/>
      <c r="HH486" s="76"/>
      <c r="HI486" s="76"/>
      <c r="HJ486" s="76"/>
      <c r="HK486" s="76"/>
      <c r="HL486" s="76"/>
      <c r="HM486" s="76"/>
      <c r="HN486" s="76"/>
      <c r="HO486" s="76"/>
      <c r="HP486" s="76"/>
      <c r="HQ486" s="76"/>
      <c r="HR486" s="76"/>
      <c r="HS486" s="76"/>
      <c r="HT486" s="76"/>
      <c r="HU486" s="76"/>
      <c r="HV486" s="76"/>
      <c r="HW486" s="76"/>
      <c r="HX486" s="76"/>
      <c r="HY486" s="76"/>
      <c r="HZ486" s="76"/>
      <c r="IA486" s="76"/>
      <c r="IB486" s="76"/>
      <c r="IC486" s="76"/>
      <c r="ID486" s="76"/>
      <c r="IE486" s="76"/>
      <c r="IF486" s="76"/>
      <c r="IG486" s="76"/>
      <c r="IH486" s="76"/>
      <c r="II486" s="76"/>
      <c r="IJ486" s="76"/>
      <c r="IK486" s="76"/>
      <c r="IL486" s="76"/>
      <c r="IM486" s="76"/>
      <c r="IN486" s="76"/>
    </row>
    <row r="487" spans="1:248" s="301" customFormat="1" x14ac:dyDescent="0.25">
      <c r="A487" s="76"/>
      <c r="B487" s="76"/>
      <c r="C487" s="362"/>
      <c r="D487" s="362"/>
      <c r="E487" s="362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T487" s="76"/>
      <c r="BU487" s="76"/>
      <c r="BV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6"/>
      <c r="DP487" s="76"/>
      <c r="DQ487" s="76"/>
      <c r="DR487" s="76"/>
      <c r="DS487" s="76"/>
      <c r="DT487" s="76"/>
      <c r="DU487" s="76"/>
      <c r="DV487" s="76"/>
      <c r="DW487" s="76"/>
      <c r="DX487" s="76"/>
      <c r="DY487" s="76"/>
      <c r="DZ487" s="76"/>
      <c r="EA487" s="76"/>
      <c r="EB487" s="76"/>
      <c r="EC487" s="76"/>
      <c r="ED487" s="76"/>
      <c r="EE487" s="76"/>
      <c r="EF487" s="76"/>
      <c r="EG487" s="76"/>
      <c r="EH487" s="76"/>
      <c r="EI487" s="76"/>
      <c r="EJ487" s="76"/>
      <c r="EK487" s="76"/>
      <c r="EL487" s="76"/>
      <c r="EM487" s="76"/>
      <c r="EN487" s="76"/>
      <c r="EO487" s="76"/>
      <c r="EP487" s="76"/>
      <c r="EQ487" s="76"/>
      <c r="ER487" s="76"/>
      <c r="ES487" s="76"/>
      <c r="ET487" s="76"/>
      <c r="EU487" s="76"/>
      <c r="EV487" s="76"/>
      <c r="EW487" s="76"/>
      <c r="EX487" s="76"/>
      <c r="EY487" s="76"/>
      <c r="EZ487" s="76"/>
      <c r="FA487" s="76"/>
      <c r="FB487" s="76"/>
      <c r="FC487" s="76"/>
      <c r="FD487" s="76"/>
      <c r="FE487" s="76"/>
      <c r="FF487" s="76"/>
      <c r="FG487" s="76"/>
      <c r="FH487" s="76"/>
      <c r="FI487" s="76"/>
      <c r="FJ487" s="76"/>
      <c r="FK487" s="76"/>
      <c r="FL487" s="76"/>
      <c r="FM487" s="76"/>
      <c r="FN487" s="76"/>
      <c r="FO487" s="76"/>
      <c r="FP487" s="76"/>
      <c r="FQ487" s="76"/>
      <c r="FR487" s="76"/>
      <c r="FS487" s="76"/>
      <c r="FT487" s="76"/>
      <c r="FU487" s="76"/>
      <c r="FV487" s="76"/>
      <c r="FW487" s="76"/>
      <c r="FX487" s="76"/>
      <c r="FY487" s="76"/>
      <c r="FZ487" s="76"/>
      <c r="GA487" s="76"/>
      <c r="GB487" s="76"/>
      <c r="GC487" s="76"/>
      <c r="GD487" s="76"/>
      <c r="GE487" s="76"/>
      <c r="GF487" s="76"/>
      <c r="GG487" s="76"/>
      <c r="GH487" s="76"/>
      <c r="GI487" s="76"/>
      <c r="GJ487" s="76"/>
      <c r="GK487" s="76"/>
      <c r="GL487" s="76"/>
      <c r="GM487" s="76"/>
      <c r="GN487" s="76"/>
      <c r="GO487" s="76"/>
      <c r="GP487" s="76"/>
      <c r="GQ487" s="76"/>
      <c r="GR487" s="76"/>
      <c r="GS487" s="76"/>
      <c r="GT487" s="76"/>
      <c r="GU487" s="76"/>
      <c r="GV487" s="76"/>
      <c r="GW487" s="76"/>
      <c r="GX487" s="76"/>
      <c r="GY487" s="76"/>
      <c r="GZ487" s="76"/>
      <c r="HA487" s="76"/>
      <c r="HB487" s="76"/>
      <c r="HC487" s="76"/>
      <c r="HD487" s="76"/>
      <c r="HE487" s="76"/>
      <c r="HF487" s="76"/>
      <c r="HG487" s="76"/>
      <c r="HH487" s="76"/>
      <c r="HI487" s="76"/>
      <c r="HJ487" s="76"/>
      <c r="HK487" s="76"/>
      <c r="HL487" s="76"/>
      <c r="HM487" s="76"/>
      <c r="HN487" s="76"/>
      <c r="HO487" s="76"/>
      <c r="HP487" s="76"/>
      <c r="HQ487" s="76"/>
      <c r="HR487" s="76"/>
      <c r="HS487" s="76"/>
      <c r="HT487" s="76"/>
      <c r="HU487" s="76"/>
      <c r="HV487" s="76"/>
      <c r="HW487" s="76"/>
      <c r="HX487" s="76"/>
      <c r="HY487" s="76"/>
      <c r="HZ487" s="76"/>
      <c r="IA487" s="76"/>
      <c r="IB487" s="76"/>
      <c r="IC487" s="76"/>
      <c r="ID487" s="76"/>
      <c r="IE487" s="76"/>
      <c r="IF487" s="76"/>
      <c r="IG487" s="76"/>
      <c r="IH487" s="76"/>
      <c r="II487" s="76"/>
      <c r="IJ487" s="76"/>
      <c r="IK487" s="76"/>
      <c r="IL487" s="76"/>
      <c r="IM487" s="76"/>
      <c r="IN487" s="76"/>
    </row>
    <row r="488" spans="1:248" s="301" customFormat="1" x14ac:dyDescent="0.25">
      <c r="A488" s="76"/>
      <c r="B488" s="76"/>
      <c r="C488" s="362"/>
      <c r="D488" s="362"/>
      <c r="E488" s="362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T488" s="76"/>
      <c r="BU488" s="76"/>
      <c r="BV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6"/>
      <c r="DP488" s="76"/>
      <c r="DQ488" s="76"/>
      <c r="DR488" s="76"/>
      <c r="DS488" s="76"/>
      <c r="DT488" s="76"/>
      <c r="DU488" s="76"/>
      <c r="DV488" s="76"/>
      <c r="DW488" s="76"/>
      <c r="DX488" s="76"/>
      <c r="DY488" s="76"/>
      <c r="DZ488" s="76"/>
      <c r="EA488" s="76"/>
      <c r="EB488" s="76"/>
      <c r="EC488" s="76"/>
      <c r="ED488" s="76"/>
      <c r="EE488" s="76"/>
      <c r="EF488" s="76"/>
      <c r="EG488" s="76"/>
      <c r="EH488" s="76"/>
      <c r="EI488" s="76"/>
      <c r="EJ488" s="76"/>
      <c r="EK488" s="76"/>
      <c r="EL488" s="76"/>
      <c r="EM488" s="76"/>
      <c r="EN488" s="76"/>
      <c r="EO488" s="76"/>
      <c r="EP488" s="76"/>
      <c r="EQ488" s="76"/>
      <c r="ER488" s="76"/>
      <c r="ES488" s="76"/>
      <c r="ET488" s="76"/>
      <c r="EU488" s="76"/>
      <c r="EV488" s="76"/>
      <c r="EW488" s="76"/>
      <c r="EX488" s="76"/>
      <c r="EY488" s="76"/>
      <c r="EZ488" s="76"/>
      <c r="FA488" s="76"/>
      <c r="FB488" s="76"/>
      <c r="FC488" s="76"/>
      <c r="FD488" s="76"/>
      <c r="FE488" s="76"/>
      <c r="FF488" s="76"/>
      <c r="FG488" s="76"/>
      <c r="FH488" s="76"/>
      <c r="FI488" s="76"/>
      <c r="FJ488" s="76"/>
      <c r="FK488" s="76"/>
      <c r="FL488" s="76"/>
      <c r="FM488" s="76"/>
      <c r="FN488" s="76"/>
      <c r="FO488" s="76"/>
      <c r="FP488" s="76"/>
      <c r="FQ488" s="76"/>
      <c r="FR488" s="76"/>
      <c r="FS488" s="76"/>
      <c r="FT488" s="76"/>
      <c r="FU488" s="76"/>
      <c r="FV488" s="76"/>
      <c r="FW488" s="76"/>
      <c r="FX488" s="76"/>
      <c r="FY488" s="76"/>
      <c r="FZ488" s="76"/>
      <c r="GA488" s="76"/>
      <c r="GB488" s="76"/>
      <c r="GC488" s="76"/>
      <c r="GD488" s="76"/>
      <c r="GE488" s="76"/>
      <c r="GF488" s="76"/>
      <c r="GG488" s="76"/>
      <c r="GH488" s="76"/>
      <c r="GI488" s="76"/>
      <c r="GJ488" s="76"/>
      <c r="GK488" s="76"/>
      <c r="GL488" s="76"/>
      <c r="GM488" s="76"/>
      <c r="GN488" s="76"/>
      <c r="GO488" s="76"/>
      <c r="GP488" s="76"/>
      <c r="GQ488" s="76"/>
      <c r="GR488" s="76"/>
      <c r="GS488" s="76"/>
      <c r="GT488" s="76"/>
      <c r="GU488" s="76"/>
      <c r="GV488" s="76"/>
      <c r="GW488" s="76"/>
      <c r="GX488" s="76"/>
      <c r="GY488" s="76"/>
      <c r="GZ488" s="76"/>
      <c r="HA488" s="76"/>
      <c r="HB488" s="76"/>
      <c r="HC488" s="76"/>
      <c r="HD488" s="76"/>
      <c r="HE488" s="76"/>
      <c r="HF488" s="76"/>
      <c r="HG488" s="76"/>
      <c r="HH488" s="76"/>
      <c r="HI488" s="76"/>
      <c r="HJ488" s="76"/>
      <c r="HK488" s="76"/>
      <c r="HL488" s="76"/>
      <c r="HM488" s="76"/>
      <c r="HN488" s="76"/>
      <c r="HO488" s="76"/>
      <c r="HP488" s="76"/>
      <c r="HQ488" s="76"/>
      <c r="HR488" s="76"/>
      <c r="HS488" s="76"/>
      <c r="HT488" s="76"/>
      <c r="HU488" s="76"/>
      <c r="HV488" s="76"/>
      <c r="HW488" s="76"/>
      <c r="HX488" s="76"/>
      <c r="HY488" s="76"/>
      <c r="HZ488" s="76"/>
      <c r="IA488" s="76"/>
      <c r="IB488" s="76"/>
      <c r="IC488" s="76"/>
      <c r="ID488" s="76"/>
      <c r="IE488" s="76"/>
      <c r="IF488" s="76"/>
      <c r="IG488" s="76"/>
      <c r="IH488" s="76"/>
      <c r="II488" s="76"/>
      <c r="IJ488" s="76"/>
      <c r="IK488" s="76"/>
      <c r="IL488" s="76"/>
      <c r="IM488" s="76"/>
      <c r="IN488" s="76"/>
    </row>
    <row r="489" spans="1:248" s="301" customFormat="1" x14ac:dyDescent="0.25">
      <c r="A489" s="76"/>
      <c r="B489" s="76"/>
      <c r="C489" s="362"/>
      <c r="D489" s="362"/>
      <c r="E489" s="362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T489" s="76"/>
      <c r="BU489" s="76"/>
      <c r="BV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6"/>
      <c r="DP489" s="76"/>
      <c r="DQ489" s="76"/>
      <c r="DR489" s="76"/>
      <c r="DS489" s="76"/>
      <c r="DT489" s="76"/>
      <c r="DU489" s="76"/>
      <c r="DV489" s="76"/>
      <c r="DW489" s="76"/>
      <c r="DX489" s="76"/>
      <c r="DY489" s="76"/>
      <c r="DZ489" s="76"/>
      <c r="EA489" s="76"/>
      <c r="EB489" s="76"/>
      <c r="EC489" s="76"/>
      <c r="ED489" s="76"/>
      <c r="EE489" s="76"/>
      <c r="EF489" s="76"/>
      <c r="EG489" s="76"/>
      <c r="EH489" s="76"/>
      <c r="EI489" s="76"/>
      <c r="EJ489" s="76"/>
      <c r="EK489" s="76"/>
      <c r="EL489" s="76"/>
      <c r="EM489" s="76"/>
      <c r="EN489" s="76"/>
      <c r="EO489" s="76"/>
      <c r="EP489" s="76"/>
      <c r="EQ489" s="76"/>
      <c r="ER489" s="76"/>
      <c r="ES489" s="76"/>
      <c r="ET489" s="76"/>
      <c r="EU489" s="76"/>
      <c r="EV489" s="76"/>
      <c r="EW489" s="76"/>
      <c r="EX489" s="76"/>
      <c r="EY489" s="76"/>
      <c r="EZ489" s="76"/>
      <c r="FA489" s="76"/>
      <c r="FB489" s="76"/>
      <c r="FC489" s="76"/>
      <c r="FD489" s="76"/>
      <c r="FE489" s="76"/>
      <c r="FF489" s="76"/>
      <c r="FG489" s="76"/>
      <c r="FH489" s="76"/>
      <c r="FI489" s="76"/>
      <c r="FJ489" s="76"/>
      <c r="FK489" s="76"/>
      <c r="FL489" s="76"/>
      <c r="FM489" s="76"/>
      <c r="FN489" s="76"/>
      <c r="FO489" s="76"/>
      <c r="FP489" s="76"/>
      <c r="FQ489" s="76"/>
      <c r="FR489" s="76"/>
      <c r="FS489" s="76"/>
      <c r="FT489" s="76"/>
      <c r="FU489" s="76"/>
      <c r="FV489" s="76"/>
      <c r="FW489" s="76"/>
      <c r="FX489" s="76"/>
      <c r="FY489" s="76"/>
      <c r="FZ489" s="76"/>
      <c r="GA489" s="76"/>
      <c r="GB489" s="76"/>
      <c r="GC489" s="76"/>
      <c r="GD489" s="76"/>
      <c r="GE489" s="76"/>
      <c r="GF489" s="76"/>
      <c r="GG489" s="76"/>
      <c r="GH489" s="76"/>
      <c r="GI489" s="76"/>
      <c r="GJ489" s="76"/>
      <c r="GK489" s="76"/>
      <c r="GL489" s="76"/>
      <c r="GM489" s="76"/>
      <c r="GN489" s="76"/>
      <c r="GO489" s="76"/>
      <c r="GP489" s="76"/>
      <c r="GQ489" s="76"/>
      <c r="GR489" s="76"/>
      <c r="GS489" s="76"/>
      <c r="GT489" s="76"/>
      <c r="GU489" s="76"/>
      <c r="GV489" s="76"/>
      <c r="GW489" s="76"/>
      <c r="GX489" s="76"/>
      <c r="GY489" s="76"/>
      <c r="GZ489" s="76"/>
      <c r="HA489" s="76"/>
      <c r="HB489" s="76"/>
      <c r="HC489" s="76"/>
      <c r="HD489" s="76"/>
      <c r="HE489" s="76"/>
      <c r="HF489" s="76"/>
      <c r="HG489" s="76"/>
      <c r="HH489" s="76"/>
      <c r="HI489" s="76"/>
      <c r="HJ489" s="76"/>
      <c r="HK489" s="76"/>
      <c r="HL489" s="76"/>
      <c r="HM489" s="76"/>
      <c r="HN489" s="76"/>
      <c r="HO489" s="76"/>
      <c r="HP489" s="76"/>
      <c r="HQ489" s="76"/>
      <c r="HR489" s="76"/>
      <c r="HS489" s="76"/>
      <c r="HT489" s="76"/>
      <c r="HU489" s="76"/>
      <c r="HV489" s="76"/>
      <c r="HW489" s="76"/>
      <c r="HX489" s="76"/>
      <c r="HY489" s="76"/>
      <c r="HZ489" s="76"/>
      <c r="IA489" s="76"/>
      <c r="IB489" s="76"/>
      <c r="IC489" s="76"/>
      <c r="ID489" s="76"/>
      <c r="IE489" s="76"/>
      <c r="IF489" s="76"/>
      <c r="IG489" s="76"/>
      <c r="IH489" s="76"/>
      <c r="II489" s="76"/>
      <c r="IJ489" s="76"/>
      <c r="IK489" s="76"/>
      <c r="IL489" s="76"/>
      <c r="IM489" s="76"/>
      <c r="IN489" s="76"/>
    </row>
    <row r="490" spans="1:248" s="301" customFormat="1" x14ac:dyDescent="0.25">
      <c r="A490" s="76"/>
      <c r="B490" s="76"/>
      <c r="C490" s="362"/>
      <c r="D490" s="362"/>
      <c r="E490" s="362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T490" s="76"/>
      <c r="BU490" s="76"/>
      <c r="BV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6"/>
      <c r="DP490" s="76"/>
      <c r="DQ490" s="76"/>
      <c r="DR490" s="76"/>
      <c r="DS490" s="76"/>
      <c r="DT490" s="76"/>
      <c r="DU490" s="76"/>
      <c r="DV490" s="76"/>
      <c r="DW490" s="76"/>
      <c r="DX490" s="76"/>
      <c r="DY490" s="76"/>
      <c r="DZ490" s="76"/>
      <c r="EA490" s="76"/>
      <c r="EB490" s="76"/>
      <c r="EC490" s="76"/>
      <c r="ED490" s="76"/>
      <c r="EE490" s="76"/>
      <c r="EF490" s="76"/>
      <c r="EG490" s="76"/>
      <c r="EH490" s="76"/>
      <c r="EI490" s="76"/>
      <c r="EJ490" s="76"/>
      <c r="EK490" s="76"/>
      <c r="EL490" s="76"/>
      <c r="EM490" s="76"/>
      <c r="EN490" s="76"/>
      <c r="EO490" s="76"/>
      <c r="EP490" s="76"/>
      <c r="EQ490" s="76"/>
      <c r="ER490" s="76"/>
      <c r="ES490" s="76"/>
      <c r="ET490" s="76"/>
      <c r="EU490" s="76"/>
      <c r="EV490" s="76"/>
      <c r="EW490" s="76"/>
      <c r="EX490" s="76"/>
      <c r="EY490" s="76"/>
      <c r="EZ490" s="76"/>
      <c r="FA490" s="76"/>
      <c r="FB490" s="76"/>
      <c r="FC490" s="76"/>
      <c r="FD490" s="76"/>
      <c r="FE490" s="76"/>
      <c r="FF490" s="76"/>
      <c r="FG490" s="76"/>
      <c r="FH490" s="76"/>
      <c r="FI490" s="76"/>
      <c r="FJ490" s="76"/>
      <c r="FK490" s="76"/>
      <c r="FL490" s="76"/>
      <c r="FM490" s="76"/>
      <c r="FN490" s="76"/>
      <c r="FO490" s="76"/>
      <c r="FP490" s="76"/>
      <c r="FQ490" s="76"/>
      <c r="FR490" s="76"/>
      <c r="FS490" s="76"/>
      <c r="FT490" s="76"/>
      <c r="FU490" s="76"/>
      <c r="FV490" s="76"/>
      <c r="FW490" s="76"/>
      <c r="FX490" s="76"/>
      <c r="FY490" s="76"/>
      <c r="FZ490" s="76"/>
      <c r="GA490" s="76"/>
      <c r="GB490" s="76"/>
      <c r="GC490" s="76"/>
      <c r="GD490" s="76"/>
      <c r="GE490" s="76"/>
      <c r="GF490" s="76"/>
      <c r="GG490" s="76"/>
      <c r="GH490" s="76"/>
      <c r="GI490" s="76"/>
      <c r="GJ490" s="76"/>
      <c r="GK490" s="76"/>
      <c r="GL490" s="76"/>
      <c r="GM490" s="76"/>
      <c r="GN490" s="76"/>
      <c r="GO490" s="76"/>
      <c r="GP490" s="76"/>
      <c r="GQ490" s="76"/>
      <c r="GR490" s="76"/>
      <c r="GS490" s="76"/>
      <c r="GT490" s="76"/>
      <c r="GU490" s="76"/>
      <c r="GV490" s="76"/>
      <c r="GW490" s="76"/>
      <c r="GX490" s="76"/>
      <c r="GY490" s="76"/>
      <c r="GZ490" s="76"/>
      <c r="HA490" s="76"/>
      <c r="HB490" s="76"/>
      <c r="HC490" s="76"/>
      <c r="HD490" s="76"/>
      <c r="HE490" s="76"/>
      <c r="HF490" s="76"/>
      <c r="HG490" s="76"/>
      <c r="HH490" s="76"/>
      <c r="HI490" s="76"/>
      <c r="HJ490" s="76"/>
      <c r="HK490" s="76"/>
      <c r="HL490" s="76"/>
      <c r="HM490" s="76"/>
      <c r="HN490" s="76"/>
      <c r="HO490" s="76"/>
      <c r="HP490" s="76"/>
      <c r="HQ490" s="76"/>
      <c r="HR490" s="76"/>
      <c r="HS490" s="76"/>
      <c r="HT490" s="76"/>
      <c r="HU490" s="76"/>
      <c r="HV490" s="76"/>
      <c r="HW490" s="76"/>
      <c r="HX490" s="76"/>
      <c r="HY490" s="76"/>
      <c r="HZ490" s="76"/>
      <c r="IA490" s="76"/>
      <c r="IB490" s="76"/>
      <c r="IC490" s="76"/>
      <c r="ID490" s="76"/>
      <c r="IE490" s="76"/>
      <c r="IF490" s="76"/>
      <c r="IG490" s="76"/>
      <c r="IH490" s="76"/>
      <c r="II490" s="76"/>
      <c r="IJ490" s="76"/>
      <c r="IK490" s="76"/>
      <c r="IL490" s="76"/>
      <c r="IM490" s="76"/>
      <c r="IN490" s="76"/>
    </row>
    <row r="491" spans="1:248" s="301" customFormat="1" x14ac:dyDescent="0.25">
      <c r="A491" s="76"/>
      <c r="B491" s="76"/>
      <c r="C491" s="362"/>
      <c r="D491" s="362"/>
      <c r="E491" s="362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T491" s="76"/>
      <c r="BU491" s="76"/>
      <c r="BV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6"/>
      <c r="DP491" s="76"/>
      <c r="DQ491" s="76"/>
      <c r="DR491" s="76"/>
      <c r="DS491" s="76"/>
      <c r="DT491" s="76"/>
      <c r="DU491" s="76"/>
      <c r="DV491" s="76"/>
      <c r="DW491" s="76"/>
      <c r="DX491" s="76"/>
      <c r="DY491" s="76"/>
      <c r="DZ491" s="76"/>
      <c r="EA491" s="76"/>
      <c r="EB491" s="76"/>
      <c r="EC491" s="76"/>
      <c r="ED491" s="76"/>
      <c r="EE491" s="76"/>
      <c r="EF491" s="76"/>
      <c r="EG491" s="76"/>
      <c r="EH491" s="76"/>
      <c r="EI491" s="76"/>
      <c r="EJ491" s="76"/>
      <c r="EK491" s="76"/>
      <c r="EL491" s="76"/>
      <c r="EM491" s="76"/>
      <c r="EN491" s="76"/>
      <c r="EO491" s="76"/>
      <c r="EP491" s="76"/>
      <c r="EQ491" s="76"/>
      <c r="ER491" s="76"/>
      <c r="ES491" s="76"/>
      <c r="ET491" s="76"/>
      <c r="EU491" s="76"/>
      <c r="EV491" s="76"/>
      <c r="EW491" s="76"/>
      <c r="EX491" s="76"/>
      <c r="EY491" s="76"/>
      <c r="EZ491" s="76"/>
      <c r="FA491" s="76"/>
      <c r="FB491" s="76"/>
      <c r="FC491" s="76"/>
      <c r="FD491" s="76"/>
      <c r="FE491" s="76"/>
      <c r="FF491" s="76"/>
      <c r="FG491" s="76"/>
      <c r="FH491" s="76"/>
      <c r="FI491" s="76"/>
      <c r="FJ491" s="76"/>
      <c r="FK491" s="76"/>
      <c r="FL491" s="76"/>
      <c r="FM491" s="76"/>
      <c r="FN491" s="76"/>
      <c r="FO491" s="76"/>
      <c r="FP491" s="76"/>
      <c r="FQ491" s="76"/>
      <c r="FR491" s="76"/>
      <c r="FS491" s="76"/>
      <c r="FT491" s="76"/>
      <c r="FU491" s="76"/>
      <c r="FV491" s="76"/>
      <c r="FW491" s="76"/>
      <c r="FX491" s="76"/>
      <c r="FY491" s="76"/>
      <c r="FZ491" s="76"/>
      <c r="GA491" s="76"/>
      <c r="GB491" s="76"/>
      <c r="GC491" s="76"/>
      <c r="GD491" s="76"/>
      <c r="GE491" s="76"/>
      <c r="GF491" s="76"/>
      <c r="GG491" s="76"/>
      <c r="GH491" s="76"/>
      <c r="GI491" s="76"/>
      <c r="GJ491" s="76"/>
      <c r="GK491" s="76"/>
      <c r="GL491" s="76"/>
      <c r="GM491" s="76"/>
      <c r="GN491" s="76"/>
      <c r="GO491" s="76"/>
      <c r="GP491" s="76"/>
      <c r="GQ491" s="76"/>
      <c r="GR491" s="76"/>
      <c r="GS491" s="76"/>
      <c r="GT491" s="76"/>
      <c r="GU491" s="76"/>
      <c r="GV491" s="76"/>
      <c r="GW491" s="76"/>
      <c r="GX491" s="76"/>
      <c r="GY491" s="76"/>
      <c r="GZ491" s="76"/>
      <c r="HA491" s="76"/>
      <c r="HB491" s="76"/>
      <c r="HC491" s="76"/>
      <c r="HD491" s="76"/>
      <c r="HE491" s="76"/>
      <c r="HF491" s="76"/>
      <c r="HG491" s="76"/>
      <c r="HH491" s="76"/>
      <c r="HI491" s="76"/>
      <c r="HJ491" s="76"/>
      <c r="HK491" s="76"/>
      <c r="HL491" s="76"/>
      <c r="HM491" s="76"/>
      <c r="HN491" s="76"/>
      <c r="HO491" s="76"/>
      <c r="HP491" s="76"/>
      <c r="HQ491" s="76"/>
      <c r="HR491" s="76"/>
      <c r="HS491" s="76"/>
      <c r="HT491" s="76"/>
      <c r="HU491" s="76"/>
      <c r="HV491" s="76"/>
      <c r="HW491" s="76"/>
      <c r="HX491" s="76"/>
      <c r="HY491" s="76"/>
      <c r="HZ491" s="76"/>
      <c r="IA491" s="76"/>
      <c r="IB491" s="76"/>
      <c r="IC491" s="76"/>
      <c r="ID491" s="76"/>
      <c r="IE491" s="76"/>
      <c r="IF491" s="76"/>
      <c r="IG491" s="76"/>
      <c r="IH491" s="76"/>
      <c r="II491" s="76"/>
      <c r="IJ491" s="76"/>
      <c r="IK491" s="76"/>
      <c r="IL491" s="76"/>
      <c r="IM491" s="76"/>
      <c r="IN491" s="76"/>
    </row>
    <row r="492" spans="1:248" s="301" customFormat="1" x14ac:dyDescent="0.25">
      <c r="A492" s="76"/>
      <c r="B492" s="76"/>
      <c r="C492" s="362"/>
      <c r="D492" s="362"/>
      <c r="E492" s="362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T492" s="76"/>
      <c r="BU492" s="76"/>
      <c r="BV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6"/>
      <c r="DP492" s="76"/>
      <c r="DQ492" s="76"/>
      <c r="DR492" s="76"/>
      <c r="DS492" s="76"/>
      <c r="DT492" s="76"/>
      <c r="DU492" s="76"/>
      <c r="DV492" s="76"/>
      <c r="DW492" s="76"/>
      <c r="DX492" s="76"/>
      <c r="DY492" s="76"/>
      <c r="DZ492" s="76"/>
      <c r="EA492" s="76"/>
      <c r="EB492" s="76"/>
      <c r="EC492" s="76"/>
      <c r="ED492" s="76"/>
      <c r="EE492" s="76"/>
      <c r="EF492" s="76"/>
      <c r="EG492" s="76"/>
      <c r="EH492" s="76"/>
      <c r="EI492" s="76"/>
      <c r="EJ492" s="76"/>
      <c r="EK492" s="76"/>
      <c r="EL492" s="76"/>
      <c r="EM492" s="76"/>
      <c r="EN492" s="76"/>
      <c r="EO492" s="76"/>
      <c r="EP492" s="76"/>
      <c r="EQ492" s="76"/>
      <c r="ER492" s="76"/>
      <c r="ES492" s="76"/>
      <c r="ET492" s="76"/>
      <c r="EU492" s="76"/>
      <c r="EV492" s="76"/>
      <c r="EW492" s="76"/>
      <c r="EX492" s="76"/>
      <c r="EY492" s="76"/>
      <c r="EZ492" s="76"/>
      <c r="FA492" s="76"/>
      <c r="FB492" s="76"/>
      <c r="FC492" s="76"/>
      <c r="FD492" s="76"/>
      <c r="FE492" s="76"/>
      <c r="FF492" s="76"/>
      <c r="FG492" s="76"/>
      <c r="FH492" s="76"/>
      <c r="FI492" s="76"/>
      <c r="FJ492" s="76"/>
      <c r="FK492" s="76"/>
      <c r="FL492" s="76"/>
      <c r="FM492" s="76"/>
      <c r="FN492" s="76"/>
      <c r="FO492" s="76"/>
      <c r="FP492" s="76"/>
      <c r="FQ492" s="76"/>
      <c r="FR492" s="76"/>
      <c r="FS492" s="76"/>
      <c r="FT492" s="76"/>
      <c r="FU492" s="76"/>
      <c r="FV492" s="76"/>
      <c r="FW492" s="76"/>
      <c r="FX492" s="76"/>
      <c r="FY492" s="76"/>
      <c r="FZ492" s="76"/>
      <c r="GA492" s="76"/>
      <c r="GB492" s="76"/>
      <c r="GC492" s="76"/>
      <c r="GD492" s="76"/>
      <c r="GE492" s="76"/>
      <c r="GF492" s="76"/>
      <c r="GG492" s="76"/>
      <c r="GH492" s="76"/>
      <c r="GI492" s="76"/>
      <c r="GJ492" s="76"/>
      <c r="GK492" s="76"/>
      <c r="GL492" s="76"/>
      <c r="GM492" s="76"/>
      <c r="GN492" s="76"/>
      <c r="GO492" s="76"/>
      <c r="GP492" s="76"/>
      <c r="GQ492" s="76"/>
      <c r="GR492" s="76"/>
      <c r="GS492" s="76"/>
      <c r="GT492" s="76"/>
      <c r="GU492" s="76"/>
      <c r="GV492" s="76"/>
      <c r="GW492" s="76"/>
      <c r="GX492" s="76"/>
      <c r="GY492" s="76"/>
      <c r="GZ492" s="76"/>
      <c r="HA492" s="76"/>
      <c r="HB492" s="76"/>
      <c r="HC492" s="76"/>
      <c r="HD492" s="76"/>
      <c r="HE492" s="76"/>
      <c r="HF492" s="76"/>
      <c r="HG492" s="76"/>
      <c r="HH492" s="76"/>
      <c r="HI492" s="76"/>
      <c r="HJ492" s="76"/>
      <c r="HK492" s="76"/>
      <c r="HL492" s="76"/>
      <c r="HM492" s="76"/>
      <c r="HN492" s="76"/>
      <c r="HO492" s="76"/>
      <c r="HP492" s="76"/>
      <c r="HQ492" s="76"/>
      <c r="HR492" s="76"/>
      <c r="HS492" s="76"/>
      <c r="HT492" s="76"/>
      <c r="HU492" s="76"/>
      <c r="HV492" s="76"/>
      <c r="HW492" s="76"/>
      <c r="HX492" s="76"/>
      <c r="HY492" s="76"/>
      <c r="HZ492" s="76"/>
      <c r="IA492" s="76"/>
      <c r="IB492" s="76"/>
      <c r="IC492" s="76"/>
      <c r="ID492" s="76"/>
      <c r="IE492" s="76"/>
      <c r="IF492" s="76"/>
      <c r="IG492" s="76"/>
      <c r="IH492" s="76"/>
      <c r="II492" s="76"/>
      <c r="IJ492" s="76"/>
      <c r="IK492" s="76"/>
      <c r="IL492" s="76"/>
      <c r="IM492" s="76"/>
      <c r="IN492" s="76"/>
    </row>
    <row r="493" spans="1:248" s="301" customFormat="1" x14ac:dyDescent="0.25">
      <c r="A493" s="76"/>
      <c r="B493" s="76"/>
      <c r="C493" s="362"/>
      <c r="D493" s="362"/>
      <c r="E493" s="362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T493" s="76"/>
      <c r="BU493" s="76"/>
      <c r="BV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6"/>
      <c r="DP493" s="76"/>
      <c r="DQ493" s="76"/>
      <c r="DR493" s="76"/>
      <c r="DS493" s="76"/>
      <c r="DT493" s="76"/>
      <c r="DU493" s="76"/>
      <c r="DV493" s="76"/>
      <c r="DW493" s="76"/>
      <c r="DX493" s="76"/>
      <c r="DY493" s="76"/>
      <c r="DZ493" s="76"/>
      <c r="EA493" s="76"/>
      <c r="EB493" s="76"/>
      <c r="EC493" s="76"/>
      <c r="ED493" s="76"/>
      <c r="EE493" s="76"/>
      <c r="EF493" s="76"/>
      <c r="EG493" s="76"/>
      <c r="EH493" s="76"/>
      <c r="EI493" s="76"/>
      <c r="EJ493" s="76"/>
      <c r="EK493" s="76"/>
      <c r="EL493" s="76"/>
      <c r="EM493" s="76"/>
      <c r="EN493" s="76"/>
      <c r="EO493" s="76"/>
      <c r="EP493" s="76"/>
      <c r="EQ493" s="76"/>
      <c r="ER493" s="76"/>
      <c r="ES493" s="76"/>
      <c r="ET493" s="76"/>
      <c r="EU493" s="76"/>
      <c r="EV493" s="76"/>
      <c r="EW493" s="76"/>
      <c r="EX493" s="76"/>
      <c r="EY493" s="76"/>
      <c r="EZ493" s="76"/>
      <c r="FA493" s="76"/>
      <c r="FB493" s="76"/>
      <c r="FC493" s="76"/>
      <c r="FD493" s="76"/>
      <c r="FE493" s="76"/>
      <c r="FF493" s="76"/>
      <c r="FG493" s="76"/>
      <c r="FH493" s="76"/>
      <c r="FI493" s="76"/>
      <c r="FJ493" s="76"/>
      <c r="FK493" s="76"/>
      <c r="FL493" s="76"/>
      <c r="FM493" s="76"/>
      <c r="FN493" s="76"/>
      <c r="FO493" s="76"/>
      <c r="FP493" s="76"/>
      <c r="FQ493" s="76"/>
      <c r="FR493" s="76"/>
      <c r="FS493" s="76"/>
      <c r="FT493" s="76"/>
      <c r="FU493" s="76"/>
      <c r="FV493" s="76"/>
      <c r="FW493" s="76"/>
      <c r="FX493" s="76"/>
      <c r="FY493" s="76"/>
      <c r="FZ493" s="76"/>
      <c r="GA493" s="76"/>
      <c r="GB493" s="76"/>
      <c r="GC493" s="76"/>
      <c r="GD493" s="76"/>
      <c r="GE493" s="76"/>
      <c r="GF493" s="76"/>
      <c r="GG493" s="76"/>
      <c r="GH493" s="76"/>
      <c r="GI493" s="76"/>
      <c r="GJ493" s="76"/>
      <c r="GK493" s="76"/>
      <c r="GL493" s="76"/>
      <c r="GM493" s="76"/>
      <c r="GN493" s="76"/>
      <c r="GO493" s="76"/>
      <c r="GP493" s="76"/>
      <c r="GQ493" s="76"/>
      <c r="GR493" s="76"/>
      <c r="GS493" s="76"/>
      <c r="GT493" s="76"/>
      <c r="GU493" s="76"/>
      <c r="GV493" s="76"/>
      <c r="GW493" s="76"/>
      <c r="GX493" s="76"/>
      <c r="GY493" s="76"/>
      <c r="GZ493" s="76"/>
      <c r="HA493" s="76"/>
      <c r="HB493" s="76"/>
      <c r="HC493" s="76"/>
      <c r="HD493" s="76"/>
      <c r="HE493" s="76"/>
      <c r="HF493" s="76"/>
      <c r="HG493" s="76"/>
      <c r="HH493" s="76"/>
      <c r="HI493" s="76"/>
      <c r="HJ493" s="76"/>
      <c r="HK493" s="76"/>
      <c r="HL493" s="76"/>
      <c r="HM493" s="76"/>
      <c r="HN493" s="76"/>
      <c r="HO493" s="76"/>
      <c r="HP493" s="76"/>
      <c r="HQ493" s="76"/>
      <c r="HR493" s="76"/>
      <c r="HS493" s="76"/>
      <c r="HT493" s="76"/>
      <c r="HU493" s="76"/>
      <c r="HV493" s="76"/>
      <c r="HW493" s="76"/>
      <c r="HX493" s="76"/>
      <c r="HY493" s="76"/>
      <c r="HZ493" s="76"/>
      <c r="IA493" s="76"/>
      <c r="IB493" s="76"/>
      <c r="IC493" s="76"/>
      <c r="ID493" s="76"/>
      <c r="IE493" s="76"/>
      <c r="IF493" s="76"/>
      <c r="IG493" s="76"/>
      <c r="IH493" s="76"/>
      <c r="II493" s="76"/>
      <c r="IJ493" s="76"/>
      <c r="IK493" s="76"/>
      <c r="IL493" s="76"/>
      <c r="IM493" s="76"/>
      <c r="IN493" s="76"/>
    </row>
    <row r="494" spans="1:248" s="301" customFormat="1" x14ac:dyDescent="0.25">
      <c r="A494" s="76"/>
      <c r="B494" s="76"/>
      <c r="C494" s="362"/>
      <c r="D494" s="362"/>
      <c r="E494" s="362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T494" s="76"/>
      <c r="BU494" s="76"/>
      <c r="BV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6"/>
      <c r="DP494" s="76"/>
      <c r="DQ494" s="76"/>
      <c r="DR494" s="76"/>
      <c r="DS494" s="76"/>
      <c r="DT494" s="76"/>
      <c r="DU494" s="76"/>
      <c r="DV494" s="76"/>
      <c r="DW494" s="76"/>
      <c r="DX494" s="76"/>
      <c r="DY494" s="76"/>
      <c r="DZ494" s="76"/>
      <c r="EA494" s="76"/>
      <c r="EB494" s="76"/>
      <c r="EC494" s="76"/>
      <c r="ED494" s="76"/>
      <c r="EE494" s="76"/>
      <c r="EF494" s="76"/>
      <c r="EG494" s="76"/>
      <c r="EH494" s="76"/>
      <c r="EI494" s="76"/>
      <c r="EJ494" s="76"/>
      <c r="EK494" s="76"/>
      <c r="EL494" s="76"/>
      <c r="EM494" s="76"/>
      <c r="EN494" s="76"/>
      <c r="EO494" s="76"/>
      <c r="EP494" s="76"/>
      <c r="EQ494" s="76"/>
      <c r="ER494" s="76"/>
      <c r="ES494" s="76"/>
      <c r="ET494" s="76"/>
      <c r="EU494" s="76"/>
      <c r="EV494" s="76"/>
      <c r="EW494" s="76"/>
      <c r="EX494" s="76"/>
      <c r="EY494" s="76"/>
      <c r="EZ494" s="76"/>
      <c r="FA494" s="76"/>
      <c r="FB494" s="76"/>
      <c r="FC494" s="76"/>
      <c r="FD494" s="76"/>
      <c r="FE494" s="76"/>
      <c r="FF494" s="76"/>
      <c r="FG494" s="76"/>
      <c r="FH494" s="76"/>
      <c r="FI494" s="76"/>
      <c r="FJ494" s="76"/>
      <c r="FK494" s="76"/>
      <c r="FL494" s="76"/>
      <c r="FM494" s="76"/>
      <c r="FN494" s="76"/>
      <c r="FO494" s="76"/>
      <c r="FP494" s="76"/>
      <c r="FQ494" s="76"/>
      <c r="FR494" s="76"/>
      <c r="FS494" s="76"/>
      <c r="FT494" s="76"/>
      <c r="FU494" s="76"/>
      <c r="FV494" s="76"/>
      <c r="FW494" s="76"/>
      <c r="FX494" s="76"/>
      <c r="FY494" s="76"/>
      <c r="FZ494" s="76"/>
      <c r="GA494" s="76"/>
      <c r="GB494" s="76"/>
      <c r="GC494" s="76"/>
      <c r="GD494" s="76"/>
      <c r="GE494" s="76"/>
      <c r="GF494" s="76"/>
      <c r="GG494" s="76"/>
      <c r="GH494" s="76"/>
      <c r="GI494" s="76"/>
      <c r="GJ494" s="76"/>
      <c r="GK494" s="76"/>
      <c r="GL494" s="76"/>
      <c r="GM494" s="76"/>
      <c r="GN494" s="76"/>
      <c r="GO494" s="76"/>
      <c r="GP494" s="76"/>
      <c r="GQ494" s="76"/>
      <c r="GR494" s="76"/>
      <c r="GS494" s="76"/>
      <c r="GT494" s="76"/>
      <c r="GU494" s="76"/>
      <c r="GV494" s="76"/>
      <c r="GW494" s="76"/>
      <c r="GX494" s="76"/>
      <c r="GY494" s="76"/>
      <c r="GZ494" s="76"/>
      <c r="HA494" s="76"/>
      <c r="HB494" s="76"/>
      <c r="HC494" s="76"/>
      <c r="HD494" s="76"/>
      <c r="HE494" s="76"/>
      <c r="HF494" s="76"/>
      <c r="HG494" s="76"/>
      <c r="HH494" s="76"/>
      <c r="HI494" s="76"/>
      <c r="HJ494" s="76"/>
      <c r="HK494" s="76"/>
      <c r="HL494" s="76"/>
      <c r="HM494" s="76"/>
      <c r="HN494" s="76"/>
      <c r="HO494" s="76"/>
      <c r="HP494" s="76"/>
      <c r="HQ494" s="76"/>
      <c r="HR494" s="76"/>
      <c r="HS494" s="76"/>
      <c r="HT494" s="76"/>
      <c r="HU494" s="76"/>
      <c r="HV494" s="76"/>
      <c r="HW494" s="76"/>
      <c r="HX494" s="76"/>
      <c r="HY494" s="76"/>
      <c r="HZ494" s="76"/>
      <c r="IA494" s="76"/>
      <c r="IB494" s="76"/>
      <c r="IC494" s="76"/>
      <c r="ID494" s="76"/>
      <c r="IE494" s="76"/>
      <c r="IF494" s="76"/>
      <c r="IG494" s="76"/>
      <c r="IH494" s="76"/>
      <c r="II494" s="76"/>
      <c r="IJ494" s="76"/>
      <c r="IK494" s="76"/>
      <c r="IL494" s="76"/>
      <c r="IM494" s="76"/>
      <c r="IN494" s="76"/>
    </row>
    <row r="495" spans="1:248" s="301" customFormat="1" x14ac:dyDescent="0.25">
      <c r="A495" s="76"/>
      <c r="B495" s="76"/>
      <c r="C495" s="362"/>
      <c r="D495" s="362"/>
      <c r="E495" s="362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T495" s="76"/>
      <c r="BU495" s="76"/>
      <c r="BV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6"/>
      <c r="DP495" s="76"/>
      <c r="DQ495" s="76"/>
      <c r="DR495" s="76"/>
      <c r="DS495" s="76"/>
      <c r="DT495" s="76"/>
      <c r="DU495" s="76"/>
      <c r="DV495" s="76"/>
      <c r="DW495" s="76"/>
      <c r="DX495" s="76"/>
      <c r="DY495" s="76"/>
      <c r="DZ495" s="76"/>
      <c r="EA495" s="76"/>
      <c r="EB495" s="76"/>
      <c r="EC495" s="76"/>
      <c r="ED495" s="76"/>
      <c r="EE495" s="76"/>
      <c r="EF495" s="76"/>
      <c r="EG495" s="76"/>
      <c r="EH495" s="76"/>
      <c r="EI495" s="76"/>
      <c r="EJ495" s="76"/>
      <c r="EK495" s="76"/>
      <c r="EL495" s="76"/>
      <c r="EM495" s="76"/>
      <c r="EN495" s="76"/>
      <c r="EO495" s="76"/>
      <c r="EP495" s="76"/>
      <c r="EQ495" s="76"/>
      <c r="ER495" s="76"/>
      <c r="ES495" s="76"/>
      <c r="ET495" s="76"/>
      <c r="EU495" s="76"/>
      <c r="EV495" s="76"/>
      <c r="EW495" s="76"/>
      <c r="EX495" s="76"/>
      <c r="EY495" s="76"/>
      <c r="EZ495" s="76"/>
      <c r="FA495" s="76"/>
      <c r="FB495" s="76"/>
      <c r="FC495" s="76"/>
      <c r="FD495" s="76"/>
      <c r="FE495" s="76"/>
      <c r="FF495" s="76"/>
      <c r="FG495" s="76"/>
      <c r="FH495" s="76"/>
      <c r="FI495" s="76"/>
      <c r="FJ495" s="76"/>
      <c r="FK495" s="76"/>
      <c r="FL495" s="76"/>
      <c r="FM495" s="76"/>
      <c r="FN495" s="76"/>
      <c r="FO495" s="76"/>
      <c r="FP495" s="76"/>
      <c r="FQ495" s="76"/>
      <c r="FR495" s="76"/>
      <c r="FS495" s="76"/>
      <c r="FT495" s="76"/>
      <c r="FU495" s="76"/>
      <c r="FV495" s="76"/>
      <c r="FW495" s="76"/>
      <c r="FX495" s="76"/>
      <c r="FY495" s="76"/>
      <c r="FZ495" s="76"/>
      <c r="GA495" s="76"/>
      <c r="GB495" s="76"/>
      <c r="GC495" s="76"/>
      <c r="GD495" s="76"/>
      <c r="GE495" s="76"/>
      <c r="GF495" s="76"/>
      <c r="GG495" s="76"/>
      <c r="GH495" s="76"/>
      <c r="GI495" s="76"/>
      <c r="GJ495" s="76"/>
      <c r="GK495" s="76"/>
      <c r="GL495" s="76"/>
      <c r="GM495" s="76"/>
      <c r="GN495" s="76"/>
      <c r="GO495" s="76"/>
      <c r="GP495" s="76"/>
      <c r="GQ495" s="76"/>
      <c r="GR495" s="76"/>
      <c r="GS495" s="76"/>
      <c r="GT495" s="76"/>
      <c r="GU495" s="76"/>
      <c r="GV495" s="76"/>
      <c r="GW495" s="76"/>
      <c r="GX495" s="76"/>
      <c r="GY495" s="76"/>
      <c r="GZ495" s="76"/>
      <c r="HA495" s="76"/>
      <c r="HB495" s="76"/>
      <c r="HC495" s="76"/>
      <c r="HD495" s="76"/>
      <c r="HE495" s="76"/>
      <c r="HF495" s="76"/>
      <c r="HG495" s="76"/>
      <c r="HH495" s="76"/>
      <c r="HI495" s="76"/>
      <c r="HJ495" s="76"/>
      <c r="HK495" s="76"/>
      <c r="HL495" s="76"/>
      <c r="HM495" s="76"/>
      <c r="HN495" s="76"/>
      <c r="HO495" s="76"/>
      <c r="HP495" s="76"/>
      <c r="HQ495" s="76"/>
      <c r="HR495" s="76"/>
      <c r="HS495" s="76"/>
      <c r="HT495" s="76"/>
      <c r="HU495" s="76"/>
      <c r="HV495" s="76"/>
      <c r="HW495" s="76"/>
      <c r="HX495" s="76"/>
      <c r="HY495" s="76"/>
      <c r="HZ495" s="76"/>
      <c r="IA495" s="76"/>
      <c r="IB495" s="76"/>
      <c r="IC495" s="76"/>
      <c r="ID495" s="76"/>
      <c r="IE495" s="76"/>
      <c r="IF495" s="76"/>
      <c r="IG495" s="76"/>
      <c r="IH495" s="76"/>
      <c r="II495" s="76"/>
      <c r="IJ495" s="76"/>
      <c r="IK495" s="76"/>
      <c r="IL495" s="76"/>
      <c r="IM495" s="76"/>
      <c r="IN495" s="76"/>
    </row>
    <row r="653" spans="1:19" s="455" customFormat="1" x14ac:dyDescent="0.25">
      <c r="A653" s="76"/>
      <c r="B653" s="76"/>
      <c r="C653" s="87"/>
      <c r="D653" s="87"/>
      <c r="E653" s="87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</row>
    <row r="654" spans="1:19" s="455" customFormat="1" x14ac:dyDescent="0.25">
      <c r="A654" s="76"/>
      <c r="B654" s="76"/>
      <c r="C654" s="87"/>
      <c r="D654" s="87"/>
      <c r="E654" s="87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</row>
    <row r="655" spans="1:19" s="455" customFormat="1" x14ac:dyDescent="0.25">
      <c r="A655" s="76"/>
      <c r="B655" s="76"/>
      <c r="C655" s="87"/>
      <c r="D655" s="87"/>
      <c r="E655" s="87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</row>
    <row r="656" spans="1:19" s="455" customFormat="1" x14ac:dyDescent="0.25">
      <c r="A656" s="76"/>
      <c r="B656" s="76"/>
      <c r="C656" s="87"/>
      <c r="D656" s="87"/>
      <c r="E656" s="87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</row>
    <row r="657" spans="1:19" s="455" customFormat="1" x14ac:dyDescent="0.25">
      <c r="A657" s="76"/>
      <c r="B657" s="76"/>
      <c r="C657" s="87"/>
      <c r="D657" s="87"/>
      <c r="E657" s="87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</row>
    <row r="658" spans="1:19" s="455" customFormat="1" x14ac:dyDescent="0.25">
      <c r="A658" s="76"/>
      <c r="B658" s="76"/>
      <c r="C658" s="87"/>
      <c r="D658" s="87"/>
      <c r="E658" s="87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</row>
    <row r="659" spans="1:19" s="455" customFormat="1" x14ac:dyDescent="0.25">
      <c r="A659" s="76"/>
      <c r="B659" s="76"/>
      <c r="C659" s="87"/>
      <c r="D659" s="87"/>
      <c r="E659" s="87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</row>
    <row r="660" spans="1:19" s="455" customFormat="1" x14ac:dyDescent="0.25">
      <c r="A660" s="76"/>
      <c r="B660" s="76"/>
      <c r="C660" s="87"/>
      <c r="D660" s="87"/>
      <c r="E660" s="87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</row>
    <row r="661" spans="1:19" s="455" customFormat="1" x14ac:dyDescent="0.25">
      <c r="A661" s="76"/>
      <c r="B661" s="76"/>
      <c r="C661" s="87"/>
      <c r="D661" s="87"/>
      <c r="E661" s="87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</row>
    <row r="662" spans="1:19" s="455" customFormat="1" x14ac:dyDescent="0.25">
      <c r="A662" s="76"/>
      <c r="B662" s="76"/>
      <c r="C662" s="87"/>
      <c r="D662" s="87"/>
      <c r="E662" s="87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</row>
    <row r="663" spans="1:19" s="455" customFormat="1" x14ac:dyDescent="0.25">
      <c r="A663" s="76"/>
      <c r="B663" s="76"/>
      <c r="C663" s="87"/>
      <c r="D663" s="87"/>
      <c r="E663" s="87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</row>
    <row r="664" spans="1:19" s="455" customFormat="1" x14ac:dyDescent="0.25">
      <c r="A664" s="76"/>
      <c r="B664" s="76"/>
      <c r="C664" s="87"/>
      <c r="D664" s="87"/>
      <c r="E664" s="87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</row>
    <row r="665" spans="1:19" s="455" customFormat="1" x14ac:dyDescent="0.25">
      <c r="A665" s="76"/>
      <c r="B665" s="76"/>
      <c r="C665" s="87"/>
      <c r="D665" s="87"/>
      <c r="E665" s="87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</row>
    <row r="666" spans="1:19" s="455" customFormat="1" x14ac:dyDescent="0.25">
      <c r="A666" s="76"/>
      <c r="B666" s="76"/>
      <c r="C666" s="87"/>
      <c r="D666" s="87"/>
      <c r="E666" s="87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</row>
    <row r="667" spans="1:19" s="455" customFormat="1" x14ac:dyDescent="0.25">
      <c r="A667" s="76"/>
      <c r="B667" s="76"/>
      <c r="C667" s="87"/>
      <c r="D667" s="87"/>
      <c r="E667" s="87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</row>
    <row r="668" spans="1:19" s="455" customFormat="1" x14ac:dyDescent="0.25">
      <c r="A668" s="76"/>
      <c r="B668" s="76"/>
      <c r="C668" s="87"/>
      <c r="D668" s="87"/>
      <c r="E668" s="87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</row>
    <row r="669" spans="1:19" s="455" customFormat="1" x14ac:dyDescent="0.25">
      <c r="A669" s="76"/>
      <c r="B669" s="76"/>
      <c r="C669" s="87"/>
      <c r="D669" s="87"/>
      <c r="E669" s="87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</row>
    <row r="670" spans="1:19" s="455" customFormat="1" x14ac:dyDescent="0.25">
      <c r="A670" s="76"/>
      <c r="B670" s="76"/>
      <c r="C670" s="87"/>
      <c r="D670" s="87"/>
      <c r="E670" s="87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</row>
    <row r="671" spans="1:19" s="455" customFormat="1" x14ac:dyDescent="0.25">
      <c r="A671" s="76"/>
      <c r="B671" s="76"/>
      <c r="C671" s="87"/>
      <c r="D671" s="87"/>
      <c r="E671" s="87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</row>
    <row r="672" spans="1:19" s="455" customFormat="1" x14ac:dyDescent="0.25">
      <c r="A672" s="76"/>
      <c r="B672" s="76"/>
      <c r="C672" s="87"/>
      <c r="D672" s="87"/>
      <c r="E672" s="87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</row>
    <row r="673" spans="1:19" s="455" customFormat="1" x14ac:dyDescent="0.25">
      <c r="A673" s="76"/>
      <c r="B673" s="76"/>
      <c r="C673" s="87"/>
      <c r="D673" s="87"/>
      <c r="E673" s="87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</row>
    <row r="674" spans="1:19" s="455" customFormat="1" x14ac:dyDescent="0.25">
      <c r="A674" s="76"/>
      <c r="B674" s="76"/>
      <c r="C674" s="87"/>
      <c r="D674" s="87"/>
      <c r="E674" s="87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</row>
    <row r="675" spans="1:19" s="455" customFormat="1" x14ac:dyDescent="0.25">
      <c r="A675" s="76"/>
      <c r="B675" s="76"/>
      <c r="C675" s="87"/>
      <c r="D675" s="87"/>
      <c r="E675" s="87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</row>
    <row r="676" spans="1:19" s="455" customFormat="1" x14ac:dyDescent="0.25">
      <c r="A676" s="76"/>
      <c r="B676" s="76"/>
      <c r="C676" s="87"/>
      <c r="D676" s="87"/>
      <c r="E676" s="87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</row>
    <row r="677" spans="1:19" s="455" customFormat="1" x14ac:dyDescent="0.25">
      <c r="A677" s="76"/>
      <c r="B677" s="76"/>
      <c r="C677" s="87"/>
      <c r="D677" s="87"/>
      <c r="E677" s="87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</row>
    <row r="678" spans="1:19" s="455" customFormat="1" x14ac:dyDescent="0.25">
      <c r="A678" s="76"/>
      <c r="B678" s="76"/>
      <c r="C678" s="87"/>
      <c r="D678" s="87"/>
      <c r="E678" s="87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</row>
    <row r="679" spans="1:19" s="455" customFormat="1" x14ac:dyDescent="0.25">
      <c r="A679" s="76"/>
      <c r="B679" s="76"/>
      <c r="C679" s="87"/>
      <c r="D679" s="87"/>
      <c r="E679" s="87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</row>
    <row r="680" spans="1:19" s="455" customFormat="1" x14ac:dyDescent="0.25">
      <c r="A680" s="76"/>
      <c r="B680" s="76"/>
      <c r="C680" s="87"/>
      <c r="D680" s="87"/>
      <c r="E680" s="87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</row>
    <row r="681" spans="1:19" s="455" customFormat="1" x14ac:dyDescent="0.25">
      <c r="A681" s="76"/>
      <c r="B681" s="76"/>
      <c r="C681" s="87"/>
      <c r="D681" s="87"/>
      <c r="E681" s="87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</row>
    <row r="682" spans="1:19" s="455" customFormat="1" x14ac:dyDescent="0.25">
      <c r="A682" s="76"/>
      <c r="B682" s="76"/>
      <c r="C682" s="87"/>
      <c r="D682" s="87"/>
      <c r="E682" s="87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</row>
    <row r="683" spans="1:19" s="455" customFormat="1" x14ac:dyDescent="0.25">
      <c r="A683" s="76"/>
      <c r="B683" s="76"/>
      <c r="C683" s="87"/>
      <c r="D683" s="87"/>
      <c r="E683" s="87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</row>
    <row r="684" spans="1:19" s="455" customFormat="1" x14ac:dyDescent="0.25">
      <c r="A684" s="76"/>
      <c r="B684" s="76"/>
      <c r="C684" s="87"/>
      <c r="D684" s="87"/>
      <c r="E684" s="87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</row>
    <row r="685" spans="1:19" s="455" customFormat="1" x14ac:dyDescent="0.25">
      <c r="A685" s="76"/>
      <c r="B685" s="76"/>
      <c r="C685" s="87"/>
      <c r="D685" s="87"/>
      <c r="E685" s="87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</row>
    <row r="686" spans="1:19" s="455" customFormat="1" x14ac:dyDescent="0.25">
      <c r="A686" s="76"/>
      <c r="B686" s="76"/>
      <c r="C686" s="87"/>
      <c r="D686" s="87"/>
      <c r="E686" s="87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</row>
    <row r="687" spans="1:19" s="455" customFormat="1" x14ac:dyDescent="0.25">
      <c r="A687" s="76"/>
      <c r="B687" s="76"/>
      <c r="C687" s="87"/>
      <c r="D687" s="87"/>
      <c r="E687" s="87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</row>
    <row r="688" spans="1:19" s="455" customFormat="1" x14ac:dyDescent="0.25">
      <c r="A688" s="76"/>
      <c r="B688" s="76"/>
      <c r="C688" s="87"/>
      <c r="D688" s="87"/>
      <c r="E688" s="87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</row>
    <row r="689" spans="1:19" s="455" customFormat="1" x14ac:dyDescent="0.25">
      <c r="A689" s="76"/>
      <c r="B689" s="76"/>
      <c r="C689" s="87"/>
      <c r="D689" s="87"/>
      <c r="E689" s="87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</row>
    <row r="690" spans="1:19" s="455" customFormat="1" x14ac:dyDescent="0.25">
      <c r="A690" s="76"/>
      <c r="B690" s="76"/>
      <c r="C690" s="87"/>
      <c r="D690" s="87"/>
      <c r="E690" s="87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</row>
    <row r="691" spans="1:19" s="455" customFormat="1" x14ac:dyDescent="0.25">
      <c r="A691" s="76"/>
      <c r="B691" s="76"/>
      <c r="C691" s="87"/>
      <c r="D691" s="87"/>
      <c r="E691" s="87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</row>
    <row r="692" spans="1:19" s="455" customFormat="1" x14ac:dyDescent="0.25">
      <c r="A692" s="76"/>
      <c r="B692" s="76"/>
      <c r="C692" s="87"/>
      <c r="D692" s="87"/>
      <c r="E692" s="87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</row>
    <row r="693" spans="1:19" s="455" customFormat="1" x14ac:dyDescent="0.25">
      <c r="A693" s="76"/>
      <c r="B693" s="76"/>
      <c r="C693" s="87"/>
      <c r="D693" s="87"/>
      <c r="E693" s="87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</row>
    <row r="694" spans="1:19" s="455" customFormat="1" x14ac:dyDescent="0.25">
      <c r="A694" s="76"/>
      <c r="B694" s="76"/>
      <c r="C694" s="87"/>
      <c r="D694" s="87"/>
      <c r="E694" s="87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</row>
    <row r="695" spans="1:19" s="455" customFormat="1" x14ac:dyDescent="0.25">
      <c r="A695" s="76"/>
      <c r="B695" s="76"/>
      <c r="C695" s="87"/>
      <c r="D695" s="87"/>
      <c r="E695" s="87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</row>
    <row r="696" spans="1:19" s="455" customFormat="1" x14ac:dyDescent="0.25">
      <c r="A696" s="76"/>
      <c r="B696" s="76"/>
      <c r="C696" s="87"/>
      <c r="D696" s="87"/>
      <c r="E696" s="87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</row>
    <row r="697" spans="1:19" s="455" customFormat="1" x14ac:dyDescent="0.25">
      <c r="A697" s="76"/>
      <c r="B697" s="76"/>
      <c r="C697" s="87"/>
      <c r="D697" s="87"/>
      <c r="E697" s="87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</row>
    <row r="698" spans="1:19" s="455" customFormat="1" x14ac:dyDescent="0.25">
      <c r="A698" s="76"/>
      <c r="B698" s="76"/>
      <c r="C698" s="87"/>
      <c r="D698" s="87"/>
      <c r="E698" s="87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</row>
    <row r="699" spans="1:19" s="455" customFormat="1" x14ac:dyDescent="0.25">
      <c r="A699" s="76"/>
      <c r="B699" s="76"/>
      <c r="C699" s="87"/>
      <c r="D699" s="87"/>
      <c r="E699" s="87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</row>
    <row r="700" spans="1:19" s="455" customFormat="1" x14ac:dyDescent="0.25">
      <c r="A700" s="76"/>
      <c r="B700" s="76"/>
      <c r="C700" s="87"/>
      <c r="D700" s="87"/>
      <c r="E700" s="87"/>
      <c r="F700" s="76"/>
      <c r="G700" s="76"/>
      <c r="H700" s="76"/>
      <c r="I700" s="76"/>
      <c r="J700" s="76"/>
      <c r="K700" s="76"/>
      <c r="L700" s="76"/>
      <c r="M700" s="76"/>
      <c r="N700" s="76"/>
      <c r="O700" s="76"/>
      <c r="P700" s="76"/>
      <c r="Q700" s="76"/>
      <c r="R700" s="76"/>
      <c r="S700" s="76"/>
    </row>
    <row r="701" spans="1:19" s="455" customFormat="1" x14ac:dyDescent="0.25">
      <c r="A701" s="76"/>
      <c r="B701" s="76"/>
      <c r="C701" s="87"/>
      <c r="D701" s="87"/>
      <c r="E701" s="87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</row>
    <row r="702" spans="1:19" s="455" customFormat="1" x14ac:dyDescent="0.25">
      <c r="A702" s="76"/>
      <c r="B702" s="76"/>
      <c r="C702" s="87"/>
      <c r="D702" s="87"/>
      <c r="E702" s="87"/>
      <c r="F702" s="76"/>
      <c r="G702" s="76"/>
      <c r="H702" s="76"/>
      <c r="I702" s="76"/>
      <c r="J702" s="76"/>
      <c r="K702" s="76"/>
      <c r="L702" s="76"/>
      <c r="M702" s="76"/>
      <c r="N702" s="76"/>
      <c r="O702" s="76"/>
      <c r="P702" s="76"/>
      <c r="Q702" s="76"/>
      <c r="R702" s="76"/>
      <c r="S702" s="76"/>
    </row>
    <row r="703" spans="1:19" s="455" customFormat="1" x14ac:dyDescent="0.25">
      <c r="A703" s="76"/>
      <c r="B703" s="76"/>
      <c r="C703" s="87"/>
      <c r="D703" s="87"/>
      <c r="E703" s="87"/>
      <c r="F703" s="76"/>
      <c r="G703" s="76"/>
      <c r="H703" s="76"/>
      <c r="I703" s="76"/>
      <c r="J703" s="76"/>
      <c r="K703" s="76"/>
      <c r="L703" s="76"/>
      <c r="M703" s="76"/>
      <c r="N703" s="76"/>
      <c r="O703" s="76"/>
      <c r="P703" s="76"/>
      <c r="Q703" s="76"/>
      <c r="R703" s="76"/>
      <c r="S703" s="76"/>
    </row>
    <row r="704" spans="1:19" s="455" customFormat="1" x14ac:dyDescent="0.25">
      <c r="A704" s="76"/>
      <c r="B704" s="76"/>
      <c r="C704" s="87"/>
      <c r="D704" s="87"/>
      <c r="E704" s="87"/>
      <c r="F704" s="76"/>
      <c r="G704" s="76"/>
      <c r="H704" s="76"/>
      <c r="I704" s="76"/>
      <c r="J704" s="76"/>
      <c r="K704" s="76"/>
      <c r="L704" s="76"/>
      <c r="M704" s="76"/>
      <c r="N704" s="76"/>
      <c r="O704" s="76"/>
      <c r="P704" s="76"/>
      <c r="Q704" s="76"/>
      <c r="R704" s="76"/>
      <c r="S704" s="76"/>
    </row>
    <row r="705" spans="1:19" s="455" customFormat="1" x14ac:dyDescent="0.25">
      <c r="A705" s="76"/>
      <c r="B705" s="76"/>
      <c r="C705" s="87"/>
      <c r="D705" s="87"/>
      <c r="E705" s="87"/>
      <c r="F705" s="76"/>
      <c r="G705" s="76"/>
      <c r="H705" s="76"/>
      <c r="I705" s="76"/>
      <c r="J705" s="76"/>
      <c r="K705" s="76"/>
      <c r="L705" s="76"/>
      <c r="M705" s="76"/>
      <c r="N705" s="76"/>
      <c r="O705" s="76"/>
      <c r="P705" s="76"/>
      <c r="Q705" s="76"/>
      <c r="R705" s="76"/>
      <c r="S705" s="76"/>
    </row>
    <row r="706" spans="1:19" s="455" customFormat="1" x14ac:dyDescent="0.25">
      <c r="A706" s="76"/>
      <c r="B706" s="76"/>
      <c r="C706" s="87"/>
      <c r="D706" s="87"/>
      <c r="E706" s="87"/>
      <c r="F706" s="76"/>
      <c r="G706" s="76"/>
      <c r="H706" s="76"/>
      <c r="I706" s="76"/>
      <c r="J706" s="76"/>
      <c r="K706" s="76"/>
      <c r="L706" s="76"/>
      <c r="M706" s="76"/>
      <c r="N706" s="76"/>
      <c r="O706" s="76"/>
      <c r="P706" s="76"/>
      <c r="Q706" s="76"/>
      <c r="R706" s="76"/>
      <c r="S706" s="76"/>
    </row>
    <row r="707" spans="1:19" s="455" customFormat="1" x14ac:dyDescent="0.25">
      <c r="A707" s="76"/>
      <c r="B707" s="76"/>
      <c r="C707" s="87"/>
      <c r="D707" s="87"/>
      <c r="E707" s="87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</row>
    <row r="708" spans="1:19" s="455" customFormat="1" x14ac:dyDescent="0.25">
      <c r="A708" s="76"/>
      <c r="B708" s="76"/>
      <c r="C708" s="87"/>
      <c r="D708" s="87"/>
      <c r="E708" s="87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</row>
    <row r="709" spans="1:19" s="455" customFormat="1" x14ac:dyDescent="0.25">
      <c r="A709" s="76"/>
      <c r="B709" s="76"/>
      <c r="C709" s="87"/>
      <c r="D709" s="87"/>
      <c r="E709" s="87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</row>
    <row r="710" spans="1:19" s="455" customFormat="1" x14ac:dyDescent="0.25">
      <c r="A710" s="76"/>
      <c r="B710" s="76"/>
      <c r="C710" s="87"/>
      <c r="D710" s="87"/>
      <c r="E710" s="87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</row>
    <row r="711" spans="1:19" s="455" customFormat="1" x14ac:dyDescent="0.25">
      <c r="A711" s="76"/>
      <c r="B711" s="76"/>
      <c r="C711" s="87"/>
      <c r="D711" s="87"/>
      <c r="E711" s="87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</row>
    <row r="712" spans="1:19" s="455" customFormat="1" x14ac:dyDescent="0.25">
      <c r="A712" s="76"/>
      <c r="B712" s="76"/>
      <c r="C712" s="87"/>
      <c r="D712" s="87"/>
      <c r="E712" s="87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</row>
    <row r="713" spans="1:19" s="455" customFormat="1" x14ac:dyDescent="0.25">
      <c r="A713" s="76"/>
      <c r="B713" s="76"/>
      <c r="C713" s="87"/>
      <c r="D713" s="87"/>
      <c r="E713" s="87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</row>
    <row r="714" spans="1:19" s="455" customFormat="1" x14ac:dyDescent="0.25">
      <c r="A714" s="76"/>
      <c r="B714" s="76"/>
      <c r="C714" s="87"/>
      <c r="D714" s="87"/>
      <c r="E714" s="87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</row>
    <row r="715" spans="1:19" s="455" customFormat="1" x14ac:dyDescent="0.25">
      <c r="A715" s="76"/>
      <c r="B715" s="76"/>
      <c r="C715" s="87"/>
      <c r="D715" s="87"/>
      <c r="E715" s="87"/>
      <c r="F715" s="76"/>
      <c r="G715" s="76"/>
      <c r="H715" s="76"/>
      <c r="I715" s="76"/>
      <c r="J715" s="76"/>
      <c r="K715" s="76"/>
      <c r="L715" s="76"/>
      <c r="M715" s="76"/>
      <c r="N715" s="76"/>
      <c r="O715" s="76"/>
      <c r="P715" s="76"/>
      <c r="Q715" s="76"/>
      <c r="R715" s="76"/>
      <c r="S715" s="76"/>
    </row>
    <row r="716" spans="1:19" s="455" customFormat="1" x14ac:dyDescent="0.25">
      <c r="A716" s="76"/>
      <c r="B716" s="76"/>
      <c r="C716" s="87"/>
      <c r="D716" s="87"/>
      <c r="E716" s="87"/>
      <c r="F716" s="76"/>
      <c r="G716" s="76"/>
      <c r="H716" s="76"/>
      <c r="I716" s="76"/>
      <c r="J716" s="76"/>
      <c r="K716" s="76"/>
      <c r="L716" s="76"/>
      <c r="M716" s="76"/>
      <c r="N716" s="76"/>
      <c r="O716" s="76"/>
      <c r="P716" s="76"/>
      <c r="Q716" s="76"/>
      <c r="R716" s="76"/>
      <c r="S716" s="76"/>
    </row>
    <row r="717" spans="1:19" s="455" customFormat="1" x14ac:dyDescent="0.25">
      <c r="A717" s="76"/>
      <c r="B717" s="76"/>
      <c r="C717" s="87"/>
      <c r="D717" s="87"/>
      <c r="E717" s="87"/>
      <c r="F717" s="76"/>
      <c r="G717" s="76"/>
      <c r="H717" s="76"/>
      <c r="I717" s="76"/>
      <c r="J717" s="76"/>
      <c r="K717" s="76"/>
      <c r="L717" s="76"/>
      <c r="M717" s="76"/>
      <c r="N717" s="76"/>
      <c r="O717" s="76"/>
      <c r="P717" s="76"/>
      <c r="Q717" s="76"/>
      <c r="R717" s="76"/>
      <c r="S717" s="76"/>
    </row>
    <row r="718" spans="1:19" s="455" customFormat="1" x14ac:dyDescent="0.25">
      <c r="A718" s="76"/>
      <c r="B718" s="76"/>
      <c r="C718" s="87"/>
      <c r="D718" s="87"/>
      <c r="E718" s="87"/>
      <c r="F718" s="76"/>
      <c r="G718" s="76"/>
      <c r="H718" s="76"/>
      <c r="I718" s="76"/>
      <c r="J718" s="76"/>
      <c r="K718" s="76"/>
      <c r="L718" s="76"/>
      <c r="M718" s="76"/>
      <c r="N718" s="76"/>
      <c r="O718" s="76"/>
      <c r="P718" s="76"/>
      <c r="Q718" s="76"/>
      <c r="R718" s="76"/>
      <c r="S718" s="76"/>
    </row>
    <row r="719" spans="1:19" s="455" customFormat="1" x14ac:dyDescent="0.25">
      <c r="A719" s="76"/>
      <c r="B719" s="76"/>
      <c r="C719" s="87"/>
      <c r="D719" s="87"/>
      <c r="E719" s="87"/>
      <c r="F719" s="76"/>
      <c r="G719" s="76"/>
      <c r="H719" s="76"/>
      <c r="I719" s="76"/>
      <c r="J719" s="76"/>
      <c r="K719" s="76"/>
      <c r="L719" s="76"/>
      <c r="M719" s="76"/>
      <c r="N719" s="76"/>
      <c r="O719" s="76"/>
      <c r="P719" s="76"/>
      <c r="Q719" s="76"/>
      <c r="R719" s="76"/>
      <c r="S719" s="76"/>
    </row>
    <row r="720" spans="1:19" s="455" customFormat="1" x14ac:dyDescent="0.25">
      <c r="A720" s="76"/>
      <c r="B720" s="76"/>
      <c r="C720" s="87"/>
      <c r="D720" s="87"/>
      <c r="E720" s="87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</row>
    <row r="721" spans="1:19" s="455" customFormat="1" x14ac:dyDescent="0.25">
      <c r="A721" s="76"/>
      <c r="B721" s="76"/>
      <c r="C721" s="87"/>
      <c r="D721" s="87"/>
      <c r="E721" s="87"/>
      <c r="F721" s="76"/>
      <c r="G721" s="76"/>
      <c r="H721" s="76"/>
      <c r="I721" s="76"/>
      <c r="J721" s="76"/>
      <c r="K721" s="76"/>
      <c r="L721" s="76"/>
      <c r="M721" s="76"/>
      <c r="N721" s="76"/>
      <c r="O721" s="76"/>
      <c r="P721" s="76"/>
      <c r="Q721" s="76"/>
      <c r="R721" s="76"/>
      <c r="S721" s="76"/>
    </row>
    <row r="722" spans="1:19" s="455" customFormat="1" x14ac:dyDescent="0.25">
      <c r="A722" s="76"/>
      <c r="B722" s="76"/>
      <c r="C722" s="87"/>
      <c r="D722" s="87"/>
      <c r="E722" s="87"/>
      <c r="F722" s="76"/>
      <c r="G722" s="76"/>
      <c r="H722" s="76"/>
      <c r="I722" s="76"/>
      <c r="J722" s="76"/>
      <c r="K722" s="76"/>
      <c r="L722" s="76"/>
      <c r="M722" s="76"/>
      <c r="N722" s="76"/>
      <c r="O722" s="76"/>
      <c r="P722" s="76"/>
      <c r="Q722" s="76"/>
      <c r="R722" s="76"/>
      <c r="S722" s="76"/>
    </row>
    <row r="723" spans="1:19" s="455" customFormat="1" x14ac:dyDescent="0.25">
      <c r="A723" s="76"/>
      <c r="B723" s="76"/>
      <c r="C723" s="87"/>
      <c r="D723" s="87"/>
      <c r="E723" s="87"/>
      <c r="F723" s="76"/>
      <c r="G723" s="76"/>
      <c r="H723" s="76"/>
      <c r="I723" s="76"/>
      <c r="J723" s="76"/>
      <c r="K723" s="76"/>
      <c r="L723" s="76"/>
      <c r="M723" s="76"/>
      <c r="N723" s="76"/>
      <c r="O723" s="76"/>
      <c r="P723" s="76"/>
      <c r="Q723" s="76"/>
      <c r="R723" s="76"/>
      <c r="S723" s="76"/>
    </row>
    <row r="724" spans="1:19" s="455" customFormat="1" x14ac:dyDescent="0.25">
      <c r="A724" s="76"/>
      <c r="B724" s="76"/>
      <c r="C724" s="87"/>
      <c r="D724" s="87"/>
      <c r="E724" s="87"/>
      <c r="F724" s="76"/>
      <c r="G724" s="76"/>
      <c r="H724" s="76"/>
      <c r="I724" s="76"/>
      <c r="J724" s="76"/>
      <c r="K724" s="76"/>
      <c r="L724" s="76"/>
      <c r="M724" s="76"/>
      <c r="N724" s="76"/>
      <c r="O724" s="76"/>
      <c r="P724" s="76"/>
      <c r="Q724" s="76"/>
      <c r="R724" s="76"/>
      <c r="S724" s="76"/>
    </row>
    <row r="725" spans="1:19" s="455" customFormat="1" x14ac:dyDescent="0.25">
      <c r="A725" s="76"/>
      <c r="B725" s="76"/>
      <c r="C725" s="87"/>
      <c r="D725" s="87"/>
      <c r="E725" s="87"/>
      <c r="F725" s="76"/>
      <c r="G725" s="76"/>
      <c r="H725" s="76"/>
      <c r="I725" s="76"/>
      <c r="J725" s="76"/>
      <c r="K725" s="76"/>
      <c r="L725" s="76"/>
      <c r="M725" s="76"/>
      <c r="N725" s="76"/>
      <c r="O725" s="76"/>
      <c r="P725" s="76"/>
      <c r="Q725" s="76"/>
      <c r="R725" s="76"/>
      <c r="S725" s="76"/>
    </row>
    <row r="726" spans="1:19" s="455" customFormat="1" x14ac:dyDescent="0.25">
      <c r="A726" s="76"/>
      <c r="B726" s="76"/>
      <c r="C726" s="87"/>
      <c r="D726" s="87"/>
      <c r="E726" s="87"/>
      <c r="F726" s="76"/>
      <c r="G726" s="76"/>
      <c r="H726" s="76"/>
      <c r="I726" s="76"/>
      <c r="J726" s="76"/>
      <c r="K726" s="76"/>
      <c r="L726" s="76"/>
      <c r="M726" s="76"/>
      <c r="N726" s="76"/>
      <c r="O726" s="76"/>
      <c r="P726" s="76"/>
      <c r="Q726" s="76"/>
      <c r="R726" s="76"/>
      <c r="S726" s="76"/>
    </row>
    <row r="727" spans="1:19" s="455" customFormat="1" x14ac:dyDescent="0.25">
      <c r="A727" s="76"/>
      <c r="B727" s="76"/>
      <c r="C727" s="87"/>
      <c r="D727" s="87"/>
      <c r="E727" s="87"/>
      <c r="F727" s="76"/>
      <c r="G727" s="76"/>
      <c r="H727" s="76"/>
      <c r="I727" s="76"/>
      <c r="J727" s="76"/>
      <c r="K727" s="76"/>
      <c r="L727" s="76"/>
      <c r="M727" s="76"/>
      <c r="N727" s="76"/>
      <c r="O727" s="76"/>
      <c r="P727" s="76"/>
      <c r="Q727" s="76"/>
      <c r="R727" s="76"/>
      <c r="S727" s="76"/>
    </row>
    <row r="728" spans="1:19" s="455" customFormat="1" x14ac:dyDescent="0.25">
      <c r="A728" s="76"/>
      <c r="B728" s="76"/>
      <c r="C728" s="87"/>
      <c r="D728" s="87"/>
      <c r="E728" s="87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</row>
    <row r="729" spans="1:19" s="455" customFormat="1" x14ac:dyDescent="0.25">
      <c r="A729" s="76"/>
      <c r="B729" s="76"/>
      <c r="C729" s="87"/>
      <c r="D729" s="87"/>
      <c r="E729" s="87"/>
      <c r="F729" s="76"/>
      <c r="G729" s="76"/>
      <c r="H729" s="76"/>
      <c r="I729" s="76"/>
      <c r="J729" s="76"/>
      <c r="K729" s="76"/>
      <c r="L729" s="76"/>
      <c r="M729" s="76"/>
      <c r="N729" s="76"/>
      <c r="O729" s="76"/>
      <c r="P729" s="76"/>
      <c r="Q729" s="76"/>
      <c r="R729" s="76"/>
      <c r="S729" s="76"/>
    </row>
    <row r="730" spans="1:19" s="455" customFormat="1" x14ac:dyDescent="0.25">
      <c r="A730" s="76"/>
      <c r="B730" s="76"/>
      <c r="C730" s="87"/>
      <c r="D730" s="87"/>
      <c r="E730" s="87"/>
      <c r="F730" s="76"/>
      <c r="G730" s="76"/>
      <c r="H730" s="76"/>
      <c r="I730" s="76"/>
      <c r="J730" s="76"/>
      <c r="K730" s="76"/>
      <c r="L730" s="76"/>
      <c r="M730" s="76"/>
      <c r="N730" s="76"/>
      <c r="O730" s="76"/>
      <c r="P730" s="76"/>
      <c r="Q730" s="76"/>
      <c r="R730" s="76"/>
      <c r="S730" s="76"/>
    </row>
    <row r="731" spans="1:19" s="455" customFormat="1" x14ac:dyDescent="0.25">
      <c r="A731" s="76"/>
      <c r="B731" s="76"/>
      <c r="C731" s="87"/>
      <c r="D731" s="87"/>
      <c r="E731" s="87"/>
      <c r="F731" s="76"/>
      <c r="G731" s="76"/>
      <c r="H731" s="76"/>
      <c r="I731" s="76"/>
      <c r="J731" s="76"/>
      <c r="K731" s="76"/>
      <c r="L731" s="76"/>
      <c r="M731" s="76"/>
      <c r="N731" s="76"/>
      <c r="O731" s="76"/>
      <c r="P731" s="76"/>
      <c r="Q731" s="76"/>
      <c r="R731" s="76"/>
      <c r="S731" s="76"/>
    </row>
    <row r="732" spans="1:19" s="455" customFormat="1" x14ac:dyDescent="0.25">
      <c r="A732" s="76"/>
      <c r="B732" s="76"/>
      <c r="C732" s="87"/>
      <c r="D732" s="87"/>
      <c r="E732" s="87"/>
      <c r="F732" s="76"/>
      <c r="G732" s="76"/>
      <c r="H732" s="76"/>
      <c r="I732" s="76"/>
      <c r="J732" s="76"/>
      <c r="K732" s="76"/>
      <c r="L732" s="76"/>
      <c r="M732" s="76"/>
      <c r="N732" s="76"/>
      <c r="O732" s="76"/>
      <c r="P732" s="76"/>
      <c r="Q732" s="76"/>
      <c r="R732" s="76"/>
      <c r="S732" s="76"/>
    </row>
    <row r="733" spans="1:19" s="455" customFormat="1" x14ac:dyDescent="0.25">
      <c r="A733" s="76"/>
      <c r="B733" s="76"/>
      <c r="C733" s="87"/>
      <c r="D733" s="87"/>
      <c r="E733" s="87"/>
      <c r="F733" s="76"/>
      <c r="G733" s="76"/>
      <c r="H733" s="76"/>
      <c r="I733" s="76"/>
      <c r="J733" s="76"/>
      <c r="K733" s="76"/>
      <c r="L733" s="76"/>
      <c r="M733" s="76"/>
      <c r="N733" s="76"/>
      <c r="O733" s="76"/>
      <c r="P733" s="76"/>
      <c r="Q733" s="76"/>
      <c r="R733" s="76"/>
      <c r="S733" s="76"/>
    </row>
    <row r="734" spans="1:19" s="455" customFormat="1" x14ac:dyDescent="0.25">
      <c r="A734" s="76"/>
      <c r="B734" s="76"/>
      <c r="C734" s="87"/>
      <c r="D734" s="87"/>
      <c r="E734" s="87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</row>
    <row r="735" spans="1:19" s="455" customFormat="1" x14ac:dyDescent="0.25">
      <c r="A735" s="76"/>
      <c r="B735" s="76"/>
      <c r="C735" s="87"/>
      <c r="D735" s="87"/>
      <c r="E735" s="87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</row>
    <row r="736" spans="1:19" s="455" customFormat="1" x14ac:dyDescent="0.25">
      <c r="A736" s="76"/>
      <c r="B736" s="76"/>
      <c r="C736" s="87"/>
      <c r="D736" s="87"/>
      <c r="E736" s="87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</row>
    <row r="737" spans="1:19" s="455" customFormat="1" x14ac:dyDescent="0.25">
      <c r="A737" s="76"/>
      <c r="B737" s="76"/>
      <c r="C737" s="87"/>
      <c r="D737" s="87"/>
      <c r="E737" s="87"/>
      <c r="F737" s="76"/>
      <c r="G737" s="76"/>
      <c r="H737" s="76"/>
      <c r="I737" s="76"/>
      <c r="J737" s="76"/>
      <c r="K737" s="76"/>
      <c r="L737" s="76"/>
      <c r="M737" s="76"/>
      <c r="N737" s="76"/>
      <c r="O737" s="76"/>
      <c r="P737" s="76"/>
      <c r="Q737" s="76"/>
      <c r="R737" s="76"/>
      <c r="S737" s="76"/>
    </row>
    <row r="738" spans="1:19" s="455" customFormat="1" x14ac:dyDescent="0.25">
      <c r="A738" s="76"/>
      <c r="B738" s="76"/>
      <c r="C738" s="87"/>
      <c r="D738" s="87"/>
      <c r="E738" s="87"/>
      <c r="F738" s="76"/>
      <c r="G738" s="76"/>
      <c r="H738" s="76"/>
      <c r="I738" s="76"/>
      <c r="J738" s="76"/>
      <c r="K738" s="76"/>
      <c r="L738" s="76"/>
      <c r="M738" s="76"/>
      <c r="N738" s="76"/>
      <c r="O738" s="76"/>
      <c r="P738" s="76"/>
      <c r="Q738" s="76"/>
      <c r="R738" s="76"/>
      <c r="S738" s="76"/>
    </row>
    <row r="739" spans="1:19" s="455" customFormat="1" x14ac:dyDescent="0.25">
      <c r="A739" s="76"/>
      <c r="B739" s="76"/>
      <c r="C739" s="87"/>
      <c r="D739" s="87"/>
      <c r="E739" s="87"/>
      <c r="F739" s="76"/>
      <c r="G739" s="76"/>
      <c r="H739" s="76"/>
      <c r="I739" s="76"/>
      <c r="J739" s="76"/>
      <c r="K739" s="76"/>
      <c r="L739" s="76"/>
      <c r="M739" s="76"/>
      <c r="N739" s="76"/>
      <c r="O739" s="76"/>
      <c r="P739" s="76"/>
      <c r="Q739" s="76"/>
      <c r="R739" s="76"/>
      <c r="S739" s="76"/>
    </row>
    <row r="740" spans="1:19" s="455" customFormat="1" x14ac:dyDescent="0.25">
      <c r="A740" s="76"/>
      <c r="B740" s="76"/>
      <c r="C740" s="87"/>
      <c r="D740" s="87"/>
      <c r="E740" s="87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</row>
    <row r="741" spans="1:19" s="455" customFormat="1" x14ac:dyDescent="0.25">
      <c r="A741" s="76"/>
      <c r="B741" s="76"/>
      <c r="C741" s="87"/>
      <c r="D741" s="87"/>
      <c r="E741" s="87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</row>
    <row r="742" spans="1:19" s="455" customFormat="1" x14ac:dyDescent="0.25">
      <c r="A742" s="76"/>
      <c r="B742" s="76"/>
      <c r="C742" s="87"/>
      <c r="D742" s="87"/>
      <c r="E742" s="87"/>
      <c r="F742" s="76"/>
      <c r="G742" s="76"/>
      <c r="H742" s="76"/>
      <c r="I742" s="76"/>
      <c r="J742" s="76"/>
      <c r="K742" s="76"/>
      <c r="L742" s="76"/>
      <c r="M742" s="76"/>
      <c r="N742" s="76"/>
      <c r="O742" s="76"/>
      <c r="P742" s="76"/>
      <c r="Q742" s="76"/>
      <c r="R742" s="76"/>
      <c r="S742" s="76"/>
    </row>
    <row r="743" spans="1:19" s="455" customFormat="1" x14ac:dyDescent="0.25">
      <c r="A743" s="76"/>
      <c r="B743" s="76"/>
      <c r="C743" s="87"/>
      <c r="D743" s="87"/>
      <c r="E743" s="87"/>
      <c r="F743" s="76"/>
      <c r="G743" s="76"/>
      <c r="H743" s="76"/>
      <c r="I743" s="76"/>
      <c r="J743" s="76"/>
      <c r="K743" s="76"/>
      <c r="L743" s="76"/>
      <c r="M743" s="76"/>
      <c r="N743" s="76"/>
      <c r="O743" s="76"/>
      <c r="P743" s="76"/>
      <c r="Q743" s="76"/>
      <c r="R743" s="76"/>
      <c r="S743" s="76"/>
    </row>
    <row r="744" spans="1:19" s="455" customFormat="1" x14ac:dyDescent="0.25">
      <c r="A744" s="76"/>
      <c r="B744" s="76"/>
      <c r="C744" s="87"/>
      <c r="D744" s="87"/>
      <c r="E744" s="87"/>
      <c r="F744" s="76"/>
      <c r="G744" s="76"/>
      <c r="H744" s="76"/>
      <c r="I744" s="76"/>
      <c r="J744" s="76"/>
      <c r="K744" s="76"/>
      <c r="L744" s="76"/>
      <c r="M744" s="76"/>
      <c r="N744" s="76"/>
      <c r="O744" s="76"/>
      <c r="P744" s="76"/>
      <c r="Q744" s="76"/>
      <c r="R744" s="76"/>
      <c r="S744" s="76"/>
    </row>
    <row r="745" spans="1:19" s="455" customFormat="1" x14ac:dyDescent="0.25">
      <c r="A745" s="76"/>
      <c r="B745" s="76"/>
      <c r="C745" s="87"/>
      <c r="D745" s="87"/>
      <c r="E745" s="87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</row>
    <row r="746" spans="1:19" s="455" customFormat="1" x14ac:dyDescent="0.25">
      <c r="A746" s="76"/>
      <c r="B746" s="76"/>
      <c r="C746" s="87"/>
      <c r="D746" s="87"/>
      <c r="E746" s="87"/>
      <c r="F746" s="76"/>
      <c r="G746" s="76"/>
      <c r="H746" s="76"/>
      <c r="I746" s="76"/>
      <c r="J746" s="76"/>
      <c r="K746" s="76"/>
      <c r="L746" s="76"/>
      <c r="M746" s="76"/>
      <c r="N746" s="76"/>
      <c r="O746" s="76"/>
      <c r="P746" s="76"/>
      <c r="Q746" s="76"/>
      <c r="R746" s="76"/>
      <c r="S746" s="76"/>
    </row>
    <row r="747" spans="1:19" s="455" customFormat="1" x14ac:dyDescent="0.25">
      <c r="A747" s="76"/>
      <c r="B747" s="76"/>
      <c r="C747" s="87"/>
      <c r="D747" s="87"/>
      <c r="E747" s="87"/>
      <c r="F747" s="76"/>
      <c r="G747" s="76"/>
      <c r="H747" s="76"/>
      <c r="I747" s="76"/>
      <c r="J747" s="76"/>
      <c r="K747" s="76"/>
      <c r="L747" s="76"/>
      <c r="M747" s="76"/>
      <c r="N747" s="76"/>
      <c r="O747" s="76"/>
      <c r="P747" s="76"/>
      <c r="Q747" s="76"/>
      <c r="R747" s="76"/>
      <c r="S747" s="76"/>
    </row>
    <row r="748" spans="1:19" s="455" customFormat="1" x14ac:dyDescent="0.25">
      <c r="A748" s="76"/>
      <c r="B748" s="76"/>
      <c r="C748" s="87"/>
      <c r="D748" s="87"/>
      <c r="E748" s="87"/>
      <c r="F748" s="76"/>
      <c r="G748" s="76"/>
      <c r="H748" s="76"/>
      <c r="I748" s="76"/>
      <c r="J748" s="76"/>
      <c r="K748" s="76"/>
      <c r="L748" s="76"/>
      <c r="M748" s="76"/>
      <c r="N748" s="76"/>
      <c r="O748" s="76"/>
      <c r="P748" s="76"/>
      <c r="Q748" s="76"/>
      <c r="R748" s="76"/>
      <c r="S748" s="76"/>
    </row>
    <row r="749" spans="1:19" s="455" customFormat="1" x14ac:dyDescent="0.25">
      <c r="A749" s="76"/>
      <c r="B749" s="76"/>
      <c r="C749" s="87"/>
      <c r="D749" s="87"/>
      <c r="E749" s="87"/>
      <c r="F749" s="76"/>
      <c r="G749" s="76"/>
      <c r="H749" s="76"/>
      <c r="I749" s="76"/>
      <c r="J749" s="76"/>
      <c r="K749" s="76"/>
      <c r="L749" s="76"/>
      <c r="M749" s="76"/>
      <c r="N749" s="76"/>
      <c r="O749" s="76"/>
      <c r="P749" s="76"/>
      <c r="Q749" s="76"/>
      <c r="R749" s="76"/>
      <c r="S749" s="76"/>
    </row>
    <row r="750" spans="1:19" s="455" customFormat="1" x14ac:dyDescent="0.25">
      <c r="A750" s="76"/>
      <c r="B750" s="76"/>
      <c r="C750" s="87"/>
      <c r="D750" s="87"/>
      <c r="E750" s="87"/>
      <c r="F750" s="76"/>
      <c r="G750" s="76"/>
      <c r="H750" s="76"/>
      <c r="I750" s="76"/>
      <c r="J750" s="76"/>
      <c r="K750" s="76"/>
      <c r="L750" s="76"/>
      <c r="M750" s="76"/>
      <c r="N750" s="76"/>
      <c r="O750" s="76"/>
      <c r="P750" s="76"/>
      <c r="Q750" s="76"/>
      <c r="R750" s="76"/>
      <c r="S750" s="76"/>
    </row>
    <row r="751" spans="1:19" s="455" customFormat="1" x14ac:dyDescent="0.25">
      <c r="A751" s="76"/>
      <c r="B751" s="76"/>
      <c r="C751" s="87"/>
      <c r="D751" s="87"/>
      <c r="E751" s="87"/>
      <c r="F751" s="76"/>
      <c r="G751" s="76"/>
      <c r="H751" s="76"/>
      <c r="I751" s="76"/>
      <c r="J751" s="76"/>
      <c r="K751" s="76"/>
      <c r="L751" s="76"/>
      <c r="M751" s="76"/>
      <c r="N751" s="76"/>
      <c r="O751" s="76"/>
      <c r="P751" s="76"/>
      <c r="Q751" s="76"/>
      <c r="R751" s="76"/>
      <c r="S751" s="76"/>
    </row>
    <row r="752" spans="1:19" s="455" customFormat="1" x14ac:dyDescent="0.25">
      <c r="A752" s="76"/>
      <c r="B752" s="76"/>
      <c r="C752" s="87"/>
      <c r="D752" s="87"/>
      <c r="E752" s="87"/>
      <c r="F752" s="76"/>
      <c r="G752" s="76"/>
      <c r="H752" s="76"/>
      <c r="I752" s="76"/>
      <c r="J752" s="76"/>
      <c r="K752" s="76"/>
      <c r="L752" s="76"/>
      <c r="M752" s="76"/>
      <c r="N752" s="76"/>
      <c r="O752" s="76"/>
      <c r="P752" s="76"/>
      <c r="Q752" s="76"/>
      <c r="R752" s="76"/>
      <c r="S752" s="76"/>
    </row>
    <row r="753" spans="1:19" s="455" customFormat="1" x14ac:dyDescent="0.25">
      <c r="A753" s="76"/>
      <c r="B753" s="76"/>
      <c r="C753" s="87"/>
      <c r="D753" s="87"/>
      <c r="E753" s="87"/>
      <c r="F753" s="76"/>
      <c r="G753" s="76"/>
      <c r="H753" s="76"/>
      <c r="I753" s="76"/>
      <c r="J753" s="76"/>
      <c r="K753" s="76"/>
      <c r="L753" s="76"/>
      <c r="M753" s="76"/>
      <c r="N753" s="76"/>
      <c r="O753" s="76"/>
      <c r="P753" s="76"/>
      <c r="Q753" s="76"/>
      <c r="R753" s="76"/>
      <c r="S753" s="76"/>
    </row>
    <row r="754" spans="1:19" s="455" customFormat="1" x14ac:dyDescent="0.25">
      <c r="A754" s="76"/>
      <c r="B754" s="76"/>
      <c r="C754" s="87"/>
      <c r="D754" s="87"/>
      <c r="E754" s="87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</row>
    <row r="755" spans="1:19" s="455" customFormat="1" x14ac:dyDescent="0.25">
      <c r="A755" s="76"/>
      <c r="B755" s="76"/>
      <c r="C755" s="87"/>
      <c r="D755" s="87"/>
      <c r="E755" s="87"/>
      <c r="F755" s="76"/>
      <c r="G755" s="76"/>
      <c r="H755" s="76"/>
      <c r="I755" s="76"/>
      <c r="J755" s="76"/>
      <c r="K755" s="76"/>
      <c r="L755" s="76"/>
      <c r="M755" s="76"/>
      <c r="N755" s="76"/>
      <c r="O755" s="76"/>
      <c r="P755" s="76"/>
      <c r="Q755" s="76"/>
      <c r="R755" s="76"/>
      <c r="S755" s="76"/>
    </row>
    <row r="756" spans="1:19" s="455" customFormat="1" x14ac:dyDescent="0.25">
      <c r="A756" s="76"/>
      <c r="B756" s="76"/>
      <c r="C756" s="87"/>
      <c r="D756" s="87"/>
      <c r="E756" s="87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6"/>
      <c r="R756" s="76"/>
      <c r="S756" s="76"/>
    </row>
    <row r="757" spans="1:19" s="455" customFormat="1" x14ac:dyDescent="0.25">
      <c r="A757" s="76"/>
      <c r="B757" s="76"/>
      <c r="C757" s="87"/>
      <c r="D757" s="87"/>
      <c r="E757" s="87"/>
      <c r="F757" s="76"/>
      <c r="G757" s="76"/>
      <c r="H757" s="76"/>
      <c r="I757" s="76"/>
      <c r="J757" s="76"/>
      <c r="K757" s="76"/>
      <c r="L757" s="76"/>
      <c r="M757" s="76"/>
      <c r="N757" s="76"/>
      <c r="O757" s="76"/>
      <c r="P757" s="76"/>
      <c r="Q757" s="76"/>
      <c r="R757" s="76"/>
      <c r="S757" s="76"/>
    </row>
    <row r="758" spans="1:19" s="455" customFormat="1" x14ac:dyDescent="0.25">
      <c r="A758" s="76"/>
      <c r="B758" s="76"/>
      <c r="C758" s="87"/>
      <c r="D758" s="87"/>
      <c r="E758" s="87"/>
      <c r="F758" s="76"/>
      <c r="G758" s="76"/>
      <c r="H758" s="76"/>
      <c r="I758" s="76"/>
      <c r="J758" s="76"/>
      <c r="K758" s="76"/>
      <c r="L758" s="76"/>
      <c r="M758" s="76"/>
      <c r="N758" s="76"/>
      <c r="O758" s="76"/>
      <c r="P758" s="76"/>
      <c r="Q758" s="76"/>
      <c r="R758" s="76"/>
      <c r="S758" s="76"/>
    </row>
    <row r="759" spans="1:19" s="455" customFormat="1" x14ac:dyDescent="0.25">
      <c r="A759" s="76"/>
      <c r="B759" s="76"/>
      <c r="C759" s="87"/>
      <c r="D759" s="87"/>
      <c r="E759" s="87"/>
      <c r="F759" s="76"/>
      <c r="G759" s="76"/>
      <c r="H759" s="76"/>
      <c r="I759" s="76"/>
      <c r="J759" s="76"/>
      <c r="K759" s="76"/>
      <c r="L759" s="76"/>
      <c r="M759" s="76"/>
      <c r="N759" s="76"/>
      <c r="O759" s="76"/>
      <c r="P759" s="76"/>
      <c r="Q759" s="76"/>
      <c r="R759" s="76"/>
      <c r="S759" s="76"/>
    </row>
    <row r="760" spans="1:19" s="455" customFormat="1" x14ac:dyDescent="0.25">
      <c r="A760" s="76"/>
      <c r="B760" s="76"/>
      <c r="C760" s="87"/>
      <c r="D760" s="87"/>
      <c r="E760" s="87"/>
      <c r="F760" s="76"/>
      <c r="G760" s="76"/>
      <c r="H760" s="76"/>
      <c r="I760" s="76"/>
      <c r="J760" s="76"/>
      <c r="K760" s="76"/>
      <c r="L760" s="76"/>
      <c r="M760" s="76"/>
      <c r="N760" s="76"/>
      <c r="O760" s="76"/>
      <c r="P760" s="76"/>
      <c r="Q760" s="76"/>
      <c r="R760" s="76"/>
      <c r="S760" s="76"/>
    </row>
    <row r="761" spans="1:19" s="455" customFormat="1" x14ac:dyDescent="0.25">
      <c r="A761" s="76"/>
      <c r="B761" s="76"/>
      <c r="C761" s="87"/>
      <c r="D761" s="87"/>
      <c r="E761" s="87"/>
      <c r="F761" s="76"/>
      <c r="G761" s="76"/>
      <c r="H761" s="76"/>
      <c r="I761" s="76"/>
      <c r="J761" s="76"/>
      <c r="K761" s="76"/>
      <c r="L761" s="76"/>
      <c r="M761" s="76"/>
      <c r="N761" s="76"/>
      <c r="O761" s="76"/>
      <c r="P761" s="76"/>
      <c r="Q761" s="76"/>
      <c r="R761" s="76"/>
      <c r="S761" s="76"/>
    </row>
    <row r="762" spans="1:19" s="455" customFormat="1" x14ac:dyDescent="0.25">
      <c r="A762" s="76"/>
      <c r="B762" s="76"/>
      <c r="C762" s="87"/>
      <c r="D762" s="87"/>
      <c r="E762" s="87"/>
      <c r="F762" s="76"/>
      <c r="G762" s="76"/>
      <c r="H762" s="76"/>
      <c r="I762" s="76"/>
      <c r="J762" s="76"/>
      <c r="K762" s="76"/>
      <c r="L762" s="76"/>
      <c r="M762" s="76"/>
      <c r="N762" s="76"/>
      <c r="O762" s="76"/>
      <c r="P762" s="76"/>
      <c r="Q762" s="76"/>
      <c r="R762" s="76"/>
      <c r="S762" s="76"/>
    </row>
    <row r="763" spans="1:19" s="455" customFormat="1" x14ac:dyDescent="0.25">
      <c r="A763" s="76"/>
      <c r="B763" s="76"/>
      <c r="C763" s="87"/>
      <c r="D763" s="87"/>
      <c r="E763" s="87"/>
      <c r="F763" s="76"/>
      <c r="G763" s="76"/>
      <c r="H763" s="76"/>
      <c r="I763" s="76"/>
      <c r="J763" s="76"/>
      <c r="K763" s="76"/>
      <c r="L763" s="76"/>
      <c r="M763" s="76"/>
      <c r="N763" s="76"/>
      <c r="O763" s="76"/>
      <c r="P763" s="76"/>
      <c r="Q763" s="76"/>
      <c r="R763" s="76"/>
      <c r="S763" s="76"/>
    </row>
    <row r="764" spans="1:19" s="455" customFormat="1" x14ac:dyDescent="0.25">
      <c r="A764" s="76"/>
      <c r="B764" s="76"/>
      <c r="C764" s="87"/>
      <c r="D764" s="87"/>
      <c r="E764" s="87"/>
      <c r="F764" s="76"/>
      <c r="G764" s="76"/>
      <c r="H764" s="76"/>
      <c r="I764" s="76"/>
      <c r="J764" s="76"/>
      <c r="K764" s="76"/>
      <c r="L764" s="76"/>
      <c r="M764" s="76"/>
      <c r="N764" s="76"/>
      <c r="O764" s="76"/>
      <c r="P764" s="76"/>
      <c r="Q764" s="76"/>
      <c r="R764" s="76"/>
      <c r="S764" s="76"/>
    </row>
    <row r="765" spans="1:19" s="455" customFormat="1" x14ac:dyDescent="0.25">
      <c r="A765" s="76"/>
      <c r="B765" s="76"/>
      <c r="C765" s="87"/>
      <c r="D765" s="87"/>
      <c r="E765" s="87"/>
      <c r="F765" s="76"/>
      <c r="G765" s="76"/>
      <c r="H765" s="76"/>
      <c r="I765" s="76"/>
      <c r="J765" s="76"/>
      <c r="K765" s="76"/>
      <c r="L765" s="76"/>
      <c r="M765" s="76"/>
      <c r="N765" s="76"/>
      <c r="O765" s="76"/>
      <c r="P765" s="76"/>
      <c r="Q765" s="76"/>
      <c r="R765" s="76"/>
      <c r="S765" s="76"/>
    </row>
    <row r="766" spans="1:19" s="455" customFormat="1" x14ac:dyDescent="0.25">
      <c r="A766" s="76"/>
      <c r="B766" s="76"/>
      <c r="C766" s="87"/>
      <c r="D766" s="87"/>
      <c r="E766" s="87"/>
      <c r="F766" s="76"/>
      <c r="G766" s="76"/>
      <c r="H766" s="76"/>
      <c r="I766" s="76"/>
      <c r="J766" s="76"/>
      <c r="K766" s="76"/>
      <c r="L766" s="76"/>
      <c r="M766" s="76"/>
      <c r="N766" s="76"/>
      <c r="O766" s="76"/>
      <c r="P766" s="76"/>
      <c r="Q766" s="76"/>
      <c r="R766" s="76"/>
      <c r="S766" s="76"/>
    </row>
    <row r="767" spans="1:19" s="455" customFormat="1" x14ac:dyDescent="0.25">
      <c r="A767" s="76"/>
      <c r="B767" s="76"/>
      <c r="C767" s="87"/>
      <c r="D767" s="87"/>
      <c r="E767" s="87"/>
      <c r="F767" s="76"/>
      <c r="G767" s="76"/>
      <c r="H767" s="76"/>
      <c r="I767" s="76"/>
      <c r="J767" s="76"/>
      <c r="K767" s="76"/>
      <c r="L767" s="76"/>
      <c r="M767" s="76"/>
      <c r="N767" s="76"/>
      <c r="O767" s="76"/>
      <c r="P767" s="76"/>
      <c r="Q767" s="76"/>
      <c r="R767" s="76"/>
      <c r="S767" s="76"/>
    </row>
    <row r="768" spans="1:19" s="455" customFormat="1" x14ac:dyDescent="0.25">
      <c r="A768" s="76"/>
      <c r="B768" s="76"/>
      <c r="C768" s="87"/>
      <c r="D768" s="87"/>
      <c r="E768" s="87"/>
      <c r="F768" s="76"/>
      <c r="G768" s="76"/>
      <c r="H768" s="76"/>
      <c r="I768" s="76"/>
      <c r="J768" s="76"/>
      <c r="K768" s="76"/>
      <c r="L768" s="76"/>
      <c r="M768" s="76"/>
      <c r="N768" s="76"/>
      <c r="O768" s="76"/>
      <c r="P768" s="76"/>
      <c r="Q768" s="76"/>
      <c r="R768" s="76"/>
      <c r="S768" s="76"/>
    </row>
    <row r="769" spans="1:19" s="455" customFormat="1" x14ac:dyDescent="0.25">
      <c r="A769" s="76"/>
      <c r="B769" s="76"/>
      <c r="C769" s="87"/>
      <c r="D769" s="87"/>
      <c r="E769" s="87"/>
      <c r="F769" s="76"/>
      <c r="G769" s="76"/>
      <c r="H769" s="76"/>
      <c r="I769" s="76"/>
      <c r="J769" s="76"/>
      <c r="K769" s="76"/>
      <c r="L769" s="76"/>
      <c r="M769" s="76"/>
      <c r="N769" s="76"/>
      <c r="O769" s="76"/>
      <c r="P769" s="76"/>
      <c r="Q769" s="76"/>
      <c r="R769" s="76"/>
      <c r="S769" s="76"/>
    </row>
    <row r="770" spans="1:19" s="455" customFormat="1" x14ac:dyDescent="0.25">
      <c r="A770" s="76"/>
      <c r="B770" s="76"/>
      <c r="C770" s="87"/>
      <c r="D770" s="87"/>
      <c r="E770" s="87"/>
      <c r="F770" s="76"/>
      <c r="G770" s="76"/>
      <c r="H770" s="76"/>
      <c r="I770" s="76"/>
      <c r="J770" s="76"/>
      <c r="K770" s="76"/>
      <c r="L770" s="76"/>
      <c r="M770" s="76"/>
      <c r="N770" s="76"/>
      <c r="O770" s="76"/>
      <c r="P770" s="76"/>
      <c r="Q770" s="76"/>
      <c r="R770" s="76"/>
      <c r="S770" s="76"/>
    </row>
    <row r="771" spans="1:19" s="455" customFormat="1" x14ac:dyDescent="0.25">
      <c r="A771" s="76"/>
      <c r="B771" s="76"/>
      <c r="C771" s="87"/>
      <c r="D771" s="87"/>
      <c r="E771" s="87"/>
      <c r="F771" s="76"/>
      <c r="G771" s="76"/>
      <c r="H771" s="76"/>
      <c r="I771" s="76"/>
      <c r="J771" s="76"/>
      <c r="K771" s="76"/>
      <c r="L771" s="76"/>
      <c r="M771" s="76"/>
      <c r="N771" s="76"/>
      <c r="O771" s="76"/>
      <c r="P771" s="76"/>
      <c r="Q771" s="76"/>
      <c r="R771" s="76"/>
      <c r="S771" s="76"/>
    </row>
    <row r="772" spans="1:19" s="455" customFormat="1" x14ac:dyDescent="0.25">
      <c r="A772" s="76"/>
      <c r="B772" s="76"/>
      <c r="C772" s="87"/>
      <c r="D772" s="87"/>
      <c r="E772" s="87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</row>
    <row r="773" spans="1:19" s="455" customFormat="1" x14ac:dyDescent="0.25">
      <c r="A773" s="76"/>
      <c r="B773" s="76"/>
      <c r="C773" s="87"/>
      <c r="D773" s="87"/>
      <c r="E773" s="87"/>
      <c r="F773" s="76"/>
      <c r="G773" s="76"/>
      <c r="H773" s="76"/>
      <c r="I773" s="76"/>
      <c r="J773" s="76"/>
      <c r="K773" s="76"/>
      <c r="L773" s="76"/>
      <c r="M773" s="76"/>
      <c r="N773" s="76"/>
      <c r="O773" s="76"/>
      <c r="P773" s="76"/>
      <c r="Q773" s="76"/>
      <c r="R773" s="76"/>
      <c r="S773" s="76"/>
    </row>
    <row r="774" spans="1:19" s="455" customFormat="1" x14ac:dyDescent="0.25">
      <c r="A774" s="76"/>
      <c r="B774" s="76"/>
      <c r="C774" s="87"/>
      <c r="D774" s="87"/>
      <c r="E774" s="87"/>
      <c r="F774" s="76"/>
      <c r="G774" s="76"/>
      <c r="H774" s="76"/>
      <c r="I774" s="76"/>
      <c r="J774" s="76"/>
      <c r="K774" s="76"/>
      <c r="L774" s="76"/>
      <c r="M774" s="76"/>
      <c r="N774" s="76"/>
      <c r="O774" s="76"/>
      <c r="P774" s="76"/>
      <c r="Q774" s="76"/>
      <c r="R774" s="76"/>
      <c r="S774" s="76"/>
    </row>
    <row r="775" spans="1:19" s="455" customFormat="1" x14ac:dyDescent="0.25">
      <c r="A775" s="76"/>
      <c r="B775" s="76"/>
      <c r="C775" s="87"/>
      <c r="D775" s="87"/>
      <c r="E775" s="87"/>
      <c r="F775" s="76"/>
      <c r="G775" s="76"/>
      <c r="H775" s="76"/>
      <c r="I775" s="76"/>
      <c r="J775" s="76"/>
      <c r="K775" s="76"/>
      <c r="L775" s="76"/>
      <c r="M775" s="76"/>
      <c r="N775" s="76"/>
      <c r="O775" s="76"/>
      <c r="P775" s="76"/>
      <c r="Q775" s="76"/>
      <c r="R775" s="76"/>
      <c r="S775" s="76"/>
    </row>
    <row r="776" spans="1:19" s="455" customFormat="1" x14ac:dyDescent="0.25">
      <c r="A776" s="76"/>
      <c r="B776" s="76"/>
      <c r="C776" s="87"/>
      <c r="D776" s="87"/>
      <c r="E776" s="87"/>
      <c r="F776" s="76"/>
      <c r="G776" s="76"/>
      <c r="H776" s="76"/>
      <c r="I776" s="76"/>
      <c r="J776" s="76"/>
      <c r="K776" s="76"/>
      <c r="L776" s="76"/>
      <c r="M776" s="76"/>
      <c r="N776" s="76"/>
      <c r="O776" s="76"/>
      <c r="P776" s="76"/>
      <c r="Q776" s="76"/>
      <c r="R776" s="76"/>
      <c r="S776" s="76"/>
    </row>
    <row r="777" spans="1:19" s="455" customFormat="1" x14ac:dyDescent="0.25">
      <c r="A777" s="76"/>
      <c r="B777" s="76"/>
      <c r="C777" s="87"/>
      <c r="D777" s="87"/>
      <c r="E777" s="87"/>
      <c r="F777" s="76"/>
      <c r="G777" s="76"/>
      <c r="H777" s="76"/>
      <c r="I777" s="76"/>
      <c r="J777" s="76"/>
      <c r="K777" s="76"/>
      <c r="L777" s="76"/>
      <c r="M777" s="76"/>
      <c r="N777" s="76"/>
      <c r="O777" s="76"/>
      <c r="P777" s="76"/>
      <c r="Q777" s="76"/>
      <c r="R777" s="76"/>
      <c r="S777" s="76"/>
    </row>
    <row r="778" spans="1:19" s="455" customFormat="1" x14ac:dyDescent="0.25">
      <c r="A778" s="76"/>
      <c r="B778" s="76"/>
      <c r="C778" s="87"/>
      <c r="D778" s="87"/>
      <c r="E778" s="87"/>
      <c r="F778" s="76"/>
      <c r="G778" s="76"/>
      <c r="H778" s="76"/>
      <c r="I778" s="76"/>
      <c r="J778" s="76"/>
      <c r="K778" s="76"/>
      <c r="L778" s="76"/>
      <c r="M778" s="76"/>
      <c r="N778" s="76"/>
      <c r="O778" s="76"/>
      <c r="P778" s="76"/>
      <c r="Q778" s="76"/>
      <c r="R778" s="76"/>
      <c r="S778" s="76"/>
    </row>
    <row r="779" spans="1:19" s="455" customFormat="1" x14ac:dyDescent="0.25">
      <c r="A779" s="76"/>
      <c r="B779" s="76"/>
      <c r="C779" s="87"/>
      <c r="D779" s="87"/>
      <c r="E779" s="87"/>
      <c r="F779" s="76"/>
      <c r="G779" s="76"/>
      <c r="H779" s="76"/>
      <c r="I779" s="76"/>
      <c r="J779" s="76"/>
      <c r="K779" s="76"/>
      <c r="L779" s="76"/>
      <c r="M779" s="76"/>
      <c r="N779" s="76"/>
      <c r="O779" s="76"/>
      <c r="P779" s="76"/>
      <c r="Q779" s="76"/>
      <c r="R779" s="76"/>
      <c r="S779" s="76"/>
    </row>
    <row r="780" spans="1:19" s="455" customFormat="1" x14ac:dyDescent="0.25">
      <c r="A780" s="76"/>
      <c r="B780" s="76"/>
      <c r="C780" s="87"/>
      <c r="D780" s="87"/>
      <c r="E780" s="87"/>
      <c r="F780" s="76"/>
      <c r="G780" s="76"/>
      <c r="H780" s="76"/>
      <c r="I780" s="76"/>
      <c r="J780" s="76"/>
      <c r="K780" s="76"/>
      <c r="L780" s="76"/>
      <c r="M780" s="76"/>
      <c r="N780" s="76"/>
      <c r="O780" s="76"/>
      <c r="P780" s="76"/>
      <c r="Q780" s="76"/>
      <c r="R780" s="76"/>
      <c r="S780" s="76"/>
    </row>
    <row r="781" spans="1:19" s="455" customFormat="1" x14ac:dyDescent="0.25">
      <c r="A781" s="76"/>
      <c r="B781" s="76"/>
      <c r="C781" s="87"/>
      <c r="D781" s="87"/>
      <c r="E781" s="87"/>
      <c r="F781" s="76"/>
      <c r="G781" s="76"/>
      <c r="H781" s="76"/>
      <c r="I781" s="76"/>
      <c r="J781" s="76"/>
      <c r="K781" s="76"/>
      <c r="L781" s="76"/>
      <c r="M781" s="76"/>
      <c r="N781" s="76"/>
      <c r="O781" s="76"/>
      <c r="P781" s="76"/>
      <c r="Q781" s="76"/>
      <c r="R781" s="76"/>
      <c r="S781" s="76"/>
    </row>
    <row r="782" spans="1:19" s="455" customFormat="1" x14ac:dyDescent="0.25">
      <c r="A782" s="76"/>
      <c r="B782" s="76"/>
      <c r="C782" s="87"/>
      <c r="D782" s="87"/>
      <c r="E782" s="87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</row>
    <row r="783" spans="1:19" s="455" customFormat="1" x14ac:dyDescent="0.25">
      <c r="A783" s="76"/>
      <c r="B783" s="76"/>
      <c r="C783" s="87"/>
      <c r="D783" s="87"/>
      <c r="E783" s="87"/>
      <c r="F783" s="76"/>
      <c r="G783" s="76"/>
      <c r="H783" s="76"/>
      <c r="I783" s="76"/>
      <c r="J783" s="76"/>
      <c r="K783" s="76"/>
      <c r="L783" s="76"/>
      <c r="M783" s="76"/>
      <c r="N783" s="76"/>
      <c r="O783" s="76"/>
      <c r="P783" s="76"/>
      <c r="Q783" s="76"/>
      <c r="R783" s="76"/>
      <c r="S783" s="76"/>
    </row>
    <row r="784" spans="1:19" s="455" customFormat="1" x14ac:dyDescent="0.25">
      <c r="A784" s="76"/>
      <c r="B784" s="76"/>
      <c r="C784" s="87"/>
      <c r="D784" s="87"/>
      <c r="E784" s="87"/>
      <c r="F784" s="76"/>
      <c r="G784" s="76"/>
      <c r="H784" s="76"/>
      <c r="I784" s="76"/>
      <c r="J784" s="76"/>
      <c r="K784" s="76"/>
      <c r="L784" s="76"/>
      <c r="M784" s="76"/>
      <c r="N784" s="76"/>
      <c r="O784" s="76"/>
      <c r="P784" s="76"/>
      <c r="Q784" s="76"/>
      <c r="R784" s="76"/>
      <c r="S784" s="76"/>
    </row>
    <row r="785" spans="1:19" s="455" customFormat="1" x14ac:dyDescent="0.25">
      <c r="A785" s="76"/>
      <c r="B785" s="76"/>
      <c r="C785" s="87"/>
      <c r="D785" s="87"/>
      <c r="E785" s="87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  <c r="S785" s="76"/>
    </row>
    <row r="786" spans="1:19" s="455" customFormat="1" x14ac:dyDescent="0.25">
      <c r="A786" s="76"/>
      <c r="B786" s="76"/>
      <c r="C786" s="87"/>
      <c r="D786" s="87"/>
      <c r="E786" s="87"/>
      <c r="F786" s="76"/>
      <c r="G786" s="76"/>
      <c r="H786" s="76"/>
      <c r="I786" s="76"/>
      <c r="J786" s="76"/>
      <c r="K786" s="76"/>
      <c r="L786" s="76"/>
      <c r="M786" s="76"/>
      <c r="N786" s="76"/>
      <c r="O786" s="76"/>
      <c r="P786" s="76"/>
      <c r="Q786" s="76"/>
      <c r="R786" s="76"/>
      <c r="S786" s="76"/>
    </row>
    <row r="787" spans="1:19" s="455" customFormat="1" x14ac:dyDescent="0.25">
      <c r="A787" s="76"/>
      <c r="B787" s="76"/>
      <c r="C787" s="87"/>
      <c r="D787" s="87"/>
      <c r="E787" s="87"/>
      <c r="F787" s="76"/>
      <c r="G787" s="76"/>
      <c r="H787" s="76"/>
      <c r="I787" s="76"/>
      <c r="J787" s="76"/>
      <c r="K787" s="76"/>
      <c r="L787" s="76"/>
      <c r="M787" s="76"/>
      <c r="N787" s="76"/>
      <c r="O787" s="76"/>
      <c r="P787" s="76"/>
      <c r="Q787" s="76"/>
      <c r="R787" s="76"/>
      <c r="S787" s="76"/>
    </row>
    <row r="788" spans="1:19" s="455" customFormat="1" x14ac:dyDescent="0.25">
      <c r="A788" s="76"/>
      <c r="B788" s="76"/>
      <c r="C788" s="87"/>
      <c r="D788" s="87"/>
      <c r="E788" s="87"/>
      <c r="F788" s="76"/>
      <c r="G788" s="76"/>
      <c r="H788" s="76"/>
      <c r="I788" s="76"/>
      <c r="J788" s="76"/>
      <c r="K788" s="76"/>
      <c r="L788" s="76"/>
      <c r="M788" s="76"/>
      <c r="N788" s="76"/>
      <c r="O788" s="76"/>
      <c r="P788" s="76"/>
      <c r="Q788" s="76"/>
      <c r="R788" s="76"/>
      <c r="S788" s="76"/>
    </row>
    <row r="789" spans="1:19" s="455" customFormat="1" x14ac:dyDescent="0.25">
      <c r="A789" s="76"/>
      <c r="B789" s="76"/>
      <c r="C789" s="87"/>
      <c r="D789" s="87"/>
      <c r="E789" s="87"/>
      <c r="F789" s="76"/>
      <c r="G789" s="76"/>
      <c r="H789" s="76"/>
      <c r="I789" s="76"/>
      <c r="J789" s="76"/>
      <c r="K789" s="76"/>
      <c r="L789" s="76"/>
      <c r="M789" s="76"/>
      <c r="N789" s="76"/>
      <c r="O789" s="76"/>
      <c r="P789" s="76"/>
      <c r="Q789" s="76"/>
      <c r="R789" s="76"/>
      <c r="S789" s="76"/>
    </row>
    <row r="790" spans="1:19" s="455" customFormat="1" x14ac:dyDescent="0.25">
      <c r="A790" s="76"/>
      <c r="B790" s="76"/>
      <c r="C790" s="87"/>
      <c r="D790" s="87"/>
      <c r="E790" s="87"/>
      <c r="F790" s="76"/>
      <c r="G790" s="76"/>
      <c r="H790" s="76"/>
      <c r="I790" s="76"/>
      <c r="J790" s="76"/>
      <c r="K790" s="76"/>
      <c r="L790" s="76"/>
      <c r="M790" s="76"/>
      <c r="N790" s="76"/>
      <c r="O790" s="76"/>
      <c r="P790" s="76"/>
      <c r="Q790" s="76"/>
      <c r="R790" s="76"/>
      <c r="S790" s="76"/>
    </row>
    <row r="791" spans="1:19" s="455" customFormat="1" x14ac:dyDescent="0.25">
      <c r="A791" s="76"/>
      <c r="B791" s="76"/>
      <c r="C791" s="87"/>
      <c r="D791" s="87"/>
      <c r="E791" s="87"/>
      <c r="F791" s="76"/>
      <c r="G791" s="76"/>
      <c r="H791" s="76"/>
      <c r="I791" s="76"/>
      <c r="J791" s="76"/>
      <c r="K791" s="76"/>
      <c r="L791" s="76"/>
      <c r="M791" s="76"/>
      <c r="N791" s="76"/>
      <c r="O791" s="76"/>
      <c r="P791" s="76"/>
      <c r="Q791" s="76"/>
      <c r="R791" s="76"/>
      <c r="S791" s="76"/>
    </row>
    <row r="792" spans="1:19" s="455" customFormat="1" x14ac:dyDescent="0.25">
      <c r="A792" s="76"/>
      <c r="B792" s="76"/>
      <c r="C792" s="87"/>
      <c r="D792" s="87"/>
      <c r="E792" s="87"/>
      <c r="F792" s="76"/>
      <c r="G792" s="76"/>
      <c r="H792" s="76"/>
      <c r="I792" s="76"/>
      <c r="J792" s="76"/>
      <c r="K792" s="76"/>
      <c r="L792" s="76"/>
      <c r="M792" s="76"/>
      <c r="N792" s="76"/>
      <c r="O792" s="76"/>
      <c r="P792" s="76"/>
      <c r="Q792" s="76"/>
      <c r="R792" s="76"/>
      <c r="S792" s="76"/>
    </row>
    <row r="793" spans="1:19" s="455" customFormat="1" x14ac:dyDescent="0.25">
      <c r="A793" s="76"/>
      <c r="B793" s="76"/>
      <c r="C793" s="87"/>
      <c r="D793" s="87"/>
      <c r="E793" s="87"/>
      <c r="F793" s="76"/>
      <c r="G793" s="76"/>
      <c r="H793" s="76"/>
      <c r="I793" s="76"/>
      <c r="J793" s="76"/>
      <c r="K793" s="76"/>
      <c r="L793" s="76"/>
      <c r="M793" s="76"/>
      <c r="N793" s="76"/>
      <c r="O793" s="76"/>
      <c r="P793" s="76"/>
      <c r="Q793" s="76"/>
      <c r="R793" s="76"/>
      <c r="S793" s="76"/>
    </row>
    <row r="794" spans="1:19" s="455" customFormat="1" x14ac:dyDescent="0.25">
      <c r="A794" s="76"/>
      <c r="B794" s="76"/>
      <c r="C794" s="87"/>
      <c r="D794" s="87"/>
      <c r="E794" s="87"/>
      <c r="F794" s="76"/>
      <c r="G794" s="76"/>
      <c r="H794" s="76"/>
      <c r="I794" s="76"/>
      <c r="J794" s="76"/>
      <c r="K794" s="76"/>
      <c r="L794" s="76"/>
      <c r="M794" s="76"/>
      <c r="N794" s="76"/>
      <c r="O794" s="76"/>
      <c r="P794" s="76"/>
      <c r="Q794" s="76"/>
      <c r="R794" s="76"/>
      <c r="S794" s="76"/>
    </row>
    <row r="795" spans="1:19" s="455" customFormat="1" x14ac:dyDescent="0.25">
      <c r="A795" s="76"/>
      <c r="B795" s="76"/>
      <c r="C795" s="87"/>
      <c r="D795" s="87"/>
      <c r="E795" s="87"/>
      <c r="F795" s="76"/>
      <c r="G795" s="76"/>
      <c r="H795" s="76"/>
      <c r="I795" s="76"/>
      <c r="J795" s="76"/>
      <c r="K795" s="76"/>
      <c r="L795" s="76"/>
      <c r="M795" s="76"/>
      <c r="N795" s="76"/>
      <c r="O795" s="76"/>
      <c r="P795" s="76"/>
      <c r="Q795" s="76"/>
      <c r="R795" s="76"/>
      <c r="S795" s="76"/>
    </row>
    <row r="796" spans="1:19" s="455" customFormat="1" x14ac:dyDescent="0.25">
      <c r="A796" s="76"/>
      <c r="B796" s="76"/>
      <c r="C796" s="87"/>
      <c r="D796" s="87"/>
      <c r="E796" s="87"/>
      <c r="F796" s="76"/>
      <c r="G796" s="76"/>
      <c r="H796" s="76"/>
      <c r="I796" s="76"/>
      <c r="J796" s="76"/>
      <c r="K796" s="76"/>
      <c r="L796" s="76"/>
      <c r="M796" s="76"/>
      <c r="N796" s="76"/>
      <c r="O796" s="76"/>
      <c r="P796" s="76"/>
      <c r="Q796" s="76"/>
      <c r="R796" s="76"/>
      <c r="S796" s="76"/>
    </row>
    <row r="797" spans="1:19" s="455" customFormat="1" x14ac:dyDescent="0.25">
      <c r="A797" s="76"/>
      <c r="B797" s="76"/>
      <c r="C797" s="87"/>
      <c r="D797" s="87"/>
      <c r="E797" s="87"/>
      <c r="F797" s="76"/>
      <c r="G797" s="76"/>
      <c r="H797" s="76"/>
      <c r="I797" s="76"/>
      <c r="J797" s="76"/>
      <c r="K797" s="76"/>
      <c r="L797" s="76"/>
      <c r="M797" s="76"/>
      <c r="N797" s="76"/>
      <c r="O797" s="76"/>
      <c r="P797" s="76"/>
      <c r="Q797" s="76"/>
      <c r="R797" s="76"/>
      <c r="S797" s="76"/>
    </row>
    <row r="798" spans="1:19" s="455" customFormat="1" x14ac:dyDescent="0.25">
      <c r="A798" s="76"/>
      <c r="B798" s="76"/>
      <c r="C798" s="87"/>
      <c r="D798" s="87"/>
      <c r="E798" s="87"/>
      <c r="F798" s="76"/>
      <c r="G798" s="76"/>
      <c r="H798" s="76"/>
      <c r="I798" s="76"/>
      <c r="J798" s="76"/>
      <c r="K798" s="76"/>
      <c r="L798" s="76"/>
      <c r="M798" s="76"/>
      <c r="N798" s="76"/>
      <c r="O798" s="76"/>
      <c r="P798" s="76"/>
      <c r="Q798" s="76"/>
      <c r="R798" s="76"/>
      <c r="S798" s="76"/>
    </row>
    <row r="799" spans="1:19" s="455" customFormat="1" x14ac:dyDescent="0.25">
      <c r="A799" s="76"/>
      <c r="B799" s="76"/>
      <c r="C799" s="87"/>
      <c r="D799" s="87"/>
      <c r="E799" s="87"/>
      <c r="F799" s="76"/>
      <c r="G799" s="76"/>
      <c r="H799" s="76"/>
      <c r="I799" s="76"/>
      <c r="J799" s="76"/>
      <c r="K799" s="76"/>
      <c r="L799" s="76"/>
      <c r="M799" s="76"/>
      <c r="N799" s="76"/>
      <c r="O799" s="76"/>
      <c r="P799" s="76"/>
      <c r="Q799" s="76"/>
      <c r="R799" s="76"/>
      <c r="S799" s="76"/>
    </row>
    <row r="800" spans="1:19" s="455" customFormat="1" x14ac:dyDescent="0.25">
      <c r="A800" s="76"/>
      <c r="B800" s="76"/>
      <c r="C800" s="87"/>
      <c r="D800" s="87"/>
      <c r="E800" s="87"/>
      <c r="F800" s="76"/>
      <c r="G800" s="76"/>
      <c r="H800" s="76"/>
      <c r="I800" s="76"/>
      <c r="J800" s="76"/>
      <c r="K800" s="76"/>
      <c r="L800" s="76"/>
      <c r="M800" s="76"/>
      <c r="N800" s="76"/>
      <c r="O800" s="76"/>
      <c r="P800" s="76"/>
      <c r="Q800" s="76"/>
      <c r="R800" s="76"/>
      <c r="S800" s="76"/>
    </row>
    <row r="801" spans="1:19" s="455" customFormat="1" x14ac:dyDescent="0.25">
      <c r="A801" s="76"/>
      <c r="B801" s="76"/>
      <c r="C801" s="87"/>
      <c r="D801" s="87"/>
      <c r="E801" s="87"/>
      <c r="F801" s="76"/>
      <c r="G801" s="76"/>
      <c r="H801" s="76"/>
      <c r="I801" s="76"/>
      <c r="J801" s="76"/>
      <c r="K801" s="76"/>
      <c r="L801" s="76"/>
      <c r="M801" s="76"/>
      <c r="N801" s="76"/>
      <c r="O801" s="76"/>
      <c r="P801" s="76"/>
      <c r="Q801" s="76"/>
      <c r="R801" s="76"/>
      <c r="S801" s="76"/>
    </row>
    <row r="802" spans="1:19" s="455" customFormat="1" x14ac:dyDescent="0.25">
      <c r="A802" s="76"/>
      <c r="B802" s="76"/>
      <c r="C802" s="87"/>
      <c r="D802" s="87"/>
      <c r="E802" s="87"/>
      <c r="F802" s="76"/>
      <c r="G802" s="76"/>
      <c r="H802" s="76"/>
      <c r="I802" s="76"/>
      <c r="J802" s="76"/>
      <c r="K802" s="76"/>
      <c r="L802" s="76"/>
      <c r="M802" s="76"/>
      <c r="N802" s="76"/>
      <c r="O802" s="76"/>
      <c r="P802" s="76"/>
      <c r="Q802" s="76"/>
      <c r="R802" s="76"/>
      <c r="S802" s="76"/>
    </row>
    <row r="803" spans="1:19" s="455" customFormat="1" x14ac:dyDescent="0.25">
      <c r="A803" s="76"/>
      <c r="B803" s="76"/>
      <c r="C803" s="87"/>
      <c r="D803" s="87"/>
      <c r="E803" s="87"/>
      <c r="F803" s="76"/>
      <c r="G803" s="76"/>
      <c r="H803" s="76"/>
      <c r="I803" s="76"/>
      <c r="J803" s="76"/>
      <c r="K803" s="76"/>
      <c r="L803" s="76"/>
      <c r="M803" s="76"/>
      <c r="N803" s="76"/>
      <c r="O803" s="76"/>
      <c r="P803" s="76"/>
      <c r="Q803" s="76"/>
      <c r="R803" s="76"/>
      <c r="S803" s="76"/>
    </row>
    <row r="804" spans="1:19" s="455" customFormat="1" x14ac:dyDescent="0.25">
      <c r="A804" s="76"/>
      <c r="B804" s="76"/>
      <c r="C804" s="87"/>
      <c r="D804" s="87"/>
      <c r="E804" s="87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76"/>
      <c r="Q804" s="76"/>
      <c r="R804" s="76"/>
      <c r="S804" s="76"/>
    </row>
    <row r="805" spans="1:19" s="455" customFormat="1" x14ac:dyDescent="0.25">
      <c r="A805" s="76"/>
      <c r="B805" s="76"/>
      <c r="C805" s="87"/>
      <c r="D805" s="87"/>
      <c r="E805" s="87"/>
      <c r="F805" s="76"/>
      <c r="G805" s="76"/>
      <c r="H805" s="76"/>
      <c r="I805" s="76"/>
      <c r="J805" s="76"/>
      <c r="K805" s="76"/>
      <c r="L805" s="76"/>
      <c r="M805" s="76"/>
      <c r="N805" s="76"/>
      <c r="O805" s="76"/>
      <c r="P805" s="76"/>
      <c r="Q805" s="76"/>
      <c r="R805" s="76"/>
      <c r="S805" s="76"/>
    </row>
    <row r="806" spans="1:19" s="455" customFormat="1" x14ac:dyDescent="0.25">
      <c r="A806" s="76"/>
      <c r="B806" s="76"/>
      <c r="C806" s="87"/>
      <c r="D806" s="87"/>
      <c r="E806" s="87"/>
      <c r="F806" s="76"/>
      <c r="G806" s="76"/>
      <c r="H806" s="76"/>
      <c r="I806" s="76"/>
      <c r="J806" s="76"/>
      <c r="K806" s="76"/>
      <c r="L806" s="76"/>
      <c r="M806" s="76"/>
      <c r="N806" s="76"/>
      <c r="O806" s="76"/>
      <c r="P806" s="76"/>
      <c r="Q806" s="76"/>
      <c r="R806" s="76"/>
      <c r="S806" s="76"/>
    </row>
    <row r="807" spans="1:19" s="455" customFormat="1" x14ac:dyDescent="0.25">
      <c r="A807" s="76"/>
      <c r="B807" s="76"/>
      <c r="C807" s="87"/>
      <c r="D807" s="87"/>
      <c r="E807" s="87"/>
      <c r="F807" s="76"/>
      <c r="G807" s="76"/>
      <c r="H807" s="76"/>
      <c r="I807" s="76"/>
      <c r="J807" s="76"/>
      <c r="K807" s="76"/>
      <c r="L807" s="76"/>
      <c r="M807" s="76"/>
      <c r="N807" s="76"/>
      <c r="O807" s="76"/>
      <c r="P807" s="76"/>
      <c r="Q807" s="76"/>
      <c r="R807" s="76"/>
      <c r="S807" s="76"/>
    </row>
    <row r="808" spans="1:19" s="455" customFormat="1" x14ac:dyDescent="0.25">
      <c r="A808" s="76"/>
      <c r="B808" s="76"/>
      <c r="C808" s="87"/>
      <c r="D808" s="87"/>
      <c r="E808" s="87"/>
      <c r="F808" s="76"/>
      <c r="G808" s="76"/>
      <c r="H808" s="76"/>
      <c r="I808" s="76"/>
      <c r="J808" s="76"/>
      <c r="K808" s="76"/>
      <c r="L808" s="76"/>
      <c r="M808" s="76"/>
      <c r="N808" s="76"/>
      <c r="O808" s="76"/>
      <c r="P808" s="76"/>
      <c r="Q808" s="76"/>
      <c r="R808" s="76"/>
      <c r="S808" s="76"/>
    </row>
    <row r="809" spans="1:19" s="455" customFormat="1" x14ac:dyDescent="0.25">
      <c r="A809" s="76"/>
      <c r="B809" s="76"/>
      <c r="C809" s="87"/>
      <c r="D809" s="87"/>
      <c r="E809" s="87"/>
      <c r="F809" s="76"/>
      <c r="G809" s="76"/>
      <c r="H809" s="76"/>
      <c r="I809" s="76"/>
      <c r="J809" s="76"/>
      <c r="K809" s="76"/>
      <c r="L809" s="76"/>
      <c r="M809" s="76"/>
      <c r="N809" s="76"/>
      <c r="O809" s="76"/>
      <c r="P809" s="76"/>
      <c r="Q809" s="76"/>
      <c r="R809" s="76"/>
      <c r="S809" s="76"/>
    </row>
    <row r="810" spans="1:19" s="455" customFormat="1" x14ac:dyDescent="0.25">
      <c r="A810" s="76"/>
      <c r="B810" s="76"/>
      <c r="C810" s="87"/>
      <c r="D810" s="87"/>
      <c r="E810" s="87"/>
      <c r="F810" s="76"/>
      <c r="G810" s="76"/>
      <c r="H810" s="76"/>
      <c r="I810" s="76"/>
      <c r="J810" s="76"/>
      <c r="K810" s="76"/>
      <c r="L810" s="76"/>
      <c r="M810" s="76"/>
      <c r="N810" s="76"/>
      <c r="O810" s="76"/>
      <c r="P810" s="76"/>
      <c r="Q810" s="76"/>
      <c r="R810" s="76"/>
      <c r="S810" s="76"/>
    </row>
    <row r="811" spans="1:19" s="455" customFormat="1" x14ac:dyDescent="0.25">
      <c r="A811" s="76"/>
      <c r="B811" s="76"/>
      <c r="C811" s="87"/>
      <c r="D811" s="87"/>
      <c r="E811" s="87"/>
      <c r="F811" s="76"/>
      <c r="G811" s="76"/>
      <c r="H811" s="76"/>
      <c r="I811" s="76"/>
      <c r="J811" s="76"/>
      <c r="K811" s="76"/>
      <c r="L811" s="76"/>
      <c r="M811" s="76"/>
      <c r="N811" s="76"/>
      <c r="O811" s="76"/>
      <c r="P811" s="76"/>
      <c r="Q811" s="76"/>
      <c r="R811" s="76"/>
      <c r="S811" s="76"/>
    </row>
    <row r="812" spans="1:19" s="455" customFormat="1" x14ac:dyDescent="0.25">
      <c r="A812" s="76"/>
      <c r="B812" s="76"/>
      <c r="C812" s="87"/>
      <c r="D812" s="87"/>
      <c r="E812" s="87"/>
      <c r="F812" s="76"/>
      <c r="G812" s="76"/>
      <c r="H812" s="76"/>
      <c r="I812" s="76"/>
      <c r="J812" s="76"/>
      <c r="K812" s="76"/>
      <c r="L812" s="76"/>
      <c r="M812" s="76"/>
      <c r="N812" s="76"/>
      <c r="O812" s="76"/>
      <c r="P812" s="76"/>
      <c r="Q812" s="76"/>
      <c r="R812" s="76"/>
      <c r="S812" s="76"/>
    </row>
    <row r="813" spans="1:19" s="455" customFormat="1" x14ac:dyDescent="0.25">
      <c r="A813" s="76"/>
      <c r="B813" s="76"/>
      <c r="C813" s="87"/>
      <c r="D813" s="87"/>
      <c r="E813" s="87"/>
      <c r="F813" s="76"/>
      <c r="G813" s="76"/>
      <c r="H813" s="76"/>
      <c r="I813" s="76"/>
      <c r="J813" s="76"/>
      <c r="K813" s="76"/>
      <c r="L813" s="76"/>
      <c r="M813" s="76"/>
      <c r="N813" s="76"/>
      <c r="O813" s="76"/>
      <c r="P813" s="76"/>
      <c r="Q813" s="76"/>
      <c r="R813" s="76"/>
      <c r="S813" s="76"/>
    </row>
    <row r="814" spans="1:19" s="455" customFormat="1" x14ac:dyDescent="0.25">
      <c r="A814" s="76"/>
      <c r="B814" s="76"/>
      <c r="C814" s="87"/>
      <c r="D814" s="87"/>
      <c r="E814" s="87"/>
      <c r="F814" s="76"/>
      <c r="G814" s="76"/>
      <c r="H814" s="76"/>
      <c r="I814" s="76"/>
      <c r="J814" s="76"/>
      <c r="K814" s="76"/>
      <c r="L814" s="76"/>
      <c r="M814" s="76"/>
      <c r="N814" s="76"/>
      <c r="O814" s="76"/>
      <c r="P814" s="76"/>
      <c r="Q814" s="76"/>
      <c r="R814" s="76"/>
      <c r="S814" s="76"/>
    </row>
    <row r="815" spans="1:19" s="455" customFormat="1" x14ac:dyDescent="0.25">
      <c r="A815" s="76"/>
      <c r="B815" s="76"/>
      <c r="C815" s="87"/>
      <c r="D815" s="87"/>
      <c r="E815" s="87"/>
      <c r="F815" s="76"/>
      <c r="G815" s="76"/>
      <c r="H815" s="76"/>
      <c r="I815" s="76"/>
      <c r="J815" s="76"/>
      <c r="K815" s="76"/>
      <c r="L815" s="76"/>
      <c r="M815" s="76"/>
      <c r="N815" s="76"/>
      <c r="O815" s="76"/>
      <c r="P815" s="76"/>
      <c r="Q815" s="76"/>
      <c r="R815" s="76"/>
      <c r="S815" s="76"/>
    </row>
    <row r="816" spans="1:19" s="455" customFormat="1" x14ac:dyDescent="0.25">
      <c r="A816" s="76"/>
      <c r="B816" s="76"/>
      <c r="C816" s="87"/>
      <c r="D816" s="87"/>
      <c r="E816" s="87"/>
      <c r="F816" s="76"/>
      <c r="G816" s="76"/>
      <c r="H816" s="76"/>
      <c r="I816" s="76"/>
      <c r="J816" s="76"/>
      <c r="K816" s="76"/>
      <c r="L816" s="76"/>
      <c r="M816" s="76"/>
      <c r="N816" s="76"/>
      <c r="O816" s="76"/>
      <c r="P816" s="76"/>
      <c r="Q816" s="76"/>
      <c r="R816" s="76"/>
      <c r="S816" s="76"/>
    </row>
    <row r="817" spans="1:19" s="455" customFormat="1" x14ac:dyDescent="0.25">
      <c r="A817" s="76"/>
      <c r="B817" s="76"/>
      <c r="C817" s="87"/>
      <c r="D817" s="87"/>
      <c r="E817" s="87"/>
      <c r="F817" s="76"/>
      <c r="G817" s="76"/>
      <c r="H817" s="76"/>
      <c r="I817" s="76"/>
      <c r="J817" s="76"/>
      <c r="K817" s="76"/>
      <c r="L817" s="76"/>
      <c r="M817" s="76"/>
      <c r="N817" s="76"/>
      <c r="O817" s="76"/>
      <c r="P817" s="76"/>
      <c r="Q817" s="76"/>
      <c r="R817" s="76"/>
      <c r="S817" s="76"/>
    </row>
    <row r="818" spans="1:19" s="455" customFormat="1" x14ac:dyDescent="0.25">
      <c r="A818" s="76"/>
      <c r="B818" s="76"/>
      <c r="C818" s="87"/>
      <c r="D818" s="87"/>
      <c r="E818" s="87"/>
      <c r="F818" s="76"/>
      <c r="G818" s="76"/>
      <c r="H818" s="76"/>
      <c r="I818" s="76"/>
      <c r="J818" s="76"/>
      <c r="K818" s="76"/>
      <c r="L818" s="76"/>
      <c r="M818" s="76"/>
      <c r="N818" s="76"/>
      <c r="O818" s="76"/>
      <c r="P818" s="76"/>
      <c r="Q818" s="76"/>
      <c r="R818" s="76"/>
      <c r="S818" s="76"/>
    </row>
    <row r="819" spans="1:19" s="455" customFormat="1" x14ac:dyDescent="0.25">
      <c r="A819" s="76"/>
      <c r="B819" s="76"/>
      <c r="C819" s="87"/>
      <c r="D819" s="87"/>
      <c r="E819" s="87"/>
      <c r="F819" s="76"/>
      <c r="G819" s="76"/>
      <c r="H819" s="76"/>
      <c r="I819" s="76"/>
      <c r="J819" s="76"/>
      <c r="K819" s="76"/>
      <c r="L819" s="76"/>
      <c r="M819" s="76"/>
      <c r="N819" s="76"/>
      <c r="O819" s="76"/>
      <c r="P819" s="76"/>
      <c r="Q819" s="76"/>
      <c r="R819" s="76"/>
      <c r="S819" s="76"/>
    </row>
    <row r="820" spans="1:19" s="455" customFormat="1" x14ac:dyDescent="0.25">
      <c r="A820" s="76"/>
      <c r="B820" s="76"/>
      <c r="C820" s="87"/>
      <c r="D820" s="87"/>
      <c r="E820" s="87"/>
      <c r="F820" s="76"/>
      <c r="G820" s="76"/>
      <c r="H820" s="76"/>
      <c r="I820" s="76"/>
      <c r="J820" s="76"/>
      <c r="K820" s="76"/>
      <c r="L820" s="76"/>
      <c r="M820" s="76"/>
      <c r="N820" s="76"/>
      <c r="O820" s="76"/>
      <c r="P820" s="76"/>
      <c r="Q820" s="76"/>
      <c r="R820" s="76"/>
      <c r="S820" s="76"/>
    </row>
    <row r="821" spans="1:19" s="455" customFormat="1" x14ac:dyDescent="0.25">
      <c r="A821" s="76"/>
      <c r="B821" s="76"/>
      <c r="C821" s="87"/>
      <c r="D821" s="87"/>
      <c r="E821" s="87"/>
      <c r="F821" s="76"/>
      <c r="G821" s="76"/>
      <c r="H821" s="76"/>
      <c r="I821" s="76"/>
      <c r="J821" s="76"/>
      <c r="K821" s="76"/>
      <c r="L821" s="76"/>
      <c r="M821" s="76"/>
      <c r="N821" s="76"/>
      <c r="O821" s="76"/>
      <c r="P821" s="76"/>
      <c r="Q821" s="76"/>
      <c r="R821" s="76"/>
      <c r="S821" s="76"/>
    </row>
    <row r="822" spans="1:19" s="455" customFormat="1" x14ac:dyDescent="0.25">
      <c r="A822" s="76"/>
      <c r="B822" s="76"/>
      <c r="C822" s="87"/>
      <c r="D822" s="87"/>
      <c r="E822" s="87"/>
      <c r="F822" s="76"/>
      <c r="G822" s="76"/>
      <c r="H822" s="76"/>
      <c r="I822" s="76"/>
      <c r="J822" s="76"/>
      <c r="K822" s="76"/>
      <c r="L822" s="76"/>
      <c r="M822" s="76"/>
      <c r="N822" s="76"/>
      <c r="O822" s="76"/>
      <c r="P822" s="76"/>
      <c r="Q822" s="76"/>
      <c r="R822" s="76"/>
      <c r="S822" s="76"/>
    </row>
    <row r="823" spans="1:19" s="455" customFormat="1" x14ac:dyDescent="0.25">
      <c r="A823" s="76"/>
      <c r="B823" s="76"/>
      <c r="C823" s="87"/>
      <c r="D823" s="87"/>
      <c r="E823" s="87"/>
      <c r="F823" s="76"/>
      <c r="G823" s="76"/>
      <c r="H823" s="76"/>
      <c r="I823" s="76"/>
      <c r="J823" s="76"/>
      <c r="K823" s="76"/>
      <c r="L823" s="76"/>
      <c r="M823" s="76"/>
      <c r="N823" s="76"/>
      <c r="O823" s="76"/>
      <c r="P823" s="76"/>
      <c r="Q823" s="76"/>
      <c r="R823" s="76"/>
      <c r="S823" s="76"/>
    </row>
    <row r="824" spans="1:19" s="455" customFormat="1" x14ac:dyDescent="0.25">
      <c r="A824" s="76"/>
      <c r="B824" s="76"/>
      <c r="C824" s="87"/>
      <c r="D824" s="87"/>
      <c r="E824" s="87"/>
      <c r="F824" s="76"/>
      <c r="G824" s="76"/>
      <c r="H824" s="76"/>
      <c r="I824" s="76"/>
      <c r="J824" s="76"/>
      <c r="K824" s="76"/>
      <c r="L824" s="76"/>
      <c r="M824" s="76"/>
      <c r="N824" s="76"/>
      <c r="O824" s="76"/>
      <c r="P824" s="76"/>
      <c r="Q824" s="76"/>
      <c r="R824" s="76"/>
      <c r="S824" s="76"/>
    </row>
    <row r="825" spans="1:19" s="455" customFormat="1" x14ac:dyDescent="0.25">
      <c r="A825" s="76"/>
      <c r="B825" s="76"/>
      <c r="C825" s="87"/>
      <c r="D825" s="87"/>
      <c r="E825" s="87"/>
      <c r="F825" s="76"/>
      <c r="G825" s="76"/>
      <c r="H825" s="76"/>
      <c r="I825" s="76"/>
      <c r="J825" s="76"/>
      <c r="K825" s="76"/>
      <c r="L825" s="76"/>
      <c r="M825" s="76"/>
      <c r="N825" s="76"/>
      <c r="O825" s="76"/>
      <c r="P825" s="76"/>
      <c r="Q825" s="76"/>
      <c r="R825" s="76"/>
      <c r="S825" s="76"/>
    </row>
    <row r="826" spans="1:19" s="455" customFormat="1" x14ac:dyDescent="0.25">
      <c r="A826" s="76"/>
      <c r="B826" s="76"/>
      <c r="C826" s="87"/>
      <c r="D826" s="87"/>
      <c r="E826" s="87"/>
      <c r="F826" s="76"/>
      <c r="G826" s="76"/>
      <c r="H826" s="76"/>
      <c r="I826" s="76"/>
      <c r="J826" s="76"/>
      <c r="K826" s="76"/>
      <c r="L826" s="76"/>
      <c r="M826" s="76"/>
      <c r="N826" s="76"/>
      <c r="O826" s="76"/>
      <c r="P826" s="76"/>
      <c r="Q826" s="76"/>
      <c r="R826" s="76"/>
      <c r="S826" s="76"/>
    </row>
    <row r="827" spans="1:19" s="455" customFormat="1" x14ac:dyDescent="0.25">
      <c r="A827" s="76"/>
      <c r="B827" s="76"/>
      <c r="C827" s="87"/>
      <c r="D827" s="87"/>
      <c r="E827" s="87"/>
      <c r="F827" s="76"/>
      <c r="G827" s="76"/>
      <c r="H827" s="76"/>
      <c r="I827" s="76"/>
      <c r="J827" s="76"/>
      <c r="K827" s="76"/>
      <c r="L827" s="76"/>
      <c r="M827" s="76"/>
      <c r="N827" s="76"/>
      <c r="O827" s="76"/>
      <c r="P827" s="76"/>
      <c r="Q827" s="76"/>
      <c r="R827" s="76"/>
      <c r="S827" s="76"/>
    </row>
    <row r="828" spans="1:19" s="455" customFormat="1" x14ac:dyDescent="0.25">
      <c r="A828" s="76"/>
      <c r="B828" s="76"/>
      <c r="C828" s="87"/>
      <c r="D828" s="87"/>
      <c r="E828" s="87"/>
      <c r="F828" s="76"/>
      <c r="G828" s="76"/>
      <c r="H828" s="76"/>
      <c r="I828" s="76"/>
      <c r="J828" s="76"/>
      <c r="K828" s="76"/>
      <c r="L828" s="76"/>
      <c r="M828" s="76"/>
      <c r="N828" s="76"/>
      <c r="O828" s="76"/>
      <c r="P828" s="76"/>
      <c r="Q828" s="76"/>
      <c r="R828" s="76"/>
      <c r="S828" s="76"/>
    </row>
    <row r="829" spans="1:19" s="455" customFormat="1" x14ac:dyDescent="0.25">
      <c r="A829" s="76"/>
      <c r="B829" s="76"/>
      <c r="C829" s="87"/>
      <c r="D829" s="87"/>
      <c r="E829" s="87"/>
      <c r="F829" s="76"/>
      <c r="G829" s="76"/>
      <c r="H829" s="76"/>
      <c r="I829" s="76"/>
      <c r="J829" s="76"/>
      <c r="K829" s="76"/>
      <c r="L829" s="76"/>
      <c r="M829" s="76"/>
      <c r="N829" s="76"/>
      <c r="O829" s="76"/>
      <c r="P829" s="76"/>
      <c r="Q829" s="76"/>
      <c r="R829" s="76"/>
      <c r="S829" s="76"/>
    </row>
    <row r="830" spans="1:19" s="455" customFormat="1" x14ac:dyDescent="0.25">
      <c r="A830" s="76"/>
      <c r="B830" s="76"/>
      <c r="C830" s="87"/>
      <c r="D830" s="87"/>
      <c r="E830" s="87"/>
      <c r="F830" s="76"/>
      <c r="G830" s="76"/>
      <c r="H830" s="76"/>
      <c r="I830" s="76"/>
      <c r="J830" s="76"/>
      <c r="K830" s="76"/>
      <c r="L830" s="76"/>
      <c r="M830" s="76"/>
      <c r="N830" s="76"/>
      <c r="O830" s="76"/>
      <c r="P830" s="76"/>
      <c r="Q830" s="76"/>
      <c r="R830" s="76"/>
      <c r="S830" s="76"/>
    </row>
    <row r="831" spans="1:19" s="455" customFormat="1" x14ac:dyDescent="0.25">
      <c r="A831" s="76"/>
      <c r="B831" s="76"/>
      <c r="C831" s="87"/>
      <c r="D831" s="87"/>
      <c r="E831" s="87"/>
      <c r="F831" s="76"/>
      <c r="G831" s="76"/>
      <c r="H831" s="76"/>
      <c r="I831" s="76"/>
      <c r="J831" s="76"/>
      <c r="K831" s="76"/>
      <c r="L831" s="76"/>
      <c r="M831" s="76"/>
      <c r="N831" s="76"/>
      <c r="O831" s="76"/>
      <c r="P831" s="76"/>
      <c r="Q831" s="76"/>
      <c r="R831" s="76"/>
      <c r="S831" s="76"/>
    </row>
    <row r="832" spans="1:19" s="455" customFormat="1" x14ac:dyDescent="0.25">
      <c r="A832" s="76"/>
      <c r="B832" s="76"/>
      <c r="C832" s="87"/>
      <c r="D832" s="87"/>
      <c r="E832" s="87"/>
      <c r="F832" s="76"/>
      <c r="G832" s="76"/>
      <c r="H832" s="76"/>
      <c r="I832" s="76"/>
      <c r="J832" s="76"/>
      <c r="K832" s="76"/>
      <c r="L832" s="76"/>
      <c r="M832" s="76"/>
      <c r="N832" s="76"/>
      <c r="O832" s="76"/>
      <c r="P832" s="76"/>
      <c r="Q832" s="76"/>
      <c r="R832" s="76"/>
      <c r="S832" s="76"/>
    </row>
    <row r="833" spans="1:19" s="455" customFormat="1" x14ac:dyDescent="0.25">
      <c r="A833" s="76"/>
      <c r="B833" s="76"/>
      <c r="C833" s="87"/>
      <c r="D833" s="87"/>
      <c r="E833" s="87"/>
      <c r="F833" s="76"/>
      <c r="G833" s="76"/>
      <c r="H833" s="76"/>
      <c r="I833" s="76"/>
      <c r="J833" s="76"/>
      <c r="K833" s="76"/>
      <c r="L833" s="76"/>
      <c r="M833" s="76"/>
      <c r="N833" s="76"/>
      <c r="O833" s="76"/>
      <c r="P833" s="76"/>
      <c r="Q833" s="76"/>
      <c r="R833" s="76"/>
      <c r="S833" s="76"/>
    </row>
    <row r="834" spans="1:19" s="455" customFormat="1" x14ac:dyDescent="0.25">
      <c r="A834" s="76"/>
      <c r="B834" s="76"/>
      <c r="C834" s="87"/>
      <c r="D834" s="87"/>
      <c r="E834" s="87"/>
      <c r="F834" s="76"/>
      <c r="G834" s="76"/>
      <c r="H834" s="76"/>
      <c r="I834" s="76"/>
      <c r="J834" s="76"/>
      <c r="K834" s="76"/>
      <c r="L834" s="76"/>
      <c r="M834" s="76"/>
      <c r="N834" s="76"/>
      <c r="O834" s="76"/>
      <c r="P834" s="76"/>
      <c r="Q834" s="76"/>
      <c r="R834" s="76"/>
      <c r="S834" s="76"/>
    </row>
    <row r="835" spans="1:19" s="455" customFormat="1" x14ac:dyDescent="0.25">
      <c r="A835" s="76"/>
      <c r="B835" s="76"/>
      <c r="C835" s="87"/>
      <c r="D835" s="87"/>
      <c r="E835" s="87"/>
      <c r="F835" s="76"/>
      <c r="G835" s="76"/>
      <c r="H835" s="76"/>
      <c r="I835" s="76"/>
      <c r="J835" s="76"/>
      <c r="K835" s="76"/>
      <c r="L835" s="76"/>
      <c r="M835" s="76"/>
      <c r="N835" s="76"/>
      <c r="O835" s="76"/>
      <c r="P835" s="76"/>
      <c r="Q835" s="76"/>
      <c r="R835" s="76"/>
      <c r="S835" s="76"/>
    </row>
    <row r="836" spans="1:19" s="455" customFormat="1" x14ac:dyDescent="0.25">
      <c r="A836" s="76"/>
      <c r="B836" s="76"/>
      <c r="C836" s="87"/>
      <c r="D836" s="87"/>
      <c r="E836" s="87"/>
      <c r="F836" s="76"/>
      <c r="G836" s="76"/>
      <c r="H836" s="76"/>
      <c r="I836" s="76"/>
      <c r="J836" s="76"/>
      <c r="K836" s="76"/>
      <c r="L836" s="76"/>
      <c r="M836" s="76"/>
      <c r="N836" s="76"/>
      <c r="O836" s="76"/>
      <c r="P836" s="76"/>
      <c r="Q836" s="76"/>
      <c r="R836" s="76"/>
      <c r="S836" s="76"/>
    </row>
    <row r="837" spans="1:19" s="455" customFormat="1" x14ac:dyDescent="0.25">
      <c r="A837" s="76"/>
      <c r="B837" s="76"/>
      <c r="C837" s="87"/>
      <c r="D837" s="87"/>
      <c r="E837" s="87"/>
      <c r="F837" s="76"/>
      <c r="G837" s="76"/>
      <c r="H837" s="76"/>
      <c r="I837" s="76"/>
      <c r="J837" s="76"/>
      <c r="K837" s="76"/>
      <c r="L837" s="76"/>
      <c r="M837" s="76"/>
      <c r="N837" s="76"/>
      <c r="O837" s="76"/>
      <c r="P837" s="76"/>
      <c r="Q837" s="76"/>
      <c r="R837" s="76"/>
      <c r="S837" s="76"/>
    </row>
    <row r="838" spans="1:19" s="455" customFormat="1" x14ac:dyDescent="0.25">
      <c r="A838" s="76"/>
      <c r="B838" s="76"/>
      <c r="C838" s="87"/>
      <c r="D838" s="87"/>
      <c r="E838" s="87"/>
      <c r="F838" s="76"/>
      <c r="G838" s="76"/>
      <c r="H838" s="76"/>
      <c r="I838" s="76"/>
      <c r="J838" s="76"/>
      <c r="K838" s="76"/>
      <c r="L838" s="76"/>
      <c r="M838" s="76"/>
      <c r="N838" s="76"/>
      <c r="O838" s="76"/>
      <c r="P838" s="76"/>
      <c r="Q838" s="76"/>
      <c r="R838" s="76"/>
      <c r="S838" s="76"/>
    </row>
    <row r="839" spans="1:19" s="455" customFormat="1" x14ac:dyDescent="0.25">
      <c r="A839" s="76"/>
      <c r="B839" s="76"/>
      <c r="C839" s="87"/>
      <c r="D839" s="87"/>
      <c r="E839" s="87"/>
      <c r="F839" s="76"/>
      <c r="G839" s="76"/>
      <c r="H839" s="76"/>
      <c r="I839" s="76"/>
      <c r="J839" s="76"/>
      <c r="K839" s="76"/>
      <c r="L839" s="76"/>
      <c r="M839" s="76"/>
      <c r="N839" s="76"/>
      <c r="O839" s="76"/>
      <c r="P839" s="76"/>
      <c r="Q839" s="76"/>
      <c r="R839" s="76"/>
      <c r="S839" s="76"/>
    </row>
    <row r="840" spans="1:19" s="455" customFormat="1" x14ac:dyDescent="0.25">
      <c r="A840" s="76"/>
      <c r="B840" s="76"/>
      <c r="C840" s="87"/>
      <c r="D840" s="87"/>
      <c r="E840" s="87"/>
      <c r="F840" s="76"/>
      <c r="G840" s="76"/>
      <c r="H840" s="76"/>
      <c r="I840" s="76"/>
      <c r="J840" s="76"/>
      <c r="K840" s="76"/>
      <c r="L840" s="76"/>
      <c r="M840" s="76"/>
      <c r="N840" s="76"/>
      <c r="O840" s="76"/>
      <c r="P840" s="76"/>
      <c r="Q840" s="76"/>
      <c r="R840" s="76"/>
      <c r="S840" s="76"/>
    </row>
    <row r="841" spans="1:19" s="455" customFormat="1" x14ac:dyDescent="0.25">
      <c r="A841" s="76"/>
      <c r="B841" s="76"/>
      <c r="C841" s="87"/>
      <c r="D841" s="87"/>
      <c r="E841" s="87"/>
      <c r="F841" s="76"/>
      <c r="G841" s="76"/>
      <c r="H841" s="76"/>
      <c r="I841" s="76"/>
      <c r="J841" s="76"/>
      <c r="K841" s="76"/>
      <c r="L841" s="76"/>
      <c r="M841" s="76"/>
      <c r="N841" s="76"/>
      <c r="O841" s="76"/>
      <c r="P841" s="76"/>
      <c r="Q841" s="76"/>
      <c r="R841" s="76"/>
      <c r="S841" s="76"/>
    </row>
    <row r="842" spans="1:19" s="455" customFormat="1" x14ac:dyDescent="0.25">
      <c r="A842" s="76"/>
      <c r="B842" s="76"/>
      <c r="C842" s="87"/>
      <c r="D842" s="87"/>
      <c r="E842" s="87"/>
      <c r="F842" s="76"/>
      <c r="G842" s="76"/>
      <c r="H842" s="76"/>
      <c r="I842" s="76"/>
      <c r="J842" s="76"/>
      <c r="K842" s="76"/>
      <c r="L842" s="76"/>
      <c r="M842" s="76"/>
      <c r="N842" s="76"/>
      <c r="O842" s="76"/>
      <c r="P842" s="76"/>
      <c r="Q842" s="76"/>
      <c r="R842" s="76"/>
      <c r="S842" s="76"/>
    </row>
    <row r="843" spans="1:19" s="455" customFormat="1" x14ac:dyDescent="0.25">
      <c r="A843" s="76"/>
      <c r="B843" s="76"/>
      <c r="C843" s="87"/>
      <c r="D843" s="87"/>
      <c r="E843" s="87"/>
      <c r="F843" s="76"/>
      <c r="G843" s="76"/>
      <c r="H843" s="76"/>
      <c r="I843" s="76"/>
      <c r="J843" s="76"/>
      <c r="K843" s="76"/>
      <c r="L843" s="76"/>
      <c r="M843" s="76"/>
      <c r="N843" s="76"/>
      <c r="O843" s="76"/>
      <c r="P843" s="76"/>
      <c r="Q843" s="76"/>
      <c r="R843" s="76"/>
      <c r="S843" s="76"/>
    </row>
    <row r="844" spans="1:19" s="455" customFormat="1" x14ac:dyDescent="0.25">
      <c r="A844" s="76"/>
      <c r="B844" s="76"/>
      <c r="C844" s="87"/>
      <c r="D844" s="87"/>
      <c r="E844" s="87"/>
      <c r="F844" s="76"/>
      <c r="G844" s="76"/>
      <c r="H844" s="76"/>
      <c r="I844" s="76"/>
      <c r="J844" s="76"/>
      <c r="K844" s="76"/>
      <c r="L844" s="76"/>
      <c r="M844" s="76"/>
      <c r="N844" s="76"/>
      <c r="O844" s="76"/>
      <c r="P844" s="76"/>
      <c r="Q844" s="76"/>
      <c r="R844" s="76"/>
      <c r="S844" s="76"/>
    </row>
    <row r="845" spans="1:19" s="455" customFormat="1" x14ac:dyDescent="0.25">
      <c r="A845" s="76"/>
      <c r="B845" s="76"/>
      <c r="C845" s="87"/>
      <c r="D845" s="87"/>
      <c r="E845" s="87"/>
      <c r="F845" s="76"/>
      <c r="G845" s="76"/>
      <c r="H845" s="76"/>
      <c r="I845" s="76"/>
      <c r="J845" s="76"/>
      <c r="K845" s="76"/>
      <c r="L845" s="76"/>
      <c r="M845" s="76"/>
      <c r="N845" s="76"/>
      <c r="O845" s="76"/>
      <c r="P845" s="76"/>
      <c r="Q845" s="76"/>
      <c r="R845" s="76"/>
      <c r="S845" s="76"/>
    </row>
    <row r="846" spans="1:19" s="455" customFormat="1" x14ac:dyDescent="0.25">
      <c r="A846" s="76"/>
      <c r="B846" s="76"/>
      <c r="C846" s="87"/>
      <c r="D846" s="87"/>
      <c r="E846" s="87"/>
      <c r="F846" s="76"/>
      <c r="G846" s="76"/>
      <c r="H846" s="76"/>
      <c r="I846" s="76"/>
      <c r="J846" s="76"/>
      <c r="K846" s="76"/>
      <c r="L846" s="76"/>
      <c r="M846" s="76"/>
      <c r="N846" s="76"/>
      <c r="O846" s="76"/>
      <c r="P846" s="76"/>
      <c r="Q846" s="76"/>
      <c r="R846" s="76"/>
      <c r="S846" s="76"/>
    </row>
    <row r="847" spans="1:19" s="455" customFormat="1" x14ac:dyDescent="0.25">
      <c r="A847" s="76"/>
      <c r="B847" s="76"/>
      <c r="C847" s="87"/>
      <c r="D847" s="87"/>
      <c r="E847" s="87"/>
      <c r="F847" s="76"/>
      <c r="G847" s="76"/>
      <c r="H847" s="76"/>
      <c r="I847" s="76"/>
      <c r="J847" s="76"/>
      <c r="K847" s="76"/>
      <c r="L847" s="76"/>
      <c r="M847" s="76"/>
      <c r="N847" s="76"/>
      <c r="O847" s="76"/>
      <c r="P847" s="76"/>
      <c r="Q847" s="76"/>
      <c r="R847" s="76"/>
      <c r="S847" s="76"/>
    </row>
    <row r="848" spans="1:19" s="455" customFormat="1" x14ac:dyDescent="0.25">
      <c r="A848" s="76"/>
      <c r="B848" s="76"/>
      <c r="C848" s="87"/>
      <c r="D848" s="87"/>
      <c r="E848" s="87"/>
      <c r="F848" s="76"/>
      <c r="G848" s="76"/>
      <c r="H848" s="76"/>
      <c r="I848" s="76"/>
      <c r="J848" s="76"/>
      <c r="K848" s="76"/>
      <c r="L848" s="76"/>
      <c r="M848" s="76"/>
      <c r="N848" s="76"/>
      <c r="O848" s="76"/>
      <c r="P848" s="76"/>
      <c r="Q848" s="76"/>
      <c r="R848" s="76"/>
      <c r="S848" s="76"/>
    </row>
    <row r="849" spans="1:19" s="455" customFormat="1" x14ac:dyDescent="0.25">
      <c r="A849" s="76"/>
      <c r="B849" s="76"/>
      <c r="C849" s="87"/>
      <c r="D849" s="87"/>
      <c r="E849" s="87"/>
      <c r="F849" s="76"/>
      <c r="G849" s="76"/>
      <c r="H849" s="76"/>
      <c r="I849" s="76"/>
      <c r="J849" s="76"/>
      <c r="K849" s="76"/>
      <c r="L849" s="76"/>
      <c r="M849" s="76"/>
      <c r="N849" s="76"/>
      <c r="O849" s="76"/>
      <c r="P849" s="76"/>
      <c r="Q849" s="76"/>
      <c r="R849" s="76"/>
      <c r="S849" s="76"/>
    </row>
    <row r="850" spans="1:19" s="455" customFormat="1" x14ac:dyDescent="0.25">
      <c r="A850" s="76"/>
      <c r="B850" s="76"/>
      <c r="C850" s="87"/>
      <c r="D850" s="87"/>
      <c r="E850" s="87"/>
      <c r="F850" s="76"/>
      <c r="G850" s="76"/>
      <c r="H850" s="76"/>
      <c r="I850" s="76"/>
      <c r="J850" s="76"/>
      <c r="K850" s="76"/>
      <c r="L850" s="76"/>
      <c r="M850" s="76"/>
      <c r="N850" s="76"/>
      <c r="O850" s="76"/>
      <c r="P850" s="76"/>
      <c r="Q850" s="76"/>
      <c r="R850" s="76"/>
      <c r="S850" s="76"/>
    </row>
    <row r="851" spans="1:19" s="455" customFormat="1" x14ac:dyDescent="0.25">
      <c r="A851" s="76"/>
      <c r="B851" s="76"/>
      <c r="C851" s="87"/>
      <c r="D851" s="87"/>
      <c r="E851" s="87"/>
      <c r="F851" s="76"/>
      <c r="G851" s="76"/>
      <c r="H851" s="76"/>
      <c r="I851" s="76"/>
      <c r="J851" s="76"/>
      <c r="K851" s="76"/>
      <c r="L851" s="76"/>
      <c r="M851" s="76"/>
      <c r="N851" s="76"/>
      <c r="O851" s="76"/>
      <c r="P851" s="76"/>
      <c r="Q851" s="76"/>
      <c r="R851" s="76"/>
      <c r="S851" s="76"/>
    </row>
    <row r="852" spans="1:19" s="455" customFormat="1" x14ac:dyDescent="0.25">
      <c r="A852" s="76"/>
      <c r="B852" s="76"/>
      <c r="C852" s="87"/>
      <c r="D852" s="87"/>
      <c r="E852" s="87"/>
      <c r="F852" s="76"/>
      <c r="G852" s="76"/>
      <c r="H852" s="76"/>
      <c r="I852" s="76"/>
      <c r="J852" s="76"/>
      <c r="K852" s="76"/>
      <c r="L852" s="76"/>
      <c r="M852" s="76"/>
      <c r="N852" s="76"/>
      <c r="O852" s="76"/>
      <c r="P852" s="76"/>
      <c r="Q852" s="76"/>
      <c r="R852" s="76"/>
      <c r="S852" s="76"/>
    </row>
    <row r="853" spans="1:19" s="455" customFormat="1" x14ac:dyDescent="0.25">
      <c r="A853" s="76"/>
      <c r="B853" s="76"/>
      <c r="C853" s="87"/>
      <c r="D853" s="87"/>
      <c r="E853" s="87"/>
      <c r="F853" s="76"/>
      <c r="G853" s="76"/>
      <c r="H853" s="76"/>
      <c r="I853" s="76"/>
      <c r="J853" s="76"/>
      <c r="K853" s="76"/>
      <c r="L853" s="76"/>
      <c r="M853" s="76"/>
      <c r="N853" s="76"/>
      <c r="O853" s="76"/>
      <c r="P853" s="76"/>
      <c r="Q853" s="76"/>
      <c r="R853" s="76"/>
      <c r="S853" s="76"/>
    </row>
    <row r="854" spans="1:19" s="455" customFormat="1" x14ac:dyDescent="0.25">
      <c r="A854" s="76"/>
      <c r="B854" s="76"/>
      <c r="C854" s="87"/>
      <c r="D854" s="87"/>
      <c r="E854" s="87"/>
      <c r="F854" s="76"/>
      <c r="G854" s="76"/>
      <c r="H854" s="76"/>
      <c r="I854" s="76"/>
      <c r="J854" s="76"/>
      <c r="K854" s="76"/>
      <c r="L854" s="76"/>
      <c r="M854" s="76"/>
      <c r="N854" s="76"/>
      <c r="O854" s="76"/>
      <c r="P854" s="76"/>
      <c r="Q854" s="76"/>
      <c r="R854" s="76"/>
      <c r="S854" s="76"/>
    </row>
    <row r="855" spans="1:19" s="455" customFormat="1" x14ac:dyDescent="0.25">
      <c r="A855" s="76"/>
      <c r="B855" s="76"/>
      <c r="C855" s="87"/>
      <c r="D855" s="87"/>
      <c r="E855" s="87"/>
      <c r="F855" s="76"/>
      <c r="G855" s="76"/>
      <c r="H855" s="76"/>
      <c r="I855" s="76"/>
      <c r="J855" s="76"/>
      <c r="K855" s="76"/>
      <c r="L855" s="76"/>
      <c r="M855" s="76"/>
      <c r="N855" s="76"/>
      <c r="O855" s="76"/>
      <c r="P855" s="76"/>
      <c r="Q855" s="76"/>
      <c r="R855" s="76"/>
      <c r="S855" s="76"/>
    </row>
    <row r="856" spans="1:19" s="455" customFormat="1" x14ac:dyDescent="0.25">
      <c r="A856" s="76"/>
      <c r="B856" s="76"/>
      <c r="C856" s="87"/>
      <c r="D856" s="87"/>
      <c r="E856" s="87"/>
      <c r="F856" s="76"/>
      <c r="G856" s="76"/>
      <c r="H856" s="76"/>
      <c r="I856" s="76"/>
      <c r="J856" s="76"/>
      <c r="K856" s="76"/>
      <c r="L856" s="76"/>
      <c r="M856" s="76"/>
      <c r="N856" s="76"/>
      <c r="O856" s="76"/>
      <c r="P856" s="76"/>
      <c r="Q856" s="76"/>
      <c r="R856" s="76"/>
      <c r="S856" s="76"/>
    </row>
    <row r="857" spans="1:19" s="455" customFormat="1" x14ac:dyDescent="0.25">
      <c r="A857" s="76"/>
      <c r="B857" s="76"/>
      <c r="C857" s="87"/>
      <c r="D857" s="87"/>
      <c r="E857" s="87"/>
      <c r="F857" s="76"/>
      <c r="G857" s="76"/>
      <c r="H857" s="76"/>
      <c r="I857" s="76"/>
      <c r="J857" s="76"/>
      <c r="K857" s="76"/>
      <c r="L857" s="76"/>
      <c r="M857" s="76"/>
      <c r="N857" s="76"/>
      <c r="O857" s="76"/>
      <c r="P857" s="76"/>
      <c r="Q857" s="76"/>
      <c r="R857" s="76"/>
      <c r="S857" s="76"/>
    </row>
    <row r="858" spans="1:19" s="455" customFormat="1" x14ac:dyDescent="0.25">
      <c r="A858" s="76"/>
      <c r="B858" s="76"/>
      <c r="C858" s="87"/>
      <c r="D858" s="87"/>
      <c r="E858" s="87"/>
      <c r="F858" s="76"/>
      <c r="G858" s="76"/>
      <c r="H858" s="76"/>
      <c r="I858" s="76"/>
      <c r="J858" s="76"/>
      <c r="K858" s="76"/>
      <c r="L858" s="76"/>
      <c r="M858" s="76"/>
      <c r="N858" s="76"/>
      <c r="O858" s="76"/>
      <c r="P858" s="76"/>
      <c r="Q858" s="76"/>
      <c r="R858" s="76"/>
      <c r="S858" s="76"/>
    </row>
    <row r="859" spans="1:19" s="455" customFormat="1" x14ac:dyDescent="0.25">
      <c r="A859" s="76"/>
      <c r="B859" s="76"/>
      <c r="C859" s="87"/>
      <c r="D859" s="87"/>
      <c r="E859" s="87"/>
      <c r="F859" s="76"/>
      <c r="G859" s="76"/>
      <c r="H859" s="76"/>
      <c r="I859" s="76"/>
      <c r="J859" s="76"/>
      <c r="K859" s="76"/>
      <c r="L859" s="76"/>
      <c r="M859" s="76"/>
      <c r="N859" s="76"/>
      <c r="O859" s="76"/>
      <c r="P859" s="76"/>
      <c r="Q859" s="76"/>
      <c r="R859" s="76"/>
      <c r="S859" s="76"/>
    </row>
    <row r="860" spans="1:19" s="455" customFormat="1" x14ac:dyDescent="0.25">
      <c r="A860" s="76"/>
      <c r="B860" s="76"/>
      <c r="C860" s="87"/>
      <c r="D860" s="87"/>
      <c r="E860" s="87"/>
      <c r="F860" s="76"/>
      <c r="G860" s="76"/>
      <c r="H860" s="76"/>
      <c r="I860" s="76"/>
      <c r="J860" s="76"/>
      <c r="K860" s="76"/>
      <c r="L860" s="76"/>
      <c r="M860" s="76"/>
      <c r="N860" s="76"/>
      <c r="O860" s="76"/>
      <c r="P860" s="76"/>
      <c r="Q860" s="76"/>
      <c r="R860" s="76"/>
      <c r="S860" s="76"/>
    </row>
    <row r="861" spans="1:19" s="455" customFormat="1" x14ac:dyDescent="0.25">
      <c r="A861" s="76"/>
      <c r="B861" s="76"/>
      <c r="C861" s="87"/>
      <c r="D861" s="87"/>
      <c r="E861" s="87"/>
      <c r="F861" s="76"/>
      <c r="G861" s="76"/>
      <c r="H861" s="76"/>
      <c r="I861" s="76"/>
      <c r="J861" s="76"/>
      <c r="K861" s="76"/>
      <c r="L861" s="76"/>
      <c r="M861" s="76"/>
      <c r="N861" s="76"/>
      <c r="O861" s="76"/>
      <c r="P861" s="76"/>
      <c r="Q861" s="76"/>
      <c r="R861" s="76"/>
      <c r="S861" s="76"/>
    </row>
    <row r="862" spans="1:19" s="455" customFormat="1" x14ac:dyDescent="0.25">
      <c r="A862" s="76"/>
      <c r="B862" s="76"/>
      <c r="C862" s="87"/>
      <c r="D862" s="87"/>
      <c r="E862" s="87"/>
      <c r="F862" s="76"/>
      <c r="G862" s="76"/>
      <c r="H862" s="76"/>
      <c r="I862" s="76"/>
      <c r="J862" s="76"/>
      <c r="K862" s="76"/>
      <c r="L862" s="76"/>
      <c r="M862" s="76"/>
      <c r="N862" s="76"/>
      <c r="O862" s="76"/>
      <c r="P862" s="76"/>
      <c r="Q862" s="76"/>
      <c r="R862" s="76"/>
      <c r="S862" s="76"/>
    </row>
    <row r="863" spans="1:19" s="455" customFormat="1" x14ac:dyDescent="0.25">
      <c r="A863" s="76"/>
      <c r="B863" s="76"/>
      <c r="C863" s="87"/>
      <c r="D863" s="87"/>
      <c r="E863" s="87"/>
      <c r="F863" s="76"/>
      <c r="G863" s="76"/>
      <c r="H863" s="76"/>
      <c r="I863" s="76"/>
      <c r="J863" s="76"/>
      <c r="K863" s="76"/>
      <c r="L863" s="76"/>
      <c r="M863" s="76"/>
      <c r="N863" s="76"/>
      <c r="O863" s="76"/>
      <c r="P863" s="76"/>
      <c r="Q863" s="76"/>
      <c r="R863" s="76"/>
      <c r="S863" s="76"/>
    </row>
    <row r="864" spans="1:19" s="455" customFormat="1" x14ac:dyDescent="0.25">
      <c r="A864" s="76"/>
      <c r="B864" s="76"/>
      <c r="C864" s="87"/>
      <c r="D864" s="87"/>
      <c r="E864" s="87"/>
      <c r="F864" s="76"/>
      <c r="G864" s="76"/>
      <c r="H864" s="76"/>
      <c r="I864" s="76"/>
      <c r="J864" s="76"/>
      <c r="K864" s="76"/>
      <c r="L864" s="76"/>
      <c r="M864" s="76"/>
      <c r="N864" s="76"/>
      <c r="O864" s="76"/>
      <c r="P864" s="76"/>
      <c r="Q864" s="76"/>
      <c r="R864" s="76"/>
      <c r="S864" s="76"/>
    </row>
    <row r="865" spans="1:19" s="455" customFormat="1" x14ac:dyDescent="0.25">
      <c r="A865" s="76"/>
      <c r="B865" s="76"/>
      <c r="C865" s="87"/>
      <c r="D865" s="87"/>
      <c r="E865" s="87"/>
      <c r="F865" s="76"/>
      <c r="G865" s="76"/>
      <c r="H865" s="76"/>
      <c r="I865" s="76"/>
      <c r="J865" s="76"/>
      <c r="K865" s="76"/>
      <c r="L865" s="76"/>
      <c r="M865" s="76"/>
      <c r="N865" s="76"/>
      <c r="O865" s="76"/>
      <c r="P865" s="76"/>
      <c r="Q865" s="76"/>
      <c r="R865" s="76"/>
      <c r="S865" s="76"/>
    </row>
    <row r="866" spans="1:19" s="455" customFormat="1" x14ac:dyDescent="0.25">
      <c r="A866" s="76"/>
      <c r="B866" s="76"/>
      <c r="C866" s="87"/>
      <c r="D866" s="87"/>
      <c r="E866" s="87"/>
      <c r="F866" s="76"/>
      <c r="G866" s="76"/>
      <c r="H866" s="76"/>
      <c r="I866" s="76"/>
      <c r="J866" s="76"/>
      <c r="K866" s="76"/>
      <c r="L866" s="76"/>
      <c r="M866" s="76"/>
      <c r="N866" s="76"/>
      <c r="O866" s="76"/>
      <c r="P866" s="76"/>
      <c r="Q866" s="76"/>
      <c r="R866" s="76"/>
      <c r="S866" s="76"/>
    </row>
    <row r="867" spans="1:19" s="455" customFormat="1" x14ac:dyDescent="0.25">
      <c r="A867" s="76"/>
      <c r="B867" s="76"/>
      <c r="C867" s="87"/>
      <c r="D867" s="87"/>
      <c r="E867" s="87"/>
      <c r="F867" s="76"/>
      <c r="G867" s="76"/>
      <c r="H867" s="76"/>
      <c r="I867" s="76"/>
      <c r="J867" s="76"/>
      <c r="K867" s="76"/>
      <c r="L867" s="76"/>
      <c r="M867" s="76"/>
      <c r="N867" s="76"/>
      <c r="O867" s="76"/>
      <c r="P867" s="76"/>
      <c r="Q867" s="76"/>
      <c r="R867" s="76"/>
      <c r="S867" s="76"/>
    </row>
    <row r="868" spans="1:19" s="455" customFormat="1" x14ac:dyDescent="0.25">
      <c r="A868" s="76"/>
      <c r="B868" s="76"/>
      <c r="C868" s="87"/>
      <c r="D868" s="87"/>
      <c r="E868" s="87"/>
      <c r="F868" s="76"/>
      <c r="G868" s="76"/>
      <c r="H868" s="76"/>
      <c r="I868" s="76"/>
      <c r="J868" s="76"/>
      <c r="K868" s="76"/>
      <c r="L868" s="76"/>
      <c r="M868" s="76"/>
      <c r="N868" s="76"/>
      <c r="O868" s="76"/>
      <c r="P868" s="76"/>
      <c r="Q868" s="76"/>
      <c r="R868" s="76"/>
      <c r="S868" s="76"/>
    </row>
    <row r="869" spans="1:19" s="455" customFormat="1" x14ac:dyDescent="0.25">
      <c r="A869" s="76"/>
      <c r="B869" s="76"/>
      <c r="C869" s="87"/>
      <c r="D869" s="87"/>
      <c r="E869" s="87"/>
      <c r="F869" s="76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</row>
    <row r="870" spans="1:19" s="455" customFormat="1" x14ac:dyDescent="0.25">
      <c r="A870" s="76"/>
      <c r="B870" s="76"/>
      <c r="C870" s="87"/>
      <c r="D870" s="87"/>
      <c r="E870" s="87"/>
      <c r="F870" s="76"/>
      <c r="G870" s="76"/>
      <c r="H870" s="76"/>
      <c r="I870" s="76"/>
      <c r="J870" s="76"/>
      <c r="K870" s="76"/>
      <c r="L870" s="76"/>
      <c r="M870" s="76"/>
      <c r="N870" s="76"/>
      <c r="O870" s="76"/>
      <c r="P870" s="76"/>
      <c r="Q870" s="76"/>
      <c r="R870" s="76"/>
      <c r="S870" s="76"/>
    </row>
    <row r="871" spans="1:19" s="455" customFormat="1" x14ac:dyDescent="0.25">
      <c r="A871" s="76"/>
      <c r="B871" s="76"/>
      <c r="C871" s="87"/>
      <c r="D871" s="87"/>
      <c r="E871" s="87"/>
      <c r="F871" s="76"/>
      <c r="G871" s="76"/>
      <c r="H871" s="76"/>
      <c r="I871" s="76"/>
      <c r="J871" s="76"/>
      <c r="K871" s="76"/>
      <c r="L871" s="76"/>
      <c r="M871" s="76"/>
      <c r="N871" s="76"/>
      <c r="O871" s="76"/>
      <c r="P871" s="76"/>
      <c r="Q871" s="76"/>
      <c r="R871" s="76"/>
      <c r="S871" s="76"/>
    </row>
    <row r="872" spans="1:19" s="455" customFormat="1" x14ac:dyDescent="0.25">
      <c r="A872" s="76"/>
      <c r="B872" s="76"/>
      <c r="C872" s="87"/>
      <c r="D872" s="87"/>
      <c r="E872" s="87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76"/>
      <c r="Q872" s="76"/>
      <c r="R872" s="76"/>
      <c r="S872" s="76"/>
    </row>
    <row r="873" spans="1:19" s="455" customFormat="1" x14ac:dyDescent="0.25">
      <c r="A873" s="76"/>
      <c r="B873" s="76"/>
      <c r="C873" s="87"/>
      <c r="D873" s="87"/>
      <c r="E873" s="87"/>
      <c r="F873" s="76"/>
      <c r="G873" s="76"/>
      <c r="H873" s="76"/>
      <c r="I873" s="76"/>
      <c r="J873" s="76"/>
      <c r="K873" s="76"/>
      <c r="L873" s="76"/>
      <c r="M873" s="76"/>
      <c r="N873" s="76"/>
      <c r="O873" s="76"/>
      <c r="P873" s="76"/>
      <c r="Q873" s="76"/>
      <c r="R873" s="76"/>
      <c r="S873" s="76"/>
    </row>
    <row r="874" spans="1:19" s="455" customFormat="1" x14ac:dyDescent="0.25">
      <c r="A874" s="76"/>
      <c r="B874" s="76"/>
      <c r="C874" s="87"/>
      <c r="D874" s="87"/>
      <c r="E874" s="87"/>
      <c r="F874" s="76"/>
      <c r="G874" s="76"/>
      <c r="H874" s="76"/>
      <c r="I874" s="76"/>
      <c r="J874" s="76"/>
      <c r="K874" s="76"/>
      <c r="L874" s="76"/>
      <c r="M874" s="76"/>
      <c r="N874" s="76"/>
      <c r="O874" s="76"/>
      <c r="P874" s="76"/>
      <c r="Q874" s="76"/>
      <c r="R874" s="76"/>
      <c r="S874" s="76"/>
    </row>
    <row r="875" spans="1:19" s="455" customFormat="1" x14ac:dyDescent="0.25">
      <c r="A875" s="76"/>
      <c r="B875" s="76"/>
      <c r="C875" s="87"/>
      <c r="D875" s="87"/>
      <c r="E875" s="87"/>
      <c r="F875" s="76"/>
      <c r="G875" s="76"/>
      <c r="H875" s="76"/>
      <c r="I875" s="76"/>
      <c r="J875" s="76"/>
      <c r="K875" s="76"/>
      <c r="L875" s="76"/>
      <c r="M875" s="76"/>
      <c r="N875" s="76"/>
      <c r="O875" s="76"/>
      <c r="P875" s="76"/>
      <c r="Q875" s="76"/>
      <c r="R875" s="76"/>
      <c r="S875" s="76"/>
    </row>
    <row r="876" spans="1:19" s="455" customFormat="1" x14ac:dyDescent="0.25">
      <c r="A876" s="76"/>
      <c r="B876" s="76"/>
      <c r="C876" s="87"/>
      <c r="D876" s="87"/>
      <c r="E876" s="87"/>
      <c r="F876" s="76"/>
      <c r="G876" s="76"/>
      <c r="H876" s="76"/>
      <c r="I876" s="76"/>
      <c r="J876" s="76"/>
      <c r="K876" s="76"/>
      <c r="L876" s="76"/>
      <c r="M876" s="76"/>
      <c r="N876" s="76"/>
      <c r="O876" s="76"/>
      <c r="P876" s="76"/>
      <c r="Q876" s="76"/>
      <c r="R876" s="76"/>
      <c r="S876" s="76"/>
    </row>
    <row r="877" spans="1:19" s="455" customFormat="1" x14ac:dyDescent="0.25">
      <c r="A877" s="76"/>
      <c r="B877" s="76"/>
      <c r="C877" s="87"/>
      <c r="D877" s="87"/>
      <c r="E877" s="87"/>
      <c r="F877" s="76"/>
      <c r="G877" s="76"/>
      <c r="H877" s="76"/>
      <c r="I877" s="76"/>
      <c r="J877" s="76"/>
      <c r="K877" s="76"/>
      <c r="L877" s="76"/>
      <c r="M877" s="76"/>
      <c r="N877" s="76"/>
      <c r="O877" s="76"/>
      <c r="P877" s="76"/>
      <c r="Q877" s="76"/>
      <c r="R877" s="76"/>
      <c r="S877" s="76"/>
    </row>
    <row r="878" spans="1:19" s="455" customFormat="1" x14ac:dyDescent="0.25">
      <c r="A878" s="76"/>
      <c r="B878" s="76"/>
      <c r="C878" s="87"/>
      <c r="D878" s="87"/>
      <c r="E878" s="87"/>
      <c r="F878" s="76"/>
      <c r="G878" s="76"/>
      <c r="H878" s="76"/>
      <c r="I878" s="76"/>
      <c r="J878" s="76"/>
      <c r="K878" s="76"/>
      <c r="L878" s="76"/>
      <c r="M878" s="76"/>
      <c r="N878" s="76"/>
      <c r="O878" s="76"/>
      <c r="P878" s="76"/>
      <c r="Q878" s="76"/>
      <c r="R878" s="76"/>
      <c r="S878" s="76"/>
    </row>
    <row r="879" spans="1:19" s="455" customFormat="1" x14ac:dyDescent="0.25">
      <c r="A879" s="76"/>
      <c r="B879" s="76"/>
      <c r="C879" s="87"/>
      <c r="D879" s="87"/>
      <c r="E879" s="87"/>
      <c r="F879" s="76"/>
      <c r="G879" s="76"/>
      <c r="H879" s="76"/>
      <c r="I879" s="76"/>
      <c r="J879" s="76"/>
      <c r="K879" s="76"/>
      <c r="L879" s="76"/>
      <c r="M879" s="76"/>
      <c r="N879" s="76"/>
      <c r="O879" s="76"/>
      <c r="P879" s="76"/>
      <c r="Q879" s="76"/>
      <c r="R879" s="76"/>
      <c r="S879" s="76"/>
    </row>
    <row r="880" spans="1:19" s="455" customFormat="1" x14ac:dyDescent="0.25">
      <c r="A880" s="76"/>
      <c r="B880" s="76"/>
      <c r="C880" s="87"/>
      <c r="D880" s="87"/>
      <c r="E880" s="87"/>
      <c r="F880" s="76"/>
      <c r="G880" s="76"/>
      <c r="H880" s="76"/>
      <c r="I880" s="76"/>
      <c r="J880" s="76"/>
      <c r="K880" s="76"/>
      <c r="L880" s="76"/>
      <c r="M880" s="76"/>
      <c r="N880" s="76"/>
      <c r="O880" s="76"/>
      <c r="P880" s="76"/>
      <c r="Q880" s="76"/>
      <c r="R880" s="76"/>
      <c r="S880" s="76"/>
    </row>
    <row r="881" spans="1:19" s="455" customFormat="1" x14ac:dyDescent="0.25">
      <c r="A881" s="76"/>
      <c r="B881" s="76"/>
      <c r="C881" s="87"/>
      <c r="D881" s="87"/>
      <c r="E881" s="87"/>
      <c r="F881" s="76"/>
      <c r="G881" s="76"/>
      <c r="H881" s="76"/>
      <c r="I881" s="76"/>
      <c r="J881" s="76"/>
      <c r="K881" s="76"/>
      <c r="L881" s="76"/>
      <c r="M881" s="76"/>
      <c r="N881" s="76"/>
      <c r="O881" s="76"/>
      <c r="P881" s="76"/>
      <c r="Q881" s="76"/>
      <c r="R881" s="76"/>
      <c r="S881" s="76"/>
    </row>
    <row r="882" spans="1:19" s="455" customFormat="1" x14ac:dyDescent="0.25">
      <c r="A882" s="76"/>
      <c r="B882" s="76"/>
      <c r="C882" s="87"/>
      <c r="D882" s="87"/>
      <c r="E882" s="87"/>
      <c r="F882" s="76"/>
      <c r="G882" s="76"/>
      <c r="H882" s="76"/>
      <c r="I882" s="76"/>
      <c r="J882" s="76"/>
      <c r="K882" s="76"/>
      <c r="L882" s="76"/>
      <c r="M882" s="76"/>
      <c r="N882" s="76"/>
      <c r="O882" s="76"/>
      <c r="P882" s="76"/>
      <c r="Q882" s="76"/>
      <c r="R882" s="76"/>
      <c r="S882" s="76"/>
    </row>
    <row r="883" spans="1:19" s="455" customFormat="1" x14ac:dyDescent="0.25">
      <c r="A883" s="76"/>
      <c r="B883" s="76"/>
      <c r="C883" s="87"/>
      <c r="D883" s="87"/>
      <c r="E883" s="87"/>
      <c r="F883" s="76"/>
      <c r="G883" s="76"/>
      <c r="H883" s="76"/>
      <c r="I883" s="76"/>
      <c r="J883" s="76"/>
      <c r="K883" s="76"/>
      <c r="L883" s="76"/>
      <c r="M883" s="76"/>
      <c r="N883" s="76"/>
      <c r="O883" s="76"/>
      <c r="P883" s="76"/>
      <c r="Q883" s="76"/>
      <c r="R883" s="76"/>
      <c r="S883" s="76"/>
    </row>
    <row r="884" spans="1:19" s="455" customFormat="1" x14ac:dyDescent="0.25">
      <c r="A884" s="76"/>
      <c r="B884" s="76"/>
      <c r="C884" s="87"/>
      <c r="D884" s="87"/>
      <c r="E884" s="87"/>
      <c r="F884" s="76"/>
      <c r="G884" s="76"/>
      <c r="H884" s="76"/>
      <c r="I884" s="76"/>
      <c r="J884" s="76"/>
      <c r="K884" s="76"/>
      <c r="L884" s="76"/>
      <c r="M884" s="76"/>
      <c r="N884" s="76"/>
      <c r="O884" s="76"/>
      <c r="P884" s="76"/>
      <c r="Q884" s="76"/>
      <c r="R884" s="76"/>
      <c r="S884" s="76"/>
    </row>
    <row r="885" spans="1:19" s="455" customFormat="1" x14ac:dyDescent="0.25">
      <c r="A885" s="76"/>
      <c r="B885" s="76"/>
      <c r="C885" s="87"/>
      <c r="D885" s="87"/>
      <c r="E885" s="87"/>
      <c r="F885" s="76"/>
      <c r="G885" s="76"/>
      <c r="H885" s="76"/>
      <c r="I885" s="76"/>
      <c r="J885" s="76"/>
      <c r="K885" s="76"/>
      <c r="L885" s="76"/>
      <c r="M885" s="76"/>
      <c r="N885" s="76"/>
      <c r="O885" s="76"/>
      <c r="P885" s="76"/>
      <c r="Q885" s="76"/>
      <c r="R885" s="76"/>
      <c r="S885" s="76"/>
    </row>
    <row r="886" spans="1:19" s="455" customFormat="1" x14ac:dyDescent="0.25">
      <c r="A886" s="76"/>
      <c r="B886" s="76"/>
      <c r="C886" s="87"/>
      <c r="D886" s="87"/>
      <c r="E886" s="87"/>
      <c r="F886" s="76"/>
      <c r="G886" s="76"/>
      <c r="H886" s="76"/>
      <c r="I886" s="76"/>
      <c r="J886" s="76"/>
      <c r="K886" s="76"/>
      <c r="L886" s="76"/>
      <c r="M886" s="76"/>
      <c r="N886" s="76"/>
      <c r="O886" s="76"/>
      <c r="P886" s="76"/>
      <c r="Q886" s="76"/>
      <c r="R886" s="76"/>
      <c r="S886" s="76"/>
    </row>
    <row r="887" spans="1:19" s="455" customFormat="1" x14ac:dyDescent="0.25">
      <c r="A887" s="76"/>
      <c r="B887" s="76"/>
      <c r="C887" s="87"/>
      <c r="D887" s="87"/>
      <c r="E887" s="87"/>
      <c r="F887" s="76"/>
      <c r="G887" s="76"/>
      <c r="H887" s="76"/>
      <c r="I887" s="76"/>
      <c r="J887" s="76"/>
      <c r="K887" s="76"/>
      <c r="L887" s="76"/>
      <c r="M887" s="76"/>
      <c r="N887" s="76"/>
      <c r="O887" s="76"/>
      <c r="P887" s="76"/>
      <c r="Q887" s="76"/>
      <c r="R887" s="76"/>
      <c r="S887" s="76"/>
    </row>
    <row r="888" spans="1:19" s="455" customFormat="1" x14ac:dyDescent="0.25">
      <c r="A888" s="76"/>
      <c r="B888" s="76"/>
      <c r="C888" s="87"/>
      <c r="D888" s="87"/>
      <c r="E888" s="87"/>
      <c r="F888" s="76"/>
      <c r="G888" s="76"/>
      <c r="H888" s="76"/>
      <c r="I888" s="76"/>
      <c r="J888" s="76"/>
      <c r="K888" s="76"/>
      <c r="L888" s="76"/>
      <c r="M888" s="76"/>
      <c r="N888" s="76"/>
      <c r="O888" s="76"/>
      <c r="P888" s="76"/>
      <c r="Q888" s="76"/>
      <c r="R888" s="76"/>
      <c r="S888" s="76"/>
    </row>
    <row r="889" spans="1:19" s="455" customFormat="1" x14ac:dyDescent="0.25">
      <c r="A889" s="76"/>
      <c r="B889" s="76"/>
      <c r="C889" s="87"/>
      <c r="D889" s="87"/>
      <c r="E889" s="87"/>
      <c r="F889" s="76"/>
      <c r="G889" s="76"/>
      <c r="H889" s="76"/>
      <c r="I889" s="76"/>
      <c r="J889" s="76"/>
      <c r="K889" s="76"/>
      <c r="L889" s="76"/>
      <c r="M889" s="76"/>
      <c r="N889" s="76"/>
      <c r="O889" s="76"/>
      <c r="P889" s="76"/>
      <c r="Q889" s="76"/>
      <c r="R889" s="76"/>
      <c r="S889" s="76"/>
    </row>
    <row r="890" spans="1:19" s="455" customFormat="1" x14ac:dyDescent="0.25">
      <c r="A890" s="76"/>
      <c r="B890" s="76"/>
      <c r="C890" s="87"/>
      <c r="D890" s="87"/>
      <c r="E890" s="87"/>
      <c r="F890" s="76"/>
      <c r="G890" s="76"/>
      <c r="H890" s="76"/>
      <c r="I890" s="76"/>
      <c r="J890" s="76"/>
      <c r="K890" s="76"/>
      <c r="L890" s="76"/>
      <c r="M890" s="76"/>
      <c r="N890" s="76"/>
      <c r="O890" s="76"/>
      <c r="P890" s="76"/>
      <c r="Q890" s="76"/>
      <c r="R890" s="76"/>
      <c r="S890" s="76"/>
    </row>
    <row r="891" spans="1:19" s="455" customFormat="1" x14ac:dyDescent="0.25">
      <c r="A891" s="76"/>
      <c r="B891" s="76"/>
      <c r="C891" s="87"/>
      <c r="D891" s="87"/>
      <c r="E891" s="87"/>
      <c r="F891" s="76"/>
      <c r="G891" s="76"/>
      <c r="H891" s="76"/>
      <c r="I891" s="76"/>
      <c r="J891" s="76"/>
      <c r="K891" s="76"/>
      <c r="L891" s="76"/>
      <c r="M891" s="76"/>
      <c r="N891" s="76"/>
      <c r="O891" s="76"/>
      <c r="P891" s="76"/>
      <c r="Q891" s="76"/>
      <c r="R891" s="76"/>
      <c r="S891" s="76"/>
    </row>
    <row r="892" spans="1:19" s="455" customFormat="1" x14ac:dyDescent="0.25">
      <c r="A892" s="76"/>
      <c r="B892" s="76"/>
      <c r="C892" s="87"/>
      <c r="D892" s="87"/>
      <c r="E892" s="87"/>
      <c r="F892" s="76"/>
      <c r="G892" s="76"/>
      <c r="H892" s="76"/>
      <c r="I892" s="76"/>
      <c r="J892" s="76"/>
      <c r="K892" s="76"/>
      <c r="L892" s="76"/>
      <c r="M892" s="76"/>
      <c r="N892" s="76"/>
      <c r="O892" s="76"/>
      <c r="P892" s="76"/>
      <c r="Q892" s="76"/>
      <c r="R892" s="76"/>
      <c r="S892" s="76"/>
    </row>
    <row r="893" spans="1:19" s="455" customFormat="1" x14ac:dyDescent="0.25">
      <c r="A893" s="76"/>
      <c r="B893" s="76"/>
      <c r="C893" s="87"/>
      <c r="D893" s="87"/>
      <c r="E893" s="87"/>
      <c r="F893" s="76"/>
      <c r="G893" s="76"/>
      <c r="H893" s="76"/>
      <c r="I893" s="76"/>
      <c r="J893" s="76"/>
      <c r="K893" s="76"/>
      <c r="L893" s="76"/>
      <c r="M893" s="76"/>
      <c r="N893" s="76"/>
      <c r="O893" s="76"/>
      <c r="P893" s="76"/>
      <c r="Q893" s="76"/>
      <c r="R893" s="76"/>
      <c r="S893" s="76"/>
    </row>
    <row r="894" spans="1:19" s="455" customFormat="1" x14ac:dyDescent="0.25">
      <c r="A894" s="76"/>
      <c r="B894" s="76"/>
      <c r="C894" s="87"/>
      <c r="D894" s="87"/>
      <c r="E894" s="87"/>
      <c r="F894" s="76"/>
      <c r="G894" s="76"/>
      <c r="H894" s="76"/>
      <c r="I894" s="76"/>
      <c r="J894" s="76"/>
      <c r="K894" s="76"/>
      <c r="L894" s="76"/>
      <c r="M894" s="76"/>
      <c r="N894" s="76"/>
      <c r="O894" s="76"/>
      <c r="P894" s="76"/>
      <c r="Q894" s="76"/>
      <c r="R894" s="76"/>
      <c r="S894" s="76"/>
    </row>
    <row r="895" spans="1:19" s="455" customFormat="1" x14ac:dyDescent="0.25">
      <c r="A895" s="76"/>
      <c r="B895" s="76"/>
      <c r="C895" s="87"/>
      <c r="D895" s="87"/>
      <c r="E895" s="87"/>
      <c r="F895" s="76"/>
      <c r="G895" s="76"/>
      <c r="H895" s="76"/>
      <c r="I895" s="76"/>
      <c r="J895" s="76"/>
      <c r="K895" s="76"/>
      <c r="L895" s="76"/>
      <c r="M895" s="76"/>
      <c r="N895" s="76"/>
      <c r="O895" s="76"/>
      <c r="P895" s="76"/>
      <c r="Q895" s="76"/>
      <c r="R895" s="76"/>
      <c r="S895" s="76"/>
    </row>
    <row r="896" spans="1:19" s="455" customFormat="1" x14ac:dyDescent="0.25">
      <c r="A896" s="76"/>
      <c r="B896" s="76"/>
      <c r="C896" s="87"/>
      <c r="D896" s="87"/>
      <c r="E896" s="87"/>
      <c r="F896" s="76"/>
      <c r="G896" s="76"/>
      <c r="H896" s="76"/>
      <c r="I896" s="76"/>
      <c r="J896" s="76"/>
      <c r="K896" s="76"/>
      <c r="L896" s="76"/>
      <c r="M896" s="76"/>
      <c r="N896" s="76"/>
      <c r="O896" s="76"/>
      <c r="P896" s="76"/>
      <c r="Q896" s="76"/>
      <c r="R896" s="76"/>
      <c r="S896" s="76"/>
    </row>
    <row r="897" spans="1:19" s="455" customFormat="1" x14ac:dyDescent="0.25">
      <c r="A897" s="76"/>
      <c r="B897" s="76"/>
      <c r="C897" s="87"/>
      <c r="D897" s="87"/>
      <c r="E897" s="87"/>
      <c r="F897" s="76"/>
      <c r="G897" s="76"/>
      <c r="H897" s="76"/>
      <c r="I897" s="76"/>
      <c r="J897" s="76"/>
      <c r="K897" s="76"/>
      <c r="L897" s="76"/>
      <c r="M897" s="76"/>
      <c r="N897" s="76"/>
      <c r="O897" s="76"/>
      <c r="P897" s="76"/>
      <c r="Q897" s="76"/>
      <c r="R897" s="76"/>
      <c r="S897" s="76"/>
    </row>
    <row r="898" spans="1:19" s="455" customFormat="1" x14ac:dyDescent="0.25">
      <c r="A898" s="76"/>
      <c r="B898" s="76"/>
      <c r="C898" s="87"/>
      <c r="D898" s="87"/>
      <c r="E898" s="87"/>
      <c r="F898" s="76"/>
      <c r="G898" s="76"/>
      <c r="H898" s="76"/>
      <c r="I898" s="76"/>
      <c r="J898" s="76"/>
      <c r="K898" s="76"/>
      <c r="L898" s="76"/>
      <c r="M898" s="76"/>
      <c r="N898" s="76"/>
      <c r="O898" s="76"/>
      <c r="P898" s="76"/>
      <c r="Q898" s="76"/>
      <c r="R898" s="76"/>
      <c r="S898" s="76"/>
    </row>
    <row r="899" spans="1:19" s="455" customFormat="1" x14ac:dyDescent="0.25">
      <c r="A899" s="76"/>
      <c r="B899" s="76"/>
      <c r="C899" s="87"/>
      <c r="D899" s="87"/>
      <c r="E899" s="87"/>
      <c r="F899" s="76"/>
      <c r="G899" s="76"/>
      <c r="H899" s="76"/>
      <c r="I899" s="76"/>
      <c r="J899" s="76"/>
      <c r="K899" s="76"/>
      <c r="L899" s="76"/>
      <c r="M899" s="76"/>
      <c r="N899" s="76"/>
      <c r="O899" s="76"/>
      <c r="P899" s="76"/>
      <c r="Q899" s="76"/>
      <c r="R899" s="76"/>
      <c r="S899" s="76"/>
    </row>
    <row r="900" spans="1:19" s="455" customFormat="1" x14ac:dyDescent="0.25">
      <c r="A900" s="76"/>
      <c r="B900" s="76"/>
      <c r="C900" s="87"/>
      <c r="D900" s="87"/>
      <c r="E900" s="87"/>
      <c r="F900" s="76"/>
      <c r="G900" s="76"/>
      <c r="H900" s="76"/>
      <c r="I900" s="76"/>
      <c r="J900" s="76"/>
      <c r="K900" s="76"/>
      <c r="L900" s="76"/>
      <c r="M900" s="76"/>
      <c r="N900" s="76"/>
      <c r="O900" s="76"/>
      <c r="P900" s="76"/>
      <c r="Q900" s="76"/>
      <c r="R900" s="76"/>
      <c r="S900" s="76"/>
    </row>
    <row r="901" spans="1:19" s="455" customFormat="1" x14ac:dyDescent="0.25">
      <c r="A901" s="76"/>
      <c r="B901" s="76"/>
      <c r="C901" s="87"/>
      <c r="D901" s="87"/>
      <c r="E901" s="87"/>
      <c r="F901" s="76"/>
      <c r="G901" s="76"/>
      <c r="H901" s="76"/>
      <c r="I901" s="76"/>
      <c r="J901" s="76"/>
      <c r="K901" s="76"/>
      <c r="L901" s="76"/>
      <c r="M901" s="76"/>
      <c r="N901" s="76"/>
      <c r="O901" s="76"/>
      <c r="P901" s="76"/>
      <c r="Q901" s="76"/>
      <c r="R901" s="76"/>
      <c r="S901" s="76"/>
    </row>
    <row r="902" spans="1:19" s="455" customFormat="1" x14ac:dyDescent="0.25">
      <c r="A902" s="76"/>
      <c r="B902" s="76"/>
      <c r="C902" s="87"/>
      <c r="D902" s="87"/>
      <c r="E902" s="87"/>
      <c r="F902" s="76"/>
      <c r="G902" s="76"/>
      <c r="H902" s="76"/>
      <c r="I902" s="76"/>
      <c r="J902" s="76"/>
      <c r="K902" s="76"/>
      <c r="L902" s="76"/>
      <c r="M902" s="76"/>
      <c r="N902" s="76"/>
      <c r="O902" s="76"/>
      <c r="P902" s="76"/>
      <c r="Q902" s="76"/>
      <c r="R902" s="76"/>
      <c r="S902" s="76"/>
    </row>
    <row r="903" spans="1:19" s="455" customFormat="1" x14ac:dyDescent="0.25">
      <c r="A903" s="76"/>
      <c r="B903" s="76"/>
      <c r="C903" s="87"/>
      <c r="D903" s="87"/>
      <c r="E903" s="87"/>
      <c r="F903" s="76"/>
      <c r="G903" s="76"/>
      <c r="H903" s="76"/>
      <c r="I903" s="76"/>
      <c r="J903" s="76"/>
      <c r="K903" s="76"/>
      <c r="L903" s="76"/>
      <c r="M903" s="76"/>
      <c r="N903" s="76"/>
      <c r="O903" s="76"/>
      <c r="P903" s="76"/>
      <c r="Q903" s="76"/>
      <c r="R903" s="76"/>
      <c r="S903" s="76"/>
    </row>
    <row r="904" spans="1:19" s="455" customFormat="1" x14ac:dyDescent="0.25">
      <c r="A904" s="76"/>
      <c r="B904" s="76"/>
      <c r="C904" s="87"/>
      <c r="D904" s="87"/>
      <c r="E904" s="87"/>
      <c r="F904" s="76"/>
      <c r="G904" s="76"/>
      <c r="H904" s="76"/>
      <c r="I904" s="76"/>
      <c r="J904" s="76"/>
      <c r="K904" s="76"/>
      <c r="L904" s="76"/>
      <c r="M904" s="76"/>
      <c r="N904" s="76"/>
      <c r="O904" s="76"/>
      <c r="P904" s="76"/>
      <c r="Q904" s="76"/>
      <c r="R904" s="76"/>
      <c r="S904" s="76"/>
    </row>
    <row r="905" spans="1:19" s="455" customFormat="1" x14ac:dyDescent="0.25">
      <c r="A905" s="76"/>
      <c r="B905" s="76"/>
      <c r="C905" s="87"/>
      <c r="D905" s="87"/>
      <c r="E905" s="87"/>
      <c r="F905" s="76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</row>
    <row r="906" spans="1:19" s="455" customFormat="1" x14ac:dyDescent="0.25">
      <c r="A906" s="76"/>
      <c r="B906" s="76"/>
      <c r="C906" s="87"/>
      <c r="D906" s="87"/>
      <c r="E906" s="87"/>
      <c r="F906" s="76"/>
      <c r="G906" s="76"/>
      <c r="H906" s="76"/>
      <c r="I906" s="76"/>
      <c r="J906" s="76"/>
      <c r="K906" s="76"/>
      <c r="L906" s="76"/>
      <c r="M906" s="76"/>
      <c r="N906" s="76"/>
      <c r="O906" s="76"/>
      <c r="P906" s="76"/>
      <c r="Q906" s="76"/>
      <c r="R906" s="76"/>
      <c r="S906" s="76"/>
    </row>
    <row r="907" spans="1:19" s="455" customFormat="1" x14ac:dyDescent="0.25">
      <c r="A907" s="76"/>
      <c r="B907" s="76"/>
      <c r="C907" s="87"/>
      <c r="D907" s="87"/>
      <c r="E907" s="87"/>
      <c r="F907" s="76"/>
      <c r="G907" s="76"/>
      <c r="H907" s="76"/>
      <c r="I907" s="76"/>
      <c r="J907" s="76"/>
      <c r="K907" s="76"/>
      <c r="L907" s="76"/>
      <c r="M907" s="76"/>
      <c r="N907" s="76"/>
      <c r="O907" s="76"/>
      <c r="P907" s="76"/>
      <c r="Q907" s="76"/>
      <c r="R907" s="76"/>
      <c r="S907" s="76"/>
    </row>
    <row r="908" spans="1:19" s="455" customFormat="1" x14ac:dyDescent="0.25">
      <c r="A908" s="76"/>
      <c r="B908" s="76"/>
      <c r="C908" s="87"/>
      <c r="D908" s="87"/>
      <c r="E908" s="87"/>
      <c r="F908" s="76"/>
      <c r="G908" s="76"/>
      <c r="H908" s="76"/>
      <c r="I908" s="76"/>
      <c r="J908" s="76"/>
      <c r="K908" s="76"/>
      <c r="L908" s="76"/>
      <c r="M908" s="76"/>
      <c r="N908" s="76"/>
      <c r="O908" s="76"/>
      <c r="P908" s="76"/>
      <c r="Q908" s="76"/>
      <c r="R908" s="76"/>
      <c r="S908" s="76"/>
    </row>
    <row r="909" spans="1:19" s="455" customFormat="1" x14ac:dyDescent="0.25">
      <c r="A909" s="76"/>
      <c r="B909" s="76"/>
      <c r="C909" s="87"/>
      <c r="D909" s="87"/>
      <c r="E909" s="87"/>
      <c r="F909" s="76"/>
      <c r="G909" s="76"/>
      <c r="H909" s="76"/>
      <c r="I909" s="76"/>
      <c r="J909" s="76"/>
      <c r="K909" s="76"/>
      <c r="L909" s="76"/>
      <c r="M909" s="76"/>
      <c r="N909" s="76"/>
      <c r="O909" s="76"/>
      <c r="P909" s="76"/>
      <c r="Q909" s="76"/>
      <c r="R909" s="76"/>
      <c r="S909" s="76"/>
    </row>
    <row r="910" spans="1:19" s="455" customFormat="1" x14ac:dyDescent="0.25">
      <c r="A910" s="76"/>
      <c r="B910" s="76"/>
      <c r="C910" s="87"/>
      <c r="D910" s="87"/>
      <c r="E910" s="87"/>
      <c r="F910" s="76"/>
      <c r="G910" s="76"/>
      <c r="H910" s="76"/>
      <c r="I910" s="76"/>
      <c r="J910" s="76"/>
      <c r="K910" s="76"/>
      <c r="L910" s="76"/>
      <c r="M910" s="76"/>
      <c r="N910" s="76"/>
      <c r="O910" s="76"/>
      <c r="P910" s="76"/>
      <c r="Q910" s="76"/>
      <c r="R910" s="76"/>
      <c r="S910" s="76"/>
    </row>
    <row r="911" spans="1:19" s="455" customFormat="1" x14ac:dyDescent="0.25">
      <c r="A911" s="76"/>
      <c r="B911" s="76"/>
      <c r="C911" s="87"/>
      <c r="D911" s="87"/>
      <c r="E911" s="87"/>
      <c r="F911" s="76"/>
      <c r="G911" s="76"/>
      <c r="H911" s="76"/>
      <c r="I911" s="76"/>
      <c r="J911" s="76"/>
      <c r="K911" s="76"/>
      <c r="L911" s="76"/>
      <c r="M911" s="76"/>
      <c r="N911" s="76"/>
      <c r="O911" s="76"/>
      <c r="P911" s="76"/>
      <c r="Q911" s="76"/>
      <c r="R911" s="76"/>
      <c r="S911" s="76"/>
    </row>
    <row r="912" spans="1:19" s="455" customFormat="1" x14ac:dyDescent="0.25">
      <c r="A912" s="76"/>
      <c r="B912" s="76"/>
      <c r="C912" s="87"/>
      <c r="D912" s="87"/>
      <c r="E912" s="87"/>
      <c r="F912" s="76"/>
      <c r="G912" s="76"/>
      <c r="H912" s="76"/>
      <c r="I912" s="76"/>
      <c r="J912" s="76"/>
      <c r="K912" s="76"/>
      <c r="L912" s="76"/>
      <c r="M912" s="76"/>
      <c r="N912" s="76"/>
      <c r="O912" s="76"/>
      <c r="P912" s="76"/>
      <c r="Q912" s="76"/>
      <c r="R912" s="76"/>
      <c r="S912" s="76"/>
    </row>
    <row r="913" spans="1:19" s="455" customFormat="1" x14ac:dyDescent="0.25">
      <c r="A913" s="76"/>
      <c r="B913" s="76"/>
      <c r="C913" s="87"/>
      <c r="D913" s="87"/>
      <c r="E913" s="87"/>
      <c r="F913" s="76"/>
      <c r="G913" s="76"/>
      <c r="H913" s="76"/>
      <c r="I913" s="76"/>
      <c r="J913" s="76"/>
      <c r="K913" s="76"/>
      <c r="L913" s="76"/>
      <c r="M913" s="76"/>
      <c r="N913" s="76"/>
      <c r="O913" s="76"/>
      <c r="P913" s="76"/>
      <c r="Q913" s="76"/>
      <c r="R913" s="76"/>
      <c r="S913" s="76"/>
    </row>
    <row r="914" spans="1:19" s="455" customFormat="1" x14ac:dyDescent="0.25">
      <c r="A914" s="76"/>
      <c r="B914" s="76"/>
      <c r="C914" s="87"/>
      <c r="D914" s="87"/>
      <c r="E914" s="87"/>
      <c r="F914" s="76"/>
      <c r="G914" s="76"/>
      <c r="H914" s="76"/>
      <c r="I914" s="76"/>
      <c r="J914" s="76"/>
      <c r="K914" s="76"/>
      <c r="L914" s="76"/>
      <c r="M914" s="76"/>
      <c r="N914" s="76"/>
      <c r="O914" s="76"/>
      <c r="P914" s="76"/>
      <c r="Q914" s="76"/>
      <c r="R914" s="76"/>
      <c r="S914" s="76"/>
    </row>
    <row r="915" spans="1:19" s="455" customFormat="1" x14ac:dyDescent="0.25">
      <c r="A915" s="76"/>
      <c r="B915" s="76"/>
      <c r="C915" s="87"/>
      <c r="D915" s="87"/>
      <c r="E915" s="87"/>
      <c r="F915" s="76"/>
      <c r="G915" s="76"/>
      <c r="H915" s="76"/>
      <c r="I915" s="76"/>
      <c r="J915" s="76"/>
      <c r="K915" s="76"/>
      <c r="L915" s="76"/>
      <c r="M915" s="76"/>
      <c r="N915" s="76"/>
      <c r="O915" s="76"/>
      <c r="P915" s="76"/>
      <c r="Q915" s="76"/>
      <c r="R915" s="76"/>
      <c r="S915" s="76"/>
    </row>
    <row r="916" spans="1:19" s="455" customFormat="1" x14ac:dyDescent="0.25">
      <c r="A916" s="76"/>
      <c r="B916" s="76"/>
      <c r="C916" s="87"/>
      <c r="D916" s="87"/>
      <c r="E916" s="87"/>
      <c r="F916" s="76"/>
      <c r="G916" s="76"/>
      <c r="H916" s="76"/>
      <c r="I916" s="76"/>
      <c r="J916" s="76"/>
      <c r="K916" s="76"/>
      <c r="L916" s="76"/>
      <c r="M916" s="76"/>
      <c r="N916" s="76"/>
      <c r="O916" s="76"/>
      <c r="P916" s="76"/>
      <c r="Q916" s="76"/>
      <c r="R916" s="76"/>
      <c r="S916" s="76"/>
    </row>
    <row r="917" spans="1:19" s="455" customFormat="1" x14ac:dyDescent="0.25">
      <c r="A917" s="76"/>
      <c r="B917" s="76"/>
      <c r="C917" s="87"/>
      <c r="D917" s="87"/>
      <c r="E917" s="87"/>
      <c r="F917" s="76"/>
      <c r="G917" s="76"/>
      <c r="H917" s="76"/>
      <c r="I917" s="76"/>
      <c r="J917" s="76"/>
      <c r="K917" s="76"/>
      <c r="L917" s="76"/>
      <c r="M917" s="76"/>
      <c r="N917" s="76"/>
      <c r="O917" s="76"/>
      <c r="P917" s="76"/>
      <c r="Q917" s="76"/>
      <c r="R917" s="76"/>
      <c r="S917" s="76"/>
    </row>
    <row r="918" spans="1:19" s="455" customFormat="1" x14ac:dyDescent="0.25">
      <c r="A918" s="76"/>
      <c r="B918" s="76"/>
      <c r="C918" s="87"/>
      <c r="D918" s="87"/>
      <c r="E918" s="87"/>
      <c r="F918" s="76"/>
      <c r="G918" s="76"/>
      <c r="H918" s="76"/>
      <c r="I918" s="76"/>
      <c r="J918" s="76"/>
      <c r="K918" s="76"/>
      <c r="L918" s="76"/>
      <c r="M918" s="76"/>
      <c r="N918" s="76"/>
      <c r="O918" s="76"/>
      <c r="P918" s="76"/>
      <c r="Q918" s="76"/>
      <c r="R918" s="76"/>
      <c r="S918" s="76"/>
    </row>
    <row r="919" spans="1:19" s="455" customFormat="1" x14ac:dyDescent="0.25">
      <c r="A919" s="76"/>
      <c r="B919" s="76"/>
      <c r="C919" s="87"/>
      <c r="D919" s="87"/>
      <c r="E919" s="87"/>
      <c r="F919" s="76"/>
      <c r="G919" s="76"/>
      <c r="H919" s="76"/>
      <c r="I919" s="76"/>
      <c r="J919" s="76"/>
      <c r="K919" s="76"/>
      <c r="L919" s="76"/>
      <c r="M919" s="76"/>
      <c r="N919" s="76"/>
      <c r="O919" s="76"/>
      <c r="P919" s="76"/>
      <c r="Q919" s="76"/>
      <c r="R919" s="76"/>
      <c r="S919" s="76"/>
    </row>
    <row r="920" spans="1:19" s="455" customFormat="1" x14ac:dyDescent="0.25">
      <c r="A920" s="76"/>
      <c r="B920" s="76"/>
      <c r="C920" s="87"/>
      <c r="D920" s="87"/>
      <c r="E920" s="87"/>
      <c r="F920" s="76"/>
      <c r="G920" s="76"/>
      <c r="H920" s="76"/>
      <c r="I920" s="76"/>
      <c r="J920" s="76"/>
      <c r="K920" s="76"/>
      <c r="L920" s="76"/>
      <c r="M920" s="76"/>
      <c r="N920" s="76"/>
      <c r="O920" s="76"/>
      <c r="P920" s="76"/>
      <c r="Q920" s="76"/>
      <c r="R920" s="76"/>
      <c r="S920" s="76"/>
    </row>
    <row r="921" spans="1:19" s="455" customFormat="1" x14ac:dyDescent="0.25">
      <c r="A921" s="76"/>
      <c r="B921" s="76"/>
      <c r="C921" s="87"/>
      <c r="D921" s="87"/>
      <c r="E921" s="87"/>
      <c r="F921" s="76"/>
      <c r="G921" s="76"/>
      <c r="H921" s="76"/>
      <c r="I921" s="76"/>
      <c r="J921" s="76"/>
      <c r="K921" s="76"/>
      <c r="L921" s="76"/>
      <c r="M921" s="76"/>
      <c r="N921" s="76"/>
      <c r="O921" s="76"/>
      <c r="P921" s="76"/>
      <c r="Q921" s="76"/>
      <c r="R921" s="76"/>
      <c r="S921" s="76"/>
    </row>
    <row r="922" spans="1:19" s="455" customFormat="1" x14ac:dyDescent="0.25">
      <c r="A922" s="76"/>
      <c r="B922" s="76"/>
      <c r="C922" s="87"/>
      <c r="D922" s="87"/>
      <c r="E922" s="87"/>
      <c r="F922" s="76"/>
      <c r="G922" s="76"/>
      <c r="H922" s="76"/>
      <c r="I922" s="76"/>
      <c r="J922" s="76"/>
      <c r="K922" s="76"/>
      <c r="L922" s="76"/>
      <c r="M922" s="76"/>
      <c r="N922" s="76"/>
      <c r="O922" s="76"/>
      <c r="P922" s="76"/>
      <c r="Q922" s="76"/>
      <c r="R922" s="76"/>
      <c r="S922" s="76"/>
    </row>
    <row r="923" spans="1:19" s="455" customFormat="1" x14ac:dyDescent="0.25">
      <c r="A923" s="76"/>
      <c r="B923" s="76"/>
      <c r="C923" s="87"/>
      <c r="D923" s="87"/>
      <c r="E923" s="87"/>
      <c r="F923" s="76"/>
      <c r="G923" s="76"/>
      <c r="H923" s="76"/>
      <c r="I923" s="76"/>
      <c r="J923" s="76"/>
      <c r="K923" s="76"/>
      <c r="L923" s="76"/>
      <c r="M923" s="76"/>
      <c r="N923" s="76"/>
      <c r="O923" s="76"/>
      <c r="P923" s="76"/>
      <c r="Q923" s="76"/>
      <c r="R923" s="76"/>
      <c r="S923" s="76"/>
    </row>
    <row r="924" spans="1:19" s="455" customFormat="1" x14ac:dyDescent="0.25">
      <c r="A924" s="76"/>
      <c r="B924" s="76"/>
      <c r="C924" s="87"/>
      <c r="D924" s="87"/>
      <c r="E924" s="87"/>
      <c r="F924" s="76"/>
      <c r="G924" s="76"/>
      <c r="H924" s="76"/>
      <c r="I924" s="76"/>
      <c r="J924" s="76"/>
      <c r="K924" s="76"/>
      <c r="L924" s="76"/>
      <c r="M924" s="76"/>
      <c r="N924" s="76"/>
      <c r="O924" s="76"/>
      <c r="P924" s="76"/>
      <c r="Q924" s="76"/>
      <c r="R924" s="76"/>
      <c r="S924" s="76"/>
    </row>
    <row r="925" spans="1:19" s="455" customFormat="1" x14ac:dyDescent="0.25">
      <c r="A925" s="76"/>
      <c r="B925" s="76"/>
      <c r="C925" s="87"/>
      <c r="D925" s="87"/>
      <c r="E925" s="87"/>
      <c r="F925" s="76"/>
      <c r="G925" s="76"/>
      <c r="H925" s="76"/>
      <c r="I925" s="76"/>
      <c r="J925" s="76"/>
      <c r="K925" s="76"/>
      <c r="L925" s="76"/>
      <c r="M925" s="76"/>
      <c r="N925" s="76"/>
      <c r="O925" s="76"/>
      <c r="P925" s="76"/>
      <c r="Q925" s="76"/>
      <c r="R925" s="76"/>
      <c r="S925" s="76"/>
    </row>
    <row r="926" spans="1:19" s="455" customFormat="1" x14ac:dyDescent="0.25">
      <c r="A926" s="76"/>
      <c r="B926" s="76"/>
      <c r="C926" s="87"/>
      <c r="D926" s="87"/>
      <c r="E926" s="87"/>
      <c r="F926" s="76"/>
      <c r="G926" s="76"/>
      <c r="H926" s="76"/>
      <c r="I926" s="76"/>
      <c r="J926" s="76"/>
      <c r="K926" s="76"/>
      <c r="L926" s="76"/>
      <c r="M926" s="76"/>
      <c r="N926" s="76"/>
      <c r="O926" s="76"/>
      <c r="P926" s="76"/>
      <c r="Q926" s="76"/>
      <c r="R926" s="76"/>
      <c r="S926" s="76"/>
    </row>
    <row r="927" spans="1:19" s="455" customFormat="1" x14ac:dyDescent="0.25">
      <c r="A927" s="76"/>
      <c r="B927" s="76"/>
      <c r="C927" s="87"/>
      <c r="D927" s="87"/>
      <c r="E927" s="87"/>
      <c r="F927" s="76"/>
      <c r="G927" s="76"/>
      <c r="H927" s="76"/>
      <c r="I927" s="76"/>
      <c r="J927" s="76"/>
      <c r="K927" s="76"/>
      <c r="L927" s="76"/>
      <c r="M927" s="76"/>
      <c r="N927" s="76"/>
      <c r="O927" s="76"/>
      <c r="P927" s="76"/>
      <c r="Q927" s="76"/>
      <c r="R927" s="76"/>
      <c r="S927" s="76"/>
    </row>
    <row r="928" spans="1:19" s="455" customFormat="1" x14ac:dyDescent="0.25">
      <c r="A928" s="76"/>
      <c r="B928" s="76"/>
      <c r="C928" s="87"/>
      <c r="D928" s="87"/>
      <c r="E928" s="87"/>
      <c r="F928" s="76"/>
      <c r="G928" s="76"/>
      <c r="H928" s="76"/>
      <c r="I928" s="76"/>
      <c r="J928" s="76"/>
      <c r="K928" s="76"/>
      <c r="L928" s="76"/>
      <c r="M928" s="76"/>
      <c r="N928" s="76"/>
      <c r="O928" s="76"/>
      <c r="P928" s="76"/>
      <c r="Q928" s="76"/>
      <c r="R928" s="76"/>
      <c r="S928" s="76"/>
    </row>
    <row r="929" spans="1:19" s="455" customFormat="1" x14ac:dyDescent="0.25">
      <c r="A929" s="76"/>
      <c r="B929" s="76"/>
      <c r="C929" s="87"/>
      <c r="D929" s="87"/>
      <c r="E929" s="87"/>
      <c r="F929" s="76"/>
      <c r="G929" s="76"/>
      <c r="H929" s="76"/>
      <c r="I929" s="76"/>
      <c r="J929" s="76"/>
      <c r="K929" s="76"/>
      <c r="L929" s="76"/>
      <c r="M929" s="76"/>
      <c r="N929" s="76"/>
      <c r="O929" s="76"/>
      <c r="P929" s="76"/>
      <c r="Q929" s="76"/>
      <c r="R929" s="76"/>
      <c r="S929" s="76"/>
    </row>
    <row r="930" spans="1:19" s="455" customFormat="1" x14ac:dyDescent="0.25">
      <c r="A930" s="76"/>
      <c r="B930" s="76"/>
      <c r="C930" s="87"/>
      <c r="D930" s="87"/>
      <c r="E930" s="87"/>
      <c r="F930" s="76"/>
      <c r="G930" s="76"/>
      <c r="H930" s="76"/>
      <c r="I930" s="76"/>
      <c r="J930" s="76"/>
      <c r="K930" s="76"/>
      <c r="L930" s="76"/>
      <c r="M930" s="76"/>
      <c r="N930" s="76"/>
      <c r="O930" s="76"/>
      <c r="P930" s="76"/>
      <c r="Q930" s="76"/>
      <c r="R930" s="76"/>
      <c r="S930" s="76"/>
    </row>
    <row r="931" spans="1:19" s="455" customFormat="1" x14ac:dyDescent="0.25">
      <c r="A931" s="76"/>
      <c r="B931" s="76"/>
      <c r="C931" s="87"/>
      <c r="D931" s="87"/>
      <c r="E931" s="87"/>
      <c r="F931" s="76"/>
      <c r="G931" s="76"/>
      <c r="H931" s="76"/>
      <c r="I931" s="76"/>
      <c r="J931" s="76"/>
      <c r="K931" s="76"/>
      <c r="L931" s="76"/>
      <c r="M931" s="76"/>
      <c r="N931" s="76"/>
      <c r="O931" s="76"/>
      <c r="P931" s="76"/>
      <c r="Q931" s="76"/>
      <c r="R931" s="76"/>
      <c r="S931" s="76"/>
    </row>
    <row r="932" spans="1:19" s="455" customFormat="1" x14ac:dyDescent="0.25">
      <c r="A932" s="76"/>
      <c r="B932" s="76"/>
      <c r="C932" s="87"/>
      <c r="D932" s="87"/>
      <c r="E932" s="87"/>
      <c r="F932" s="76"/>
      <c r="G932" s="76"/>
      <c r="H932" s="76"/>
      <c r="I932" s="76"/>
      <c r="J932" s="76"/>
      <c r="K932" s="76"/>
      <c r="L932" s="76"/>
      <c r="M932" s="76"/>
      <c r="N932" s="76"/>
      <c r="O932" s="76"/>
      <c r="P932" s="76"/>
      <c r="Q932" s="76"/>
      <c r="R932" s="76"/>
      <c r="S932" s="76"/>
    </row>
    <row r="933" spans="1:19" s="455" customFormat="1" x14ac:dyDescent="0.25">
      <c r="A933" s="76"/>
      <c r="B933" s="76"/>
      <c r="C933" s="87"/>
      <c r="D933" s="87"/>
      <c r="E933" s="87"/>
      <c r="F933" s="76"/>
      <c r="G933" s="76"/>
      <c r="H933" s="76"/>
      <c r="I933" s="76"/>
      <c r="J933" s="76"/>
      <c r="K933" s="76"/>
      <c r="L933" s="76"/>
      <c r="M933" s="76"/>
      <c r="N933" s="76"/>
      <c r="O933" s="76"/>
      <c r="P933" s="76"/>
      <c r="Q933" s="76"/>
      <c r="R933" s="76"/>
      <c r="S933" s="76"/>
    </row>
    <row r="934" spans="1:19" s="455" customFormat="1" x14ac:dyDescent="0.25">
      <c r="A934" s="76"/>
      <c r="B934" s="76"/>
      <c r="C934" s="87"/>
      <c r="D934" s="87"/>
      <c r="E934" s="87"/>
      <c r="F934" s="76"/>
      <c r="G934" s="76"/>
      <c r="H934" s="76"/>
      <c r="I934" s="76"/>
      <c r="J934" s="76"/>
      <c r="K934" s="76"/>
      <c r="L934" s="76"/>
      <c r="M934" s="76"/>
      <c r="N934" s="76"/>
      <c r="O934" s="76"/>
      <c r="P934" s="76"/>
      <c r="Q934" s="76"/>
      <c r="R934" s="76"/>
      <c r="S934" s="76"/>
    </row>
    <row r="935" spans="1:19" s="455" customFormat="1" x14ac:dyDescent="0.25">
      <c r="A935" s="76"/>
      <c r="B935" s="76"/>
      <c r="C935" s="87"/>
      <c r="D935" s="87"/>
      <c r="E935" s="87"/>
      <c r="F935" s="76"/>
      <c r="G935" s="76"/>
      <c r="H935" s="76"/>
      <c r="I935" s="76"/>
      <c r="J935" s="76"/>
      <c r="K935" s="76"/>
      <c r="L935" s="76"/>
      <c r="M935" s="76"/>
      <c r="N935" s="76"/>
      <c r="O935" s="76"/>
      <c r="P935" s="76"/>
      <c r="Q935" s="76"/>
      <c r="R935" s="76"/>
      <c r="S935" s="76"/>
    </row>
    <row r="936" spans="1:19" s="455" customFormat="1" x14ac:dyDescent="0.25">
      <c r="A936" s="76"/>
      <c r="B936" s="76"/>
      <c r="C936" s="87"/>
      <c r="D936" s="87"/>
      <c r="E936" s="87"/>
      <c r="F936" s="76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</row>
    <row r="937" spans="1:19" s="455" customFormat="1" x14ac:dyDescent="0.25">
      <c r="A937" s="76"/>
      <c r="B937" s="76"/>
      <c r="C937" s="87"/>
      <c r="D937" s="87"/>
      <c r="E937" s="87"/>
      <c r="F937" s="76"/>
      <c r="G937" s="76"/>
      <c r="H937" s="76"/>
      <c r="I937" s="76"/>
      <c r="J937" s="76"/>
      <c r="K937" s="76"/>
      <c r="L937" s="76"/>
      <c r="M937" s="76"/>
      <c r="N937" s="76"/>
      <c r="O937" s="76"/>
      <c r="P937" s="76"/>
      <c r="Q937" s="76"/>
      <c r="R937" s="76"/>
      <c r="S937" s="76"/>
    </row>
    <row r="938" spans="1:19" s="455" customFormat="1" x14ac:dyDescent="0.25">
      <c r="A938" s="76"/>
      <c r="B938" s="76"/>
      <c r="C938" s="87"/>
      <c r="D938" s="87"/>
      <c r="E938" s="87"/>
      <c r="F938" s="76"/>
      <c r="G938" s="76"/>
      <c r="H938" s="76"/>
      <c r="I938" s="76"/>
      <c r="J938" s="76"/>
      <c r="K938" s="76"/>
      <c r="L938" s="76"/>
      <c r="M938" s="76"/>
      <c r="N938" s="76"/>
      <c r="O938" s="76"/>
      <c r="P938" s="76"/>
      <c r="Q938" s="76"/>
      <c r="R938" s="76"/>
      <c r="S938" s="76"/>
    </row>
    <row r="939" spans="1:19" s="455" customFormat="1" x14ac:dyDescent="0.25">
      <c r="A939" s="76"/>
      <c r="B939" s="76"/>
      <c r="C939" s="87"/>
      <c r="D939" s="87"/>
      <c r="E939" s="87"/>
      <c r="F939" s="76"/>
      <c r="G939" s="76"/>
      <c r="H939" s="76"/>
      <c r="I939" s="76"/>
      <c r="J939" s="76"/>
      <c r="K939" s="76"/>
      <c r="L939" s="76"/>
      <c r="M939" s="76"/>
      <c r="N939" s="76"/>
      <c r="O939" s="76"/>
      <c r="P939" s="76"/>
      <c r="Q939" s="76"/>
      <c r="R939" s="76"/>
      <c r="S939" s="76"/>
    </row>
    <row r="940" spans="1:19" s="455" customFormat="1" x14ac:dyDescent="0.25">
      <c r="A940" s="76"/>
      <c r="B940" s="76"/>
      <c r="C940" s="87"/>
      <c r="D940" s="87"/>
      <c r="E940" s="87"/>
      <c r="F940" s="76"/>
      <c r="G940" s="76"/>
      <c r="H940" s="76"/>
      <c r="I940" s="76"/>
      <c r="J940" s="76"/>
      <c r="K940" s="76"/>
      <c r="L940" s="76"/>
      <c r="M940" s="76"/>
      <c r="N940" s="76"/>
      <c r="O940" s="76"/>
      <c r="P940" s="76"/>
      <c r="Q940" s="76"/>
      <c r="R940" s="76"/>
      <c r="S940" s="76"/>
    </row>
    <row r="941" spans="1:19" s="455" customFormat="1" x14ac:dyDescent="0.25">
      <c r="A941" s="76"/>
      <c r="B941" s="76"/>
      <c r="C941" s="87"/>
      <c r="D941" s="87"/>
      <c r="E941" s="87"/>
      <c r="F941" s="76"/>
      <c r="G941" s="76"/>
      <c r="H941" s="76"/>
      <c r="I941" s="76"/>
      <c r="J941" s="76"/>
      <c r="K941" s="76"/>
      <c r="L941" s="76"/>
      <c r="M941" s="76"/>
      <c r="N941" s="76"/>
      <c r="O941" s="76"/>
      <c r="P941" s="76"/>
      <c r="Q941" s="76"/>
      <c r="R941" s="76"/>
      <c r="S941" s="76"/>
    </row>
    <row r="942" spans="1:19" s="455" customFormat="1" x14ac:dyDescent="0.25">
      <c r="A942" s="76"/>
      <c r="B942" s="76"/>
      <c r="C942" s="87"/>
      <c r="D942" s="87"/>
      <c r="E942" s="87"/>
      <c r="F942" s="76"/>
      <c r="G942" s="76"/>
      <c r="H942" s="76"/>
      <c r="I942" s="76"/>
      <c r="J942" s="76"/>
      <c r="K942" s="76"/>
      <c r="L942" s="76"/>
      <c r="M942" s="76"/>
      <c r="N942" s="76"/>
      <c r="O942" s="76"/>
      <c r="P942" s="76"/>
      <c r="Q942" s="76"/>
      <c r="R942" s="76"/>
      <c r="S942" s="76"/>
    </row>
    <row r="943" spans="1:19" s="455" customFormat="1" x14ac:dyDescent="0.25">
      <c r="A943" s="76"/>
      <c r="B943" s="76"/>
      <c r="C943" s="87"/>
      <c r="D943" s="87"/>
      <c r="E943" s="87"/>
      <c r="F943" s="76"/>
      <c r="G943" s="76"/>
      <c r="H943" s="76"/>
      <c r="I943" s="76"/>
      <c r="J943" s="76"/>
      <c r="K943" s="76"/>
      <c r="L943" s="76"/>
      <c r="M943" s="76"/>
      <c r="N943" s="76"/>
      <c r="O943" s="76"/>
      <c r="P943" s="76"/>
      <c r="Q943" s="76"/>
      <c r="R943" s="76"/>
      <c r="S943" s="76"/>
    </row>
    <row r="944" spans="1:19" s="455" customFormat="1" x14ac:dyDescent="0.25">
      <c r="A944" s="76"/>
      <c r="B944" s="76"/>
      <c r="C944" s="87"/>
      <c r="D944" s="87"/>
      <c r="E944" s="87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6"/>
    </row>
    <row r="945" spans="1:19" s="455" customFormat="1" x14ac:dyDescent="0.25">
      <c r="A945" s="76"/>
      <c r="B945" s="76"/>
      <c r="C945" s="87"/>
      <c r="D945" s="87"/>
      <c r="E945" s="87"/>
      <c r="F945" s="76"/>
      <c r="G945" s="76"/>
      <c r="H945" s="76"/>
      <c r="I945" s="76"/>
      <c r="J945" s="76"/>
      <c r="K945" s="76"/>
      <c r="L945" s="76"/>
      <c r="M945" s="76"/>
      <c r="N945" s="76"/>
      <c r="O945" s="76"/>
      <c r="P945" s="76"/>
      <c r="Q945" s="76"/>
      <c r="R945" s="76"/>
      <c r="S945" s="76"/>
    </row>
    <row r="946" spans="1:19" s="455" customFormat="1" x14ac:dyDescent="0.25">
      <c r="A946" s="76"/>
      <c r="B946" s="76"/>
      <c r="C946" s="87"/>
      <c r="D946" s="87"/>
      <c r="E946" s="87"/>
      <c r="F946" s="76"/>
      <c r="G946" s="76"/>
      <c r="H946" s="76"/>
      <c r="I946" s="76"/>
      <c r="J946" s="76"/>
      <c r="K946" s="76"/>
      <c r="L946" s="76"/>
      <c r="M946" s="76"/>
      <c r="N946" s="76"/>
      <c r="O946" s="76"/>
      <c r="P946" s="76"/>
      <c r="Q946" s="76"/>
      <c r="R946" s="76"/>
      <c r="S946" s="76"/>
    </row>
    <row r="947" spans="1:19" s="455" customFormat="1" x14ac:dyDescent="0.25">
      <c r="A947" s="76"/>
      <c r="B947" s="76"/>
      <c r="C947" s="87"/>
      <c r="D947" s="87"/>
      <c r="E947" s="87"/>
      <c r="F947" s="76"/>
      <c r="G947" s="76"/>
      <c r="H947" s="76"/>
      <c r="I947" s="76"/>
      <c r="J947" s="76"/>
      <c r="K947" s="76"/>
      <c r="L947" s="76"/>
      <c r="M947" s="76"/>
      <c r="N947" s="76"/>
      <c r="O947" s="76"/>
      <c r="P947" s="76"/>
      <c r="Q947" s="76"/>
      <c r="R947" s="76"/>
      <c r="S947" s="76"/>
    </row>
    <row r="948" spans="1:19" s="455" customFormat="1" x14ac:dyDescent="0.25">
      <c r="A948" s="76"/>
      <c r="B948" s="76"/>
      <c r="C948" s="87"/>
      <c r="D948" s="87"/>
      <c r="E948" s="87"/>
      <c r="F948" s="76"/>
      <c r="G948" s="76"/>
      <c r="H948" s="76"/>
      <c r="I948" s="76"/>
      <c r="J948" s="76"/>
      <c r="K948" s="76"/>
      <c r="L948" s="76"/>
      <c r="M948" s="76"/>
      <c r="N948" s="76"/>
      <c r="O948" s="76"/>
      <c r="P948" s="76"/>
      <c r="Q948" s="76"/>
      <c r="R948" s="76"/>
      <c r="S948" s="76"/>
    </row>
    <row r="949" spans="1:19" s="455" customFormat="1" x14ac:dyDescent="0.25">
      <c r="A949" s="76"/>
      <c r="B949" s="76"/>
      <c r="C949" s="87"/>
      <c r="D949" s="87"/>
      <c r="E949" s="87"/>
      <c r="F949" s="76"/>
      <c r="G949" s="76"/>
      <c r="H949" s="76"/>
      <c r="I949" s="76"/>
      <c r="J949" s="76"/>
      <c r="K949" s="76"/>
      <c r="L949" s="76"/>
      <c r="M949" s="76"/>
      <c r="N949" s="76"/>
      <c r="O949" s="76"/>
      <c r="P949" s="76"/>
      <c r="Q949" s="76"/>
      <c r="R949" s="76"/>
      <c r="S949" s="76"/>
    </row>
    <row r="950" spans="1:19" s="455" customFormat="1" x14ac:dyDescent="0.25">
      <c r="A950" s="76"/>
      <c r="B950" s="76"/>
      <c r="C950" s="87"/>
      <c r="D950" s="87"/>
      <c r="E950" s="87"/>
      <c r="F950" s="76"/>
      <c r="G950" s="76"/>
      <c r="H950" s="76"/>
      <c r="I950" s="76"/>
      <c r="J950" s="76"/>
      <c r="K950" s="76"/>
      <c r="L950" s="76"/>
      <c r="M950" s="76"/>
      <c r="N950" s="76"/>
      <c r="O950" s="76"/>
      <c r="P950" s="76"/>
      <c r="Q950" s="76"/>
      <c r="R950" s="76"/>
      <c r="S950" s="76"/>
    </row>
    <row r="951" spans="1:19" s="455" customFormat="1" x14ac:dyDescent="0.25">
      <c r="A951" s="76"/>
      <c r="B951" s="76"/>
      <c r="C951" s="87"/>
      <c r="D951" s="87"/>
      <c r="E951" s="87"/>
      <c r="F951" s="76"/>
      <c r="G951" s="76"/>
      <c r="H951" s="76"/>
      <c r="I951" s="76"/>
      <c r="J951" s="76"/>
      <c r="K951" s="76"/>
      <c r="L951" s="76"/>
      <c r="M951" s="76"/>
      <c r="N951" s="76"/>
      <c r="O951" s="76"/>
      <c r="P951" s="76"/>
      <c r="Q951" s="76"/>
      <c r="R951" s="76"/>
      <c r="S951" s="76"/>
    </row>
    <row r="952" spans="1:19" s="455" customFormat="1" x14ac:dyDescent="0.25">
      <c r="A952" s="76"/>
      <c r="B952" s="76"/>
      <c r="C952" s="87"/>
      <c r="D952" s="87"/>
      <c r="E952" s="87"/>
      <c r="F952" s="76"/>
      <c r="G952" s="76"/>
      <c r="H952" s="76"/>
      <c r="I952" s="76"/>
      <c r="J952" s="76"/>
      <c r="K952" s="76"/>
      <c r="L952" s="76"/>
      <c r="M952" s="76"/>
      <c r="N952" s="76"/>
      <c r="O952" s="76"/>
      <c r="P952" s="76"/>
      <c r="Q952" s="76"/>
      <c r="R952" s="76"/>
      <c r="S952" s="76"/>
    </row>
    <row r="953" spans="1:19" s="455" customFormat="1" x14ac:dyDescent="0.25">
      <c r="A953" s="76"/>
      <c r="B953" s="76"/>
      <c r="C953" s="87"/>
      <c r="D953" s="87"/>
      <c r="E953" s="87"/>
      <c r="F953" s="76"/>
      <c r="G953" s="76"/>
      <c r="H953" s="76"/>
      <c r="I953" s="76"/>
      <c r="J953" s="76"/>
      <c r="K953" s="76"/>
      <c r="L953" s="76"/>
      <c r="M953" s="76"/>
      <c r="N953" s="76"/>
      <c r="O953" s="76"/>
      <c r="P953" s="76"/>
      <c r="Q953" s="76"/>
      <c r="R953" s="76"/>
      <c r="S953" s="76"/>
    </row>
    <row r="954" spans="1:19" s="455" customFormat="1" x14ac:dyDescent="0.25">
      <c r="A954" s="76"/>
      <c r="B954" s="76"/>
      <c r="C954" s="87"/>
      <c r="D954" s="87"/>
      <c r="E954" s="87"/>
      <c r="F954" s="76"/>
      <c r="G954" s="76"/>
      <c r="H954" s="76"/>
      <c r="I954" s="76"/>
      <c r="J954" s="76"/>
      <c r="K954" s="76"/>
      <c r="L954" s="76"/>
      <c r="M954" s="76"/>
      <c r="N954" s="76"/>
      <c r="O954" s="76"/>
      <c r="P954" s="76"/>
      <c r="Q954" s="76"/>
      <c r="R954" s="76"/>
      <c r="S954" s="76"/>
    </row>
    <row r="955" spans="1:19" s="455" customFormat="1" x14ac:dyDescent="0.25">
      <c r="A955" s="76"/>
      <c r="B955" s="76"/>
      <c r="C955" s="87"/>
      <c r="D955" s="87"/>
      <c r="E955" s="87"/>
      <c r="F955" s="76"/>
      <c r="G955" s="76"/>
      <c r="H955" s="76"/>
      <c r="I955" s="76"/>
      <c r="J955" s="76"/>
      <c r="K955" s="76"/>
      <c r="L955" s="76"/>
      <c r="M955" s="76"/>
      <c r="N955" s="76"/>
      <c r="O955" s="76"/>
      <c r="P955" s="76"/>
      <c r="Q955" s="76"/>
      <c r="R955" s="76"/>
      <c r="S955" s="76"/>
    </row>
    <row r="956" spans="1:19" s="455" customFormat="1" x14ac:dyDescent="0.25">
      <c r="A956" s="76"/>
      <c r="B956" s="76"/>
      <c r="C956" s="87"/>
      <c r="D956" s="87"/>
      <c r="E956" s="87"/>
      <c r="F956" s="76"/>
      <c r="G956" s="76"/>
      <c r="H956" s="76"/>
      <c r="I956" s="76"/>
      <c r="J956" s="76"/>
      <c r="K956" s="76"/>
      <c r="L956" s="76"/>
      <c r="M956" s="76"/>
      <c r="N956" s="76"/>
      <c r="O956" s="76"/>
      <c r="P956" s="76"/>
      <c r="Q956" s="76"/>
      <c r="R956" s="76"/>
      <c r="S956" s="76"/>
    </row>
    <row r="957" spans="1:19" s="455" customFormat="1" x14ac:dyDescent="0.25">
      <c r="A957" s="76"/>
      <c r="B957" s="76"/>
      <c r="C957" s="87"/>
      <c r="D957" s="87"/>
      <c r="E957" s="87"/>
      <c r="F957" s="76"/>
      <c r="G957" s="76"/>
      <c r="H957" s="76"/>
      <c r="I957" s="76"/>
      <c r="J957" s="76"/>
      <c r="K957" s="76"/>
      <c r="L957" s="76"/>
      <c r="M957" s="76"/>
      <c r="N957" s="76"/>
      <c r="O957" s="76"/>
      <c r="P957" s="76"/>
      <c r="Q957" s="76"/>
      <c r="R957" s="76"/>
      <c r="S957" s="76"/>
    </row>
    <row r="958" spans="1:19" s="455" customFormat="1" x14ac:dyDescent="0.25">
      <c r="A958" s="76"/>
      <c r="B958" s="76"/>
      <c r="C958" s="87"/>
      <c r="D958" s="87"/>
      <c r="E958" s="87"/>
      <c r="F958" s="76"/>
      <c r="G958" s="76"/>
      <c r="H958" s="76"/>
      <c r="I958" s="76"/>
      <c r="J958" s="76"/>
      <c r="K958" s="76"/>
      <c r="L958" s="76"/>
      <c r="M958" s="76"/>
      <c r="N958" s="76"/>
      <c r="O958" s="76"/>
      <c r="P958" s="76"/>
      <c r="Q958" s="76"/>
      <c r="R958" s="76"/>
      <c r="S958" s="76"/>
    </row>
    <row r="959" spans="1:19" s="455" customFormat="1" x14ac:dyDescent="0.25">
      <c r="A959" s="76"/>
      <c r="B959" s="76"/>
      <c r="C959" s="87"/>
      <c r="D959" s="87"/>
      <c r="E959" s="87"/>
      <c r="F959" s="76"/>
      <c r="G959" s="76"/>
      <c r="H959" s="76"/>
      <c r="I959" s="76"/>
      <c r="J959" s="76"/>
      <c r="K959" s="76"/>
      <c r="L959" s="76"/>
      <c r="M959" s="76"/>
      <c r="N959" s="76"/>
      <c r="O959" s="76"/>
      <c r="P959" s="76"/>
      <c r="Q959" s="76"/>
      <c r="R959" s="76"/>
      <c r="S959" s="76"/>
    </row>
    <row r="960" spans="1:19" s="455" customFormat="1" x14ac:dyDescent="0.25">
      <c r="A960" s="76"/>
      <c r="B960" s="76"/>
      <c r="C960" s="87"/>
      <c r="D960" s="87"/>
      <c r="E960" s="87"/>
      <c r="F960" s="76"/>
      <c r="G960" s="76"/>
      <c r="H960" s="76"/>
      <c r="I960" s="76"/>
      <c r="J960" s="76"/>
      <c r="K960" s="76"/>
      <c r="L960" s="76"/>
      <c r="M960" s="76"/>
      <c r="N960" s="76"/>
      <c r="O960" s="76"/>
      <c r="P960" s="76"/>
      <c r="Q960" s="76"/>
      <c r="R960" s="76"/>
      <c r="S960" s="76"/>
    </row>
    <row r="961" spans="1:19" s="455" customFormat="1" x14ac:dyDescent="0.25">
      <c r="A961" s="76"/>
      <c r="B961" s="76"/>
      <c r="C961" s="87"/>
      <c r="D961" s="87"/>
      <c r="E961" s="87"/>
      <c r="F961" s="76"/>
      <c r="G961" s="76"/>
      <c r="H961" s="76"/>
      <c r="I961" s="76"/>
      <c r="J961" s="76"/>
      <c r="K961" s="76"/>
      <c r="L961" s="76"/>
      <c r="M961" s="76"/>
      <c r="N961" s="76"/>
      <c r="O961" s="76"/>
      <c r="P961" s="76"/>
      <c r="Q961" s="76"/>
      <c r="R961" s="76"/>
      <c r="S961" s="76"/>
    </row>
    <row r="962" spans="1:19" s="455" customFormat="1" x14ac:dyDescent="0.25">
      <c r="A962" s="76"/>
      <c r="B962" s="76"/>
      <c r="C962" s="87"/>
      <c r="D962" s="87"/>
      <c r="E962" s="87"/>
      <c r="F962" s="76"/>
      <c r="G962" s="76"/>
      <c r="H962" s="76"/>
      <c r="I962" s="76"/>
      <c r="J962" s="76"/>
      <c r="K962" s="76"/>
      <c r="L962" s="76"/>
      <c r="M962" s="76"/>
      <c r="N962" s="76"/>
      <c r="O962" s="76"/>
      <c r="P962" s="76"/>
      <c r="Q962" s="76"/>
      <c r="R962" s="76"/>
      <c r="S962" s="76"/>
    </row>
    <row r="963" spans="1:19" s="455" customFormat="1" x14ac:dyDescent="0.25">
      <c r="A963" s="76"/>
      <c r="B963" s="76"/>
      <c r="C963" s="87"/>
      <c r="D963" s="87"/>
      <c r="E963" s="87"/>
      <c r="F963" s="76"/>
      <c r="G963" s="76"/>
      <c r="H963" s="76"/>
      <c r="I963" s="76"/>
      <c r="J963" s="76"/>
      <c r="K963" s="76"/>
      <c r="L963" s="76"/>
      <c r="M963" s="76"/>
      <c r="N963" s="76"/>
      <c r="O963" s="76"/>
      <c r="P963" s="76"/>
      <c r="Q963" s="76"/>
      <c r="R963" s="76"/>
      <c r="S963" s="76"/>
    </row>
    <row r="964" spans="1:19" s="455" customFormat="1" x14ac:dyDescent="0.25">
      <c r="A964" s="76"/>
      <c r="B964" s="76"/>
      <c r="C964" s="87"/>
      <c r="D964" s="87"/>
      <c r="E964" s="87"/>
      <c r="F964" s="76"/>
      <c r="G964" s="76"/>
      <c r="H964" s="76"/>
      <c r="I964" s="76"/>
      <c r="J964" s="76"/>
      <c r="K964" s="76"/>
      <c r="L964" s="76"/>
      <c r="M964" s="76"/>
      <c r="N964" s="76"/>
      <c r="O964" s="76"/>
      <c r="P964" s="76"/>
      <c r="Q964" s="76"/>
      <c r="R964" s="76"/>
      <c r="S964" s="76"/>
    </row>
    <row r="965" spans="1:19" s="455" customFormat="1" x14ac:dyDescent="0.25">
      <c r="A965" s="76"/>
      <c r="B965" s="76"/>
      <c r="C965" s="87"/>
      <c r="D965" s="87"/>
      <c r="E965" s="87"/>
      <c r="F965" s="76"/>
      <c r="G965" s="76"/>
      <c r="H965" s="76"/>
      <c r="I965" s="76"/>
      <c r="J965" s="76"/>
      <c r="K965" s="76"/>
      <c r="L965" s="76"/>
      <c r="M965" s="76"/>
      <c r="N965" s="76"/>
      <c r="O965" s="76"/>
      <c r="P965" s="76"/>
      <c r="Q965" s="76"/>
      <c r="R965" s="76"/>
      <c r="S965" s="76"/>
    </row>
    <row r="966" spans="1:19" s="455" customFormat="1" x14ac:dyDescent="0.25">
      <c r="A966" s="76"/>
      <c r="B966" s="76"/>
      <c r="C966" s="87"/>
      <c r="D966" s="87"/>
      <c r="E966" s="87"/>
      <c r="F966" s="76"/>
      <c r="G966" s="76"/>
      <c r="H966" s="76"/>
      <c r="I966" s="76"/>
      <c r="J966" s="76"/>
      <c r="K966" s="76"/>
      <c r="L966" s="76"/>
      <c r="M966" s="76"/>
      <c r="N966" s="76"/>
      <c r="O966" s="76"/>
      <c r="P966" s="76"/>
      <c r="Q966" s="76"/>
      <c r="R966" s="76"/>
      <c r="S966" s="76"/>
    </row>
    <row r="967" spans="1:19" s="455" customFormat="1" x14ac:dyDescent="0.25">
      <c r="A967" s="76"/>
      <c r="B967" s="76"/>
      <c r="C967" s="87"/>
      <c r="D967" s="87"/>
      <c r="E967" s="87"/>
      <c r="F967" s="76"/>
      <c r="G967" s="76"/>
      <c r="H967" s="76"/>
      <c r="I967" s="76"/>
      <c r="J967" s="76"/>
      <c r="K967" s="76"/>
      <c r="L967" s="76"/>
      <c r="M967" s="76"/>
      <c r="N967" s="76"/>
      <c r="O967" s="76"/>
      <c r="P967" s="76"/>
      <c r="Q967" s="76"/>
      <c r="R967" s="76"/>
      <c r="S967" s="76"/>
    </row>
    <row r="968" spans="1:19" s="455" customFormat="1" x14ac:dyDescent="0.25">
      <c r="A968" s="76"/>
      <c r="B968" s="76"/>
      <c r="C968" s="87"/>
      <c r="D968" s="87"/>
      <c r="E968" s="87"/>
      <c r="F968" s="76"/>
      <c r="G968" s="76"/>
      <c r="H968" s="76"/>
      <c r="I968" s="76"/>
      <c r="J968" s="76"/>
      <c r="K968" s="76"/>
      <c r="L968" s="76"/>
      <c r="M968" s="76"/>
      <c r="N968" s="76"/>
      <c r="O968" s="76"/>
      <c r="P968" s="76"/>
      <c r="Q968" s="76"/>
      <c r="R968" s="76"/>
      <c r="S968" s="76"/>
    </row>
    <row r="969" spans="1:19" s="455" customFormat="1" x14ac:dyDescent="0.25">
      <c r="A969" s="76"/>
      <c r="B969" s="76"/>
      <c r="C969" s="87"/>
      <c r="D969" s="87"/>
      <c r="E969" s="87"/>
      <c r="F969" s="76"/>
      <c r="G969" s="76"/>
      <c r="H969" s="76"/>
      <c r="I969" s="76"/>
      <c r="J969" s="76"/>
      <c r="K969" s="76"/>
      <c r="L969" s="76"/>
      <c r="M969" s="76"/>
      <c r="N969" s="76"/>
      <c r="O969" s="76"/>
      <c r="P969" s="76"/>
      <c r="Q969" s="76"/>
      <c r="R969" s="76"/>
      <c r="S969" s="76"/>
    </row>
    <row r="970" spans="1:19" s="455" customFormat="1" x14ac:dyDescent="0.25">
      <c r="A970" s="76"/>
      <c r="B970" s="76"/>
      <c r="C970" s="87"/>
      <c r="D970" s="87"/>
      <c r="E970" s="87"/>
      <c r="F970" s="76"/>
      <c r="G970" s="76"/>
      <c r="H970" s="76"/>
      <c r="I970" s="76"/>
      <c r="J970" s="76"/>
      <c r="K970" s="76"/>
      <c r="L970" s="76"/>
      <c r="M970" s="76"/>
      <c r="N970" s="76"/>
      <c r="O970" s="76"/>
      <c r="P970" s="76"/>
      <c r="Q970" s="76"/>
      <c r="R970" s="76"/>
      <c r="S970" s="76"/>
    </row>
    <row r="971" spans="1:19" s="455" customFormat="1" x14ac:dyDescent="0.25">
      <c r="A971" s="76"/>
      <c r="B971" s="76"/>
      <c r="C971" s="87"/>
      <c r="D971" s="87"/>
      <c r="E971" s="87"/>
      <c r="F971" s="76"/>
      <c r="G971" s="76"/>
      <c r="H971" s="76"/>
      <c r="I971" s="76"/>
      <c r="J971" s="76"/>
      <c r="K971" s="76"/>
      <c r="L971" s="76"/>
      <c r="M971" s="76"/>
      <c r="N971" s="76"/>
      <c r="O971" s="76"/>
      <c r="P971" s="76"/>
      <c r="Q971" s="76"/>
      <c r="R971" s="76"/>
      <c r="S971" s="76"/>
    </row>
    <row r="972" spans="1:19" s="455" customFormat="1" x14ac:dyDescent="0.25">
      <c r="A972" s="76"/>
      <c r="B972" s="76"/>
      <c r="C972" s="87"/>
      <c r="D972" s="87"/>
      <c r="E972" s="87"/>
      <c r="F972" s="76"/>
      <c r="G972" s="76"/>
      <c r="H972" s="76"/>
      <c r="I972" s="76"/>
      <c r="J972" s="76"/>
      <c r="K972" s="76"/>
      <c r="L972" s="76"/>
      <c r="M972" s="76"/>
      <c r="N972" s="76"/>
      <c r="O972" s="76"/>
      <c r="P972" s="76"/>
      <c r="Q972" s="76"/>
      <c r="R972" s="76"/>
      <c r="S972" s="76"/>
    </row>
    <row r="973" spans="1:19" s="455" customFormat="1" x14ac:dyDescent="0.25">
      <c r="A973" s="76"/>
      <c r="B973" s="76"/>
      <c r="C973" s="87"/>
      <c r="D973" s="87"/>
      <c r="E973" s="87"/>
      <c r="F973" s="76"/>
      <c r="G973" s="76"/>
      <c r="H973" s="76"/>
      <c r="I973" s="76"/>
      <c r="J973" s="76"/>
      <c r="K973" s="76"/>
      <c r="L973" s="76"/>
      <c r="M973" s="76"/>
      <c r="N973" s="76"/>
      <c r="O973" s="76"/>
      <c r="P973" s="76"/>
      <c r="Q973" s="76"/>
      <c r="R973" s="76"/>
      <c r="S973" s="76"/>
    </row>
    <row r="974" spans="1:19" s="455" customFormat="1" x14ac:dyDescent="0.25">
      <c r="A974" s="76"/>
      <c r="B974" s="76"/>
      <c r="C974" s="87"/>
      <c r="D974" s="87"/>
      <c r="E974" s="87"/>
      <c r="F974" s="76"/>
      <c r="G974" s="76"/>
      <c r="H974" s="76"/>
      <c r="I974" s="76"/>
      <c r="J974" s="76"/>
      <c r="K974" s="76"/>
      <c r="L974" s="76"/>
      <c r="M974" s="76"/>
      <c r="N974" s="76"/>
      <c r="O974" s="76"/>
      <c r="P974" s="76"/>
      <c r="Q974" s="76"/>
      <c r="R974" s="76"/>
      <c r="S974" s="76"/>
    </row>
    <row r="975" spans="1:19" s="455" customFormat="1" x14ac:dyDescent="0.25">
      <c r="A975" s="76"/>
      <c r="B975" s="76"/>
      <c r="C975" s="87"/>
      <c r="D975" s="87"/>
      <c r="E975" s="87"/>
      <c r="F975" s="76"/>
      <c r="G975" s="76"/>
      <c r="H975" s="76"/>
      <c r="I975" s="76"/>
      <c r="J975" s="76"/>
      <c r="K975" s="76"/>
      <c r="L975" s="76"/>
      <c r="M975" s="76"/>
      <c r="N975" s="76"/>
      <c r="O975" s="76"/>
      <c r="P975" s="76"/>
      <c r="Q975" s="76"/>
      <c r="R975" s="76"/>
      <c r="S975" s="76"/>
    </row>
    <row r="976" spans="1:19" s="455" customFormat="1" x14ac:dyDescent="0.25">
      <c r="A976" s="76"/>
      <c r="B976" s="76"/>
      <c r="C976" s="87"/>
      <c r="D976" s="87"/>
      <c r="E976" s="87"/>
      <c r="F976" s="76"/>
      <c r="G976" s="76"/>
      <c r="H976" s="76"/>
      <c r="I976" s="76"/>
      <c r="J976" s="76"/>
      <c r="K976" s="76"/>
      <c r="L976" s="76"/>
      <c r="M976" s="76"/>
      <c r="N976" s="76"/>
      <c r="O976" s="76"/>
      <c r="P976" s="76"/>
      <c r="Q976" s="76"/>
      <c r="R976" s="76"/>
      <c r="S976" s="76"/>
    </row>
    <row r="977" spans="1:19" s="455" customFormat="1" x14ac:dyDescent="0.25">
      <c r="A977" s="76"/>
      <c r="B977" s="76"/>
      <c r="C977" s="87"/>
      <c r="D977" s="87"/>
      <c r="E977" s="87"/>
      <c r="F977" s="76"/>
      <c r="G977" s="76"/>
      <c r="H977" s="76"/>
      <c r="I977" s="76"/>
      <c r="J977" s="76"/>
      <c r="K977" s="76"/>
      <c r="L977" s="76"/>
      <c r="M977" s="76"/>
      <c r="N977" s="76"/>
      <c r="O977" s="76"/>
      <c r="P977" s="76"/>
      <c r="Q977" s="76"/>
      <c r="R977" s="76"/>
      <c r="S977" s="76"/>
    </row>
    <row r="978" spans="1:19" s="455" customFormat="1" x14ac:dyDescent="0.25">
      <c r="A978" s="76"/>
      <c r="B978" s="76"/>
      <c r="C978" s="87"/>
      <c r="D978" s="87"/>
      <c r="E978" s="87"/>
      <c r="F978" s="76"/>
      <c r="G978" s="76"/>
      <c r="H978" s="76"/>
      <c r="I978" s="76"/>
      <c r="J978" s="76"/>
      <c r="K978" s="76"/>
      <c r="L978" s="76"/>
      <c r="M978" s="76"/>
      <c r="N978" s="76"/>
      <c r="O978" s="76"/>
      <c r="P978" s="76"/>
      <c r="Q978" s="76"/>
      <c r="R978" s="76"/>
      <c r="S978" s="76"/>
    </row>
    <row r="979" spans="1:19" s="455" customFormat="1" x14ac:dyDescent="0.25">
      <c r="A979" s="76"/>
      <c r="B979" s="76"/>
      <c r="C979" s="87"/>
      <c r="D979" s="87"/>
      <c r="E979" s="87"/>
      <c r="F979" s="76"/>
      <c r="G979" s="76"/>
      <c r="H979" s="76"/>
      <c r="I979" s="76"/>
      <c r="J979" s="76"/>
      <c r="K979" s="76"/>
      <c r="L979" s="76"/>
      <c r="M979" s="76"/>
      <c r="N979" s="76"/>
      <c r="O979" s="76"/>
      <c r="P979" s="76"/>
      <c r="Q979" s="76"/>
      <c r="R979" s="76"/>
      <c r="S979" s="76"/>
    </row>
    <row r="980" spans="1:19" s="455" customFormat="1" x14ac:dyDescent="0.25">
      <c r="A980" s="76"/>
      <c r="B980" s="76"/>
      <c r="C980" s="87"/>
      <c r="D980" s="87"/>
      <c r="E980" s="87"/>
      <c r="F980" s="76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</row>
    <row r="981" spans="1:19" s="455" customFormat="1" x14ac:dyDescent="0.25">
      <c r="A981" s="76"/>
      <c r="B981" s="76"/>
      <c r="C981" s="87"/>
      <c r="D981" s="87"/>
      <c r="E981" s="87"/>
      <c r="F981" s="76"/>
      <c r="G981" s="76"/>
      <c r="H981" s="76"/>
      <c r="I981" s="76"/>
      <c r="J981" s="76"/>
      <c r="K981" s="76"/>
      <c r="L981" s="76"/>
      <c r="M981" s="76"/>
      <c r="N981" s="76"/>
      <c r="O981" s="76"/>
      <c r="P981" s="76"/>
      <c r="Q981" s="76"/>
      <c r="R981" s="76"/>
      <c r="S981" s="76"/>
    </row>
    <row r="982" spans="1:19" s="455" customFormat="1" x14ac:dyDescent="0.25">
      <c r="A982" s="76"/>
      <c r="B982" s="76"/>
      <c r="C982" s="87"/>
      <c r="D982" s="87"/>
      <c r="E982" s="87"/>
      <c r="F982" s="76"/>
      <c r="G982" s="76"/>
      <c r="H982" s="76"/>
      <c r="I982" s="76"/>
      <c r="J982" s="76"/>
      <c r="K982" s="76"/>
      <c r="L982" s="76"/>
      <c r="M982" s="76"/>
      <c r="N982" s="76"/>
      <c r="O982" s="76"/>
      <c r="P982" s="76"/>
      <c r="Q982" s="76"/>
      <c r="R982" s="76"/>
      <c r="S982" s="76"/>
    </row>
    <row r="983" spans="1:19" s="455" customFormat="1" x14ac:dyDescent="0.25">
      <c r="A983" s="76"/>
      <c r="B983" s="76"/>
      <c r="C983" s="87"/>
      <c r="D983" s="87"/>
      <c r="E983" s="87"/>
      <c r="F983" s="76"/>
      <c r="G983" s="76"/>
      <c r="H983" s="76"/>
      <c r="I983" s="76"/>
      <c r="J983" s="76"/>
      <c r="K983" s="76"/>
      <c r="L983" s="76"/>
      <c r="M983" s="76"/>
      <c r="N983" s="76"/>
      <c r="O983" s="76"/>
      <c r="P983" s="76"/>
      <c r="Q983" s="76"/>
      <c r="R983" s="76"/>
      <c r="S983" s="76"/>
    </row>
    <row r="984" spans="1:19" s="455" customFormat="1" x14ac:dyDescent="0.25">
      <c r="A984" s="76"/>
      <c r="B984" s="76"/>
      <c r="C984" s="87"/>
      <c r="D984" s="87"/>
      <c r="E984" s="87"/>
      <c r="F984" s="76"/>
      <c r="G984" s="76"/>
      <c r="H984" s="76"/>
      <c r="I984" s="76"/>
      <c r="J984" s="76"/>
      <c r="K984" s="76"/>
      <c r="L984" s="76"/>
      <c r="M984" s="76"/>
      <c r="N984" s="76"/>
      <c r="O984" s="76"/>
      <c r="P984" s="76"/>
      <c r="Q984" s="76"/>
      <c r="R984" s="76"/>
      <c r="S984" s="76"/>
    </row>
    <row r="985" spans="1:19" s="455" customFormat="1" x14ac:dyDescent="0.25">
      <c r="A985" s="76"/>
      <c r="B985" s="76"/>
      <c r="C985" s="87"/>
      <c r="D985" s="87"/>
      <c r="E985" s="87"/>
      <c r="F985" s="76"/>
      <c r="G985" s="76"/>
      <c r="H985" s="76"/>
      <c r="I985" s="76"/>
      <c r="J985" s="76"/>
      <c r="K985" s="76"/>
      <c r="L985" s="76"/>
      <c r="M985" s="76"/>
      <c r="N985" s="76"/>
      <c r="O985" s="76"/>
      <c r="P985" s="76"/>
      <c r="Q985" s="76"/>
      <c r="R985" s="76"/>
      <c r="S985" s="76"/>
    </row>
    <row r="986" spans="1:19" s="455" customFormat="1" x14ac:dyDescent="0.25">
      <c r="A986" s="76"/>
      <c r="B986" s="76"/>
      <c r="C986" s="87"/>
      <c r="D986" s="87"/>
      <c r="E986" s="87"/>
      <c r="F986" s="76"/>
      <c r="G986" s="76"/>
      <c r="H986" s="76"/>
      <c r="I986" s="76"/>
      <c r="J986" s="76"/>
      <c r="K986" s="76"/>
      <c r="L986" s="76"/>
      <c r="M986" s="76"/>
      <c r="N986" s="76"/>
      <c r="O986" s="76"/>
      <c r="P986" s="76"/>
      <c r="Q986" s="76"/>
      <c r="R986" s="76"/>
      <c r="S986" s="76"/>
    </row>
    <row r="987" spans="1:19" s="455" customFormat="1" x14ac:dyDescent="0.25">
      <c r="A987" s="76"/>
      <c r="B987" s="76"/>
      <c r="C987" s="87"/>
      <c r="D987" s="87"/>
      <c r="E987" s="87"/>
      <c r="F987" s="76"/>
      <c r="G987" s="76"/>
      <c r="H987" s="76"/>
      <c r="I987" s="76"/>
      <c r="J987" s="76"/>
      <c r="K987" s="76"/>
      <c r="L987" s="76"/>
      <c r="M987" s="76"/>
      <c r="N987" s="76"/>
      <c r="O987" s="76"/>
      <c r="P987" s="76"/>
      <c r="Q987" s="76"/>
      <c r="R987" s="76"/>
      <c r="S987" s="76"/>
    </row>
    <row r="988" spans="1:19" s="455" customFormat="1" x14ac:dyDescent="0.25">
      <c r="A988" s="76"/>
      <c r="B988" s="76"/>
      <c r="C988" s="87"/>
      <c r="D988" s="87"/>
      <c r="E988" s="87"/>
      <c r="F988" s="76"/>
      <c r="G988" s="76"/>
      <c r="H988" s="76"/>
      <c r="I988" s="76"/>
      <c r="J988" s="76"/>
      <c r="K988" s="76"/>
      <c r="L988" s="76"/>
      <c r="M988" s="76"/>
      <c r="N988" s="76"/>
      <c r="O988" s="76"/>
      <c r="P988" s="76"/>
      <c r="Q988" s="76"/>
      <c r="R988" s="76"/>
      <c r="S988" s="76"/>
    </row>
    <row r="989" spans="1:19" s="455" customFormat="1" x14ac:dyDescent="0.25">
      <c r="A989" s="76"/>
      <c r="B989" s="76"/>
      <c r="C989" s="87"/>
      <c r="D989" s="87"/>
      <c r="E989" s="87"/>
      <c r="F989" s="76"/>
      <c r="G989" s="76"/>
      <c r="H989" s="76"/>
      <c r="I989" s="76"/>
      <c r="J989" s="76"/>
      <c r="K989" s="76"/>
      <c r="L989" s="76"/>
      <c r="M989" s="76"/>
      <c r="N989" s="76"/>
      <c r="O989" s="76"/>
      <c r="P989" s="76"/>
      <c r="Q989" s="76"/>
      <c r="R989" s="76"/>
      <c r="S989" s="76"/>
    </row>
    <row r="990" spans="1:19" s="455" customFormat="1" x14ac:dyDescent="0.25">
      <c r="A990" s="76"/>
      <c r="B990" s="76"/>
      <c r="C990" s="87"/>
      <c r="D990" s="87"/>
      <c r="E990" s="87"/>
      <c r="F990" s="76"/>
      <c r="G990" s="76"/>
      <c r="H990" s="76"/>
      <c r="I990" s="76"/>
      <c r="J990" s="76"/>
      <c r="K990" s="76"/>
      <c r="L990" s="76"/>
      <c r="M990" s="76"/>
      <c r="N990" s="76"/>
      <c r="O990" s="76"/>
      <c r="P990" s="76"/>
      <c r="Q990" s="76"/>
      <c r="R990" s="76"/>
      <c r="S990" s="76"/>
    </row>
    <row r="991" spans="1:19" s="455" customFormat="1" x14ac:dyDescent="0.25">
      <c r="A991" s="76"/>
      <c r="B991" s="76"/>
      <c r="C991" s="87"/>
      <c r="D991" s="87"/>
      <c r="E991" s="87"/>
      <c r="F991" s="76"/>
      <c r="G991" s="76"/>
      <c r="H991" s="76"/>
      <c r="I991" s="76"/>
      <c r="J991" s="76"/>
      <c r="K991" s="76"/>
      <c r="L991" s="76"/>
      <c r="M991" s="76"/>
      <c r="N991" s="76"/>
      <c r="O991" s="76"/>
      <c r="P991" s="76"/>
      <c r="Q991" s="76"/>
      <c r="R991" s="76"/>
      <c r="S991" s="76"/>
    </row>
    <row r="992" spans="1:19" s="455" customFormat="1" x14ac:dyDescent="0.25">
      <c r="A992" s="76"/>
      <c r="B992" s="76"/>
      <c r="C992" s="87"/>
      <c r="D992" s="87"/>
      <c r="E992" s="87"/>
      <c r="F992" s="76"/>
      <c r="G992" s="76"/>
      <c r="H992" s="76"/>
      <c r="I992" s="76"/>
      <c r="J992" s="76"/>
      <c r="K992" s="76"/>
      <c r="L992" s="76"/>
      <c r="M992" s="76"/>
      <c r="N992" s="76"/>
      <c r="O992" s="76"/>
      <c r="P992" s="76"/>
      <c r="Q992" s="76"/>
      <c r="R992" s="76"/>
      <c r="S992" s="76"/>
    </row>
    <row r="993" spans="1:19" s="455" customFormat="1" x14ac:dyDescent="0.25">
      <c r="A993" s="76"/>
      <c r="B993" s="76"/>
      <c r="C993" s="87"/>
      <c r="D993" s="87"/>
      <c r="E993" s="87"/>
      <c r="F993" s="76"/>
      <c r="G993" s="76"/>
      <c r="H993" s="76"/>
      <c r="I993" s="76"/>
      <c r="J993" s="76"/>
      <c r="K993" s="76"/>
      <c r="L993" s="76"/>
      <c r="M993" s="76"/>
      <c r="N993" s="76"/>
      <c r="O993" s="76"/>
      <c r="P993" s="76"/>
      <c r="Q993" s="76"/>
      <c r="R993" s="76"/>
      <c r="S993" s="76"/>
    </row>
    <row r="994" spans="1:19" s="455" customFormat="1" x14ac:dyDescent="0.25">
      <c r="A994" s="76"/>
      <c r="B994" s="76"/>
      <c r="C994" s="87"/>
      <c r="D994" s="87"/>
      <c r="E994" s="87"/>
      <c r="F994" s="76"/>
      <c r="G994" s="76"/>
      <c r="H994" s="76"/>
      <c r="I994" s="76"/>
      <c r="J994" s="76"/>
      <c r="K994" s="76"/>
      <c r="L994" s="76"/>
      <c r="M994" s="76"/>
      <c r="N994" s="76"/>
      <c r="O994" s="76"/>
      <c r="P994" s="76"/>
      <c r="Q994" s="76"/>
      <c r="R994" s="76"/>
      <c r="S994" s="76"/>
    </row>
    <row r="995" spans="1:19" s="455" customFormat="1" x14ac:dyDescent="0.25">
      <c r="A995" s="76"/>
      <c r="B995" s="76"/>
      <c r="C995" s="87"/>
      <c r="D995" s="87"/>
      <c r="E995" s="87"/>
      <c r="F995" s="76"/>
      <c r="G995" s="76"/>
      <c r="H995" s="76"/>
      <c r="I995" s="76"/>
      <c r="J995" s="76"/>
      <c r="K995" s="76"/>
      <c r="L995" s="76"/>
      <c r="M995" s="76"/>
      <c r="N995" s="76"/>
      <c r="O995" s="76"/>
      <c r="P995" s="76"/>
      <c r="Q995" s="76"/>
      <c r="R995" s="76"/>
      <c r="S995" s="76"/>
    </row>
    <row r="996" spans="1:19" s="455" customFormat="1" x14ac:dyDescent="0.25">
      <c r="A996" s="76"/>
      <c r="B996" s="76"/>
      <c r="C996" s="87"/>
      <c r="D996" s="87"/>
      <c r="E996" s="87"/>
      <c r="F996" s="76"/>
      <c r="G996" s="76"/>
      <c r="H996" s="76"/>
      <c r="I996" s="76"/>
      <c r="J996" s="76"/>
      <c r="K996" s="76"/>
      <c r="L996" s="76"/>
      <c r="M996" s="76"/>
      <c r="N996" s="76"/>
      <c r="O996" s="76"/>
      <c r="P996" s="76"/>
      <c r="Q996" s="76"/>
      <c r="R996" s="76"/>
      <c r="S996" s="76"/>
    </row>
    <row r="997" spans="1:19" s="455" customFormat="1" x14ac:dyDescent="0.25">
      <c r="A997" s="76"/>
      <c r="B997" s="76"/>
      <c r="C997" s="87"/>
      <c r="D997" s="87"/>
      <c r="E997" s="87"/>
      <c r="F997" s="76"/>
      <c r="G997" s="76"/>
      <c r="H997" s="76"/>
      <c r="I997" s="76"/>
      <c r="J997" s="76"/>
      <c r="K997" s="76"/>
      <c r="L997" s="76"/>
      <c r="M997" s="76"/>
      <c r="N997" s="76"/>
      <c r="O997" s="76"/>
      <c r="P997" s="76"/>
      <c r="Q997" s="76"/>
      <c r="R997" s="76"/>
      <c r="S997" s="76"/>
    </row>
    <row r="998" spans="1:19" s="455" customFormat="1" x14ac:dyDescent="0.25">
      <c r="A998" s="76"/>
      <c r="B998" s="76"/>
      <c r="C998" s="87"/>
      <c r="D998" s="87"/>
      <c r="E998" s="87"/>
      <c r="F998" s="76"/>
      <c r="G998" s="76"/>
      <c r="H998" s="76"/>
      <c r="I998" s="76"/>
      <c r="J998" s="76"/>
      <c r="K998" s="76"/>
      <c r="L998" s="76"/>
      <c r="M998" s="76"/>
      <c r="N998" s="76"/>
      <c r="O998" s="76"/>
      <c r="P998" s="76"/>
      <c r="Q998" s="76"/>
      <c r="R998" s="76"/>
      <c r="S998" s="76"/>
    </row>
    <row r="999" spans="1:19" s="455" customFormat="1" x14ac:dyDescent="0.25">
      <c r="A999" s="76"/>
      <c r="B999" s="76"/>
      <c r="C999" s="87"/>
      <c r="D999" s="87"/>
      <c r="E999" s="87"/>
      <c r="F999" s="76"/>
      <c r="G999" s="76"/>
      <c r="H999" s="76"/>
      <c r="I999" s="76"/>
      <c r="J999" s="76"/>
      <c r="K999" s="76"/>
      <c r="L999" s="76"/>
      <c r="M999" s="76"/>
      <c r="N999" s="76"/>
      <c r="O999" s="76"/>
      <c r="P999" s="76"/>
      <c r="Q999" s="76"/>
      <c r="R999" s="76"/>
      <c r="S999" s="76"/>
    </row>
    <row r="1000" spans="1:19" s="455" customFormat="1" x14ac:dyDescent="0.25">
      <c r="A1000" s="76"/>
      <c r="B1000" s="76"/>
      <c r="C1000" s="87"/>
      <c r="D1000" s="87"/>
      <c r="E1000" s="87"/>
      <c r="F1000" s="76"/>
      <c r="G1000" s="76"/>
      <c r="H1000" s="76"/>
      <c r="I1000" s="76"/>
      <c r="J1000" s="76"/>
      <c r="K1000" s="76"/>
      <c r="L1000" s="76"/>
      <c r="M1000" s="76"/>
      <c r="N1000" s="76"/>
      <c r="O1000" s="76"/>
      <c r="P1000" s="76"/>
      <c r="Q1000" s="76"/>
      <c r="R1000" s="76"/>
      <c r="S1000" s="76"/>
    </row>
    <row r="1001" spans="1:19" s="455" customFormat="1" x14ac:dyDescent="0.25">
      <c r="A1001" s="76"/>
      <c r="B1001" s="76"/>
      <c r="C1001" s="87"/>
      <c r="D1001" s="87"/>
      <c r="E1001" s="87"/>
      <c r="F1001" s="76"/>
      <c r="G1001" s="76"/>
      <c r="H1001" s="76"/>
      <c r="I1001" s="76"/>
      <c r="J1001" s="76"/>
      <c r="K1001" s="76"/>
      <c r="L1001" s="76"/>
      <c r="M1001" s="76"/>
      <c r="N1001" s="76"/>
      <c r="O1001" s="76"/>
      <c r="P1001" s="76"/>
      <c r="Q1001" s="76"/>
      <c r="R1001" s="76"/>
      <c r="S1001" s="76"/>
    </row>
    <row r="1002" spans="1:19" s="455" customFormat="1" x14ac:dyDescent="0.25">
      <c r="A1002" s="76"/>
      <c r="B1002" s="76"/>
      <c r="C1002" s="87"/>
      <c r="D1002" s="87"/>
      <c r="E1002" s="87"/>
      <c r="F1002" s="76"/>
      <c r="G1002" s="76"/>
      <c r="H1002" s="76"/>
      <c r="I1002" s="76"/>
      <c r="J1002" s="76"/>
      <c r="K1002" s="76"/>
      <c r="L1002" s="76"/>
      <c r="M1002" s="76"/>
      <c r="N1002" s="76"/>
      <c r="O1002" s="76"/>
      <c r="P1002" s="76"/>
      <c r="Q1002" s="76"/>
      <c r="R1002" s="76"/>
      <c r="S1002" s="76"/>
    </row>
    <row r="1003" spans="1:19" s="455" customFormat="1" x14ac:dyDescent="0.25">
      <c r="A1003" s="76"/>
      <c r="B1003" s="76"/>
      <c r="C1003" s="87"/>
      <c r="D1003" s="87"/>
      <c r="E1003" s="87"/>
      <c r="F1003" s="76"/>
      <c r="G1003" s="76"/>
      <c r="H1003" s="76"/>
      <c r="I1003" s="76"/>
      <c r="J1003" s="76"/>
      <c r="K1003" s="76"/>
      <c r="L1003" s="76"/>
      <c r="M1003" s="76"/>
      <c r="N1003" s="76"/>
      <c r="O1003" s="76"/>
      <c r="P1003" s="76"/>
      <c r="Q1003" s="76"/>
      <c r="R1003" s="76"/>
      <c r="S1003" s="76"/>
    </row>
    <row r="1004" spans="1:19" s="455" customFormat="1" x14ac:dyDescent="0.25">
      <c r="A1004" s="76"/>
      <c r="B1004" s="76"/>
      <c r="C1004" s="87"/>
      <c r="D1004" s="87"/>
      <c r="E1004" s="87"/>
      <c r="F1004" s="76"/>
      <c r="G1004" s="76"/>
      <c r="H1004" s="76"/>
      <c r="I1004" s="76"/>
      <c r="J1004" s="76"/>
      <c r="K1004" s="76"/>
      <c r="L1004" s="76"/>
      <c r="M1004" s="76"/>
      <c r="N1004" s="76"/>
      <c r="O1004" s="76"/>
      <c r="P1004" s="76"/>
      <c r="Q1004" s="76"/>
      <c r="R1004" s="76"/>
      <c r="S1004" s="76"/>
    </row>
    <row r="1005" spans="1:19" s="455" customFormat="1" x14ac:dyDescent="0.25">
      <c r="A1005" s="76"/>
      <c r="B1005" s="76"/>
      <c r="C1005" s="87"/>
      <c r="D1005" s="87"/>
      <c r="E1005" s="87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</row>
    <row r="1006" spans="1:19" s="455" customFormat="1" x14ac:dyDescent="0.25">
      <c r="A1006" s="76"/>
      <c r="B1006" s="76"/>
      <c r="C1006" s="87"/>
      <c r="D1006" s="87"/>
      <c r="E1006" s="87"/>
      <c r="F1006" s="76"/>
      <c r="G1006" s="76"/>
      <c r="H1006" s="76"/>
      <c r="I1006" s="76"/>
      <c r="J1006" s="76"/>
      <c r="K1006" s="76"/>
      <c r="L1006" s="76"/>
      <c r="M1006" s="76"/>
      <c r="N1006" s="76"/>
      <c r="O1006" s="76"/>
      <c r="P1006" s="76"/>
      <c r="Q1006" s="76"/>
      <c r="R1006" s="76"/>
      <c r="S1006" s="76"/>
    </row>
    <row r="1007" spans="1:19" s="455" customFormat="1" x14ac:dyDescent="0.25">
      <c r="A1007" s="76"/>
      <c r="B1007" s="76"/>
      <c r="C1007" s="87"/>
      <c r="D1007" s="87"/>
      <c r="E1007" s="87"/>
      <c r="F1007" s="76"/>
      <c r="G1007" s="76"/>
      <c r="H1007" s="76"/>
      <c r="I1007" s="76"/>
      <c r="J1007" s="76"/>
      <c r="K1007" s="76"/>
      <c r="L1007" s="76"/>
      <c r="M1007" s="76"/>
      <c r="N1007" s="76"/>
      <c r="O1007" s="76"/>
      <c r="P1007" s="76"/>
      <c r="Q1007" s="76"/>
      <c r="R1007" s="76"/>
      <c r="S1007" s="76"/>
    </row>
    <row r="1008" spans="1:19" s="455" customFormat="1" x14ac:dyDescent="0.25">
      <c r="A1008" s="76"/>
      <c r="B1008" s="76"/>
      <c r="C1008" s="87"/>
      <c r="D1008" s="87"/>
      <c r="E1008" s="87"/>
      <c r="F1008" s="76"/>
      <c r="G1008" s="76"/>
      <c r="H1008" s="76"/>
      <c r="I1008" s="76"/>
      <c r="J1008" s="76"/>
      <c r="K1008" s="76"/>
      <c r="L1008" s="76"/>
      <c r="M1008" s="76"/>
      <c r="N1008" s="76"/>
      <c r="O1008" s="76"/>
      <c r="P1008" s="76"/>
      <c r="Q1008" s="76"/>
      <c r="R1008" s="76"/>
      <c r="S1008" s="76"/>
    </row>
    <row r="1009" spans="1:19" s="455" customFormat="1" x14ac:dyDescent="0.25">
      <c r="A1009" s="76"/>
      <c r="B1009" s="76"/>
      <c r="C1009" s="87"/>
      <c r="D1009" s="87"/>
      <c r="E1009" s="87"/>
      <c r="F1009" s="76"/>
      <c r="G1009" s="76"/>
      <c r="H1009" s="76"/>
      <c r="I1009" s="76"/>
      <c r="J1009" s="76"/>
      <c r="K1009" s="76"/>
      <c r="L1009" s="76"/>
      <c r="M1009" s="76"/>
      <c r="N1009" s="76"/>
      <c r="O1009" s="76"/>
      <c r="P1009" s="76"/>
      <c r="Q1009" s="76"/>
      <c r="R1009" s="76"/>
      <c r="S1009" s="76"/>
    </row>
    <row r="1010" spans="1:19" s="455" customFormat="1" x14ac:dyDescent="0.25">
      <c r="A1010" s="76"/>
      <c r="B1010" s="76"/>
      <c r="C1010" s="87"/>
      <c r="D1010" s="87"/>
      <c r="E1010" s="87"/>
      <c r="F1010" s="76"/>
      <c r="G1010" s="76"/>
      <c r="H1010" s="76"/>
      <c r="I1010" s="76"/>
      <c r="J1010" s="76"/>
      <c r="K1010" s="76"/>
      <c r="L1010" s="76"/>
      <c r="M1010" s="76"/>
      <c r="N1010" s="76"/>
      <c r="O1010" s="76"/>
      <c r="P1010" s="76"/>
      <c r="Q1010" s="76"/>
      <c r="R1010" s="76"/>
      <c r="S1010" s="76"/>
    </row>
    <row r="1011" spans="1:19" s="455" customFormat="1" x14ac:dyDescent="0.25">
      <c r="A1011" s="76"/>
      <c r="B1011" s="76"/>
      <c r="C1011" s="87"/>
      <c r="D1011" s="87"/>
      <c r="E1011" s="87"/>
      <c r="F1011" s="76"/>
      <c r="G1011" s="76"/>
      <c r="H1011" s="76"/>
      <c r="I1011" s="76"/>
      <c r="J1011" s="76"/>
      <c r="K1011" s="76"/>
      <c r="L1011" s="76"/>
      <c r="M1011" s="76"/>
      <c r="N1011" s="76"/>
      <c r="O1011" s="76"/>
      <c r="P1011" s="76"/>
      <c r="Q1011" s="76"/>
      <c r="R1011" s="76"/>
      <c r="S1011" s="76"/>
    </row>
    <row r="1012" spans="1:19" s="455" customFormat="1" x14ac:dyDescent="0.25">
      <c r="A1012" s="76"/>
      <c r="B1012" s="76"/>
      <c r="C1012" s="87"/>
      <c r="D1012" s="87"/>
      <c r="E1012" s="87"/>
      <c r="F1012" s="76"/>
      <c r="G1012" s="76"/>
      <c r="H1012" s="76"/>
      <c r="I1012" s="76"/>
      <c r="J1012" s="76"/>
      <c r="K1012" s="76"/>
      <c r="L1012" s="76"/>
      <c r="M1012" s="76"/>
      <c r="N1012" s="76"/>
      <c r="O1012" s="76"/>
      <c r="P1012" s="76"/>
      <c r="Q1012" s="76"/>
      <c r="R1012" s="76"/>
      <c r="S1012" s="76"/>
    </row>
    <row r="1013" spans="1:19" s="455" customFormat="1" x14ac:dyDescent="0.25">
      <c r="A1013" s="76"/>
      <c r="B1013" s="76"/>
      <c r="C1013" s="87"/>
      <c r="D1013" s="87"/>
      <c r="E1013" s="87"/>
      <c r="F1013" s="76"/>
      <c r="G1013" s="76"/>
      <c r="H1013" s="76"/>
      <c r="I1013" s="76"/>
      <c r="J1013" s="76"/>
      <c r="K1013" s="76"/>
      <c r="L1013" s="76"/>
      <c r="M1013" s="76"/>
      <c r="N1013" s="76"/>
      <c r="O1013" s="76"/>
      <c r="P1013" s="76"/>
      <c r="Q1013" s="76"/>
      <c r="R1013" s="76"/>
      <c r="S1013" s="76"/>
    </row>
    <row r="1014" spans="1:19" s="455" customFormat="1" x14ac:dyDescent="0.25">
      <c r="A1014" s="76"/>
      <c r="B1014" s="76"/>
      <c r="C1014" s="87"/>
      <c r="D1014" s="87"/>
      <c r="E1014" s="87"/>
      <c r="F1014" s="76"/>
      <c r="G1014" s="76"/>
      <c r="H1014" s="76"/>
      <c r="I1014" s="76"/>
      <c r="J1014" s="76"/>
      <c r="K1014" s="76"/>
      <c r="L1014" s="76"/>
      <c r="M1014" s="76"/>
      <c r="N1014" s="76"/>
      <c r="O1014" s="76"/>
      <c r="P1014" s="76"/>
      <c r="Q1014" s="76"/>
      <c r="R1014" s="76"/>
      <c r="S1014" s="76"/>
    </row>
    <row r="1015" spans="1:19" s="455" customFormat="1" x14ac:dyDescent="0.25">
      <c r="A1015" s="76"/>
      <c r="B1015" s="76"/>
      <c r="C1015" s="87"/>
      <c r="D1015" s="87"/>
      <c r="E1015" s="87"/>
      <c r="F1015" s="76"/>
      <c r="G1015" s="76"/>
      <c r="H1015" s="76"/>
      <c r="I1015" s="76"/>
      <c r="J1015" s="76"/>
      <c r="K1015" s="76"/>
      <c r="L1015" s="76"/>
      <c r="M1015" s="76"/>
      <c r="N1015" s="76"/>
      <c r="O1015" s="76"/>
      <c r="P1015" s="76"/>
      <c r="Q1015" s="76"/>
      <c r="R1015" s="76"/>
      <c r="S1015" s="76"/>
    </row>
    <row r="1016" spans="1:19" s="455" customFormat="1" x14ac:dyDescent="0.25">
      <c r="A1016" s="76"/>
      <c r="B1016" s="76"/>
      <c r="C1016" s="87"/>
      <c r="D1016" s="87"/>
      <c r="E1016" s="87"/>
      <c r="F1016" s="76"/>
      <c r="G1016" s="76"/>
      <c r="H1016" s="76"/>
      <c r="I1016" s="76"/>
      <c r="J1016" s="76"/>
      <c r="K1016" s="76"/>
      <c r="L1016" s="76"/>
      <c r="M1016" s="76"/>
      <c r="N1016" s="76"/>
      <c r="O1016" s="76"/>
      <c r="P1016" s="76"/>
      <c r="Q1016" s="76"/>
      <c r="R1016" s="76"/>
      <c r="S1016" s="76"/>
    </row>
    <row r="1017" spans="1:19" s="455" customFormat="1" x14ac:dyDescent="0.25">
      <c r="A1017" s="76"/>
      <c r="B1017" s="76"/>
      <c r="C1017" s="87"/>
      <c r="D1017" s="87"/>
      <c r="E1017" s="87"/>
      <c r="F1017" s="76"/>
      <c r="G1017" s="76"/>
      <c r="H1017" s="76"/>
      <c r="I1017" s="76"/>
      <c r="J1017" s="76"/>
      <c r="K1017" s="76"/>
      <c r="L1017" s="76"/>
      <c r="M1017" s="76"/>
      <c r="N1017" s="76"/>
      <c r="O1017" s="76"/>
      <c r="P1017" s="76"/>
      <c r="Q1017" s="76"/>
      <c r="R1017" s="76"/>
      <c r="S1017" s="76"/>
    </row>
    <row r="1018" spans="1:19" s="455" customFormat="1" x14ac:dyDescent="0.25">
      <c r="A1018" s="76"/>
      <c r="B1018" s="76"/>
      <c r="C1018" s="87"/>
      <c r="D1018" s="87"/>
      <c r="E1018" s="87"/>
      <c r="F1018" s="76"/>
      <c r="G1018" s="76"/>
      <c r="H1018" s="76"/>
      <c r="I1018" s="76"/>
      <c r="J1018" s="76"/>
      <c r="K1018" s="76"/>
      <c r="L1018" s="76"/>
      <c r="M1018" s="76"/>
      <c r="N1018" s="76"/>
      <c r="O1018" s="76"/>
      <c r="P1018" s="76"/>
      <c r="Q1018" s="76"/>
      <c r="R1018" s="76"/>
      <c r="S1018" s="76"/>
    </row>
    <row r="1019" spans="1:19" s="455" customFormat="1" x14ac:dyDescent="0.25">
      <c r="A1019" s="76"/>
      <c r="B1019" s="76"/>
      <c r="C1019" s="87"/>
      <c r="D1019" s="87"/>
      <c r="E1019" s="87"/>
      <c r="F1019" s="76"/>
      <c r="G1019" s="76"/>
      <c r="H1019" s="76"/>
      <c r="I1019" s="76"/>
      <c r="J1019" s="76"/>
      <c r="K1019" s="76"/>
      <c r="L1019" s="76"/>
      <c r="M1019" s="76"/>
      <c r="N1019" s="76"/>
      <c r="O1019" s="76"/>
      <c r="P1019" s="76"/>
      <c r="Q1019" s="76"/>
      <c r="R1019" s="76"/>
      <c r="S1019" s="76"/>
    </row>
    <row r="1020" spans="1:19" s="455" customFormat="1" x14ac:dyDescent="0.25">
      <c r="A1020" s="76"/>
      <c r="B1020" s="76"/>
      <c r="C1020" s="87"/>
      <c r="D1020" s="87"/>
      <c r="E1020" s="87"/>
      <c r="F1020" s="76"/>
      <c r="G1020" s="76"/>
      <c r="H1020" s="76"/>
      <c r="I1020" s="76"/>
      <c r="J1020" s="76"/>
      <c r="K1020" s="76"/>
      <c r="L1020" s="76"/>
      <c r="M1020" s="76"/>
      <c r="N1020" s="76"/>
      <c r="O1020" s="76"/>
      <c r="P1020" s="76"/>
      <c r="Q1020" s="76"/>
      <c r="R1020" s="76"/>
      <c r="S1020" s="76"/>
    </row>
    <row r="1021" spans="1:19" s="455" customFormat="1" x14ac:dyDescent="0.25">
      <c r="A1021" s="76"/>
      <c r="B1021" s="76"/>
      <c r="C1021" s="87"/>
      <c r="D1021" s="87"/>
      <c r="E1021" s="87"/>
      <c r="F1021" s="76"/>
      <c r="G1021" s="76"/>
      <c r="H1021" s="76"/>
      <c r="I1021" s="76"/>
      <c r="J1021" s="76"/>
      <c r="K1021" s="76"/>
      <c r="L1021" s="76"/>
      <c r="M1021" s="76"/>
      <c r="N1021" s="76"/>
      <c r="O1021" s="76"/>
      <c r="P1021" s="76"/>
      <c r="Q1021" s="76"/>
      <c r="R1021" s="76"/>
      <c r="S1021" s="76"/>
    </row>
    <row r="1022" spans="1:19" s="455" customFormat="1" x14ac:dyDescent="0.25">
      <c r="A1022" s="76"/>
      <c r="B1022" s="76"/>
      <c r="C1022" s="87"/>
      <c r="D1022" s="87"/>
      <c r="E1022" s="87"/>
      <c r="F1022" s="76"/>
      <c r="G1022" s="76"/>
      <c r="H1022" s="76"/>
      <c r="I1022" s="76"/>
      <c r="J1022" s="76"/>
      <c r="K1022" s="76"/>
      <c r="L1022" s="76"/>
      <c r="M1022" s="76"/>
      <c r="N1022" s="76"/>
      <c r="O1022" s="76"/>
      <c r="P1022" s="76"/>
      <c r="Q1022" s="76"/>
      <c r="R1022" s="76"/>
      <c r="S1022" s="76"/>
    </row>
    <row r="1023" spans="1:19" s="455" customFormat="1" x14ac:dyDescent="0.25">
      <c r="A1023" s="76"/>
      <c r="B1023" s="76"/>
      <c r="C1023" s="87"/>
      <c r="D1023" s="87"/>
      <c r="E1023" s="87"/>
      <c r="F1023" s="76"/>
      <c r="G1023" s="76"/>
      <c r="H1023" s="76"/>
      <c r="I1023" s="76"/>
      <c r="J1023" s="76"/>
      <c r="K1023" s="76"/>
      <c r="L1023" s="76"/>
      <c r="M1023" s="76"/>
      <c r="N1023" s="76"/>
      <c r="O1023" s="76"/>
      <c r="P1023" s="76"/>
      <c r="Q1023" s="76"/>
      <c r="R1023" s="76"/>
      <c r="S1023" s="76"/>
    </row>
    <row r="1024" spans="1:19" s="455" customFormat="1" x14ac:dyDescent="0.25">
      <c r="A1024" s="76"/>
      <c r="B1024" s="76"/>
      <c r="C1024" s="87"/>
      <c r="D1024" s="87"/>
      <c r="E1024" s="87"/>
      <c r="F1024" s="76"/>
      <c r="G1024" s="76"/>
      <c r="H1024" s="76"/>
      <c r="I1024" s="76"/>
      <c r="J1024" s="76"/>
      <c r="K1024" s="76"/>
      <c r="L1024" s="76"/>
      <c r="M1024" s="76"/>
      <c r="N1024" s="76"/>
      <c r="O1024" s="76"/>
      <c r="P1024" s="76"/>
      <c r="Q1024" s="76"/>
      <c r="R1024" s="76"/>
      <c r="S1024" s="76"/>
    </row>
    <row r="1025" spans="1:19" s="455" customFormat="1" x14ac:dyDescent="0.25">
      <c r="A1025" s="76"/>
      <c r="B1025" s="76"/>
      <c r="C1025" s="87"/>
      <c r="D1025" s="87"/>
      <c r="E1025" s="87"/>
      <c r="F1025" s="76"/>
      <c r="G1025" s="76"/>
      <c r="H1025" s="76"/>
      <c r="I1025" s="76"/>
      <c r="J1025" s="76"/>
      <c r="K1025" s="76"/>
      <c r="L1025" s="76"/>
      <c r="M1025" s="76"/>
      <c r="N1025" s="76"/>
      <c r="O1025" s="76"/>
      <c r="P1025" s="76"/>
      <c r="Q1025" s="76"/>
      <c r="R1025" s="76"/>
      <c r="S1025" s="76"/>
    </row>
    <row r="1026" spans="1:19" s="455" customFormat="1" x14ac:dyDescent="0.25">
      <c r="A1026" s="76"/>
      <c r="B1026" s="76"/>
      <c r="C1026" s="87"/>
      <c r="D1026" s="87"/>
      <c r="E1026" s="87"/>
      <c r="F1026" s="76"/>
      <c r="G1026" s="76"/>
      <c r="H1026" s="76"/>
      <c r="I1026" s="76"/>
      <c r="J1026" s="76"/>
      <c r="K1026" s="76"/>
      <c r="L1026" s="76"/>
      <c r="M1026" s="76"/>
      <c r="N1026" s="76"/>
      <c r="O1026" s="76"/>
      <c r="P1026" s="76"/>
      <c r="Q1026" s="76"/>
      <c r="R1026" s="76"/>
      <c r="S1026" s="76"/>
    </row>
    <row r="1027" spans="1:19" s="455" customFormat="1" x14ac:dyDescent="0.25">
      <c r="A1027" s="76"/>
      <c r="B1027" s="76"/>
      <c r="C1027" s="87"/>
      <c r="D1027" s="87"/>
      <c r="E1027" s="87"/>
      <c r="F1027" s="76"/>
      <c r="G1027" s="76"/>
      <c r="H1027" s="76"/>
      <c r="I1027" s="76"/>
      <c r="J1027" s="76"/>
      <c r="K1027" s="76"/>
      <c r="L1027" s="76"/>
      <c r="M1027" s="76"/>
      <c r="N1027" s="76"/>
      <c r="O1027" s="76"/>
      <c r="P1027" s="76"/>
      <c r="Q1027" s="76"/>
      <c r="R1027" s="76"/>
      <c r="S1027" s="76"/>
    </row>
    <row r="1028" spans="1:19" s="455" customFormat="1" x14ac:dyDescent="0.25">
      <c r="A1028" s="76"/>
      <c r="B1028" s="76"/>
      <c r="C1028" s="87"/>
      <c r="D1028" s="87"/>
      <c r="E1028" s="87"/>
      <c r="F1028" s="76"/>
      <c r="G1028" s="76"/>
      <c r="H1028" s="76"/>
      <c r="I1028" s="76"/>
      <c r="J1028" s="76"/>
      <c r="K1028" s="76"/>
      <c r="L1028" s="76"/>
      <c r="M1028" s="76"/>
      <c r="N1028" s="76"/>
      <c r="O1028" s="76"/>
      <c r="P1028" s="76"/>
      <c r="Q1028" s="76"/>
      <c r="R1028" s="76"/>
      <c r="S1028" s="76"/>
    </row>
    <row r="1029" spans="1:19" s="455" customFormat="1" x14ac:dyDescent="0.25">
      <c r="A1029" s="76"/>
      <c r="B1029" s="76"/>
      <c r="C1029" s="87"/>
      <c r="D1029" s="87"/>
      <c r="E1029" s="87"/>
      <c r="F1029" s="76"/>
      <c r="G1029" s="76"/>
      <c r="H1029" s="76"/>
      <c r="I1029" s="76"/>
      <c r="J1029" s="76"/>
      <c r="K1029" s="76"/>
      <c r="L1029" s="76"/>
      <c r="M1029" s="76"/>
      <c r="N1029" s="76"/>
      <c r="O1029" s="76"/>
      <c r="P1029" s="76"/>
      <c r="Q1029" s="76"/>
      <c r="R1029" s="76"/>
      <c r="S1029" s="76"/>
    </row>
    <row r="1030" spans="1:19" s="455" customFormat="1" x14ac:dyDescent="0.25">
      <c r="A1030" s="76"/>
      <c r="B1030" s="76"/>
      <c r="C1030" s="87"/>
      <c r="D1030" s="87"/>
      <c r="E1030" s="87"/>
      <c r="F1030" s="76"/>
      <c r="G1030" s="76"/>
      <c r="H1030" s="76"/>
      <c r="I1030" s="76"/>
      <c r="J1030" s="76"/>
      <c r="K1030" s="76"/>
      <c r="L1030" s="76"/>
      <c r="M1030" s="76"/>
      <c r="N1030" s="76"/>
      <c r="O1030" s="76"/>
      <c r="P1030" s="76"/>
      <c r="Q1030" s="76"/>
      <c r="R1030" s="76"/>
      <c r="S1030" s="76"/>
    </row>
    <row r="1031" spans="1:19" s="455" customFormat="1" x14ac:dyDescent="0.25">
      <c r="A1031" s="76"/>
      <c r="B1031" s="76"/>
      <c r="C1031" s="87"/>
      <c r="D1031" s="87"/>
      <c r="E1031" s="87"/>
      <c r="F1031" s="76"/>
      <c r="G1031" s="76"/>
      <c r="H1031" s="76"/>
      <c r="I1031" s="76"/>
      <c r="J1031" s="76"/>
      <c r="K1031" s="76"/>
      <c r="L1031" s="76"/>
      <c r="M1031" s="76"/>
      <c r="N1031" s="76"/>
      <c r="O1031" s="76"/>
      <c r="P1031" s="76"/>
      <c r="Q1031" s="76"/>
      <c r="R1031" s="76"/>
      <c r="S1031" s="76"/>
    </row>
    <row r="1032" spans="1:19" s="455" customFormat="1" x14ac:dyDescent="0.25">
      <c r="A1032" s="76"/>
      <c r="B1032" s="76"/>
      <c r="C1032" s="87"/>
      <c r="D1032" s="87"/>
      <c r="E1032" s="87"/>
      <c r="F1032" s="76"/>
      <c r="G1032" s="76"/>
      <c r="H1032" s="76"/>
      <c r="I1032" s="76"/>
      <c r="J1032" s="76"/>
      <c r="K1032" s="76"/>
      <c r="L1032" s="76"/>
      <c r="M1032" s="76"/>
      <c r="N1032" s="76"/>
      <c r="O1032" s="76"/>
      <c r="P1032" s="76"/>
      <c r="Q1032" s="76"/>
      <c r="R1032" s="76"/>
      <c r="S1032" s="76"/>
    </row>
    <row r="1033" spans="1:19" s="455" customFormat="1" x14ac:dyDescent="0.25">
      <c r="A1033" s="76"/>
      <c r="B1033" s="76"/>
      <c r="C1033" s="87"/>
      <c r="D1033" s="87"/>
      <c r="E1033" s="87"/>
      <c r="F1033" s="76"/>
      <c r="G1033" s="76"/>
      <c r="H1033" s="76"/>
      <c r="I1033" s="76"/>
      <c r="J1033" s="76"/>
      <c r="K1033" s="76"/>
      <c r="L1033" s="76"/>
      <c r="M1033" s="76"/>
      <c r="N1033" s="76"/>
      <c r="O1033" s="76"/>
      <c r="P1033" s="76"/>
      <c r="Q1033" s="76"/>
      <c r="R1033" s="76"/>
      <c r="S1033" s="76"/>
    </row>
    <row r="1034" spans="1:19" s="455" customFormat="1" x14ac:dyDescent="0.25">
      <c r="A1034" s="76"/>
      <c r="B1034" s="76"/>
      <c r="C1034" s="87"/>
      <c r="D1034" s="87"/>
      <c r="E1034" s="87"/>
      <c r="F1034" s="76"/>
      <c r="G1034" s="76"/>
      <c r="H1034" s="76"/>
      <c r="I1034" s="76"/>
      <c r="J1034" s="76"/>
      <c r="K1034" s="76"/>
      <c r="L1034" s="76"/>
      <c r="M1034" s="76"/>
      <c r="N1034" s="76"/>
      <c r="O1034" s="76"/>
      <c r="P1034" s="76"/>
      <c r="Q1034" s="76"/>
      <c r="R1034" s="76"/>
      <c r="S1034" s="76"/>
    </row>
    <row r="1035" spans="1:19" s="455" customFormat="1" x14ac:dyDescent="0.25">
      <c r="A1035" s="76"/>
      <c r="B1035" s="76"/>
      <c r="C1035" s="87"/>
      <c r="D1035" s="87"/>
      <c r="E1035" s="87"/>
      <c r="F1035" s="76"/>
      <c r="G1035" s="76"/>
      <c r="H1035" s="76"/>
      <c r="I1035" s="76"/>
      <c r="J1035" s="76"/>
      <c r="K1035" s="76"/>
      <c r="L1035" s="76"/>
      <c r="M1035" s="76"/>
      <c r="N1035" s="76"/>
      <c r="O1035" s="76"/>
      <c r="P1035" s="76"/>
      <c r="Q1035" s="76"/>
      <c r="R1035" s="76"/>
      <c r="S1035" s="76"/>
    </row>
    <row r="1036" spans="1:19" s="455" customFormat="1" x14ac:dyDescent="0.25">
      <c r="A1036" s="76"/>
      <c r="B1036" s="76"/>
      <c r="C1036" s="87"/>
      <c r="D1036" s="87"/>
      <c r="E1036" s="87"/>
      <c r="F1036" s="76"/>
      <c r="G1036" s="76"/>
      <c r="H1036" s="76"/>
      <c r="I1036" s="76"/>
      <c r="J1036" s="76"/>
      <c r="K1036" s="76"/>
      <c r="L1036" s="76"/>
      <c r="M1036" s="76"/>
      <c r="N1036" s="76"/>
      <c r="O1036" s="76"/>
      <c r="P1036" s="76"/>
      <c r="Q1036" s="76"/>
      <c r="R1036" s="76"/>
      <c r="S1036" s="76"/>
    </row>
    <row r="1037" spans="1:19" s="455" customFormat="1" x14ac:dyDescent="0.25">
      <c r="A1037" s="76"/>
      <c r="B1037" s="76"/>
      <c r="C1037" s="87"/>
      <c r="D1037" s="87"/>
      <c r="E1037" s="87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  <c r="P1037" s="76"/>
      <c r="Q1037" s="76"/>
      <c r="R1037" s="76"/>
      <c r="S1037" s="76"/>
    </row>
    <row r="1038" spans="1:19" s="455" customFormat="1" x14ac:dyDescent="0.25">
      <c r="A1038" s="76"/>
      <c r="B1038" s="76"/>
      <c r="C1038" s="87"/>
      <c r="D1038" s="87"/>
      <c r="E1038" s="87"/>
      <c r="F1038" s="76"/>
      <c r="G1038" s="76"/>
      <c r="H1038" s="76"/>
      <c r="I1038" s="76"/>
      <c r="J1038" s="76"/>
      <c r="K1038" s="76"/>
      <c r="L1038" s="76"/>
      <c r="M1038" s="76"/>
      <c r="N1038" s="76"/>
      <c r="O1038" s="76"/>
      <c r="P1038" s="76"/>
      <c r="Q1038" s="76"/>
      <c r="R1038" s="76"/>
      <c r="S1038" s="76"/>
    </row>
    <row r="1039" spans="1:19" s="455" customFormat="1" x14ac:dyDescent="0.25">
      <c r="A1039" s="76"/>
      <c r="B1039" s="76"/>
      <c r="C1039" s="87"/>
      <c r="D1039" s="87"/>
      <c r="E1039" s="87"/>
      <c r="F1039" s="76"/>
      <c r="G1039" s="76"/>
      <c r="H1039" s="76"/>
      <c r="I1039" s="76"/>
      <c r="J1039" s="76"/>
      <c r="K1039" s="76"/>
      <c r="L1039" s="76"/>
      <c r="M1039" s="76"/>
      <c r="N1039" s="76"/>
      <c r="O1039" s="76"/>
      <c r="P1039" s="76"/>
      <c r="Q1039" s="76"/>
      <c r="R1039" s="76"/>
      <c r="S1039" s="76"/>
    </row>
    <row r="1040" spans="1:19" s="455" customFormat="1" x14ac:dyDescent="0.25">
      <c r="A1040" s="76"/>
      <c r="B1040" s="76"/>
      <c r="C1040" s="87"/>
      <c r="D1040" s="87"/>
      <c r="E1040" s="87"/>
      <c r="F1040" s="76"/>
      <c r="G1040" s="76"/>
      <c r="H1040" s="76"/>
      <c r="I1040" s="76"/>
      <c r="J1040" s="76"/>
      <c r="K1040" s="76"/>
      <c r="L1040" s="76"/>
      <c r="M1040" s="76"/>
      <c r="N1040" s="76"/>
      <c r="O1040" s="76"/>
      <c r="P1040" s="76"/>
      <c r="Q1040" s="76"/>
      <c r="R1040" s="76"/>
      <c r="S1040" s="76"/>
    </row>
    <row r="1041" spans="1:19" s="455" customFormat="1" x14ac:dyDescent="0.25">
      <c r="A1041" s="76"/>
      <c r="B1041" s="76"/>
      <c r="C1041" s="87"/>
      <c r="D1041" s="87"/>
      <c r="E1041" s="87"/>
      <c r="F1041" s="76"/>
      <c r="G1041" s="76"/>
      <c r="H1041" s="76"/>
      <c r="I1041" s="76"/>
      <c r="J1041" s="76"/>
      <c r="K1041" s="76"/>
      <c r="L1041" s="76"/>
      <c r="M1041" s="76"/>
      <c r="N1041" s="76"/>
      <c r="O1041" s="76"/>
      <c r="P1041" s="76"/>
      <c r="Q1041" s="76"/>
      <c r="R1041" s="76"/>
      <c r="S1041" s="76"/>
    </row>
    <row r="1042" spans="1:19" s="455" customFormat="1" x14ac:dyDescent="0.25">
      <c r="A1042" s="76"/>
      <c r="B1042" s="76"/>
      <c r="C1042" s="87"/>
      <c r="D1042" s="87"/>
      <c r="E1042" s="87"/>
      <c r="F1042" s="76"/>
      <c r="G1042" s="76"/>
      <c r="H1042" s="76"/>
      <c r="I1042" s="76"/>
      <c r="J1042" s="76"/>
      <c r="K1042" s="76"/>
      <c r="L1042" s="76"/>
      <c r="M1042" s="76"/>
      <c r="N1042" s="76"/>
      <c r="O1042" s="76"/>
      <c r="P1042" s="76"/>
      <c r="Q1042" s="76"/>
      <c r="R1042" s="76"/>
      <c r="S1042" s="76"/>
    </row>
    <row r="1043" spans="1:19" s="455" customFormat="1" x14ac:dyDescent="0.25">
      <c r="A1043" s="76"/>
      <c r="B1043" s="76"/>
      <c r="C1043" s="87"/>
      <c r="D1043" s="87"/>
      <c r="E1043" s="87"/>
      <c r="F1043" s="76"/>
      <c r="G1043" s="76"/>
      <c r="H1043" s="76"/>
      <c r="I1043" s="76"/>
      <c r="J1043" s="76"/>
      <c r="K1043" s="76"/>
      <c r="L1043" s="76"/>
      <c r="M1043" s="76"/>
      <c r="N1043" s="76"/>
      <c r="O1043" s="76"/>
      <c r="P1043" s="76"/>
      <c r="Q1043" s="76"/>
      <c r="R1043" s="76"/>
      <c r="S1043" s="76"/>
    </row>
    <row r="1044" spans="1:19" s="455" customFormat="1" x14ac:dyDescent="0.25">
      <c r="A1044" s="76"/>
      <c r="B1044" s="76"/>
      <c r="C1044" s="87"/>
      <c r="D1044" s="87"/>
      <c r="E1044" s="87"/>
      <c r="F1044" s="76"/>
      <c r="G1044" s="76"/>
      <c r="H1044" s="76"/>
      <c r="I1044" s="76"/>
      <c r="J1044" s="76"/>
      <c r="K1044" s="76"/>
      <c r="L1044" s="76"/>
      <c r="M1044" s="76"/>
      <c r="N1044" s="76"/>
      <c r="O1044" s="76"/>
      <c r="P1044" s="76"/>
      <c r="Q1044" s="76"/>
      <c r="R1044" s="76"/>
      <c r="S1044" s="76"/>
    </row>
    <row r="1045" spans="1:19" s="455" customFormat="1" x14ac:dyDescent="0.25">
      <c r="A1045" s="76"/>
      <c r="B1045" s="76"/>
      <c r="C1045" s="87"/>
      <c r="D1045" s="87"/>
      <c r="E1045" s="87"/>
      <c r="F1045" s="76"/>
      <c r="G1045" s="76"/>
      <c r="H1045" s="76"/>
      <c r="I1045" s="76"/>
      <c r="J1045" s="76"/>
      <c r="K1045" s="76"/>
      <c r="L1045" s="76"/>
      <c r="M1045" s="76"/>
      <c r="N1045" s="76"/>
      <c r="O1045" s="76"/>
      <c r="P1045" s="76"/>
      <c r="Q1045" s="76"/>
      <c r="R1045" s="76"/>
      <c r="S1045" s="76"/>
    </row>
    <row r="1046" spans="1:19" s="455" customFormat="1" x14ac:dyDescent="0.25">
      <c r="A1046" s="76"/>
      <c r="B1046" s="76"/>
      <c r="C1046" s="87"/>
      <c r="D1046" s="87"/>
      <c r="E1046" s="87"/>
      <c r="F1046" s="76"/>
      <c r="G1046" s="76"/>
      <c r="H1046" s="76"/>
      <c r="I1046" s="76"/>
      <c r="J1046" s="76"/>
      <c r="K1046" s="76"/>
      <c r="L1046" s="76"/>
      <c r="M1046" s="76"/>
      <c r="N1046" s="76"/>
      <c r="O1046" s="76"/>
      <c r="P1046" s="76"/>
      <c r="Q1046" s="76"/>
      <c r="R1046" s="76"/>
      <c r="S1046" s="76"/>
    </row>
    <row r="1047" spans="1:19" s="455" customFormat="1" x14ac:dyDescent="0.25">
      <c r="A1047" s="76"/>
      <c r="B1047" s="76"/>
      <c r="C1047" s="87"/>
      <c r="D1047" s="87"/>
      <c r="E1047" s="87"/>
      <c r="F1047" s="76"/>
      <c r="G1047" s="76"/>
      <c r="H1047" s="76"/>
      <c r="I1047" s="76"/>
      <c r="J1047" s="76"/>
      <c r="K1047" s="76"/>
      <c r="L1047" s="76"/>
      <c r="M1047" s="76"/>
      <c r="N1047" s="76"/>
      <c r="O1047" s="76"/>
      <c r="P1047" s="76"/>
      <c r="Q1047" s="76"/>
      <c r="R1047" s="76"/>
      <c r="S1047" s="76"/>
    </row>
    <row r="1048" spans="1:19" s="455" customFormat="1" x14ac:dyDescent="0.25">
      <c r="A1048" s="76"/>
      <c r="B1048" s="76"/>
      <c r="C1048" s="87"/>
      <c r="D1048" s="87"/>
      <c r="E1048" s="87"/>
      <c r="F1048" s="76"/>
      <c r="G1048" s="76"/>
      <c r="H1048" s="76"/>
      <c r="I1048" s="76"/>
      <c r="J1048" s="76"/>
      <c r="K1048" s="76"/>
      <c r="L1048" s="76"/>
      <c r="M1048" s="76"/>
      <c r="N1048" s="76"/>
      <c r="O1048" s="76"/>
      <c r="P1048" s="76"/>
      <c r="Q1048" s="76"/>
      <c r="R1048" s="76"/>
      <c r="S1048" s="76"/>
    </row>
    <row r="1049" spans="1:19" s="455" customFormat="1" x14ac:dyDescent="0.25">
      <c r="A1049" s="76"/>
      <c r="B1049" s="76"/>
      <c r="C1049" s="87"/>
      <c r="D1049" s="87"/>
      <c r="E1049" s="87"/>
      <c r="F1049" s="76"/>
      <c r="G1049" s="76"/>
      <c r="H1049" s="76"/>
      <c r="I1049" s="76"/>
      <c r="J1049" s="76"/>
      <c r="K1049" s="76"/>
      <c r="L1049" s="76"/>
      <c r="M1049" s="76"/>
      <c r="N1049" s="76"/>
      <c r="O1049" s="76"/>
      <c r="P1049" s="76"/>
      <c r="Q1049" s="76"/>
      <c r="R1049" s="76"/>
      <c r="S1049" s="76"/>
    </row>
    <row r="1050" spans="1:19" s="455" customFormat="1" x14ac:dyDescent="0.25">
      <c r="A1050" s="76"/>
      <c r="B1050" s="76"/>
      <c r="C1050" s="87"/>
      <c r="D1050" s="87"/>
      <c r="E1050" s="87"/>
      <c r="F1050" s="76"/>
      <c r="G1050" s="76"/>
      <c r="H1050" s="76"/>
      <c r="I1050" s="76"/>
      <c r="J1050" s="76"/>
      <c r="K1050" s="76"/>
      <c r="L1050" s="76"/>
      <c r="M1050" s="76"/>
      <c r="N1050" s="76"/>
      <c r="O1050" s="76"/>
      <c r="P1050" s="76"/>
      <c r="Q1050" s="76"/>
      <c r="R1050" s="76"/>
      <c r="S1050" s="76"/>
    </row>
    <row r="1051" spans="1:19" s="455" customFormat="1" x14ac:dyDescent="0.25">
      <c r="A1051" s="76"/>
      <c r="B1051" s="76"/>
      <c r="C1051" s="87"/>
      <c r="D1051" s="87"/>
      <c r="E1051" s="87"/>
      <c r="F1051" s="76"/>
      <c r="G1051" s="76"/>
      <c r="H1051" s="76"/>
      <c r="I1051" s="76"/>
      <c r="J1051" s="76"/>
      <c r="K1051" s="76"/>
      <c r="L1051" s="76"/>
      <c r="M1051" s="76"/>
      <c r="N1051" s="76"/>
      <c r="O1051" s="76"/>
      <c r="P1051" s="76"/>
      <c r="Q1051" s="76"/>
      <c r="R1051" s="76"/>
      <c r="S1051" s="76"/>
    </row>
    <row r="1052" spans="1:19" s="455" customFormat="1" x14ac:dyDescent="0.25">
      <c r="A1052" s="76"/>
      <c r="B1052" s="76"/>
      <c r="C1052" s="87"/>
      <c r="D1052" s="87"/>
      <c r="E1052" s="87"/>
      <c r="F1052" s="76"/>
      <c r="G1052" s="76"/>
      <c r="H1052" s="76"/>
      <c r="I1052" s="76"/>
      <c r="J1052" s="76"/>
      <c r="K1052" s="76"/>
      <c r="L1052" s="76"/>
      <c r="M1052" s="76"/>
      <c r="N1052" s="76"/>
      <c r="O1052" s="76"/>
      <c r="P1052" s="76"/>
      <c r="Q1052" s="76"/>
      <c r="R1052" s="76"/>
      <c r="S1052" s="76"/>
    </row>
    <row r="1053" spans="1:19" s="455" customFormat="1" x14ac:dyDescent="0.25">
      <c r="A1053" s="76"/>
      <c r="B1053" s="76"/>
      <c r="C1053" s="87"/>
      <c r="D1053" s="87"/>
      <c r="E1053" s="87"/>
      <c r="F1053" s="76"/>
      <c r="G1053" s="76"/>
      <c r="H1053" s="76"/>
      <c r="I1053" s="76"/>
      <c r="J1053" s="76"/>
      <c r="K1053" s="76"/>
      <c r="L1053" s="76"/>
      <c r="M1053" s="76"/>
      <c r="N1053" s="76"/>
      <c r="O1053" s="76"/>
      <c r="P1053" s="76"/>
      <c r="Q1053" s="76"/>
      <c r="R1053" s="76"/>
      <c r="S1053" s="76"/>
    </row>
    <row r="1054" spans="1:19" s="455" customFormat="1" x14ac:dyDescent="0.25">
      <c r="A1054" s="76"/>
      <c r="B1054" s="76"/>
      <c r="C1054" s="87"/>
      <c r="D1054" s="87"/>
      <c r="E1054" s="87"/>
      <c r="F1054" s="76"/>
      <c r="G1054" s="76"/>
      <c r="H1054" s="76"/>
      <c r="I1054" s="76"/>
      <c r="J1054" s="76"/>
      <c r="K1054" s="76"/>
      <c r="L1054" s="76"/>
      <c r="M1054" s="76"/>
      <c r="N1054" s="76"/>
      <c r="O1054" s="76"/>
      <c r="P1054" s="76"/>
      <c r="Q1054" s="76"/>
      <c r="R1054" s="76"/>
      <c r="S1054" s="76"/>
    </row>
    <row r="1055" spans="1:19" s="455" customFormat="1" x14ac:dyDescent="0.25">
      <c r="A1055" s="76"/>
      <c r="B1055" s="76"/>
      <c r="C1055" s="87"/>
      <c r="D1055" s="87"/>
      <c r="E1055" s="87"/>
      <c r="F1055" s="76"/>
      <c r="G1055" s="76"/>
      <c r="H1055" s="76"/>
      <c r="I1055" s="76"/>
      <c r="J1055" s="76"/>
      <c r="K1055" s="76"/>
      <c r="L1055" s="76"/>
      <c r="M1055" s="76"/>
      <c r="N1055" s="76"/>
      <c r="O1055" s="76"/>
      <c r="P1055" s="76"/>
      <c r="Q1055" s="76"/>
      <c r="R1055" s="76"/>
      <c r="S1055" s="76"/>
    </row>
    <row r="1056" spans="1:19" s="455" customFormat="1" x14ac:dyDescent="0.25">
      <c r="A1056" s="76"/>
      <c r="B1056" s="76"/>
      <c r="C1056" s="87"/>
      <c r="D1056" s="87"/>
      <c r="E1056" s="87"/>
      <c r="F1056" s="76"/>
      <c r="G1056" s="76"/>
      <c r="H1056" s="76"/>
      <c r="I1056" s="76"/>
      <c r="J1056" s="76"/>
      <c r="K1056" s="76"/>
      <c r="L1056" s="76"/>
      <c r="M1056" s="76"/>
      <c r="N1056" s="76"/>
      <c r="O1056" s="76"/>
      <c r="P1056" s="76"/>
      <c r="Q1056" s="76"/>
      <c r="R1056" s="76"/>
      <c r="S1056" s="76"/>
    </row>
    <row r="1057" spans="1:19" s="455" customFormat="1" x14ac:dyDescent="0.25">
      <c r="A1057" s="76"/>
      <c r="B1057" s="76"/>
      <c r="C1057" s="87"/>
      <c r="D1057" s="87"/>
      <c r="E1057" s="87"/>
      <c r="F1057" s="76"/>
      <c r="G1057" s="76"/>
      <c r="H1057" s="76"/>
      <c r="I1057" s="76"/>
      <c r="J1057" s="76"/>
      <c r="K1057" s="76"/>
      <c r="L1057" s="76"/>
      <c r="M1057" s="76"/>
      <c r="N1057" s="76"/>
      <c r="O1057" s="76"/>
      <c r="P1057" s="76"/>
      <c r="Q1057" s="76"/>
      <c r="R1057" s="76"/>
      <c r="S1057" s="76"/>
    </row>
    <row r="1058" spans="1:19" s="455" customFormat="1" x14ac:dyDescent="0.25">
      <c r="A1058" s="76"/>
      <c r="B1058" s="76"/>
      <c r="C1058" s="87"/>
      <c r="D1058" s="87"/>
      <c r="E1058" s="87"/>
      <c r="F1058" s="76"/>
      <c r="G1058" s="76"/>
      <c r="H1058" s="76"/>
      <c r="I1058" s="76"/>
      <c r="J1058" s="76"/>
      <c r="K1058" s="76"/>
      <c r="L1058" s="76"/>
      <c r="M1058" s="76"/>
      <c r="N1058" s="76"/>
      <c r="O1058" s="76"/>
      <c r="P1058" s="76"/>
      <c r="Q1058" s="76"/>
      <c r="R1058" s="76"/>
      <c r="S1058" s="76"/>
    </row>
    <row r="1059" spans="1:19" s="455" customFormat="1" x14ac:dyDescent="0.25">
      <c r="A1059" s="76"/>
      <c r="B1059" s="76"/>
      <c r="C1059" s="87"/>
      <c r="D1059" s="87"/>
      <c r="E1059" s="87"/>
      <c r="F1059" s="76"/>
      <c r="G1059" s="76"/>
      <c r="H1059" s="76"/>
      <c r="I1059" s="76"/>
      <c r="J1059" s="76"/>
      <c r="K1059" s="76"/>
      <c r="L1059" s="76"/>
      <c r="M1059" s="76"/>
      <c r="N1059" s="76"/>
      <c r="O1059" s="76"/>
      <c r="P1059" s="76"/>
      <c r="Q1059" s="76"/>
      <c r="R1059" s="76"/>
      <c r="S1059" s="76"/>
    </row>
    <row r="1060" spans="1:19" s="455" customFormat="1" x14ac:dyDescent="0.25">
      <c r="A1060" s="76"/>
      <c r="B1060" s="76"/>
      <c r="C1060" s="87"/>
      <c r="D1060" s="87"/>
      <c r="E1060" s="87"/>
      <c r="F1060" s="76"/>
      <c r="G1060" s="76"/>
      <c r="H1060" s="76"/>
      <c r="I1060" s="76"/>
      <c r="J1060" s="76"/>
      <c r="K1060" s="76"/>
      <c r="L1060" s="76"/>
      <c r="M1060" s="76"/>
      <c r="N1060" s="76"/>
      <c r="O1060" s="76"/>
      <c r="P1060" s="76"/>
      <c r="Q1060" s="76"/>
      <c r="R1060" s="76"/>
      <c r="S1060" s="76"/>
    </row>
    <row r="1061" spans="1:19" s="455" customFormat="1" x14ac:dyDescent="0.25">
      <c r="A1061" s="76"/>
      <c r="B1061" s="76"/>
      <c r="C1061" s="87"/>
      <c r="D1061" s="87"/>
      <c r="E1061" s="87"/>
      <c r="F1061" s="76"/>
      <c r="G1061" s="76"/>
      <c r="H1061" s="76"/>
      <c r="I1061" s="76"/>
      <c r="J1061" s="76"/>
      <c r="K1061" s="76"/>
      <c r="L1061" s="76"/>
      <c r="M1061" s="76"/>
      <c r="N1061" s="76"/>
      <c r="O1061" s="76"/>
      <c r="P1061" s="76"/>
      <c r="Q1061" s="76"/>
      <c r="R1061" s="76"/>
      <c r="S1061" s="76"/>
    </row>
    <row r="1062" spans="1:19" s="455" customFormat="1" x14ac:dyDescent="0.25">
      <c r="A1062" s="76"/>
      <c r="B1062" s="76"/>
      <c r="C1062" s="87"/>
      <c r="D1062" s="87"/>
      <c r="E1062" s="87"/>
      <c r="F1062" s="76"/>
      <c r="G1062" s="76"/>
      <c r="H1062" s="76"/>
      <c r="I1062" s="76"/>
      <c r="J1062" s="76"/>
      <c r="K1062" s="76"/>
      <c r="L1062" s="76"/>
      <c r="M1062" s="76"/>
      <c r="N1062" s="76"/>
      <c r="O1062" s="76"/>
      <c r="P1062" s="76"/>
      <c r="Q1062" s="76"/>
      <c r="R1062" s="76"/>
      <c r="S1062" s="76"/>
    </row>
    <row r="1063" spans="1:19" s="455" customFormat="1" x14ac:dyDescent="0.25">
      <c r="A1063" s="76"/>
      <c r="B1063" s="76"/>
      <c r="C1063" s="87"/>
      <c r="D1063" s="87"/>
      <c r="E1063" s="87"/>
      <c r="F1063" s="76"/>
      <c r="G1063" s="76"/>
      <c r="H1063" s="76"/>
      <c r="I1063" s="76"/>
      <c r="J1063" s="76"/>
      <c r="K1063" s="76"/>
      <c r="L1063" s="76"/>
      <c r="M1063" s="76"/>
      <c r="N1063" s="76"/>
      <c r="O1063" s="76"/>
      <c r="P1063" s="76"/>
      <c r="Q1063" s="76"/>
      <c r="R1063" s="76"/>
      <c r="S1063" s="76"/>
    </row>
    <row r="1064" spans="1:19" s="455" customFormat="1" x14ac:dyDescent="0.25">
      <c r="A1064" s="76"/>
      <c r="B1064" s="76"/>
      <c r="C1064" s="87"/>
      <c r="D1064" s="87"/>
      <c r="E1064" s="87"/>
      <c r="F1064" s="76"/>
      <c r="G1064" s="76"/>
      <c r="H1064" s="76"/>
      <c r="I1064" s="76"/>
      <c r="J1064" s="76"/>
      <c r="K1064" s="76"/>
      <c r="L1064" s="76"/>
      <c r="M1064" s="76"/>
      <c r="N1064" s="76"/>
      <c r="O1064" s="76"/>
      <c r="P1064" s="76"/>
      <c r="Q1064" s="76"/>
      <c r="R1064" s="76"/>
      <c r="S1064" s="76"/>
    </row>
    <row r="1065" spans="1:19" s="455" customFormat="1" x14ac:dyDescent="0.25">
      <c r="A1065" s="76"/>
      <c r="B1065" s="76"/>
      <c r="C1065" s="87"/>
      <c r="D1065" s="87"/>
      <c r="E1065" s="87"/>
      <c r="F1065" s="76"/>
      <c r="G1065" s="76"/>
      <c r="H1065" s="76"/>
      <c r="I1065" s="76"/>
      <c r="J1065" s="76"/>
      <c r="K1065" s="76"/>
      <c r="L1065" s="76"/>
      <c r="M1065" s="76"/>
      <c r="N1065" s="76"/>
      <c r="O1065" s="76"/>
      <c r="P1065" s="76"/>
      <c r="Q1065" s="76"/>
      <c r="R1065" s="76"/>
      <c r="S1065" s="76"/>
    </row>
    <row r="1066" spans="1:19" s="455" customFormat="1" x14ac:dyDescent="0.25">
      <c r="A1066" s="76"/>
      <c r="B1066" s="76"/>
      <c r="C1066" s="87"/>
      <c r="D1066" s="87"/>
      <c r="E1066" s="87"/>
      <c r="F1066" s="76"/>
      <c r="G1066" s="76"/>
      <c r="H1066" s="76"/>
      <c r="I1066" s="76"/>
      <c r="J1066" s="76"/>
      <c r="K1066" s="76"/>
      <c r="L1066" s="76"/>
      <c r="M1066" s="76"/>
      <c r="N1066" s="76"/>
      <c r="O1066" s="76"/>
      <c r="P1066" s="76"/>
      <c r="Q1066" s="76"/>
      <c r="R1066" s="76"/>
      <c r="S1066" s="76"/>
    </row>
    <row r="1067" spans="1:19" s="455" customFormat="1" x14ac:dyDescent="0.25">
      <c r="A1067" s="76"/>
      <c r="B1067" s="76"/>
      <c r="C1067" s="87"/>
      <c r="D1067" s="87"/>
      <c r="E1067" s="87"/>
      <c r="F1067" s="76"/>
      <c r="G1067" s="76"/>
      <c r="H1067" s="76"/>
      <c r="I1067" s="76"/>
      <c r="J1067" s="76"/>
      <c r="K1067" s="76"/>
      <c r="L1067" s="76"/>
      <c r="M1067" s="76"/>
      <c r="N1067" s="76"/>
      <c r="O1067" s="76"/>
      <c r="P1067" s="76"/>
      <c r="Q1067" s="76"/>
      <c r="R1067" s="76"/>
      <c r="S1067" s="76"/>
    </row>
    <row r="1068" spans="1:19" s="455" customFormat="1" x14ac:dyDescent="0.25">
      <c r="A1068" s="76"/>
      <c r="B1068" s="76"/>
      <c r="C1068" s="87"/>
      <c r="D1068" s="87"/>
      <c r="E1068" s="87"/>
      <c r="F1068" s="76"/>
      <c r="G1068" s="76"/>
      <c r="H1068" s="76"/>
      <c r="I1068" s="76"/>
      <c r="J1068" s="76"/>
      <c r="K1068" s="76"/>
      <c r="L1068" s="76"/>
      <c r="M1068" s="76"/>
      <c r="N1068" s="76"/>
      <c r="O1068" s="76"/>
      <c r="P1068" s="76"/>
      <c r="Q1068" s="76"/>
      <c r="R1068" s="76"/>
      <c r="S1068" s="76"/>
    </row>
    <row r="1069" spans="1:19" s="455" customFormat="1" x14ac:dyDescent="0.25">
      <c r="A1069" s="76"/>
      <c r="B1069" s="76"/>
      <c r="C1069" s="87"/>
      <c r="D1069" s="87"/>
      <c r="E1069" s="87"/>
      <c r="F1069" s="76"/>
      <c r="G1069" s="76"/>
      <c r="H1069" s="76"/>
      <c r="I1069" s="76"/>
      <c r="J1069" s="76"/>
      <c r="K1069" s="76"/>
      <c r="L1069" s="76"/>
      <c r="M1069" s="76"/>
      <c r="N1069" s="76"/>
      <c r="O1069" s="76"/>
      <c r="P1069" s="76"/>
      <c r="Q1069" s="76"/>
      <c r="R1069" s="76"/>
      <c r="S1069" s="76"/>
    </row>
    <row r="1070" spans="1:19" s="455" customFormat="1" x14ac:dyDescent="0.25">
      <c r="A1070" s="76"/>
      <c r="B1070" s="76"/>
      <c r="C1070" s="87"/>
      <c r="D1070" s="87"/>
      <c r="E1070" s="87"/>
      <c r="F1070" s="76"/>
      <c r="G1070" s="76"/>
      <c r="H1070" s="76"/>
      <c r="I1070" s="76"/>
      <c r="J1070" s="76"/>
      <c r="K1070" s="76"/>
      <c r="L1070" s="76"/>
      <c r="M1070" s="76"/>
      <c r="N1070" s="76"/>
      <c r="O1070" s="76"/>
      <c r="P1070" s="76"/>
      <c r="Q1070" s="76"/>
      <c r="R1070" s="76"/>
      <c r="S1070" s="76"/>
    </row>
    <row r="1071" spans="1:19" s="455" customFormat="1" x14ac:dyDescent="0.25">
      <c r="A1071" s="76"/>
      <c r="B1071" s="76"/>
      <c r="C1071" s="87"/>
      <c r="D1071" s="87"/>
      <c r="E1071" s="87"/>
      <c r="F1071" s="76"/>
      <c r="G1071" s="76"/>
      <c r="H1071" s="76"/>
      <c r="I1071" s="76"/>
      <c r="J1071" s="76"/>
      <c r="K1071" s="76"/>
      <c r="L1071" s="76"/>
      <c r="M1071" s="76"/>
      <c r="N1071" s="76"/>
      <c r="O1071" s="76"/>
      <c r="P1071" s="76"/>
      <c r="Q1071" s="76"/>
      <c r="R1071" s="76"/>
      <c r="S1071" s="76"/>
    </row>
    <row r="1072" spans="1:19" s="455" customFormat="1" x14ac:dyDescent="0.25">
      <c r="A1072" s="76"/>
      <c r="B1072" s="76"/>
      <c r="C1072" s="87"/>
      <c r="D1072" s="87"/>
      <c r="E1072" s="87"/>
      <c r="F1072" s="76"/>
      <c r="G1072" s="76"/>
      <c r="H1072" s="76"/>
      <c r="I1072" s="76"/>
      <c r="J1072" s="76"/>
      <c r="K1072" s="76"/>
      <c r="L1072" s="76"/>
      <c r="M1072" s="76"/>
      <c r="N1072" s="76"/>
      <c r="O1072" s="76"/>
      <c r="P1072" s="76"/>
      <c r="Q1072" s="76"/>
      <c r="R1072" s="76"/>
      <c r="S1072" s="76"/>
    </row>
    <row r="1073" spans="1:19" s="455" customFormat="1" x14ac:dyDescent="0.25">
      <c r="A1073" s="76"/>
      <c r="B1073" s="76"/>
      <c r="C1073" s="87"/>
      <c r="D1073" s="87"/>
      <c r="E1073" s="87"/>
      <c r="F1073" s="76"/>
      <c r="G1073" s="76"/>
      <c r="H1073" s="76"/>
      <c r="I1073" s="76"/>
      <c r="J1073" s="76"/>
      <c r="K1073" s="76"/>
      <c r="L1073" s="76"/>
      <c r="M1073" s="76"/>
      <c r="N1073" s="76"/>
      <c r="O1073" s="76"/>
      <c r="P1073" s="76"/>
      <c r="Q1073" s="76"/>
      <c r="R1073" s="76"/>
      <c r="S1073" s="76"/>
    </row>
    <row r="1074" spans="1:19" s="455" customFormat="1" x14ac:dyDescent="0.25">
      <c r="A1074" s="76"/>
      <c r="B1074" s="76"/>
      <c r="C1074" s="87"/>
      <c r="D1074" s="87"/>
      <c r="E1074" s="87"/>
      <c r="F1074" s="76"/>
      <c r="G1074" s="76"/>
      <c r="H1074" s="76"/>
      <c r="I1074" s="76"/>
      <c r="J1074" s="76"/>
      <c r="K1074" s="76"/>
      <c r="L1074" s="76"/>
      <c r="M1074" s="76"/>
      <c r="N1074" s="76"/>
      <c r="O1074" s="76"/>
      <c r="P1074" s="76"/>
      <c r="Q1074" s="76"/>
      <c r="R1074" s="76"/>
      <c r="S1074" s="76"/>
    </row>
    <row r="1075" spans="1:19" s="455" customFormat="1" x14ac:dyDescent="0.25">
      <c r="A1075" s="76"/>
      <c r="B1075" s="76"/>
      <c r="C1075" s="87"/>
      <c r="D1075" s="87"/>
      <c r="E1075" s="87"/>
      <c r="F1075" s="76"/>
      <c r="G1075" s="76"/>
      <c r="H1075" s="76"/>
      <c r="I1075" s="76"/>
      <c r="J1075" s="76"/>
      <c r="K1075" s="76"/>
      <c r="L1075" s="76"/>
      <c r="M1075" s="76"/>
      <c r="N1075" s="76"/>
      <c r="O1075" s="76"/>
      <c r="P1075" s="76"/>
      <c r="Q1075" s="76"/>
      <c r="R1075" s="76"/>
      <c r="S1075" s="76"/>
    </row>
    <row r="1076" spans="1:19" s="455" customFormat="1" x14ac:dyDescent="0.25">
      <c r="A1076" s="76"/>
      <c r="B1076" s="76"/>
      <c r="C1076" s="87"/>
      <c r="D1076" s="87"/>
      <c r="E1076" s="87"/>
      <c r="F1076" s="76"/>
      <c r="G1076" s="76"/>
      <c r="H1076" s="76"/>
      <c r="I1076" s="76"/>
      <c r="J1076" s="76"/>
      <c r="K1076" s="76"/>
      <c r="L1076" s="76"/>
      <c r="M1076" s="76"/>
      <c r="N1076" s="76"/>
      <c r="O1076" s="76"/>
      <c r="P1076" s="76"/>
      <c r="Q1076" s="76"/>
      <c r="R1076" s="76"/>
      <c r="S1076" s="76"/>
    </row>
    <row r="1077" spans="1:19" s="455" customFormat="1" x14ac:dyDescent="0.25">
      <c r="A1077" s="76"/>
      <c r="B1077" s="76"/>
      <c r="C1077" s="87"/>
      <c r="D1077" s="87"/>
      <c r="E1077" s="87"/>
      <c r="F1077" s="76"/>
      <c r="G1077" s="76"/>
      <c r="H1077" s="76"/>
      <c r="I1077" s="76"/>
      <c r="J1077" s="76"/>
      <c r="K1077" s="76"/>
      <c r="L1077" s="76"/>
      <c r="M1077" s="76"/>
      <c r="N1077" s="76"/>
      <c r="O1077" s="76"/>
      <c r="P1077" s="76"/>
      <c r="Q1077" s="76"/>
      <c r="R1077" s="76"/>
      <c r="S1077" s="76"/>
    </row>
    <row r="1078" spans="1:19" s="455" customFormat="1" x14ac:dyDescent="0.25">
      <c r="A1078" s="76"/>
      <c r="B1078" s="76"/>
      <c r="C1078" s="87"/>
      <c r="D1078" s="87"/>
      <c r="E1078" s="87"/>
      <c r="F1078" s="76"/>
      <c r="G1078" s="76"/>
      <c r="H1078" s="76"/>
      <c r="I1078" s="76"/>
      <c r="J1078" s="76"/>
      <c r="K1078" s="76"/>
      <c r="L1078" s="76"/>
      <c r="M1078" s="76"/>
      <c r="N1078" s="76"/>
      <c r="O1078" s="76"/>
      <c r="P1078" s="76"/>
      <c r="Q1078" s="76"/>
      <c r="R1078" s="76"/>
      <c r="S1078" s="76"/>
    </row>
    <row r="1079" spans="1:19" s="455" customFormat="1" x14ac:dyDescent="0.25">
      <c r="A1079" s="76"/>
      <c r="B1079" s="76"/>
      <c r="C1079" s="87"/>
      <c r="D1079" s="87"/>
      <c r="E1079" s="87"/>
      <c r="F1079" s="76"/>
      <c r="G1079" s="76"/>
      <c r="H1079" s="76"/>
      <c r="I1079" s="76"/>
      <c r="J1079" s="76"/>
      <c r="K1079" s="76"/>
      <c r="L1079" s="76"/>
      <c r="M1079" s="76"/>
      <c r="N1079" s="76"/>
      <c r="O1079" s="76"/>
      <c r="P1079" s="76"/>
      <c r="Q1079" s="76"/>
      <c r="R1079" s="76"/>
      <c r="S1079" s="76"/>
    </row>
    <row r="1080" spans="1:19" s="455" customFormat="1" x14ac:dyDescent="0.25">
      <c r="A1080" s="76"/>
      <c r="B1080" s="76"/>
      <c r="C1080" s="87"/>
      <c r="D1080" s="87"/>
      <c r="E1080" s="87"/>
      <c r="F1080" s="76"/>
      <c r="G1080" s="76"/>
      <c r="H1080" s="76"/>
      <c r="I1080" s="76"/>
      <c r="J1080" s="76"/>
      <c r="K1080" s="76"/>
      <c r="L1080" s="76"/>
      <c r="M1080" s="76"/>
      <c r="N1080" s="76"/>
      <c r="O1080" s="76"/>
      <c r="P1080" s="76"/>
      <c r="Q1080" s="76"/>
      <c r="R1080" s="76"/>
      <c r="S1080" s="76"/>
    </row>
    <row r="1081" spans="1:19" s="455" customFormat="1" x14ac:dyDescent="0.25">
      <c r="A1081" s="76"/>
      <c r="B1081" s="76"/>
      <c r="C1081" s="87"/>
      <c r="D1081" s="87"/>
      <c r="E1081" s="87"/>
      <c r="F1081" s="76"/>
      <c r="G1081" s="76"/>
      <c r="H1081" s="76"/>
      <c r="I1081" s="76"/>
      <c r="J1081" s="76"/>
      <c r="K1081" s="76"/>
      <c r="L1081" s="76"/>
      <c r="M1081" s="76"/>
      <c r="N1081" s="76"/>
      <c r="O1081" s="76"/>
      <c r="P1081" s="76"/>
      <c r="Q1081" s="76"/>
      <c r="R1081" s="76"/>
      <c r="S1081" s="76"/>
    </row>
    <row r="1082" spans="1:19" s="455" customFormat="1" x14ac:dyDescent="0.25">
      <c r="A1082" s="76"/>
      <c r="B1082" s="76"/>
      <c r="C1082" s="87"/>
      <c r="D1082" s="87"/>
      <c r="E1082" s="87"/>
      <c r="F1082" s="76"/>
      <c r="G1082" s="76"/>
      <c r="H1082" s="76"/>
      <c r="I1082" s="76"/>
      <c r="J1082" s="76"/>
      <c r="K1082" s="76"/>
      <c r="L1082" s="76"/>
      <c r="M1082" s="76"/>
      <c r="N1082" s="76"/>
      <c r="O1082" s="76"/>
      <c r="P1082" s="76"/>
      <c r="Q1082" s="76"/>
      <c r="R1082" s="76"/>
      <c r="S1082" s="76"/>
    </row>
    <row r="1083" spans="1:19" s="455" customFormat="1" x14ac:dyDescent="0.25">
      <c r="A1083" s="76"/>
      <c r="B1083" s="76"/>
      <c r="C1083" s="87"/>
      <c r="D1083" s="87"/>
      <c r="E1083" s="87"/>
      <c r="F1083" s="76"/>
      <c r="G1083" s="76"/>
      <c r="H1083" s="76"/>
      <c r="I1083" s="76"/>
      <c r="J1083" s="76"/>
      <c r="K1083" s="76"/>
      <c r="L1083" s="76"/>
      <c r="M1083" s="76"/>
      <c r="N1083" s="76"/>
      <c r="O1083" s="76"/>
      <c r="P1083" s="76"/>
      <c r="Q1083" s="76"/>
      <c r="R1083" s="76"/>
      <c r="S1083" s="76"/>
    </row>
    <row r="1084" spans="1:19" s="455" customFormat="1" x14ac:dyDescent="0.25">
      <c r="A1084" s="76"/>
      <c r="B1084" s="76"/>
      <c r="C1084" s="87"/>
      <c r="D1084" s="87"/>
      <c r="E1084" s="87"/>
      <c r="F1084" s="76"/>
      <c r="G1084" s="76"/>
      <c r="H1084" s="76"/>
      <c r="I1084" s="76"/>
      <c r="J1084" s="76"/>
      <c r="K1084" s="76"/>
      <c r="L1084" s="76"/>
      <c r="M1084" s="76"/>
      <c r="N1084" s="76"/>
      <c r="O1084" s="76"/>
      <c r="P1084" s="76"/>
      <c r="Q1084" s="76"/>
      <c r="R1084" s="76"/>
      <c r="S1084" s="76"/>
    </row>
    <row r="1085" spans="1:19" s="455" customFormat="1" x14ac:dyDescent="0.25">
      <c r="A1085" s="76"/>
      <c r="B1085" s="76"/>
      <c r="C1085" s="87"/>
      <c r="D1085" s="87"/>
      <c r="E1085" s="87"/>
      <c r="F1085" s="76"/>
      <c r="G1085" s="76"/>
      <c r="H1085" s="76"/>
      <c r="I1085" s="76"/>
      <c r="J1085" s="76"/>
      <c r="K1085" s="76"/>
      <c r="L1085" s="76"/>
      <c r="M1085" s="76"/>
      <c r="N1085" s="76"/>
      <c r="O1085" s="76"/>
      <c r="P1085" s="76"/>
      <c r="Q1085" s="76"/>
      <c r="R1085" s="76"/>
      <c r="S1085" s="76"/>
    </row>
    <row r="1086" spans="1:19" s="455" customFormat="1" x14ac:dyDescent="0.25">
      <c r="A1086" s="76"/>
      <c r="B1086" s="76"/>
      <c r="C1086" s="87"/>
      <c r="D1086" s="87"/>
      <c r="E1086" s="87"/>
      <c r="F1086" s="76"/>
      <c r="G1086" s="76"/>
      <c r="H1086" s="76"/>
      <c r="I1086" s="76"/>
      <c r="J1086" s="76"/>
      <c r="K1086" s="76"/>
      <c r="L1086" s="76"/>
      <c r="M1086" s="76"/>
      <c r="N1086" s="76"/>
      <c r="O1086" s="76"/>
      <c r="P1086" s="76"/>
      <c r="Q1086" s="76"/>
      <c r="R1086" s="76"/>
      <c r="S1086" s="76"/>
    </row>
    <row r="1087" spans="1:19" s="455" customFormat="1" x14ac:dyDescent="0.25">
      <c r="A1087" s="76"/>
      <c r="B1087" s="76"/>
      <c r="C1087" s="87"/>
      <c r="D1087" s="87"/>
      <c r="E1087" s="87"/>
      <c r="F1087" s="76"/>
      <c r="G1087" s="76"/>
      <c r="H1087" s="76"/>
      <c r="I1087" s="76"/>
      <c r="J1087" s="76"/>
      <c r="K1087" s="76"/>
      <c r="L1087" s="76"/>
      <c r="M1087" s="76"/>
      <c r="N1087" s="76"/>
      <c r="O1087" s="76"/>
      <c r="P1087" s="76"/>
      <c r="Q1087" s="76"/>
      <c r="R1087" s="76"/>
      <c r="S1087" s="76"/>
    </row>
    <row r="1088" spans="1:19" s="455" customFormat="1" x14ac:dyDescent="0.25">
      <c r="A1088" s="76"/>
      <c r="B1088" s="76"/>
      <c r="C1088" s="87"/>
      <c r="D1088" s="87"/>
      <c r="E1088" s="87"/>
      <c r="F1088" s="76"/>
      <c r="G1088" s="76"/>
      <c r="H1088" s="76"/>
      <c r="I1088" s="76"/>
      <c r="J1088" s="76"/>
      <c r="K1088" s="76"/>
      <c r="L1088" s="76"/>
      <c r="M1088" s="76"/>
      <c r="N1088" s="76"/>
      <c r="O1088" s="76"/>
      <c r="P1088" s="76"/>
      <c r="Q1088" s="76"/>
      <c r="R1088" s="76"/>
      <c r="S1088" s="76"/>
    </row>
    <row r="1089" spans="1:19" s="455" customFormat="1" x14ac:dyDescent="0.25">
      <c r="A1089" s="76"/>
      <c r="B1089" s="76"/>
      <c r="C1089" s="87"/>
      <c r="D1089" s="87"/>
      <c r="E1089" s="87"/>
      <c r="F1089" s="76"/>
      <c r="G1089" s="76"/>
      <c r="H1089" s="76"/>
      <c r="I1089" s="76"/>
      <c r="J1089" s="76"/>
      <c r="K1089" s="76"/>
      <c r="L1089" s="76"/>
      <c r="M1089" s="76"/>
      <c r="N1089" s="76"/>
      <c r="O1089" s="76"/>
      <c r="P1089" s="76"/>
      <c r="Q1089" s="76"/>
      <c r="R1089" s="76"/>
      <c r="S1089" s="76"/>
    </row>
    <row r="1090" spans="1:19" s="455" customFormat="1" x14ac:dyDescent="0.25">
      <c r="A1090" s="76"/>
      <c r="B1090" s="76"/>
      <c r="C1090" s="87"/>
      <c r="D1090" s="87"/>
      <c r="E1090" s="87"/>
      <c r="F1090" s="76"/>
      <c r="G1090" s="76"/>
      <c r="H1090" s="76"/>
      <c r="I1090" s="76"/>
      <c r="J1090" s="76"/>
      <c r="K1090" s="76"/>
      <c r="L1090" s="76"/>
      <c r="M1090" s="76"/>
      <c r="N1090" s="76"/>
      <c r="O1090" s="76"/>
      <c r="P1090" s="76"/>
      <c r="Q1090" s="76"/>
      <c r="R1090" s="76"/>
      <c r="S1090" s="76"/>
    </row>
    <row r="1091" spans="1:19" s="455" customFormat="1" x14ac:dyDescent="0.25">
      <c r="A1091" s="76"/>
      <c r="B1091" s="76"/>
      <c r="C1091" s="87"/>
      <c r="D1091" s="87"/>
      <c r="E1091" s="87"/>
      <c r="F1091" s="76"/>
      <c r="G1091" s="76"/>
      <c r="H1091" s="76"/>
      <c r="I1091" s="76"/>
      <c r="J1091" s="76"/>
      <c r="K1091" s="76"/>
      <c r="L1091" s="76"/>
      <c r="M1091" s="76"/>
      <c r="N1091" s="76"/>
      <c r="O1091" s="76"/>
      <c r="P1091" s="76"/>
      <c r="Q1091" s="76"/>
      <c r="R1091" s="76"/>
      <c r="S1091" s="76"/>
    </row>
    <row r="1092" spans="1:19" s="455" customFormat="1" x14ac:dyDescent="0.25">
      <c r="A1092" s="76"/>
      <c r="B1092" s="76"/>
      <c r="C1092" s="87"/>
      <c r="D1092" s="87"/>
      <c r="E1092" s="87"/>
      <c r="F1092" s="76"/>
      <c r="G1092" s="76"/>
      <c r="H1092" s="76"/>
      <c r="I1092" s="76"/>
      <c r="J1092" s="76"/>
      <c r="K1092" s="76"/>
      <c r="L1092" s="76"/>
      <c r="M1092" s="76"/>
      <c r="N1092" s="76"/>
      <c r="O1092" s="76"/>
      <c r="P1092" s="76"/>
      <c r="Q1092" s="76"/>
      <c r="R1092" s="76"/>
      <c r="S1092" s="76"/>
    </row>
    <row r="1093" spans="1:19" s="455" customFormat="1" x14ac:dyDescent="0.25">
      <c r="A1093" s="76"/>
      <c r="B1093" s="76"/>
      <c r="C1093" s="87"/>
      <c r="D1093" s="87"/>
      <c r="E1093" s="87"/>
      <c r="F1093" s="76"/>
      <c r="G1093" s="76"/>
      <c r="H1093" s="76"/>
      <c r="I1093" s="76"/>
      <c r="J1093" s="76"/>
      <c r="K1093" s="76"/>
      <c r="L1093" s="76"/>
      <c r="M1093" s="76"/>
      <c r="N1093" s="76"/>
      <c r="O1093" s="76"/>
      <c r="P1093" s="76"/>
      <c r="Q1093" s="76"/>
      <c r="R1093" s="76"/>
      <c r="S1093" s="76"/>
    </row>
    <row r="1094" spans="1:19" s="455" customFormat="1" x14ac:dyDescent="0.25">
      <c r="A1094" s="76"/>
      <c r="B1094" s="76"/>
      <c r="C1094" s="87"/>
      <c r="D1094" s="87"/>
      <c r="E1094" s="87"/>
      <c r="F1094" s="76"/>
      <c r="G1094" s="76"/>
      <c r="H1094" s="76"/>
      <c r="I1094" s="76"/>
      <c r="J1094" s="76"/>
      <c r="K1094" s="76"/>
      <c r="L1094" s="76"/>
      <c r="M1094" s="76"/>
      <c r="N1094" s="76"/>
      <c r="O1094" s="76"/>
      <c r="P1094" s="76"/>
      <c r="Q1094" s="76"/>
      <c r="R1094" s="76"/>
      <c r="S1094" s="76"/>
    </row>
    <row r="1095" spans="1:19" s="455" customFormat="1" x14ac:dyDescent="0.25">
      <c r="A1095" s="76"/>
      <c r="B1095" s="76"/>
      <c r="C1095" s="87"/>
      <c r="D1095" s="87"/>
      <c r="E1095" s="87"/>
      <c r="F1095" s="76"/>
      <c r="G1095" s="76"/>
      <c r="H1095" s="76"/>
      <c r="I1095" s="76"/>
      <c r="J1095" s="76"/>
      <c r="K1095" s="76"/>
      <c r="L1095" s="76"/>
      <c r="M1095" s="76"/>
      <c r="N1095" s="76"/>
      <c r="O1095" s="76"/>
      <c r="P1095" s="76"/>
      <c r="Q1095" s="76"/>
      <c r="R1095" s="76"/>
      <c r="S1095" s="76"/>
    </row>
    <row r="1096" spans="1:19" s="455" customFormat="1" x14ac:dyDescent="0.25">
      <c r="A1096" s="76"/>
      <c r="B1096" s="76"/>
      <c r="C1096" s="87"/>
      <c r="D1096" s="87"/>
      <c r="E1096" s="87"/>
      <c r="F1096" s="76"/>
      <c r="G1096" s="76"/>
      <c r="H1096" s="76"/>
      <c r="I1096" s="76"/>
      <c r="J1096" s="76"/>
      <c r="K1096" s="76"/>
      <c r="L1096" s="76"/>
      <c r="M1096" s="76"/>
      <c r="N1096" s="76"/>
      <c r="O1096" s="76"/>
      <c r="P1096" s="76"/>
      <c r="Q1096" s="76"/>
      <c r="R1096" s="76"/>
      <c r="S1096" s="76"/>
    </row>
    <row r="1097" spans="1:19" s="455" customFormat="1" x14ac:dyDescent="0.25">
      <c r="A1097" s="76"/>
      <c r="B1097" s="76"/>
      <c r="C1097" s="87"/>
      <c r="D1097" s="87"/>
      <c r="E1097" s="87"/>
      <c r="F1097" s="76"/>
      <c r="G1097" s="76"/>
      <c r="H1097" s="76"/>
      <c r="I1097" s="76"/>
      <c r="J1097" s="76"/>
      <c r="K1097" s="76"/>
      <c r="L1097" s="76"/>
      <c r="M1097" s="76"/>
      <c r="N1097" s="76"/>
      <c r="O1097" s="76"/>
      <c r="P1097" s="76"/>
      <c r="Q1097" s="76"/>
      <c r="R1097" s="76"/>
      <c r="S1097" s="76"/>
    </row>
    <row r="1098" spans="1:19" s="455" customFormat="1" x14ac:dyDescent="0.25">
      <c r="A1098" s="76"/>
      <c r="B1098" s="76"/>
      <c r="C1098" s="87"/>
      <c r="D1098" s="87"/>
      <c r="E1098" s="87"/>
      <c r="F1098" s="76"/>
      <c r="G1098" s="76"/>
      <c r="H1098" s="76"/>
      <c r="I1098" s="76"/>
      <c r="J1098" s="76"/>
      <c r="K1098" s="76"/>
      <c r="L1098" s="76"/>
      <c r="M1098" s="76"/>
      <c r="N1098" s="76"/>
      <c r="O1098" s="76"/>
      <c r="P1098" s="76"/>
      <c r="Q1098" s="76"/>
      <c r="R1098" s="76"/>
      <c r="S1098" s="76"/>
    </row>
    <row r="1099" spans="1:19" s="455" customFormat="1" x14ac:dyDescent="0.25">
      <c r="A1099" s="76"/>
      <c r="B1099" s="76"/>
      <c r="C1099" s="87"/>
      <c r="D1099" s="87"/>
      <c r="E1099" s="87"/>
      <c r="F1099" s="76"/>
      <c r="G1099" s="76"/>
      <c r="H1099" s="76"/>
      <c r="I1099" s="76"/>
      <c r="J1099" s="76"/>
      <c r="K1099" s="76"/>
      <c r="L1099" s="76"/>
      <c r="M1099" s="76"/>
      <c r="N1099" s="76"/>
      <c r="O1099" s="76"/>
      <c r="P1099" s="76"/>
      <c r="Q1099" s="76"/>
      <c r="R1099" s="76"/>
      <c r="S1099" s="76"/>
    </row>
    <row r="1100" spans="1:19" s="455" customFormat="1" x14ac:dyDescent="0.25">
      <c r="A1100" s="76"/>
      <c r="B1100" s="76"/>
      <c r="C1100" s="87"/>
      <c r="D1100" s="87"/>
      <c r="E1100" s="87"/>
      <c r="F1100" s="76"/>
      <c r="G1100" s="76"/>
      <c r="H1100" s="76"/>
      <c r="I1100" s="76"/>
      <c r="J1100" s="76"/>
      <c r="K1100" s="76"/>
      <c r="L1100" s="76"/>
      <c r="M1100" s="76"/>
      <c r="N1100" s="76"/>
      <c r="O1100" s="76"/>
      <c r="P1100" s="76"/>
      <c r="Q1100" s="76"/>
      <c r="R1100" s="76"/>
      <c r="S1100" s="76"/>
    </row>
    <row r="1101" spans="1:19" s="455" customFormat="1" x14ac:dyDescent="0.25">
      <c r="A1101" s="76"/>
      <c r="B1101" s="76"/>
      <c r="C1101" s="87"/>
      <c r="D1101" s="87"/>
      <c r="E1101" s="87"/>
      <c r="F1101" s="76"/>
      <c r="G1101" s="76"/>
      <c r="H1101" s="76"/>
      <c r="I1101" s="76"/>
      <c r="J1101" s="76"/>
      <c r="K1101" s="76"/>
      <c r="L1101" s="76"/>
      <c r="M1101" s="76"/>
      <c r="N1101" s="76"/>
      <c r="O1101" s="76"/>
      <c r="P1101" s="76"/>
      <c r="Q1101" s="76"/>
      <c r="R1101" s="76"/>
      <c r="S1101" s="76"/>
    </row>
    <row r="1102" spans="1:19" s="455" customFormat="1" x14ac:dyDescent="0.25">
      <c r="A1102" s="76"/>
      <c r="B1102" s="76"/>
      <c r="C1102" s="87"/>
      <c r="D1102" s="87"/>
      <c r="E1102" s="87"/>
      <c r="F1102" s="76"/>
      <c r="G1102" s="76"/>
      <c r="H1102" s="76"/>
      <c r="I1102" s="76"/>
      <c r="J1102" s="76"/>
      <c r="K1102" s="76"/>
      <c r="L1102" s="76"/>
      <c r="M1102" s="76"/>
      <c r="N1102" s="76"/>
      <c r="O1102" s="76"/>
      <c r="P1102" s="76"/>
      <c r="Q1102" s="76"/>
      <c r="R1102" s="76"/>
      <c r="S1102" s="76"/>
    </row>
    <row r="1103" spans="1:19" s="455" customFormat="1" x14ac:dyDescent="0.25">
      <c r="A1103" s="76"/>
      <c r="B1103" s="76"/>
      <c r="C1103" s="87"/>
      <c r="D1103" s="87"/>
      <c r="E1103" s="87"/>
      <c r="F1103" s="76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</row>
    <row r="1104" spans="1:19" s="455" customFormat="1" x14ac:dyDescent="0.25">
      <c r="A1104" s="76"/>
      <c r="B1104" s="76"/>
      <c r="C1104" s="87"/>
      <c r="D1104" s="87"/>
      <c r="E1104" s="87"/>
      <c r="F1104" s="76"/>
      <c r="G1104" s="76"/>
      <c r="H1104" s="76"/>
      <c r="I1104" s="76"/>
      <c r="J1104" s="76"/>
      <c r="K1104" s="76"/>
      <c r="L1104" s="76"/>
      <c r="M1104" s="76"/>
      <c r="N1104" s="76"/>
      <c r="O1104" s="76"/>
      <c r="P1104" s="76"/>
      <c r="Q1104" s="76"/>
      <c r="R1104" s="76"/>
      <c r="S1104" s="76"/>
    </row>
    <row r="1105" spans="1:19" s="455" customFormat="1" x14ac:dyDescent="0.25">
      <c r="A1105" s="76"/>
      <c r="B1105" s="76"/>
      <c r="C1105" s="87"/>
      <c r="D1105" s="87"/>
      <c r="E1105" s="87"/>
      <c r="F1105" s="76"/>
      <c r="G1105" s="76"/>
      <c r="H1105" s="76"/>
      <c r="I1105" s="76"/>
      <c r="J1105" s="76"/>
      <c r="K1105" s="76"/>
      <c r="L1105" s="76"/>
      <c r="M1105" s="76"/>
      <c r="N1105" s="76"/>
      <c r="O1105" s="76"/>
      <c r="P1105" s="76"/>
      <c r="Q1105" s="76"/>
      <c r="R1105" s="76"/>
      <c r="S1105" s="76"/>
    </row>
    <row r="1106" spans="1:19" s="455" customFormat="1" x14ac:dyDescent="0.25">
      <c r="A1106" s="76"/>
      <c r="B1106" s="76"/>
      <c r="C1106" s="87"/>
      <c r="D1106" s="87"/>
      <c r="E1106" s="87"/>
      <c r="F1106" s="76"/>
      <c r="G1106" s="76"/>
      <c r="H1106" s="76"/>
      <c r="I1106" s="76"/>
      <c r="J1106" s="76"/>
      <c r="K1106" s="76"/>
      <c r="L1106" s="76"/>
      <c r="M1106" s="76"/>
      <c r="N1106" s="76"/>
      <c r="O1106" s="76"/>
      <c r="P1106" s="76"/>
      <c r="Q1106" s="76"/>
      <c r="R1106" s="76"/>
      <c r="S1106" s="76"/>
    </row>
    <row r="1107" spans="1:19" s="455" customFormat="1" x14ac:dyDescent="0.25">
      <c r="A1107" s="76"/>
      <c r="B1107" s="76"/>
      <c r="C1107" s="87"/>
      <c r="D1107" s="87"/>
      <c r="E1107" s="87"/>
      <c r="F1107" s="76"/>
      <c r="G1107" s="76"/>
      <c r="H1107" s="76"/>
      <c r="I1107" s="76"/>
      <c r="J1107" s="76"/>
      <c r="K1107" s="76"/>
      <c r="L1107" s="76"/>
      <c r="M1107" s="76"/>
      <c r="N1107" s="76"/>
      <c r="O1107" s="76"/>
      <c r="P1107" s="76"/>
      <c r="Q1107" s="76"/>
      <c r="R1107" s="76"/>
      <c r="S1107" s="76"/>
    </row>
    <row r="1108" spans="1:19" s="455" customFormat="1" x14ac:dyDescent="0.25">
      <c r="A1108" s="76"/>
      <c r="B1108" s="76"/>
      <c r="C1108" s="87"/>
      <c r="D1108" s="87"/>
      <c r="E1108" s="87"/>
      <c r="F1108" s="76"/>
      <c r="G1108" s="76"/>
      <c r="H1108" s="76"/>
      <c r="I1108" s="76"/>
      <c r="J1108" s="76"/>
      <c r="K1108" s="76"/>
      <c r="L1108" s="76"/>
      <c r="M1108" s="76"/>
      <c r="N1108" s="76"/>
      <c r="O1108" s="76"/>
      <c r="P1108" s="76"/>
      <c r="Q1108" s="76"/>
      <c r="R1108" s="76"/>
      <c r="S1108" s="76"/>
    </row>
    <row r="1109" spans="1:19" s="455" customFormat="1" x14ac:dyDescent="0.25">
      <c r="A1109" s="76"/>
      <c r="B1109" s="76"/>
      <c r="C1109" s="87"/>
      <c r="D1109" s="87"/>
      <c r="E1109" s="87"/>
      <c r="F1109" s="76"/>
      <c r="G1109" s="76"/>
      <c r="H1109" s="76"/>
      <c r="I1109" s="76"/>
      <c r="J1109" s="76"/>
      <c r="K1109" s="76"/>
      <c r="L1109" s="76"/>
      <c r="M1109" s="76"/>
      <c r="N1109" s="76"/>
      <c r="O1109" s="76"/>
      <c r="P1109" s="76"/>
      <c r="Q1109" s="76"/>
      <c r="R1109" s="76"/>
      <c r="S1109" s="76"/>
    </row>
    <row r="1110" spans="1:19" s="455" customFormat="1" x14ac:dyDescent="0.25">
      <c r="A1110" s="76"/>
      <c r="B1110" s="76"/>
      <c r="C1110" s="87"/>
      <c r="D1110" s="87"/>
      <c r="E1110" s="87"/>
      <c r="F1110" s="76"/>
      <c r="G1110" s="76"/>
      <c r="H1110" s="76"/>
      <c r="I1110" s="76"/>
      <c r="J1110" s="76"/>
      <c r="K1110" s="76"/>
      <c r="L1110" s="76"/>
      <c r="M1110" s="76"/>
      <c r="N1110" s="76"/>
      <c r="O1110" s="76"/>
      <c r="P1110" s="76"/>
      <c r="Q1110" s="76"/>
      <c r="R1110" s="76"/>
      <c r="S1110" s="76"/>
    </row>
    <row r="1111" spans="1:19" s="455" customFormat="1" x14ac:dyDescent="0.25">
      <c r="A1111" s="76"/>
      <c r="B1111" s="76"/>
      <c r="C1111" s="87"/>
      <c r="D1111" s="87"/>
      <c r="E1111" s="87"/>
      <c r="F1111" s="76"/>
      <c r="G1111" s="76"/>
      <c r="H1111" s="76"/>
      <c r="I1111" s="76"/>
      <c r="J1111" s="76"/>
      <c r="K1111" s="76"/>
      <c r="L1111" s="76"/>
      <c r="M1111" s="76"/>
      <c r="N1111" s="76"/>
      <c r="O1111" s="76"/>
      <c r="P1111" s="76"/>
      <c r="Q1111" s="76"/>
      <c r="R1111" s="76"/>
      <c r="S1111" s="76"/>
    </row>
    <row r="1112" spans="1:19" s="455" customFormat="1" x14ac:dyDescent="0.25">
      <c r="A1112" s="76"/>
      <c r="B1112" s="76"/>
      <c r="C1112" s="87"/>
      <c r="D1112" s="87"/>
      <c r="E1112" s="87"/>
      <c r="F1112" s="76"/>
      <c r="G1112" s="76"/>
      <c r="H1112" s="76"/>
      <c r="I1112" s="76"/>
      <c r="J1112" s="76"/>
      <c r="K1112" s="76"/>
      <c r="L1112" s="76"/>
      <c r="M1112" s="76"/>
      <c r="N1112" s="76"/>
      <c r="O1112" s="76"/>
      <c r="P1112" s="76"/>
      <c r="Q1112" s="76"/>
      <c r="R1112" s="76"/>
      <c r="S1112" s="76"/>
    </row>
    <row r="1113" spans="1:19" s="455" customFormat="1" x14ac:dyDescent="0.25">
      <c r="A1113" s="76"/>
      <c r="B1113" s="76"/>
      <c r="C1113" s="87"/>
      <c r="D1113" s="87"/>
      <c r="E1113" s="87"/>
      <c r="F1113" s="76"/>
      <c r="G1113" s="76"/>
      <c r="H1113" s="76"/>
      <c r="I1113" s="76"/>
      <c r="J1113" s="76"/>
      <c r="K1113" s="76"/>
      <c r="L1113" s="76"/>
      <c r="M1113" s="76"/>
      <c r="N1113" s="76"/>
      <c r="O1113" s="76"/>
      <c r="P1113" s="76"/>
      <c r="Q1113" s="76"/>
      <c r="R1113" s="76"/>
      <c r="S1113" s="76"/>
    </row>
    <row r="1114" spans="1:19" s="455" customFormat="1" x14ac:dyDescent="0.25">
      <c r="A1114" s="76"/>
      <c r="B1114" s="76"/>
      <c r="C1114" s="87"/>
      <c r="D1114" s="87"/>
      <c r="E1114" s="87"/>
      <c r="F1114" s="76"/>
      <c r="G1114" s="76"/>
      <c r="H1114" s="76"/>
      <c r="I1114" s="76"/>
      <c r="J1114" s="76"/>
      <c r="K1114" s="76"/>
      <c r="L1114" s="76"/>
      <c r="M1114" s="76"/>
      <c r="N1114" s="76"/>
      <c r="O1114" s="76"/>
      <c r="P1114" s="76"/>
      <c r="Q1114" s="76"/>
      <c r="R1114" s="76"/>
      <c r="S1114" s="76"/>
    </row>
    <row r="1115" spans="1:19" s="455" customFormat="1" x14ac:dyDescent="0.25">
      <c r="A1115" s="76"/>
      <c r="B1115" s="76"/>
      <c r="C1115" s="87"/>
      <c r="D1115" s="87"/>
      <c r="E1115" s="87"/>
      <c r="F1115" s="76"/>
      <c r="G1115" s="76"/>
      <c r="H1115" s="76"/>
      <c r="I1115" s="76"/>
      <c r="J1115" s="76"/>
      <c r="K1115" s="76"/>
      <c r="L1115" s="76"/>
      <c r="M1115" s="76"/>
      <c r="N1115" s="76"/>
      <c r="O1115" s="76"/>
      <c r="P1115" s="76"/>
      <c r="Q1115" s="76"/>
      <c r="R1115" s="76"/>
      <c r="S1115" s="76"/>
    </row>
    <row r="1116" spans="1:19" s="455" customFormat="1" x14ac:dyDescent="0.25">
      <c r="A1116" s="76"/>
      <c r="B1116" s="76"/>
      <c r="C1116" s="87"/>
      <c r="D1116" s="87"/>
      <c r="E1116" s="87"/>
      <c r="F1116" s="76"/>
      <c r="G1116" s="76"/>
      <c r="H1116" s="76"/>
      <c r="I1116" s="76"/>
      <c r="J1116" s="76"/>
      <c r="K1116" s="76"/>
      <c r="L1116" s="76"/>
      <c r="M1116" s="76"/>
      <c r="N1116" s="76"/>
      <c r="O1116" s="76"/>
      <c r="P1116" s="76"/>
      <c r="Q1116" s="76"/>
      <c r="R1116" s="76"/>
      <c r="S1116" s="76"/>
    </row>
    <row r="1117" spans="1:19" s="455" customFormat="1" x14ac:dyDescent="0.25">
      <c r="A1117" s="76"/>
      <c r="B1117" s="76"/>
      <c r="C1117" s="87"/>
      <c r="D1117" s="87"/>
      <c r="E1117" s="87"/>
      <c r="F1117" s="76"/>
      <c r="G1117" s="76"/>
      <c r="H1117" s="76"/>
      <c r="I1117" s="76"/>
      <c r="J1117" s="76"/>
      <c r="K1117" s="76"/>
      <c r="L1117" s="76"/>
      <c r="M1117" s="76"/>
      <c r="N1117" s="76"/>
      <c r="O1117" s="76"/>
      <c r="P1117" s="76"/>
      <c r="Q1117" s="76"/>
      <c r="R1117" s="76"/>
      <c r="S1117" s="76"/>
    </row>
    <row r="1118" spans="1:19" s="455" customFormat="1" x14ac:dyDescent="0.25">
      <c r="A1118" s="76"/>
      <c r="B1118" s="76"/>
      <c r="C1118" s="87"/>
      <c r="D1118" s="87"/>
      <c r="E1118" s="87"/>
      <c r="F1118" s="76"/>
      <c r="G1118" s="76"/>
      <c r="H1118" s="76"/>
      <c r="I1118" s="76"/>
      <c r="J1118" s="76"/>
      <c r="K1118" s="76"/>
      <c r="L1118" s="76"/>
      <c r="M1118" s="76"/>
      <c r="N1118" s="76"/>
      <c r="O1118" s="76"/>
      <c r="P1118" s="76"/>
      <c r="Q1118" s="76"/>
      <c r="R1118" s="76"/>
      <c r="S1118" s="76"/>
    </row>
    <row r="1119" spans="1:19" s="455" customFormat="1" x14ac:dyDescent="0.25">
      <c r="A1119" s="76"/>
      <c r="B1119" s="76"/>
      <c r="C1119" s="87"/>
      <c r="D1119" s="87"/>
      <c r="E1119" s="87"/>
      <c r="F1119" s="76"/>
      <c r="G1119" s="76"/>
      <c r="H1119" s="76"/>
      <c r="I1119" s="76"/>
      <c r="J1119" s="76"/>
      <c r="K1119" s="76"/>
      <c r="L1119" s="76"/>
      <c r="M1119" s="76"/>
      <c r="N1119" s="76"/>
      <c r="O1119" s="76"/>
      <c r="P1119" s="76"/>
      <c r="Q1119" s="76"/>
      <c r="R1119" s="76"/>
      <c r="S1119" s="76"/>
    </row>
    <row r="1120" spans="1:19" s="455" customFormat="1" x14ac:dyDescent="0.25">
      <c r="A1120" s="76"/>
      <c r="B1120" s="76"/>
      <c r="C1120" s="87"/>
      <c r="D1120" s="87"/>
      <c r="E1120" s="87"/>
      <c r="F1120" s="76"/>
      <c r="G1120" s="76"/>
      <c r="H1120" s="76"/>
      <c r="I1120" s="76"/>
      <c r="J1120" s="76"/>
      <c r="K1120" s="76"/>
      <c r="L1120" s="76"/>
      <c r="M1120" s="76"/>
      <c r="N1120" s="76"/>
      <c r="O1120" s="76"/>
      <c r="P1120" s="76"/>
      <c r="Q1120" s="76"/>
      <c r="R1120" s="76"/>
      <c r="S1120" s="76"/>
    </row>
    <row r="1121" spans="1:19" s="455" customFormat="1" x14ac:dyDescent="0.25">
      <c r="A1121" s="76"/>
      <c r="B1121" s="76"/>
      <c r="C1121" s="87"/>
      <c r="D1121" s="87"/>
      <c r="E1121" s="87"/>
      <c r="F1121" s="76"/>
      <c r="G1121" s="76"/>
      <c r="H1121" s="76"/>
      <c r="I1121" s="76"/>
      <c r="J1121" s="76"/>
      <c r="K1121" s="76"/>
      <c r="L1121" s="76"/>
      <c r="M1121" s="76"/>
      <c r="N1121" s="76"/>
      <c r="O1121" s="76"/>
      <c r="P1121" s="76"/>
      <c r="Q1121" s="76"/>
      <c r="R1121" s="76"/>
      <c r="S1121" s="76"/>
    </row>
    <row r="1122" spans="1:19" s="455" customFormat="1" x14ac:dyDescent="0.25">
      <c r="A1122" s="76"/>
      <c r="B1122" s="76"/>
      <c r="C1122" s="87"/>
      <c r="D1122" s="87"/>
      <c r="E1122" s="87"/>
      <c r="F1122" s="76"/>
      <c r="G1122" s="76"/>
      <c r="H1122" s="76"/>
      <c r="I1122" s="76"/>
      <c r="J1122" s="76"/>
      <c r="K1122" s="76"/>
      <c r="L1122" s="76"/>
      <c r="M1122" s="76"/>
      <c r="N1122" s="76"/>
      <c r="O1122" s="76"/>
      <c r="P1122" s="76"/>
      <c r="Q1122" s="76"/>
      <c r="R1122" s="76"/>
      <c r="S1122" s="76"/>
    </row>
    <row r="1123" spans="1:19" s="455" customFormat="1" x14ac:dyDescent="0.25">
      <c r="A1123" s="76"/>
      <c r="B1123" s="76"/>
      <c r="C1123" s="87"/>
      <c r="D1123" s="87"/>
      <c r="E1123" s="87"/>
      <c r="F1123" s="76"/>
      <c r="G1123" s="76"/>
      <c r="H1123" s="76"/>
      <c r="I1123" s="76"/>
      <c r="J1123" s="76"/>
      <c r="K1123" s="76"/>
      <c r="L1123" s="76"/>
      <c r="M1123" s="76"/>
      <c r="N1123" s="76"/>
      <c r="O1123" s="76"/>
      <c r="P1123" s="76"/>
      <c r="Q1123" s="76"/>
      <c r="R1123" s="76"/>
      <c r="S1123" s="76"/>
    </row>
    <row r="1124" spans="1:19" s="455" customFormat="1" x14ac:dyDescent="0.25">
      <c r="A1124" s="76"/>
      <c r="B1124" s="76"/>
      <c r="C1124" s="87"/>
      <c r="D1124" s="87"/>
      <c r="E1124" s="87"/>
      <c r="F1124" s="76"/>
      <c r="G1124" s="76"/>
      <c r="H1124" s="76"/>
      <c r="I1124" s="76"/>
      <c r="J1124" s="76"/>
      <c r="K1124" s="76"/>
      <c r="L1124" s="76"/>
      <c r="M1124" s="76"/>
      <c r="N1124" s="76"/>
      <c r="O1124" s="76"/>
      <c r="P1124" s="76"/>
      <c r="Q1124" s="76"/>
      <c r="R1124" s="76"/>
      <c r="S1124" s="76"/>
    </row>
    <row r="1125" spans="1:19" s="455" customFormat="1" x14ac:dyDescent="0.25">
      <c r="A1125" s="76"/>
      <c r="B1125" s="76"/>
      <c r="C1125" s="87"/>
      <c r="D1125" s="87"/>
      <c r="E1125" s="87"/>
      <c r="F1125" s="76"/>
      <c r="G1125" s="76"/>
      <c r="H1125" s="76"/>
      <c r="I1125" s="76"/>
      <c r="J1125" s="76"/>
      <c r="K1125" s="76"/>
      <c r="L1125" s="76"/>
      <c r="M1125" s="76"/>
      <c r="N1125" s="76"/>
      <c r="O1125" s="76"/>
      <c r="P1125" s="76"/>
      <c r="Q1125" s="76"/>
      <c r="R1125" s="76"/>
      <c r="S1125" s="76"/>
    </row>
    <row r="1126" spans="1:19" s="455" customFormat="1" x14ac:dyDescent="0.25">
      <c r="A1126" s="76"/>
      <c r="B1126" s="76"/>
      <c r="C1126" s="87"/>
      <c r="D1126" s="87"/>
      <c r="E1126" s="87"/>
      <c r="F1126" s="76"/>
      <c r="G1126" s="76"/>
      <c r="H1126" s="76"/>
      <c r="I1126" s="76"/>
      <c r="J1126" s="76"/>
      <c r="K1126" s="76"/>
      <c r="L1126" s="76"/>
      <c r="M1126" s="76"/>
      <c r="N1126" s="76"/>
      <c r="O1126" s="76"/>
      <c r="P1126" s="76"/>
      <c r="Q1126" s="76"/>
      <c r="R1126" s="76"/>
      <c r="S1126" s="76"/>
    </row>
    <row r="1127" spans="1:19" s="455" customFormat="1" x14ac:dyDescent="0.25">
      <c r="A1127" s="76"/>
      <c r="B1127" s="76"/>
      <c r="C1127" s="87"/>
      <c r="D1127" s="87"/>
      <c r="E1127" s="87"/>
      <c r="F1127" s="76"/>
      <c r="G1127" s="76"/>
      <c r="H1127" s="76"/>
      <c r="I1127" s="76"/>
      <c r="J1127" s="76"/>
      <c r="K1127" s="76"/>
      <c r="L1127" s="76"/>
      <c r="M1127" s="76"/>
      <c r="N1127" s="76"/>
      <c r="O1127" s="76"/>
      <c r="P1127" s="76"/>
      <c r="Q1127" s="76"/>
      <c r="R1127" s="76"/>
      <c r="S1127" s="76"/>
    </row>
    <row r="1128" spans="1:19" s="455" customFormat="1" x14ac:dyDescent="0.25">
      <c r="A1128" s="76"/>
      <c r="B1128" s="76"/>
      <c r="C1128" s="87"/>
      <c r="D1128" s="87"/>
      <c r="E1128" s="87"/>
      <c r="F1128" s="76"/>
      <c r="G1128" s="76"/>
      <c r="H1128" s="76"/>
      <c r="I1128" s="76"/>
      <c r="J1128" s="76"/>
      <c r="K1128" s="76"/>
      <c r="L1128" s="76"/>
      <c r="M1128" s="76"/>
      <c r="N1128" s="76"/>
      <c r="O1128" s="76"/>
      <c r="P1128" s="76"/>
      <c r="Q1128" s="76"/>
      <c r="R1128" s="76"/>
      <c r="S1128" s="76"/>
    </row>
    <row r="1129" spans="1:19" s="455" customFormat="1" x14ac:dyDescent="0.25">
      <c r="A1129" s="76"/>
      <c r="B1129" s="76"/>
      <c r="C1129" s="87"/>
      <c r="D1129" s="87"/>
      <c r="E1129" s="87"/>
      <c r="F1129" s="76"/>
      <c r="G1129" s="76"/>
      <c r="H1129" s="76"/>
      <c r="I1129" s="76"/>
      <c r="J1129" s="76"/>
      <c r="K1129" s="76"/>
      <c r="L1129" s="76"/>
      <c r="M1129" s="76"/>
      <c r="N1129" s="76"/>
      <c r="O1129" s="76"/>
      <c r="P1129" s="76"/>
      <c r="Q1129" s="76"/>
      <c r="R1129" s="76"/>
      <c r="S1129" s="76"/>
    </row>
    <row r="1130" spans="1:19" s="455" customFormat="1" x14ac:dyDescent="0.25">
      <c r="A1130" s="76"/>
      <c r="B1130" s="76"/>
      <c r="C1130" s="87"/>
      <c r="D1130" s="87"/>
      <c r="E1130" s="87"/>
      <c r="F1130" s="76"/>
      <c r="G1130" s="76"/>
      <c r="H1130" s="76"/>
      <c r="I1130" s="76"/>
      <c r="J1130" s="76"/>
      <c r="K1130" s="76"/>
      <c r="L1130" s="76"/>
      <c r="M1130" s="76"/>
      <c r="N1130" s="76"/>
      <c r="O1130" s="76"/>
      <c r="P1130" s="76"/>
      <c r="Q1130" s="76"/>
      <c r="R1130" s="76"/>
      <c r="S1130" s="76"/>
    </row>
    <row r="1131" spans="1:19" s="455" customFormat="1" x14ac:dyDescent="0.25">
      <c r="A1131" s="76"/>
      <c r="B1131" s="76"/>
      <c r="C1131" s="87"/>
      <c r="D1131" s="87"/>
      <c r="E1131" s="87"/>
      <c r="F1131" s="76"/>
      <c r="G1131" s="76"/>
      <c r="H1131" s="76"/>
      <c r="I1131" s="76"/>
      <c r="J1131" s="76"/>
      <c r="K1131" s="76"/>
      <c r="L1131" s="76"/>
      <c r="M1131" s="76"/>
      <c r="N1131" s="76"/>
      <c r="O1131" s="76"/>
      <c r="P1131" s="76"/>
      <c r="Q1131" s="76"/>
      <c r="R1131" s="76"/>
      <c r="S1131" s="76"/>
    </row>
    <row r="1132" spans="1:19" s="455" customFormat="1" x14ac:dyDescent="0.25">
      <c r="A1132" s="76"/>
      <c r="B1132" s="76"/>
      <c r="C1132" s="87"/>
      <c r="D1132" s="87"/>
      <c r="E1132" s="87"/>
      <c r="F1132" s="76"/>
      <c r="G1132" s="76"/>
      <c r="H1132" s="76"/>
      <c r="I1132" s="76"/>
      <c r="J1132" s="76"/>
      <c r="K1132" s="76"/>
      <c r="L1132" s="76"/>
      <c r="M1132" s="76"/>
      <c r="N1132" s="76"/>
      <c r="O1132" s="76"/>
      <c r="P1132" s="76"/>
      <c r="Q1132" s="76"/>
      <c r="R1132" s="76"/>
      <c r="S1132" s="76"/>
    </row>
    <row r="1133" spans="1:19" s="455" customFormat="1" x14ac:dyDescent="0.25">
      <c r="A1133" s="76"/>
      <c r="B1133" s="76"/>
      <c r="C1133" s="87"/>
      <c r="D1133" s="87"/>
      <c r="E1133" s="87"/>
      <c r="F1133" s="76"/>
      <c r="G1133" s="76"/>
      <c r="H1133" s="76"/>
      <c r="I1133" s="76"/>
      <c r="J1133" s="76"/>
      <c r="K1133" s="76"/>
      <c r="L1133" s="76"/>
      <c r="M1133" s="76"/>
      <c r="N1133" s="76"/>
      <c r="O1133" s="76"/>
      <c r="P1133" s="76"/>
      <c r="Q1133" s="76"/>
      <c r="R1133" s="76"/>
      <c r="S1133" s="76"/>
    </row>
    <row r="1134" spans="1:19" s="455" customFormat="1" x14ac:dyDescent="0.25">
      <c r="A1134" s="76"/>
      <c r="B1134" s="76"/>
      <c r="C1134" s="87"/>
      <c r="D1134" s="87"/>
      <c r="E1134" s="87"/>
      <c r="F1134" s="76"/>
      <c r="G1134" s="76"/>
      <c r="H1134" s="76"/>
      <c r="I1134" s="76"/>
      <c r="J1134" s="76"/>
      <c r="K1134" s="76"/>
      <c r="L1134" s="76"/>
      <c r="M1134" s="76"/>
      <c r="N1134" s="76"/>
      <c r="O1134" s="76"/>
      <c r="P1134" s="76"/>
      <c r="Q1134" s="76"/>
      <c r="R1134" s="76"/>
      <c r="S1134" s="76"/>
    </row>
    <row r="1135" spans="1:19" s="455" customFormat="1" x14ac:dyDescent="0.25">
      <c r="A1135" s="76"/>
      <c r="B1135" s="76"/>
      <c r="C1135" s="87"/>
      <c r="D1135" s="87"/>
      <c r="E1135" s="87"/>
      <c r="F1135" s="76"/>
      <c r="G1135" s="76"/>
      <c r="H1135" s="76"/>
      <c r="I1135" s="76"/>
      <c r="J1135" s="76"/>
      <c r="K1135" s="76"/>
      <c r="L1135" s="76"/>
      <c r="M1135" s="76"/>
      <c r="N1135" s="76"/>
      <c r="O1135" s="76"/>
      <c r="P1135" s="76"/>
      <c r="Q1135" s="76"/>
      <c r="R1135" s="76"/>
      <c r="S1135" s="76"/>
    </row>
    <row r="1136" spans="1:19" s="455" customFormat="1" x14ac:dyDescent="0.25">
      <c r="A1136" s="76"/>
      <c r="B1136" s="76"/>
      <c r="C1136" s="87"/>
      <c r="D1136" s="87"/>
      <c r="E1136" s="87"/>
      <c r="F1136" s="76"/>
      <c r="G1136" s="76"/>
      <c r="H1136" s="76"/>
      <c r="I1136" s="76"/>
      <c r="J1136" s="76"/>
      <c r="K1136" s="76"/>
      <c r="L1136" s="76"/>
      <c r="M1136" s="76"/>
      <c r="N1136" s="76"/>
      <c r="O1136" s="76"/>
      <c r="P1136" s="76"/>
      <c r="Q1136" s="76"/>
      <c r="R1136" s="76"/>
      <c r="S1136" s="76"/>
    </row>
    <row r="1137" spans="1:19" s="455" customFormat="1" x14ac:dyDescent="0.25">
      <c r="A1137" s="76"/>
      <c r="B1137" s="76"/>
      <c r="C1137" s="87"/>
      <c r="D1137" s="87"/>
      <c r="E1137" s="87"/>
      <c r="F1137" s="76"/>
      <c r="G1137" s="76"/>
      <c r="H1137" s="76"/>
      <c r="I1137" s="76"/>
      <c r="J1137" s="76"/>
      <c r="K1137" s="76"/>
      <c r="L1137" s="76"/>
      <c r="M1137" s="76"/>
      <c r="N1137" s="76"/>
      <c r="O1137" s="76"/>
      <c r="P1137" s="76"/>
      <c r="Q1137" s="76"/>
      <c r="R1137" s="76"/>
      <c r="S1137" s="76"/>
    </row>
    <row r="1138" spans="1:19" s="455" customFormat="1" x14ac:dyDescent="0.25">
      <c r="A1138" s="76"/>
      <c r="B1138" s="76"/>
      <c r="C1138" s="87"/>
      <c r="D1138" s="87"/>
      <c r="E1138" s="87"/>
      <c r="F1138" s="76"/>
      <c r="G1138" s="76"/>
      <c r="H1138" s="76"/>
      <c r="I1138" s="76"/>
      <c r="J1138" s="76"/>
      <c r="K1138" s="76"/>
      <c r="L1138" s="76"/>
      <c r="M1138" s="76"/>
      <c r="N1138" s="76"/>
      <c r="O1138" s="76"/>
      <c r="P1138" s="76"/>
      <c r="Q1138" s="76"/>
      <c r="R1138" s="76"/>
      <c r="S1138" s="76"/>
    </row>
    <row r="1139" spans="1:19" s="455" customFormat="1" x14ac:dyDescent="0.25">
      <c r="A1139" s="76"/>
      <c r="B1139" s="76"/>
      <c r="C1139" s="87"/>
      <c r="D1139" s="87"/>
      <c r="E1139" s="87"/>
      <c r="F1139" s="76"/>
      <c r="G1139" s="76"/>
      <c r="H1139" s="76"/>
      <c r="I1139" s="76"/>
      <c r="J1139" s="76"/>
      <c r="K1139" s="76"/>
      <c r="L1139" s="76"/>
      <c r="M1139" s="76"/>
      <c r="N1139" s="76"/>
      <c r="O1139" s="76"/>
      <c r="P1139" s="76"/>
      <c r="Q1139" s="76"/>
      <c r="R1139" s="76"/>
      <c r="S1139" s="76"/>
    </row>
    <row r="1140" spans="1:19" s="455" customFormat="1" x14ac:dyDescent="0.25">
      <c r="A1140" s="76"/>
      <c r="B1140" s="76"/>
      <c r="C1140" s="87"/>
      <c r="D1140" s="87"/>
      <c r="E1140" s="87"/>
      <c r="F1140" s="76"/>
      <c r="G1140" s="76"/>
      <c r="H1140" s="76"/>
      <c r="I1140" s="76"/>
      <c r="J1140" s="76"/>
      <c r="K1140" s="76"/>
      <c r="L1140" s="76"/>
      <c r="M1140" s="76"/>
      <c r="N1140" s="76"/>
      <c r="O1140" s="76"/>
      <c r="P1140" s="76"/>
      <c r="Q1140" s="76"/>
      <c r="R1140" s="76"/>
      <c r="S1140" s="76"/>
    </row>
    <row r="1141" spans="1:19" s="455" customFormat="1" x14ac:dyDescent="0.25">
      <c r="A1141" s="76"/>
      <c r="B1141" s="76"/>
      <c r="C1141" s="87"/>
      <c r="D1141" s="87"/>
      <c r="E1141" s="87"/>
      <c r="F1141" s="76"/>
      <c r="G1141" s="76"/>
      <c r="H1141" s="76"/>
      <c r="I1141" s="76"/>
      <c r="J1141" s="76"/>
      <c r="K1141" s="76"/>
      <c r="L1141" s="76"/>
      <c r="M1141" s="76"/>
      <c r="N1141" s="76"/>
      <c r="O1141" s="76"/>
      <c r="P1141" s="76"/>
      <c r="Q1141" s="76"/>
      <c r="R1141" s="76"/>
      <c r="S1141" s="76"/>
    </row>
    <row r="1142" spans="1:19" s="455" customFormat="1" x14ac:dyDescent="0.25">
      <c r="A1142" s="76"/>
      <c r="B1142" s="76"/>
      <c r="C1142" s="87"/>
      <c r="D1142" s="87"/>
      <c r="E1142" s="87"/>
      <c r="F1142" s="76"/>
      <c r="G1142" s="76"/>
      <c r="H1142" s="76"/>
      <c r="I1142" s="76"/>
      <c r="J1142" s="76"/>
      <c r="K1142" s="76"/>
      <c r="L1142" s="76"/>
      <c r="M1142" s="76"/>
      <c r="N1142" s="76"/>
      <c r="O1142" s="76"/>
      <c r="P1142" s="76"/>
      <c r="Q1142" s="76"/>
      <c r="R1142" s="76"/>
      <c r="S1142" s="76"/>
    </row>
    <row r="1143" spans="1:19" s="455" customFormat="1" x14ac:dyDescent="0.25">
      <c r="A1143" s="76"/>
      <c r="B1143" s="76"/>
      <c r="C1143" s="87"/>
      <c r="D1143" s="87"/>
      <c r="E1143" s="87"/>
      <c r="F1143" s="76"/>
      <c r="G1143" s="76"/>
      <c r="H1143" s="76"/>
      <c r="I1143" s="76"/>
      <c r="J1143" s="76"/>
      <c r="K1143" s="76"/>
      <c r="L1143" s="76"/>
      <c r="M1143" s="76"/>
      <c r="N1143" s="76"/>
      <c r="O1143" s="76"/>
      <c r="P1143" s="76"/>
      <c r="Q1143" s="76"/>
      <c r="R1143" s="76"/>
      <c r="S1143" s="76"/>
    </row>
    <row r="1144" spans="1:19" s="455" customFormat="1" x14ac:dyDescent="0.25">
      <c r="A1144" s="76"/>
      <c r="B1144" s="76"/>
      <c r="C1144" s="87"/>
      <c r="D1144" s="87"/>
      <c r="E1144" s="87"/>
      <c r="F1144" s="76"/>
      <c r="G1144" s="76"/>
      <c r="H1144" s="76"/>
      <c r="I1144" s="76"/>
      <c r="J1144" s="76"/>
      <c r="K1144" s="76"/>
      <c r="L1144" s="76"/>
      <c r="M1144" s="76"/>
      <c r="N1144" s="76"/>
      <c r="O1144" s="76"/>
      <c r="P1144" s="76"/>
      <c r="Q1144" s="76"/>
      <c r="R1144" s="76"/>
      <c r="S1144" s="76"/>
    </row>
    <row r="1145" spans="1:19" s="455" customFormat="1" x14ac:dyDescent="0.25">
      <c r="A1145" s="76"/>
      <c r="B1145" s="76"/>
      <c r="C1145" s="87"/>
      <c r="D1145" s="87"/>
      <c r="E1145" s="87"/>
      <c r="F1145" s="76"/>
      <c r="G1145" s="76"/>
      <c r="H1145" s="76"/>
      <c r="I1145" s="76"/>
      <c r="J1145" s="76"/>
      <c r="K1145" s="76"/>
      <c r="L1145" s="76"/>
      <c r="M1145" s="76"/>
      <c r="N1145" s="76"/>
      <c r="O1145" s="76"/>
      <c r="P1145" s="76"/>
      <c r="Q1145" s="76"/>
      <c r="R1145" s="76"/>
      <c r="S1145" s="76"/>
    </row>
    <row r="1146" spans="1:19" s="455" customFormat="1" x14ac:dyDescent="0.25">
      <c r="A1146" s="76"/>
      <c r="B1146" s="76"/>
      <c r="C1146" s="87"/>
      <c r="D1146" s="87"/>
      <c r="E1146" s="87"/>
      <c r="F1146" s="76"/>
      <c r="G1146" s="76"/>
      <c r="H1146" s="76"/>
      <c r="I1146" s="76"/>
      <c r="J1146" s="76"/>
      <c r="K1146" s="76"/>
      <c r="L1146" s="76"/>
      <c r="M1146" s="76"/>
      <c r="N1146" s="76"/>
      <c r="O1146" s="76"/>
      <c r="P1146" s="76"/>
      <c r="Q1146" s="76"/>
      <c r="R1146" s="76"/>
      <c r="S1146" s="76"/>
    </row>
    <row r="1147" spans="1:19" s="455" customFormat="1" x14ac:dyDescent="0.25">
      <c r="A1147" s="76"/>
      <c r="B1147" s="76"/>
      <c r="C1147" s="87"/>
      <c r="D1147" s="87"/>
      <c r="E1147" s="87"/>
      <c r="F1147" s="76"/>
      <c r="G1147" s="76"/>
      <c r="H1147" s="76"/>
      <c r="I1147" s="76"/>
      <c r="J1147" s="76"/>
      <c r="K1147" s="76"/>
      <c r="L1147" s="76"/>
      <c r="M1147" s="76"/>
      <c r="N1147" s="76"/>
      <c r="O1147" s="76"/>
      <c r="P1147" s="76"/>
      <c r="Q1147" s="76"/>
      <c r="R1147" s="76"/>
      <c r="S1147" s="76"/>
    </row>
    <row r="1148" spans="1:19" s="455" customFormat="1" x14ac:dyDescent="0.25">
      <c r="A1148" s="76"/>
      <c r="B1148" s="76"/>
      <c r="C1148" s="87"/>
      <c r="D1148" s="87"/>
      <c r="E1148" s="87"/>
      <c r="F1148" s="76"/>
      <c r="G1148" s="76"/>
      <c r="H1148" s="76"/>
      <c r="I1148" s="76"/>
      <c r="J1148" s="76"/>
      <c r="K1148" s="76"/>
      <c r="L1148" s="76"/>
      <c r="M1148" s="76"/>
      <c r="N1148" s="76"/>
      <c r="O1148" s="76"/>
      <c r="P1148" s="76"/>
      <c r="Q1148" s="76"/>
      <c r="R1148" s="76"/>
      <c r="S1148" s="76"/>
    </row>
    <row r="1149" spans="1:19" s="455" customFormat="1" x14ac:dyDescent="0.25">
      <c r="A1149" s="76"/>
      <c r="B1149" s="76"/>
      <c r="C1149" s="87"/>
      <c r="D1149" s="87"/>
      <c r="E1149" s="87"/>
      <c r="F1149" s="76"/>
      <c r="G1149" s="76"/>
      <c r="H1149" s="76"/>
      <c r="I1149" s="76"/>
      <c r="J1149" s="76"/>
      <c r="K1149" s="76"/>
      <c r="L1149" s="76"/>
      <c r="M1149" s="76"/>
      <c r="N1149" s="76"/>
      <c r="O1149" s="76"/>
      <c r="P1149" s="76"/>
      <c r="Q1149" s="76"/>
      <c r="R1149" s="76"/>
      <c r="S1149" s="76"/>
    </row>
    <row r="1150" spans="1:19" s="455" customFormat="1" x14ac:dyDescent="0.25">
      <c r="A1150" s="76"/>
      <c r="B1150" s="76"/>
      <c r="C1150" s="87"/>
      <c r="D1150" s="87"/>
      <c r="E1150" s="87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  <c r="P1150" s="76"/>
      <c r="Q1150" s="76"/>
      <c r="R1150" s="76"/>
      <c r="S1150" s="76"/>
    </row>
    <row r="1151" spans="1:19" s="455" customFormat="1" x14ac:dyDescent="0.25">
      <c r="A1151" s="76"/>
      <c r="B1151" s="76"/>
      <c r="C1151" s="87"/>
      <c r="D1151" s="87"/>
      <c r="E1151" s="87"/>
      <c r="F1151" s="76"/>
      <c r="G1151" s="76"/>
      <c r="H1151" s="76"/>
      <c r="I1151" s="76"/>
      <c r="J1151" s="76"/>
      <c r="K1151" s="76"/>
      <c r="L1151" s="76"/>
      <c r="M1151" s="76"/>
      <c r="N1151" s="76"/>
      <c r="O1151" s="76"/>
      <c r="P1151" s="76"/>
      <c r="Q1151" s="76"/>
      <c r="R1151" s="76"/>
      <c r="S1151" s="76"/>
    </row>
    <row r="1152" spans="1:19" s="455" customFormat="1" x14ac:dyDescent="0.25">
      <c r="A1152" s="76"/>
      <c r="B1152" s="76"/>
      <c r="C1152" s="87"/>
      <c r="D1152" s="87"/>
      <c r="E1152" s="87"/>
      <c r="F1152" s="76"/>
      <c r="G1152" s="76"/>
      <c r="H1152" s="76"/>
      <c r="I1152" s="76"/>
      <c r="J1152" s="76"/>
      <c r="K1152" s="76"/>
      <c r="L1152" s="76"/>
      <c r="M1152" s="76"/>
      <c r="N1152" s="76"/>
      <c r="O1152" s="76"/>
      <c r="P1152" s="76"/>
      <c r="Q1152" s="76"/>
      <c r="R1152" s="76"/>
      <c r="S1152" s="76"/>
    </row>
    <row r="1153" spans="1:19" s="455" customFormat="1" x14ac:dyDescent="0.25">
      <c r="A1153" s="76"/>
      <c r="B1153" s="76"/>
      <c r="C1153" s="87"/>
      <c r="D1153" s="87"/>
      <c r="E1153" s="87"/>
      <c r="F1153" s="76"/>
      <c r="G1153" s="76"/>
      <c r="H1153" s="76"/>
      <c r="I1153" s="76"/>
      <c r="J1153" s="76"/>
      <c r="K1153" s="76"/>
      <c r="L1153" s="76"/>
      <c r="M1153" s="76"/>
      <c r="N1153" s="76"/>
      <c r="O1153" s="76"/>
      <c r="P1153" s="76"/>
      <c r="Q1153" s="76"/>
      <c r="R1153" s="76"/>
      <c r="S1153" s="76"/>
    </row>
    <row r="1154" spans="1:19" s="455" customFormat="1" x14ac:dyDescent="0.25">
      <c r="A1154" s="76"/>
      <c r="B1154" s="76"/>
      <c r="C1154" s="87"/>
      <c r="D1154" s="87"/>
      <c r="E1154" s="87"/>
      <c r="F1154" s="76"/>
      <c r="G1154" s="76"/>
      <c r="H1154" s="76"/>
      <c r="I1154" s="76"/>
      <c r="J1154" s="76"/>
      <c r="K1154" s="76"/>
      <c r="L1154" s="76"/>
      <c r="M1154" s="76"/>
      <c r="N1154" s="76"/>
      <c r="O1154" s="76"/>
      <c r="P1154" s="76"/>
      <c r="Q1154" s="76"/>
      <c r="R1154" s="76"/>
      <c r="S1154" s="76"/>
    </row>
    <row r="1155" spans="1:19" s="455" customFormat="1" x14ac:dyDescent="0.25">
      <c r="A1155" s="76"/>
      <c r="B1155" s="76"/>
      <c r="C1155" s="87"/>
      <c r="D1155" s="87"/>
      <c r="E1155" s="87"/>
      <c r="F1155" s="76"/>
      <c r="G1155" s="76"/>
      <c r="H1155" s="76"/>
      <c r="I1155" s="76"/>
      <c r="J1155" s="76"/>
      <c r="K1155" s="76"/>
      <c r="L1155" s="76"/>
      <c r="M1155" s="76"/>
      <c r="N1155" s="76"/>
      <c r="O1155" s="76"/>
      <c r="P1155" s="76"/>
      <c r="Q1155" s="76"/>
      <c r="R1155" s="76"/>
      <c r="S1155" s="76"/>
    </row>
    <row r="1156" spans="1:19" s="455" customFormat="1" x14ac:dyDescent="0.25">
      <c r="A1156" s="76"/>
      <c r="B1156" s="76"/>
      <c r="C1156" s="87"/>
      <c r="D1156" s="87"/>
      <c r="E1156" s="87"/>
      <c r="F1156" s="76"/>
      <c r="G1156" s="76"/>
      <c r="H1156" s="76"/>
      <c r="I1156" s="76"/>
      <c r="J1156" s="76"/>
      <c r="K1156" s="76"/>
      <c r="L1156" s="76"/>
      <c r="M1156" s="76"/>
      <c r="N1156" s="76"/>
      <c r="O1156" s="76"/>
      <c r="P1156" s="76"/>
      <c r="Q1156" s="76"/>
      <c r="R1156" s="76"/>
      <c r="S1156" s="76"/>
    </row>
    <row r="1157" spans="1:19" s="455" customFormat="1" x14ac:dyDescent="0.25">
      <c r="A1157" s="76"/>
      <c r="B1157" s="76"/>
      <c r="C1157" s="87"/>
      <c r="D1157" s="87"/>
      <c r="E1157" s="87"/>
      <c r="F1157" s="76"/>
      <c r="G1157" s="76"/>
      <c r="H1157" s="76"/>
      <c r="I1157" s="76"/>
      <c r="J1157" s="76"/>
      <c r="K1157" s="76"/>
      <c r="L1157" s="76"/>
      <c r="M1157" s="76"/>
      <c r="N1157" s="76"/>
      <c r="O1157" s="76"/>
      <c r="P1157" s="76"/>
      <c r="Q1157" s="76"/>
      <c r="R1157" s="76"/>
      <c r="S1157" s="76"/>
    </row>
    <row r="1158" spans="1:19" s="455" customFormat="1" x14ac:dyDescent="0.25">
      <c r="A1158" s="76"/>
      <c r="B1158" s="76"/>
      <c r="C1158" s="87"/>
      <c r="D1158" s="87"/>
      <c r="E1158" s="87"/>
      <c r="F1158" s="76"/>
      <c r="G1158" s="76"/>
      <c r="H1158" s="76"/>
      <c r="I1158" s="76"/>
      <c r="J1158" s="76"/>
      <c r="K1158" s="76"/>
      <c r="L1158" s="76"/>
      <c r="M1158" s="76"/>
      <c r="N1158" s="76"/>
      <c r="O1158" s="76"/>
      <c r="P1158" s="76"/>
      <c r="Q1158" s="76"/>
      <c r="R1158" s="76"/>
      <c r="S1158" s="76"/>
    </row>
    <row r="1159" spans="1:19" s="455" customFormat="1" x14ac:dyDescent="0.25">
      <c r="A1159" s="76"/>
      <c r="B1159" s="76"/>
      <c r="C1159" s="87"/>
      <c r="D1159" s="87"/>
      <c r="E1159" s="87"/>
      <c r="F1159" s="76"/>
      <c r="G1159" s="76"/>
      <c r="H1159" s="76"/>
      <c r="I1159" s="76"/>
      <c r="J1159" s="76"/>
      <c r="K1159" s="76"/>
      <c r="L1159" s="76"/>
      <c r="M1159" s="76"/>
      <c r="N1159" s="76"/>
      <c r="O1159" s="76"/>
      <c r="P1159" s="76"/>
      <c r="Q1159" s="76"/>
      <c r="R1159" s="76"/>
      <c r="S1159" s="76"/>
    </row>
    <row r="1160" spans="1:19" s="455" customFormat="1" x14ac:dyDescent="0.25">
      <c r="A1160" s="76"/>
      <c r="B1160" s="76"/>
      <c r="C1160" s="87"/>
      <c r="D1160" s="87"/>
      <c r="E1160" s="87"/>
      <c r="F1160" s="76"/>
      <c r="G1160" s="76"/>
      <c r="H1160" s="76"/>
      <c r="I1160" s="76"/>
      <c r="J1160" s="76"/>
      <c r="K1160" s="76"/>
      <c r="L1160" s="76"/>
      <c r="M1160" s="76"/>
      <c r="N1160" s="76"/>
      <c r="O1160" s="76"/>
      <c r="P1160" s="76"/>
      <c r="Q1160" s="76"/>
      <c r="R1160" s="76"/>
      <c r="S1160" s="76"/>
    </row>
    <row r="1161" spans="1:19" s="455" customFormat="1" x14ac:dyDescent="0.25">
      <c r="A1161" s="76"/>
      <c r="B1161" s="76"/>
      <c r="C1161" s="87"/>
      <c r="D1161" s="87"/>
      <c r="E1161" s="87"/>
      <c r="F1161" s="76"/>
      <c r="G1161" s="76"/>
      <c r="H1161" s="76"/>
      <c r="I1161" s="76"/>
      <c r="J1161" s="76"/>
      <c r="K1161" s="76"/>
      <c r="L1161" s="76"/>
      <c r="M1161" s="76"/>
      <c r="N1161" s="76"/>
      <c r="O1161" s="76"/>
      <c r="P1161" s="76"/>
      <c r="Q1161" s="76"/>
      <c r="R1161" s="76"/>
      <c r="S1161" s="76"/>
    </row>
    <row r="1162" spans="1:19" s="455" customFormat="1" x14ac:dyDescent="0.25">
      <c r="A1162" s="76"/>
      <c r="B1162" s="76"/>
      <c r="C1162" s="87"/>
      <c r="D1162" s="87"/>
      <c r="E1162" s="87"/>
      <c r="F1162" s="76"/>
      <c r="G1162" s="76"/>
      <c r="H1162" s="76"/>
      <c r="I1162" s="76"/>
      <c r="J1162" s="76"/>
      <c r="K1162" s="76"/>
      <c r="L1162" s="76"/>
      <c r="M1162" s="76"/>
      <c r="N1162" s="76"/>
      <c r="O1162" s="76"/>
      <c r="P1162" s="76"/>
      <c r="Q1162" s="76"/>
      <c r="R1162" s="76"/>
      <c r="S1162" s="76"/>
    </row>
    <row r="1163" spans="1:19" s="455" customFormat="1" x14ac:dyDescent="0.25">
      <c r="A1163" s="76"/>
      <c r="B1163" s="76"/>
      <c r="C1163" s="87"/>
      <c r="D1163" s="87"/>
      <c r="E1163" s="87"/>
      <c r="F1163" s="76"/>
      <c r="G1163" s="76"/>
      <c r="H1163" s="76"/>
      <c r="I1163" s="76"/>
      <c r="J1163" s="76"/>
      <c r="K1163" s="76"/>
      <c r="L1163" s="76"/>
      <c r="M1163" s="76"/>
      <c r="N1163" s="76"/>
      <c r="O1163" s="76"/>
      <c r="P1163" s="76"/>
      <c r="Q1163" s="76"/>
      <c r="R1163" s="76"/>
      <c r="S1163" s="76"/>
    </row>
    <row r="1164" spans="1:19" s="455" customFormat="1" x14ac:dyDescent="0.25">
      <c r="A1164" s="76"/>
      <c r="B1164" s="76"/>
      <c r="C1164" s="87"/>
      <c r="D1164" s="87"/>
      <c r="E1164" s="87"/>
      <c r="F1164" s="76"/>
      <c r="G1164" s="76"/>
      <c r="H1164" s="76"/>
      <c r="I1164" s="76"/>
      <c r="J1164" s="76"/>
      <c r="K1164" s="76"/>
      <c r="L1164" s="76"/>
      <c r="M1164" s="76"/>
      <c r="N1164" s="76"/>
      <c r="O1164" s="76"/>
      <c r="P1164" s="76"/>
      <c r="Q1164" s="76"/>
      <c r="R1164" s="76"/>
      <c r="S1164" s="76"/>
    </row>
    <row r="1165" spans="1:19" s="455" customFormat="1" x14ac:dyDescent="0.25">
      <c r="A1165" s="76"/>
      <c r="B1165" s="76"/>
      <c r="C1165" s="87"/>
      <c r="D1165" s="87"/>
      <c r="E1165" s="87"/>
      <c r="F1165" s="76"/>
      <c r="G1165" s="76"/>
      <c r="H1165" s="76"/>
      <c r="I1165" s="76"/>
      <c r="J1165" s="76"/>
      <c r="K1165" s="76"/>
      <c r="L1165" s="76"/>
      <c r="M1165" s="76"/>
      <c r="N1165" s="76"/>
      <c r="O1165" s="76"/>
      <c r="P1165" s="76"/>
      <c r="Q1165" s="76"/>
      <c r="R1165" s="76"/>
      <c r="S1165" s="76"/>
    </row>
    <row r="1166" spans="1:19" s="455" customFormat="1" x14ac:dyDescent="0.25">
      <c r="A1166" s="76"/>
      <c r="B1166" s="76"/>
      <c r="C1166" s="87"/>
      <c r="D1166" s="87"/>
      <c r="E1166" s="87"/>
      <c r="F1166" s="76"/>
      <c r="G1166" s="76"/>
      <c r="H1166" s="76"/>
      <c r="I1166" s="76"/>
      <c r="J1166" s="76"/>
      <c r="K1166" s="76"/>
      <c r="L1166" s="76"/>
      <c r="M1166" s="76"/>
      <c r="N1166" s="76"/>
      <c r="O1166" s="76"/>
      <c r="P1166" s="76"/>
      <c r="Q1166" s="76"/>
      <c r="R1166" s="76"/>
      <c r="S1166" s="76"/>
    </row>
    <row r="1167" spans="1:19" s="455" customFormat="1" x14ac:dyDescent="0.25">
      <c r="A1167" s="76"/>
      <c r="B1167" s="76"/>
      <c r="C1167" s="87"/>
      <c r="D1167" s="87"/>
      <c r="E1167" s="87"/>
      <c r="F1167" s="76"/>
      <c r="G1167" s="76"/>
      <c r="H1167" s="76"/>
      <c r="I1167" s="76"/>
      <c r="J1167" s="76"/>
      <c r="K1167" s="76"/>
      <c r="L1167" s="76"/>
      <c r="M1167" s="76"/>
      <c r="N1167" s="76"/>
      <c r="O1167" s="76"/>
      <c r="P1167" s="76"/>
      <c r="Q1167" s="76"/>
      <c r="R1167" s="76"/>
      <c r="S1167" s="76"/>
    </row>
    <row r="1168" spans="1:19" s="455" customFormat="1" x14ac:dyDescent="0.25">
      <c r="A1168" s="76"/>
      <c r="B1168" s="76"/>
      <c r="C1168" s="87"/>
      <c r="D1168" s="87"/>
      <c r="E1168" s="87"/>
      <c r="F1168" s="76"/>
      <c r="G1168" s="76"/>
      <c r="H1168" s="76"/>
      <c r="I1168" s="76"/>
      <c r="J1168" s="76"/>
      <c r="K1168" s="76"/>
      <c r="L1168" s="76"/>
      <c r="M1168" s="76"/>
      <c r="N1168" s="76"/>
      <c r="O1168" s="76"/>
      <c r="P1168" s="76"/>
      <c r="Q1168" s="76"/>
      <c r="R1168" s="76"/>
      <c r="S1168" s="76"/>
    </row>
    <row r="1169" spans="1:19" s="455" customFormat="1" x14ac:dyDescent="0.25">
      <c r="A1169" s="76"/>
      <c r="B1169" s="76"/>
      <c r="C1169" s="87"/>
      <c r="D1169" s="87"/>
      <c r="E1169" s="87"/>
      <c r="F1169" s="76"/>
      <c r="G1169" s="76"/>
      <c r="H1169" s="76"/>
      <c r="I1169" s="76"/>
      <c r="J1169" s="76"/>
      <c r="K1169" s="76"/>
      <c r="L1169" s="76"/>
      <c r="M1169" s="76"/>
      <c r="N1169" s="76"/>
      <c r="O1169" s="76"/>
      <c r="P1169" s="76"/>
      <c r="Q1169" s="76"/>
      <c r="R1169" s="76"/>
      <c r="S1169" s="76"/>
    </row>
    <row r="1170" spans="1:19" s="455" customFormat="1" x14ac:dyDescent="0.25">
      <c r="A1170" s="76"/>
      <c r="B1170" s="76"/>
      <c r="C1170" s="87"/>
      <c r="D1170" s="87"/>
      <c r="E1170" s="87"/>
      <c r="F1170" s="76"/>
      <c r="G1170" s="76"/>
      <c r="H1170" s="76"/>
      <c r="I1170" s="76"/>
      <c r="J1170" s="76"/>
      <c r="K1170" s="76"/>
      <c r="L1170" s="76"/>
      <c r="M1170" s="76"/>
      <c r="N1170" s="76"/>
      <c r="O1170" s="76"/>
      <c r="P1170" s="76"/>
      <c r="Q1170" s="76"/>
      <c r="R1170" s="76"/>
      <c r="S1170" s="76"/>
    </row>
    <row r="1171" spans="1:19" s="455" customFormat="1" x14ac:dyDescent="0.25">
      <c r="A1171" s="76"/>
      <c r="B1171" s="76"/>
      <c r="C1171" s="87"/>
      <c r="D1171" s="87"/>
      <c r="E1171" s="87"/>
      <c r="F1171" s="76"/>
      <c r="G1171" s="76"/>
      <c r="H1171" s="76"/>
      <c r="I1171" s="76"/>
      <c r="J1171" s="76"/>
      <c r="K1171" s="76"/>
      <c r="L1171" s="76"/>
      <c r="M1171" s="76"/>
      <c r="N1171" s="76"/>
      <c r="O1171" s="76"/>
      <c r="P1171" s="76"/>
      <c r="Q1171" s="76"/>
      <c r="R1171" s="76"/>
      <c r="S1171" s="76"/>
    </row>
    <row r="1172" spans="1:19" s="455" customFormat="1" x14ac:dyDescent="0.25">
      <c r="A1172" s="76"/>
      <c r="B1172" s="76"/>
      <c r="C1172" s="87"/>
      <c r="D1172" s="87"/>
      <c r="E1172" s="87"/>
      <c r="F1172" s="76"/>
      <c r="G1172" s="76"/>
      <c r="H1172" s="76"/>
      <c r="I1172" s="76"/>
      <c r="J1172" s="76"/>
      <c r="K1172" s="76"/>
      <c r="L1172" s="76"/>
      <c r="M1172" s="76"/>
      <c r="N1172" s="76"/>
      <c r="O1172" s="76"/>
      <c r="P1172" s="76"/>
      <c r="Q1172" s="76"/>
      <c r="R1172" s="76"/>
      <c r="S1172" s="76"/>
    </row>
    <row r="1173" spans="1:19" s="455" customFormat="1" x14ac:dyDescent="0.25">
      <c r="A1173" s="76"/>
      <c r="B1173" s="76"/>
      <c r="C1173" s="87"/>
      <c r="D1173" s="87"/>
      <c r="E1173" s="87"/>
      <c r="F1173" s="76"/>
      <c r="G1173" s="76"/>
      <c r="H1173" s="76"/>
      <c r="I1173" s="76"/>
      <c r="J1173" s="76"/>
      <c r="K1173" s="76"/>
      <c r="L1173" s="76"/>
      <c r="M1173" s="76"/>
      <c r="N1173" s="76"/>
      <c r="O1173" s="76"/>
      <c r="P1173" s="76"/>
      <c r="Q1173" s="76"/>
      <c r="R1173" s="76"/>
      <c r="S1173" s="76"/>
    </row>
    <row r="1174" spans="1:19" s="455" customFormat="1" x14ac:dyDescent="0.25">
      <c r="A1174" s="76"/>
      <c r="B1174" s="76"/>
      <c r="C1174" s="87"/>
      <c r="D1174" s="87"/>
      <c r="E1174" s="87"/>
      <c r="F1174" s="76"/>
      <c r="G1174" s="76"/>
      <c r="H1174" s="76"/>
      <c r="I1174" s="76"/>
      <c r="J1174" s="76"/>
      <c r="K1174" s="76"/>
      <c r="L1174" s="76"/>
      <c r="M1174" s="76"/>
      <c r="N1174" s="76"/>
      <c r="O1174" s="76"/>
      <c r="P1174" s="76"/>
      <c r="Q1174" s="76"/>
      <c r="R1174" s="76"/>
      <c r="S1174" s="76"/>
    </row>
    <row r="1175" spans="1:19" s="455" customFormat="1" x14ac:dyDescent="0.25">
      <c r="A1175" s="76"/>
      <c r="B1175" s="76"/>
      <c r="C1175" s="87"/>
      <c r="D1175" s="87"/>
      <c r="E1175" s="87"/>
      <c r="F1175" s="76"/>
      <c r="G1175" s="76"/>
      <c r="H1175" s="76"/>
      <c r="I1175" s="76"/>
      <c r="J1175" s="76"/>
      <c r="K1175" s="76"/>
      <c r="L1175" s="76"/>
      <c r="M1175" s="76"/>
      <c r="N1175" s="76"/>
      <c r="O1175" s="76"/>
      <c r="P1175" s="76"/>
      <c r="Q1175" s="76"/>
      <c r="R1175" s="76"/>
      <c r="S1175" s="76"/>
    </row>
    <row r="1176" spans="1:19" s="455" customFormat="1" x14ac:dyDescent="0.25">
      <c r="A1176" s="76"/>
      <c r="B1176" s="76"/>
      <c r="C1176" s="87"/>
      <c r="D1176" s="87"/>
      <c r="E1176" s="87"/>
      <c r="F1176" s="76"/>
      <c r="G1176" s="76"/>
      <c r="H1176" s="76"/>
      <c r="I1176" s="76"/>
      <c r="J1176" s="76"/>
      <c r="K1176" s="76"/>
      <c r="L1176" s="76"/>
      <c r="M1176" s="76"/>
      <c r="N1176" s="76"/>
      <c r="O1176" s="76"/>
      <c r="P1176" s="76"/>
      <c r="Q1176" s="76"/>
      <c r="R1176" s="76"/>
      <c r="S1176" s="76"/>
    </row>
    <row r="1177" spans="1:19" s="455" customFormat="1" x14ac:dyDescent="0.25">
      <c r="A1177" s="76"/>
      <c r="B1177" s="76"/>
      <c r="C1177" s="87"/>
      <c r="D1177" s="87"/>
      <c r="E1177" s="87"/>
      <c r="F1177" s="76"/>
      <c r="G1177" s="76"/>
      <c r="H1177" s="76"/>
      <c r="I1177" s="76"/>
      <c r="J1177" s="76"/>
      <c r="K1177" s="76"/>
      <c r="L1177" s="76"/>
      <c r="M1177" s="76"/>
      <c r="N1177" s="76"/>
      <c r="O1177" s="76"/>
      <c r="P1177" s="76"/>
      <c r="Q1177" s="76"/>
      <c r="R1177" s="76"/>
      <c r="S1177" s="76"/>
    </row>
    <row r="1178" spans="1:19" s="455" customFormat="1" x14ac:dyDescent="0.25">
      <c r="A1178" s="76"/>
      <c r="B1178" s="76"/>
      <c r="C1178" s="87"/>
      <c r="D1178" s="87"/>
      <c r="E1178" s="87"/>
      <c r="F1178" s="76"/>
      <c r="G1178" s="76"/>
      <c r="H1178" s="76"/>
      <c r="I1178" s="76"/>
      <c r="J1178" s="76"/>
      <c r="K1178" s="76"/>
      <c r="L1178" s="76"/>
      <c r="M1178" s="76"/>
      <c r="N1178" s="76"/>
      <c r="O1178" s="76"/>
      <c r="P1178" s="76"/>
      <c r="Q1178" s="76"/>
      <c r="R1178" s="76"/>
      <c r="S1178" s="76"/>
    </row>
    <row r="1179" spans="1:19" s="455" customFormat="1" x14ac:dyDescent="0.25">
      <c r="A1179" s="76"/>
      <c r="B1179" s="76"/>
      <c r="C1179" s="87"/>
      <c r="D1179" s="87"/>
      <c r="E1179" s="87"/>
      <c r="F1179" s="76"/>
      <c r="G1179" s="76"/>
      <c r="H1179" s="76"/>
      <c r="I1179" s="76"/>
      <c r="J1179" s="76"/>
      <c r="K1179" s="76"/>
      <c r="L1179" s="76"/>
      <c r="M1179" s="76"/>
      <c r="N1179" s="76"/>
      <c r="O1179" s="76"/>
      <c r="P1179" s="76"/>
      <c r="Q1179" s="76"/>
      <c r="R1179" s="76"/>
      <c r="S1179" s="76"/>
    </row>
    <row r="1180" spans="1:19" s="455" customFormat="1" x14ac:dyDescent="0.25">
      <c r="A1180" s="76"/>
      <c r="B1180" s="76"/>
      <c r="C1180" s="87"/>
      <c r="D1180" s="87"/>
      <c r="E1180" s="87"/>
      <c r="F1180" s="76"/>
      <c r="G1180" s="76"/>
      <c r="H1180" s="76"/>
      <c r="I1180" s="76"/>
      <c r="J1180" s="76"/>
      <c r="K1180" s="76"/>
      <c r="L1180" s="76"/>
      <c r="M1180" s="76"/>
      <c r="N1180" s="76"/>
      <c r="O1180" s="76"/>
      <c r="P1180" s="76"/>
      <c r="Q1180" s="76"/>
      <c r="R1180" s="76"/>
      <c r="S1180" s="76"/>
    </row>
    <row r="1181" spans="1:19" s="455" customFormat="1" x14ac:dyDescent="0.25">
      <c r="A1181" s="76"/>
      <c r="B1181" s="76"/>
      <c r="C1181" s="87"/>
      <c r="D1181" s="87"/>
      <c r="E1181" s="87"/>
      <c r="F1181" s="76"/>
      <c r="G1181" s="76"/>
      <c r="H1181" s="76"/>
      <c r="I1181" s="76"/>
      <c r="J1181" s="76"/>
      <c r="K1181" s="76"/>
      <c r="L1181" s="76"/>
      <c r="M1181" s="76"/>
      <c r="N1181" s="76"/>
      <c r="O1181" s="76"/>
      <c r="P1181" s="76"/>
      <c r="Q1181" s="76"/>
      <c r="R1181" s="76"/>
      <c r="S1181" s="76"/>
    </row>
    <row r="1182" spans="1:19" s="455" customFormat="1" x14ac:dyDescent="0.25">
      <c r="A1182" s="76"/>
      <c r="B1182" s="76"/>
      <c r="C1182" s="87"/>
      <c r="D1182" s="87"/>
      <c r="E1182" s="87"/>
      <c r="F1182" s="76"/>
      <c r="G1182" s="76"/>
      <c r="H1182" s="76"/>
      <c r="I1182" s="76"/>
      <c r="J1182" s="76"/>
      <c r="K1182" s="76"/>
      <c r="L1182" s="76"/>
      <c r="M1182" s="76"/>
      <c r="N1182" s="76"/>
      <c r="O1182" s="76"/>
      <c r="P1182" s="76"/>
      <c r="Q1182" s="76"/>
      <c r="R1182" s="76"/>
      <c r="S1182" s="76"/>
    </row>
    <row r="1183" spans="1:19" s="455" customFormat="1" x14ac:dyDescent="0.25">
      <c r="A1183" s="76"/>
      <c r="B1183" s="76"/>
      <c r="C1183" s="87"/>
      <c r="D1183" s="87"/>
      <c r="E1183" s="87"/>
      <c r="F1183" s="76"/>
      <c r="G1183" s="76"/>
      <c r="H1183" s="76"/>
      <c r="I1183" s="76"/>
      <c r="J1183" s="76"/>
      <c r="K1183" s="76"/>
      <c r="L1183" s="76"/>
      <c r="M1183" s="76"/>
      <c r="N1183" s="76"/>
      <c r="O1183" s="76"/>
      <c r="P1183" s="76"/>
      <c r="Q1183" s="76"/>
      <c r="R1183" s="76"/>
      <c r="S1183" s="76"/>
    </row>
    <row r="1184" spans="1:19" s="455" customFormat="1" x14ac:dyDescent="0.25">
      <c r="A1184" s="76"/>
      <c r="B1184" s="76"/>
      <c r="C1184" s="87"/>
      <c r="D1184" s="87"/>
      <c r="E1184" s="87"/>
      <c r="F1184" s="76"/>
      <c r="G1184" s="76"/>
      <c r="H1184" s="76"/>
      <c r="I1184" s="76"/>
      <c r="J1184" s="76"/>
      <c r="K1184" s="76"/>
      <c r="L1184" s="76"/>
      <c r="M1184" s="76"/>
      <c r="N1184" s="76"/>
      <c r="O1184" s="76"/>
      <c r="P1184" s="76"/>
      <c r="Q1184" s="76"/>
      <c r="R1184" s="76"/>
      <c r="S1184" s="76"/>
    </row>
    <row r="1185" spans="1:19" s="455" customFormat="1" x14ac:dyDescent="0.25">
      <c r="A1185" s="76"/>
      <c r="B1185" s="76"/>
      <c r="C1185" s="87"/>
      <c r="D1185" s="87"/>
      <c r="E1185" s="87"/>
      <c r="F1185" s="76"/>
      <c r="G1185" s="76"/>
      <c r="H1185" s="76"/>
      <c r="I1185" s="76"/>
      <c r="J1185" s="76"/>
      <c r="K1185" s="76"/>
      <c r="L1185" s="76"/>
      <c r="M1185" s="76"/>
      <c r="N1185" s="76"/>
      <c r="O1185" s="76"/>
      <c r="P1185" s="76"/>
      <c r="Q1185" s="76"/>
      <c r="R1185" s="76"/>
      <c r="S1185" s="76"/>
    </row>
    <row r="1186" spans="1:19" s="455" customFormat="1" x14ac:dyDescent="0.25">
      <c r="A1186" s="76"/>
      <c r="B1186" s="76"/>
      <c r="C1186" s="87"/>
      <c r="D1186" s="87"/>
      <c r="E1186" s="87"/>
      <c r="F1186" s="76"/>
      <c r="G1186" s="76"/>
      <c r="H1186" s="76"/>
      <c r="I1186" s="76"/>
      <c r="J1186" s="76"/>
      <c r="K1186" s="76"/>
      <c r="L1186" s="76"/>
      <c r="M1186" s="76"/>
      <c r="N1186" s="76"/>
      <c r="O1186" s="76"/>
      <c r="P1186" s="76"/>
      <c r="Q1186" s="76"/>
      <c r="R1186" s="76"/>
      <c r="S1186" s="76"/>
    </row>
    <row r="1187" spans="1:19" s="455" customFormat="1" x14ac:dyDescent="0.25">
      <c r="A1187" s="76"/>
      <c r="B1187" s="76"/>
      <c r="C1187" s="87"/>
      <c r="D1187" s="87"/>
      <c r="E1187" s="87"/>
      <c r="F1187" s="76"/>
      <c r="G1187" s="76"/>
      <c r="H1187" s="76"/>
      <c r="I1187" s="76"/>
      <c r="J1187" s="76"/>
      <c r="K1187" s="76"/>
      <c r="L1187" s="76"/>
      <c r="M1187" s="76"/>
      <c r="N1187" s="76"/>
      <c r="O1187" s="76"/>
      <c r="P1187" s="76"/>
      <c r="Q1187" s="76"/>
      <c r="R1187" s="76"/>
      <c r="S1187" s="76"/>
    </row>
    <row r="1188" spans="1:19" s="455" customFormat="1" x14ac:dyDescent="0.25">
      <c r="A1188" s="76"/>
      <c r="B1188" s="76"/>
      <c r="C1188" s="87"/>
      <c r="D1188" s="87"/>
      <c r="E1188" s="87"/>
      <c r="F1188" s="76"/>
      <c r="G1188" s="76"/>
      <c r="H1188" s="76"/>
      <c r="I1188" s="76"/>
      <c r="J1188" s="76"/>
      <c r="K1188" s="76"/>
      <c r="L1188" s="76"/>
      <c r="M1188" s="76"/>
      <c r="N1188" s="76"/>
      <c r="O1188" s="76"/>
      <c r="P1188" s="76"/>
      <c r="Q1188" s="76"/>
      <c r="R1188" s="76"/>
      <c r="S1188" s="76"/>
    </row>
    <row r="1189" spans="1:19" s="455" customFormat="1" x14ac:dyDescent="0.25">
      <c r="A1189" s="76"/>
      <c r="B1189" s="76"/>
      <c r="C1189" s="87"/>
      <c r="D1189" s="87"/>
      <c r="E1189" s="87"/>
      <c r="F1189" s="76"/>
      <c r="G1189" s="76"/>
      <c r="H1189" s="76"/>
      <c r="I1189" s="76"/>
      <c r="J1189" s="76"/>
      <c r="K1189" s="76"/>
      <c r="L1189" s="76"/>
      <c r="M1189" s="76"/>
      <c r="N1189" s="76"/>
      <c r="O1189" s="76"/>
      <c r="P1189" s="76"/>
      <c r="Q1189" s="76"/>
      <c r="R1189" s="76"/>
      <c r="S1189" s="76"/>
    </row>
    <row r="1190" spans="1:19" s="455" customFormat="1" x14ac:dyDescent="0.25">
      <c r="A1190" s="76"/>
      <c r="B1190" s="76"/>
      <c r="C1190" s="87"/>
      <c r="D1190" s="87"/>
      <c r="E1190" s="87"/>
      <c r="F1190" s="76"/>
      <c r="G1190" s="76"/>
      <c r="H1190" s="76"/>
      <c r="I1190" s="76"/>
      <c r="J1190" s="76"/>
      <c r="K1190" s="76"/>
      <c r="L1190" s="76"/>
      <c r="M1190" s="76"/>
      <c r="N1190" s="76"/>
      <c r="O1190" s="76"/>
      <c r="P1190" s="76"/>
      <c r="Q1190" s="76"/>
      <c r="R1190" s="76"/>
      <c r="S1190" s="76"/>
    </row>
    <row r="1191" spans="1:19" s="455" customFormat="1" x14ac:dyDescent="0.25">
      <c r="A1191" s="76"/>
      <c r="B1191" s="76"/>
      <c r="C1191" s="87"/>
      <c r="D1191" s="87"/>
      <c r="E1191" s="87"/>
      <c r="F1191" s="76"/>
      <c r="G1191" s="76"/>
      <c r="H1191" s="76"/>
      <c r="I1191" s="76"/>
      <c r="J1191" s="76"/>
      <c r="K1191" s="76"/>
      <c r="L1191" s="76"/>
      <c r="M1191" s="76"/>
      <c r="N1191" s="76"/>
      <c r="O1191" s="76"/>
      <c r="P1191" s="76"/>
      <c r="Q1191" s="76"/>
      <c r="R1191" s="76"/>
      <c r="S1191" s="76"/>
    </row>
    <row r="1192" spans="1:19" s="455" customFormat="1" x14ac:dyDescent="0.25">
      <c r="A1192" s="76"/>
      <c r="B1192" s="76"/>
      <c r="C1192" s="87"/>
      <c r="D1192" s="87"/>
      <c r="E1192" s="87"/>
      <c r="F1192" s="76"/>
      <c r="G1192" s="76"/>
      <c r="H1192" s="76"/>
      <c r="I1192" s="76"/>
      <c r="J1192" s="76"/>
      <c r="K1192" s="76"/>
      <c r="L1192" s="76"/>
      <c r="M1192" s="76"/>
      <c r="N1192" s="76"/>
      <c r="O1192" s="76"/>
      <c r="P1192" s="76"/>
      <c r="Q1192" s="76"/>
      <c r="R1192" s="76"/>
      <c r="S1192" s="76"/>
    </row>
    <row r="1193" spans="1:19" s="455" customFormat="1" x14ac:dyDescent="0.25">
      <c r="A1193" s="76"/>
      <c r="B1193" s="76"/>
      <c r="C1193" s="87"/>
      <c r="D1193" s="87"/>
      <c r="E1193" s="87"/>
      <c r="F1193" s="76"/>
      <c r="G1193" s="76"/>
      <c r="H1193" s="76"/>
      <c r="I1193" s="76"/>
      <c r="J1193" s="76"/>
      <c r="K1193" s="76"/>
      <c r="L1193" s="76"/>
      <c r="M1193" s="76"/>
      <c r="N1193" s="76"/>
      <c r="O1193" s="76"/>
      <c r="P1193" s="76"/>
      <c r="Q1193" s="76"/>
      <c r="R1193" s="76"/>
      <c r="S1193" s="76"/>
    </row>
    <row r="1194" spans="1:19" s="455" customFormat="1" x14ac:dyDescent="0.25">
      <c r="A1194" s="76"/>
      <c r="B1194" s="76"/>
      <c r="C1194" s="87"/>
      <c r="D1194" s="87"/>
      <c r="E1194" s="87"/>
      <c r="F1194" s="76"/>
      <c r="G1194" s="76"/>
      <c r="H1194" s="76"/>
      <c r="I1194" s="76"/>
      <c r="J1194" s="76"/>
      <c r="K1194" s="76"/>
      <c r="L1194" s="76"/>
      <c r="M1194" s="76"/>
      <c r="N1194" s="76"/>
      <c r="O1194" s="76"/>
      <c r="P1194" s="76"/>
      <c r="Q1194" s="76"/>
      <c r="R1194" s="76"/>
      <c r="S1194" s="76"/>
    </row>
    <row r="1195" spans="1:19" s="455" customFormat="1" x14ac:dyDescent="0.25">
      <c r="A1195" s="76"/>
      <c r="B1195" s="76"/>
      <c r="C1195" s="87"/>
      <c r="D1195" s="87"/>
      <c r="E1195" s="87"/>
      <c r="F1195" s="76"/>
      <c r="G1195" s="76"/>
      <c r="H1195" s="76"/>
      <c r="I1195" s="76"/>
      <c r="J1195" s="76"/>
      <c r="K1195" s="76"/>
      <c r="L1195" s="76"/>
      <c r="M1195" s="76"/>
      <c r="N1195" s="76"/>
      <c r="O1195" s="76"/>
      <c r="P1195" s="76"/>
      <c r="Q1195" s="76"/>
      <c r="R1195" s="76"/>
      <c r="S1195" s="76"/>
    </row>
    <row r="1196" spans="1:19" s="455" customFormat="1" x14ac:dyDescent="0.25">
      <c r="A1196" s="76"/>
      <c r="B1196" s="76"/>
      <c r="C1196" s="87"/>
      <c r="D1196" s="87"/>
      <c r="E1196" s="87"/>
      <c r="F1196" s="76"/>
      <c r="G1196" s="76"/>
      <c r="H1196" s="76"/>
      <c r="I1196" s="76"/>
      <c r="J1196" s="76"/>
      <c r="K1196" s="76"/>
      <c r="L1196" s="76"/>
      <c r="M1196" s="76"/>
      <c r="N1196" s="76"/>
      <c r="O1196" s="76"/>
      <c r="P1196" s="76"/>
      <c r="Q1196" s="76"/>
      <c r="R1196" s="76"/>
      <c r="S1196" s="76"/>
    </row>
    <row r="1197" spans="1:19" s="455" customFormat="1" x14ac:dyDescent="0.25">
      <c r="A1197" s="76"/>
      <c r="B1197" s="76"/>
      <c r="C1197" s="87"/>
      <c r="D1197" s="87"/>
      <c r="E1197" s="87"/>
      <c r="F1197" s="76"/>
      <c r="G1197" s="76"/>
      <c r="H1197" s="76"/>
      <c r="I1197" s="76"/>
      <c r="J1197" s="76"/>
      <c r="K1197" s="76"/>
      <c r="L1197" s="76"/>
      <c r="M1197" s="76"/>
      <c r="N1197" s="76"/>
      <c r="O1197" s="76"/>
      <c r="P1197" s="76"/>
      <c r="Q1197" s="76"/>
      <c r="R1197" s="76"/>
      <c r="S1197" s="76"/>
    </row>
    <row r="1198" spans="1:19" s="455" customFormat="1" x14ac:dyDescent="0.25">
      <c r="A1198" s="76"/>
      <c r="B1198" s="76"/>
      <c r="C1198" s="87"/>
      <c r="D1198" s="87"/>
      <c r="E1198" s="87"/>
      <c r="F1198" s="76"/>
      <c r="G1198" s="76"/>
      <c r="H1198" s="76"/>
      <c r="I1198" s="76"/>
      <c r="J1198" s="76"/>
      <c r="K1198" s="76"/>
      <c r="L1198" s="76"/>
      <c r="M1198" s="76"/>
      <c r="N1198" s="76"/>
      <c r="O1198" s="76"/>
      <c r="P1198" s="76"/>
      <c r="Q1198" s="76"/>
      <c r="R1198" s="76"/>
      <c r="S1198" s="76"/>
    </row>
    <row r="1199" spans="1:19" s="455" customFormat="1" x14ac:dyDescent="0.25">
      <c r="A1199" s="76"/>
      <c r="B1199" s="76"/>
      <c r="C1199" s="87"/>
      <c r="D1199" s="87"/>
      <c r="E1199" s="87"/>
      <c r="F1199" s="76"/>
      <c r="G1199" s="76"/>
      <c r="H1199" s="76"/>
      <c r="I1199" s="76"/>
      <c r="J1199" s="76"/>
      <c r="K1199" s="76"/>
      <c r="L1199" s="76"/>
      <c r="M1199" s="76"/>
      <c r="N1199" s="76"/>
      <c r="O1199" s="76"/>
      <c r="P1199" s="76"/>
      <c r="Q1199" s="76"/>
      <c r="R1199" s="76"/>
      <c r="S1199" s="76"/>
    </row>
    <row r="1200" spans="1:19" s="455" customFormat="1" x14ac:dyDescent="0.25">
      <c r="A1200" s="76"/>
      <c r="B1200" s="76"/>
      <c r="C1200" s="87"/>
      <c r="D1200" s="87"/>
      <c r="E1200" s="87"/>
      <c r="F1200" s="76"/>
      <c r="G1200" s="76"/>
      <c r="H1200" s="76"/>
      <c r="I1200" s="76"/>
      <c r="J1200" s="76"/>
      <c r="K1200" s="76"/>
      <c r="L1200" s="76"/>
      <c r="M1200" s="76"/>
      <c r="N1200" s="76"/>
      <c r="O1200" s="76"/>
      <c r="P1200" s="76"/>
      <c r="Q1200" s="76"/>
      <c r="R1200" s="76"/>
      <c r="S1200" s="76"/>
    </row>
    <row r="1201" spans="1:19" s="455" customFormat="1" x14ac:dyDescent="0.25">
      <c r="A1201" s="76"/>
      <c r="B1201" s="76"/>
      <c r="C1201" s="87"/>
      <c r="D1201" s="87"/>
      <c r="E1201" s="87"/>
      <c r="F1201" s="76"/>
      <c r="G1201" s="76"/>
      <c r="H1201" s="76"/>
      <c r="I1201" s="76"/>
      <c r="J1201" s="76"/>
      <c r="K1201" s="76"/>
      <c r="L1201" s="76"/>
      <c r="M1201" s="76"/>
      <c r="N1201" s="76"/>
      <c r="O1201" s="76"/>
      <c r="P1201" s="76"/>
      <c r="Q1201" s="76"/>
      <c r="R1201" s="76"/>
      <c r="S1201" s="76"/>
    </row>
    <row r="1202" spans="1:19" s="455" customFormat="1" x14ac:dyDescent="0.25">
      <c r="A1202" s="76"/>
      <c r="B1202" s="76"/>
      <c r="C1202" s="87"/>
      <c r="D1202" s="87"/>
      <c r="E1202" s="87"/>
      <c r="F1202" s="76"/>
      <c r="G1202" s="76"/>
      <c r="H1202" s="76"/>
      <c r="I1202" s="76"/>
      <c r="J1202" s="76"/>
      <c r="K1202" s="76"/>
      <c r="L1202" s="76"/>
      <c r="M1202" s="76"/>
      <c r="N1202" s="76"/>
      <c r="O1202" s="76"/>
      <c r="P1202" s="76"/>
      <c r="Q1202" s="76"/>
      <c r="R1202" s="76"/>
      <c r="S1202" s="76"/>
    </row>
    <row r="1203" spans="1:19" s="455" customFormat="1" x14ac:dyDescent="0.25">
      <c r="A1203" s="76"/>
      <c r="B1203" s="76"/>
      <c r="C1203" s="87"/>
      <c r="D1203" s="87"/>
      <c r="E1203" s="87"/>
      <c r="F1203" s="76"/>
      <c r="G1203" s="76"/>
      <c r="H1203" s="76"/>
      <c r="I1203" s="76"/>
      <c r="J1203" s="76"/>
      <c r="K1203" s="76"/>
      <c r="L1203" s="76"/>
      <c r="M1203" s="76"/>
      <c r="N1203" s="76"/>
      <c r="O1203" s="76"/>
      <c r="P1203" s="76"/>
      <c r="Q1203" s="76"/>
      <c r="R1203" s="76"/>
      <c r="S1203" s="76"/>
    </row>
    <row r="1204" spans="1:19" s="455" customFormat="1" x14ac:dyDescent="0.25">
      <c r="A1204" s="76"/>
      <c r="B1204" s="76"/>
      <c r="C1204" s="87"/>
      <c r="D1204" s="87"/>
      <c r="E1204" s="87"/>
      <c r="F1204" s="76"/>
      <c r="G1204" s="76"/>
      <c r="H1204" s="76"/>
      <c r="I1204" s="76"/>
      <c r="J1204" s="76"/>
      <c r="K1204" s="76"/>
      <c r="L1204" s="76"/>
      <c r="M1204" s="76"/>
      <c r="N1204" s="76"/>
      <c r="O1204" s="76"/>
      <c r="P1204" s="76"/>
      <c r="Q1204" s="76"/>
      <c r="R1204" s="76"/>
      <c r="S1204" s="76"/>
    </row>
    <row r="1205" spans="1:19" s="455" customFormat="1" x14ac:dyDescent="0.25">
      <c r="A1205" s="76"/>
      <c r="B1205" s="76"/>
      <c r="C1205" s="87"/>
      <c r="D1205" s="87"/>
      <c r="E1205" s="87"/>
      <c r="F1205" s="76"/>
      <c r="G1205" s="76"/>
      <c r="H1205" s="76"/>
      <c r="I1205" s="76"/>
      <c r="J1205" s="76"/>
      <c r="K1205" s="76"/>
      <c r="L1205" s="76"/>
      <c r="M1205" s="76"/>
      <c r="N1205" s="76"/>
      <c r="O1205" s="76"/>
      <c r="P1205" s="76"/>
      <c r="Q1205" s="76"/>
      <c r="R1205" s="76"/>
      <c r="S1205" s="76"/>
    </row>
    <row r="1206" spans="1:19" s="455" customFormat="1" x14ac:dyDescent="0.25">
      <c r="A1206" s="76"/>
      <c r="B1206" s="76"/>
      <c r="C1206" s="87"/>
      <c r="D1206" s="87"/>
      <c r="E1206" s="87"/>
      <c r="F1206" s="76"/>
      <c r="G1206" s="76"/>
      <c r="H1206" s="76"/>
      <c r="I1206" s="76"/>
      <c r="J1206" s="76"/>
      <c r="K1206" s="76"/>
      <c r="L1206" s="76"/>
      <c r="M1206" s="76"/>
      <c r="N1206" s="76"/>
      <c r="O1206" s="76"/>
      <c r="P1206" s="76"/>
      <c r="Q1206" s="76"/>
      <c r="R1206" s="76"/>
      <c r="S1206" s="76"/>
    </row>
    <row r="1207" spans="1:19" s="455" customFormat="1" x14ac:dyDescent="0.25">
      <c r="A1207" s="76"/>
      <c r="B1207" s="76"/>
      <c r="C1207" s="87"/>
      <c r="D1207" s="87"/>
      <c r="E1207" s="87"/>
      <c r="F1207" s="76"/>
      <c r="G1207" s="76"/>
      <c r="H1207" s="76"/>
      <c r="I1207" s="76"/>
      <c r="J1207" s="76"/>
      <c r="K1207" s="76"/>
      <c r="L1207" s="76"/>
      <c r="M1207" s="76"/>
      <c r="N1207" s="76"/>
      <c r="O1207" s="76"/>
      <c r="P1207" s="76"/>
      <c r="Q1207" s="76"/>
      <c r="R1207" s="76"/>
      <c r="S1207" s="76"/>
    </row>
    <row r="1208" spans="1:19" s="455" customFormat="1" x14ac:dyDescent="0.25">
      <c r="A1208" s="76"/>
      <c r="B1208" s="76"/>
      <c r="C1208" s="87"/>
      <c r="D1208" s="87"/>
      <c r="E1208" s="87"/>
      <c r="F1208" s="76"/>
      <c r="G1208" s="76"/>
      <c r="H1208" s="76"/>
      <c r="I1208" s="76"/>
      <c r="J1208" s="76"/>
      <c r="K1208" s="76"/>
      <c r="L1208" s="76"/>
      <c r="M1208" s="76"/>
      <c r="N1208" s="76"/>
      <c r="O1208" s="76"/>
      <c r="P1208" s="76"/>
      <c r="Q1208" s="76"/>
      <c r="R1208" s="76"/>
      <c r="S1208" s="76"/>
    </row>
    <row r="1209" spans="1:19" s="455" customFormat="1" x14ac:dyDescent="0.25">
      <c r="A1209" s="76"/>
      <c r="B1209" s="76"/>
      <c r="C1209" s="87"/>
      <c r="D1209" s="87"/>
      <c r="E1209" s="87"/>
      <c r="F1209" s="76"/>
      <c r="G1209" s="76"/>
      <c r="H1209" s="76"/>
      <c r="I1209" s="76"/>
      <c r="J1209" s="76"/>
      <c r="K1209" s="76"/>
      <c r="L1209" s="76"/>
      <c r="M1209" s="76"/>
      <c r="N1209" s="76"/>
      <c r="O1209" s="76"/>
      <c r="P1209" s="76"/>
      <c r="Q1209" s="76"/>
      <c r="R1209" s="76"/>
      <c r="S1209" s="76"/>
    </row>
    <row r="1210" spans="1:19" s="455" customFormat="1" x14ac:dyDescent="0.25">
      <c r="A1210" s="76"/>
      <c r="B1210" s="76"/>
      <c r="C1210" s="87"/>
      <c r="D1210" s="87"/>
      <c r="E1210" s="87"/>
      <c r="F1210" s="76"/>
      <c r="G1210" s="76"/>
      <c r="H1210" s="76"/>
      <c r="I1210" s="76"/>
      <c r="J1210" s="76"/>
      <c r="K1210" s="76"/>
      <c r="L1210" s="76"/>
      <c r="M1210" s="76"/>
      <c r="N1210" s="76"/>
      <c r="O1210" s="76"/>
      <c r="P1210" s="76"/>
      <c r="Q1210" s="76"/>
      <c r="R1210" s="76"/>
      <c r="S1210" s="76"/>
    </row>
    <row r="1211" spans="1:19" s="455" customFormat="1" x14ac:dyDescent="0.25">
      <c r="A1211" s="76"/>
      <c r="B1211" s="76"/>
      <c r="C1211" s="87"/>
      <c r="D1211" s="87"/>
      <c r="E1211" s="87"/>
      <c r="F1211" s="76"/>
      <c r="G1211" s="76"/>
      <c r="H1211" s="76"/>
      <c r="I1211" s="76"/>
      <c r="J1211" s="76"/>
      <c r="K1211" s="76"/>
      <c r="L1211" s="76"/>
      <c r="M1211" s="76"/>
      <c r="N1211" s="76"/>
      <c r="O1211" s="76"/>
      <c r="P1211" s="76"/>
      <c r="Q1211" s="76"/>
      <c r="R1211" s="76"/>
      <c r="S1211" s="76"/>
    </row>
    <row r="1212" spans="1:19" s="455" customFormat="1" x14ac:dyDescent="0.25">
      <c r="A1212" s="76"/>
      <c r="B1212" s="76"/>
      <c r="C1212" s="87"/>
      <c r="D1212" s="87"/>
      <c r="E1212" s="87"/>
      <c r="F1212" s="76"/>
      <c r="G1212" s="76"/>
      <c r="H1212" s="76"/>
      <c r="I1212" s="76"/>
      <c r="J1212" s="76"/>
      <c r="K1212" s="76"/>
      <c r="L1212" s="76"/>
      <c r="M1212" s="76"/>
      <c r="N1212" s="76"/>
      <c r="O1212" s="76"/>
      <c r="P1212" s="76"/>
      <c r="Q1212" s="76"/>
      <c r="R1212" s="76"/>
      <c r="S1212" s="76"/>
    </row>
    <row r="1213" spans="1:19" s="455" customFormat="1" x14ac:dyDescent="0.25">
      <c r="A1213" s="76"/>
      <c r="B1213" s="76"/>
      <c r="C1213" s="87"/>
      <c r="D1213" s="87"/>
      <c r="E1213" s="87"/>
      <c r="F1213" s="76"/>
      <c r="G1213" s="76"/>
      <c r="H1213" s="76"/>
      <c r="I1213" s="76"/>
      <c r="J1213" s="76"/>
      <c r="K1213" s="76"/>
      <c r="L1213" s="76"/>
      <c r="M1213" s="76"/>
      <c r="N1213" s="76"/>
      <c r="O1213" s="76"/>
      <c r="P1213" s="76"/>
      <c r="Q1213" s="76"/>
      <c r="R1213" s="76"/>
      <c r="S1213" s="76"/>
    </row>
    <row r="1214" spans="1:19" s="455" customFormat="1" x14ac:dyDescent="0.25">
      <c r="A1214" s="76"/>
      <c r="B1214" s="76"/>
      <c r="C1214" s="87"/>
      <c r="D1214" s="87"/>
      <c r="E1214" s="87"/>
      <c r="F1214" s="76"/>
      <c r="G1214" s="76"/>
      <c r="H1214" s="76"/>
      <c r="I1214" s="76"/>
      <c r="J1214" s="76"/>
      <c r="K1214" s="76"/>
      <c r="L1214" s="76"/>
      <c r="M1214" s="76"/>
      <c r="N1214" s="76"/>
      <c r="O1214" s="76"/>
      <c r="P1214" s="76"/>
      <c r="Q1214" s="76"/>
      <c r="R1214" s="76"/>
      <c r="S1214" s="76"/>
    </row>
    <row r="1215" spans="1:19" s="455" customFormat="1" x14ac:dyDescent="0.25">
      <c r="A1215" s="76"/>
      <c r="B1215" s="76"/>
      <c r="C1215" s="87"/>
      <c r="D1215" s="87"/>
      <c r="E1215" s="87"/>
      <c r="F1215" s="76"/>
      <c r="G1215" s="76"/>
      <c r="H1215" s="76"/>
      <c r="I1215" s="76"/>
      <c r="J1215" s="76"/>
      <c r="K1215" s="76"/>
      <c r="L1215" s="76"/>
      <c r="M1215" s="76"/>
      <c r="N1215" s="76"/>
      <c r="O1215" s="76"/>
      <c r="P1215" s="76"/>
      <c r="Q1215" s="76"/>
      <c r="R1215" s="76"/>
      <c r="S1215" s="76"/>
    </row>
    <row r="1216" spans="1:19" s="455" customFormat="1" x14ac:dyDescent="0.25">
      <c r="A1216" s="76"/>
      <c r="B1216" s="76"/>
      <c r="C1216" s="87"/>
      <c r="D1216" s="87"/>
      <c r="E1216" s="87"/>
      <c r="F1216" s="76"/>
      <c r="G1216" s="76"/>
      <c r="H1216" s="76"/>
      <c r="I1216" s="76"/>
      <c r="J1216" s="76"/>
      <c r="K1216" s="76"/>
      <c r="L1216" s="76"/>
      <c r="M1216" s="76"/>
      <c r="N1216" s="76"/>
      <c r="O1216" s="76"/>
      <c r="P1216" s="76"/>
      <c r="Q1216" s="76"/>
      <c r="R1216" s="76"/>
      <c r="S1216" s="76"/>
    </row>
    <row r="1217" spans="1:19" s="455" customFormat="1" x14ac:dyDescent="0.25">
      <c r="A1217" s="76"/>
      <c r="B1217" s="76"/>
      <c r="C1217" s="87"/>
      <c r="D1217" s="87"/>
      <c r="E1217" s="87"/>
      <c r="F1217" s="76"/>
      <c r="G1217" s="76"/>
      <c r="H1217" s="76"/>
      <c r="I1217" s="76"/>
      <c r="J1217" s="76"/>
      <c r="K1217" s="76"/>
      <c r="L1217" s="76"/>
      <c r="M1217" s="76"/>
      <c r="N1217" s="76"/>
      <c r="O1217" s="76"/>
      <c r="P1217" s="76"/>
      <c r="Q1217" s="76"/>
      <c r="R1217" s="76"/>
      <c r="S1217" s="76"/>
    </row>
    <row r="1218" spans="1:19" s="455" customFormat="1" x14ac:dyDescent="0.25">
      <c r="A1218" s="76"/>
      <c r="B1218" s="76"/>
      <c r="C1218" s="87"/>
      <c r="D1218" s="87"/>
      <c r="E1218" s="87"/>
      <c r="F1218" s="76"/>
      <c r="G1218" s="76"/>
      <c r="H1218" s="76"/>
      <c r="I1218" s="76"/>
      <c r="J1218" s="76"/>
      <c r="K1218" s="76"/>
      <c r="L1218" s="76"/>
      <c r="M1218" s="76"/>
      <c r="N1218" s="76"/>
      <c r="O1218" s="76"/>
      <c r="P1218" s="76"/>
      <c r="Q1218" s="76"/>
      <c r="R1218" s="76"/>
      <c r="S1218" s="76"/>
    </row>
    <row r="1219" spans="1:19" s="455" customFormat="1" x14ac:dyDescent="0.25">
      <c r="A1219" s="76"/>
      <c r="B1219" s="76"/>
      <c r="C1219" s="87"/>
      <c r="D1219" s="87"/>
      <c r="E1219" s="87"/>
      <c r="F1219" s="76"/>
      <c r="G1219" s="76"/>
      <c r="H1219" s="76"/>
      <c r="I1219" s="76"/>
      <c r="J1219" s="76"/>
      <c r="K1219" s="76"/>
      <c r="L1219" s="76"/>
      <c r="M1219" s="76"/>
      <c r="N1219" s="76"/>
      <c r="O1219" s="76"/>
      <c r="P1219" s="76"/>
      <c r="Q1219" s="76"/>
      <c r="R1219" s="76"/>
      <c r="S1219" s="76"/>
    </row>
    <row r="1220" spans="1:19" s="455" customFormat="1" x14ac:dyDescent="0.25">
      <c r="A1220" s="76"/>
      <c r="B1220" s="76"/>
      <c r="C1220" s="87"/>
      <c r="D1220" s="87"/>
      <c r="E1220" s="87"/>
      <c r="F1220" s="76"/>
      <c r="G1220" s="76"/>
      <c r="H1220" s="76"/>
      <c r="I1220" s="76"/>
      <c r="J1220" s="76"/>
      <c r="K1220" s="76"/>
      <c r="L1220" s="76"/>
      <c r="M1220" s="76"/>
      <c r="N1220" s="76"/>
      <c r="O1220" s="76"/>
      <c r="P1220" s="76"/>
      <c r="Q1220" s="76"/>
      <c r="R1220" s="76"/>
      <c r="S1220" s="76"/>
    </row>
    <row r="1221" spans="1:19" s="455" customFormat="1" x14ac:dyDescent="0.25">
      <c r="A1221" s="76"/>
      <c r="B1221" s="76"/>
      <c r="C1221" s="87"/>
      <c r="D1221" s="87"/>
      <c r="E1221" s="87"/>
      <c r="F1221" s="76"/>
      <c r="G1221" s="76"/>
      <c r="H1221" s="76"/>
      <c r="I1221" s="76"/>
      <c r="J1221" s="76"/>
      <c r="K1221" s="76"/>
      <c r="L1221" s="76"/>
      <c r="M1221" s="76"/>
      <c r="N1221" s="76"/>
      <c r="O1221" s="76"/>
      <c r="P1221" s="76"/>
      <c r="Q1221" s="76"/>
      <c r="R1221" s="76"/>
      <c r="S1221" s="76"/>
    </row>
    <row r="1222" spans="1:19" s="455" customFormat="1" x14ac:dyDescent="0.25">
      <c r="A1222" s="76"/>
      <c r="B1222" s="76"/>
      <c r="C1222" s="87"/>
      <c r="D1222" s="87"/>
      <c r="E1222" s="87"/>
      <c r="F1222" s="76"/>
      <c r="G1222" s="76"/>
      <c r="H1222" s="76"/>
      <c r="I1222" s="76"/>
      <c r="J1222" s="76"/>
      <c r="K1222" s="76"/>
      <c r="L1222" s="76"/>
      <c r="M1222" s="76"/>
      <c r="N1222" s="76"/>
      <c r="O1222" s="76"/>
      <c r="P1222" s="76"/>
      <c r="Q1222" s="76"/>
      <c r="R1222" s="76"/>
      <c r="S1222" s="76"/>
    </row>
    <row r="1223" spans="1:19" s="455" customFormat="1" x14ac:dyDescent="0.25">
      <c r="A1223" s="76"/>
      <c r="B1223" s="76"/>
      <c r="C1223" s="87"/>
      <c r="D1223" s="87"/>
      <c r="E1223" s="87"/>
      <c r="F1223" s="76"/>
      <c r="G1223" s="76"/>
      <c r="H1223" s="76"/>
      <c r="I1223" s="76"/>
      <c r="J1223" s="76"/>
      <c r="K1223" s="76"/>
      <c r="L1223" s="76"/>
      <c r="M1223" s="76"/>
      <c r="N1223" s="76"/>
      <c r="O1223" s="76"/>
      <c r="P1223" s="76"/>
      <c r="Q1223" s="76"/>
      <c r="R1223" s="76"/>
      <c r="S1223" s="76"/>
    </row>
    <row r="1224" spans="1:19" s="455" customFormat="1" x14ac:dyDescent="0.25">
      <c r="A1224" s="76"/>
      <c r="B1224" s="76"/>
      <c r="C1224" s="87"/>
      <c r="D1224" s="87"/>
      <c r="E1224" s="87"/>
      <c r="F1224" s="76"/>
      <c r="G1224" s="76"/>
      <c r="H1224" s="76"/>
      <c r="I1224" s="76"/>
      <c r="J1224" s="76"/>
      <c r="K1224" s="76"/>
      <c r="L1224" s="76"/>
      <c r="M1224" s="76"/>
      <c r="N1224" s="76"/>
      <c r="O1224" s="76"/>
      <c r="P1224" s="76"/>
      <c r="Q1224" s="76"/>
      <c r="R1224" s="76"/>
      <c r="S1224" s="76"/>
    </row>
    <row r="1225" spans="1:19" s="455" customFormat="1" x14ac:dyDescent="0.25">
      <c r="A1225" s="76"/>
      <c r="B1225" s="76"/>
      <c r="C1225" s="87"/>
      <c r="D1225" s="87"/>
      <c r="E1225" s="87"/>
      <c r="F1225" s="76"/>
      <c r="G1225" s="76"/>
      <c r="H1225" s="76"/>
      <c r="I1225" s="76"/>
      <c r="J1225" s="76"/>
      <c r="K1225" s="76"/>
      <c r="L1225" s="76"/>
      <c r="M1225" s="76"/>
      <c r="N1225" s="76"/>
      <c r="O1225" s="76"/>
      <c r="P1225" s="76"/>
      <c r="Q1225" s="76"/>
      <c r="R1225" s="76"/>
      <c r="S1225" s="76"/>
    </row>
    <row r="1226" spans="1:19" s="455" customFormat="1" x14ac:dyDescent="0.25">
      <c r="A1226" s="76"/>
      <c r="B1226" s="76"/>
      <c r="C1226" s="87"/>
      <c r="D1226" s="87"/>
      <c r="E1226" s="87"/>
      <c r="F1226" s="76"/>
      <c r="G1226" s="76"/>
      <c r="H1226" s="76"/>
      <c r="I1226" s="76"/>
      <c r="J1226" s="76"/>
      <c r="K1226" s="76"/>
      <c r="L1226" s="76"/>
      <c r="M1226" s="76"/>
      <c r="N1226" s="76"/>
      <c r="O1226" s="76"/>
      <c r="P1226" s="76"/>
      <c r="Q1226" s="76"/>
      <c r="R1226" s="76"/>
      <c r="S1226" s="76"/>
    </row>
    <row r="1227" spans="1:19" s="455" customFormat="1" x14ac:dyDescent="0.25">
      <c r="A1227" s="76"/>
      <c r="B1227" s="76"/>
      <c r="C1227" s="87"/>
      <c r="D1227" s="87"/>
      <c r="E1227" s="87"/>
      <c r="F1227" s="76"/>
      <c r="G1227" s="76"/>
      <c r="H1227" s="76"/>
      <c r="I1227" s="76"/>
      <c r="J1227" s="76"/>
      <c r="K1227" s="76"/>
      <c r="L1227" s="76"/>
      <c r="M1227" s="76"/>
      <c r="N1227" s="76"/>
      <c r="O1227" s="76"/>
      <c r="P1227" s="76"/>
      <c r="Q1227" s="76"/>
      <c r="R1227" s="76"/>
      <c r="S1227" s="76"/>
    </row>
    <row r="1228" spans="1:19" s="455" customFormat="1" x14ac:dyDescent="0.25">
      <c r="A1228" s="76"/>
      <c r="B1228" s="76"/>
      <c r="C1228" s="87"/>
      <c r="D1228" s="87"/>
      <c r="E1228" s="87"/>
      <c r="F1228" s="76"/>
      <c r="G1228" s="76"/>
      <c r="H1228" s="76"/>
      <c r="I1228" s="76"/>
      <c r="J1228" s="76"/>
      <c r="K1228" s="76"/>
      <c r="L1228" s="76"/>
      <c r="M1228" s="76"/>
      <c r="N1228" s="76"/>
      <c r="O1228" s="76"/>
      <c r="P1228" s="76"/>
      <c r="Q1228" s="76"/>
      <c r="R1228" s="76"/>
      <c r="S1228" s="76"/>
    </row>
    <row r="1229" spans="1:19" s="455" customFormat="1" x14ac:dyDescent="0.25">
      <c r="A1229" s="76"/>
      <c r="B1229" s="76"/>
      <c r="C1229" s="87"/>
      <c r="D1229" s="87"/>
      <c r="E1229" s="87"/>
      <c r="F1229" s="76"/>
      <c r="G1229" s="76"/>
      <c r="H1229" s="76"/>
      <c r="I1229" s="76"/>
      <c r="J1229" s="76"/>
      <c r="K1229" s="76"/>
      <c r="L1229" s="76"/>
      <c r="M1229" s="76"/>
      <c r="N1229" s="76"/>
      <c r="O1229" s="76"/>
      <c r="P1229" s="76"/>
      <c r="Q1229" s="76"/>
      <c r="R1229" s="76"/>
      <c r="S1229" s="76"/>
    </row>
    <row r="1230" spans="1:19" s="455" customFormat="1" x14ac:dyDescent="0.25">
      <c r="A1230" s="76"/>
      <c r="B1230" s="76"/>
      <c r="C1230" s="87"/>
      <c r="D1230" s="87"/>
      <c r="E1230" s="87"/>
      <c r="F1230" s="76"/>
      <c r="G1230" s="76"/>
      <c r="H1230" s="76"/>
      <c r="I1230" s="76"/>
      <c r="J1230" s="76"/>
      <c r="K1230" s="76"/>
      <c r="L1230" s="76"/>
      <c r="M1230" s="76"/>
      <c r="N1230" s="76"/>
      <c r="O1230" s="76"/>
      <c r="P1230" s="76"/>
      <c r="Q1230" s="76"/>
      <c r="R1230" s="76"/>
      <c r="S1230" s="76"/>
    </row>
    <row r="1231" spans="1:19" s="455" customFormat="1" x14ac:dyDescent="0.25">
      <c r="A1231" s="76"/>
      <c r="B1231" s="76"/>
      <c r="C1231" s="87"/>
      <c r="D1231" s="87"/>
      <c r="E1231" s="87"/>
      <c r="F1231" s="76"/>
      <c r="G1231" s="76"/>
      <c r="H1231" s="76"/>
      <c r="I1231" s="76"/>
      <c r="J1231" s="76"/>
      <c r="K1231" s="76"/>
      <c r="L1231" s="76"/>
      <c r="M1231" s="76"/>
      <c r="N1231" s="76"/>
      <c r="O1231" s="76"/>
      <c r="P1231" s="76"/>
      <c r="Q1231" s="76"/>
      <c r="R1231" s="76"/>
      <c r="S1231" s="76"/>
    </row>
    <row r="1232" spans="1:19" s="455" customFormat="1" x14ac:dyDescent="0.25">
      <c r="A1232" s="76"/>
      <c r="B1232" s="76"/>
      <c r="C1232" s="87"/>
      <c r="D1232" s="87"/>
      <c r="E1232" s="87"/>
      <c r="F1232" s="76"/>
      <c r="G1232" s="76"/>
      <c r="H1232" s="76"/>
      <c r="I1232" s="76"/>
      <c r="J1232" s="76"/>
      <c r="K1232" s="76"/>
      <c r="L1232" s="76"/>
      <c r="M1232" s="76"/>
      <c r="N1232" s="76"/>
      <c r="O1232" s="76"/>
      <c r="P1232" s="76"/>
      <c r="Q1232" s="76"/>
      <c r="R1232" s="76"/>
      <c r="S1232" s="76"/>
    </row>
    <row r="1233" spans="1:19" s="455" customFormat="1" x14ac:dyDescent="0.25">
      <c r="A1233" s="76"/>
      <c r="B1233" s="76"/>
      <c r="C1233" s="87"/>
      <c r="D1233" s="87"/>
      <c r="E1233" s="87"/>
      <c r="F1233" s="76"/>
      <c r="G1233" s="76"/>
      <c r="H1233" s="76"/>
      <c r="I1233" s="76"/>
      <c r="J1233" s="76"/>
      <c r="K1233" s="76"/>
      <c r="L1233" s="76"/>
      <c r="M1233" s="76"/>
      <c r="N1233" s="76"/>
      <c r="O1233" s="76"/>
      <c r="P1233" s="76"/>
      <c r="Q1233" s="76"/>
      <c r="R1233" s="76"/>
      <c r="S1233" s="76"/>
    </row>
    <row r="1234" spans="1:19" s="455" customFormat="1" x14ac:dyDescent="0.25">
      <c r="A1234" s="76"/>
      <c r="B1234" s="76"/>
      <c r="C1234" s="87"/>
      <c r="D1234" s="87"/>
      <c r="E1234" s="87"/>
      <c r="F1234" s="76"/>
      <c r="G1234" s="76"/>
      <c r="H1234" s="76"/>
      <c r="I1234" s="76"/>
      <c r="J1234" s="76"/>
      <c r="K1234" s="76"/>
      <c r="L1234" s="76"/>
      <c r="M1234" s="76"/>
      <c r="N1234" s="76"/>
      <c r="O1234" s="76"/>
      <c r="P1234" s="76"/>
      <c r="Q1234" s="76"/>
      <c r="R1234" s="76"/>
      <c r="S1234" s="76"/>
    </row>
    <row r="1235" spans="1:19" s="455" customFormat="1" x14ac:dyDescent="0.25">
      <c r="A1235" s="76"/>
      <c r="B1235" s="76"/>
      <c r="C1235" s="87"/>
      <c r="D1235" s="87"/>
      <c r="E1235" s="87"/>
      <c r="F1235" s="76"/>
      <c r="G1235" s="76"/>
      <c r="H1235" s="76"/>
      <c r="I1235" s="76"/>
      <c r="J1235" s="76"/>
      <c r="K1235" s="76"/>
      <c r="L1235" s="76"/>
      <c r="M1235" s="76"/>
      <c r="N1235" s="76"/>
      <c r="O1235" s="76"/>
      <c r="P1235" s="76"/>
      <c r="Q1235" s="76"/>
      <c r="R1235" s="76"/>
      <c r="S1235" s="76"/>
    </row>
    <row r="1236" spans="1:19" s="455" customFormat="1" x14ac:dyDescent="0.25">
      <c r="A1236" s="76"/>
      <c r="B1236" s="76"/>
      <c r="C1236" s="87"/>
      <c r="D1236" s="87"/>
      <c r="E1236" s="87"/>
      <c r="F1236" s="76"/>
      <c r="G1236" s="76"/>
      <c r="H1236" s="76"/>
      <c r="I1236" s="76"/>
      <c r="J1236" s="76"/>
      <c r="K1236" s="76"/>
      <c r="L1236" s="76"/>
      <c r="M1236" s="76"/>
      <c r="N1236" s="76"/>
      <c r="O1236" s="76"/>
      <c r="P1236" s="76"/>
      <c r="Q1236" s="76"/>
      <c r="R1236" s="76"/>
      <c r="S1236" s="76"/>
    </row>
    <row r="1237" spans="1:19" s="455" customFormat="1" x14ac:dyDescent="0.25">
      <c r="A1237" s="76"/>
      <c r="B1237" s="76"/>
      <c r="C1237" s="87"/>
      <c r="D1237" s="87"/>
      <c r="E1237" s="87"/>
      <c r="F1237" s="76"/>
      <c r="G1237" s="76"/>
      <c r="H1237" s="76"/>
      <c r="I1237" s="76"/>
      <c r="J1237" s="76"/>
      <c r="K1237" s="76"/>
      <c r="L1237" s="76"/>
      <c r="M1237" s="76"/>
      <c r="N1237" s="76"/>
      <c r="O1237" s="76"/>
      <c r="P1237" s="76"/>
      <c r="Q1237" s="76"/>
      <c r="R1237" s="76"/>
      <c r="S1237" s="76"/>
    </row>
    <row r="1238" spans="1:19" s="455" customFormat="1" x14ac:dyDescent="0.25">
      <c r="A1238" s="76"/>
      <c r="B1238" s="76"/>
      <c r="C1238" s="87"/>
      <c r="D1238" s="87"/>
      <c r="E1238" s="87"/>
      <c r="F1238" s="76"/>
      <c r="G1238" s="76"/>
      <c r="H1238" s="76"/>
      <c r="I1238" s="76"/>
      <c r="J1238" s="76"/>
      <c r="K1238" s="76"/>
      <c r="L1238" s="76"/>
      <c r="M1238" s="76"/>
      <c r="N1238" s="76"/>
      <c r="O1238" s="76"/>
      <c r="P1238" s="76"/>
      <c r="Q1238" s="76"/>
      <c r="R1238" s="76"/>
      <c r="S1238" s="76"/>
    </row>
    <row r="1239" spans="1:19" s="455" customFormat="1" x14ac:dyDescent="0.25">
      <c r="A1239" s="76"/>
      <c r="B1239" s="76"/>
      <c r="C1239" s="87"/>
      <c r="D1239" s="87"/>
      <c r="E1239" s="87"/>
      <c r="F1239" s="76"/>
      <c r="G1239" s="76"/>
      <c r="H1239" s="76"/>
      <c r="I1239" s="76"/>
      <c r="J1239" s="76"/>
      <c r="K1239" s="76"/>
      <c r="L1239" s="76"/>
      <c r="M1239" s="76"/>
      <c r="N1239" s="76"/>
      <c r="O1239" s="76"/>
      <c r="P1239" s="76"/>
      <c r="Q1239" s="76"/>
      <c r="R1239" s="76"/>
      <c r="S1239" s="76"/>
    </row>
    <row r="1240" spans="1:19" s="455" customFormat="1" x14ac:dyDescent="0.25">
      <c r="A1240" s="76"/>
      <c r="B1240" s="76"/>
      <c r="C1240" s="87"/>
      <c r="D1240" s="87"/>
      <c r="E1240" s="87"/>
      <c r="F1240" s="76"/>
      <c r="G1240" s="76"/>
      <c r="H1240" s="76"/>
      <c r="I1240" s="76"/>
      <c r="J1240" s="76"/>
      <c r="K1240" s="76"/>
      <c r="L1240" s="76"/>
      <c r="M1240" s="76"/>
      <c r="N1240" s="76"/>
      <c r="O1240" s="76"/>
      <c r="P1240" s="76"/>
      <c r="Q1240" s="76"/>
      <c r="R1240" s="76"/>
      <c r="S1240" s="76"/>
    </row>
    <row r="1241" spans="1:19" s="455" customFormat="1" x14ac:dyDescent="0.25">
      <c r="A1241" s="76"/>
      <c r="B1241" s="76"/>
      <c r="C1241" s="87"/>
      <c r="D1241" s="87"/>
      <c r="E1241" s="87"/>
      <c r="F1241" s="76"/>
      <c r="G1241" s="76"/>
      <c r="H1241" s="76"/>
      <c r="I1241" s="76"/>
      <c r="J1241" s="76"/>
      <c r="K1241" s="76"/>
      <c r="L1241" s="76"/>
      <c r="M1241" s="76"/>
      <c r="N1241" s="76"/>
      <c r="O1241" s="76"/>
      <c r="P1241" s="76"/>
      <c r="Q1241" s="76"/>
      <c r="R1241" s="76"/>
      <c r="S1241" s="76"/>
    </row>
    <row r="1242" spans="1:19" s="455" customFormat="1" x14ac:dyDescent="0.25">
      <c r="A1242" s="76"/>
      <c r="B1242" s="76"/>
      <c r="C1242" s="87"/>
      <c r="D1242" s="87"/>
      <c r="E1242" s="87"/>
      <c r="F1242" s="76"/>
      <c r="G1242" s="76"/>
      <c r="H1242" s="76"/>
      <c r="I1242" s="76"/>
      <c r="J1242" s="76"/>
      <c r="K1242" s="76"/>
      <c r="L1242" s="76"/>
      <c r="M1242" s="76"/>
      <c r="N1242" s="76"/>
      <c r="O1242" s="76"/>
      <c r="P1242" s="76"/>
      <c r="Q1242" s="76"/>
      <c r="R1242" s="76"/>
      <c r="S1242" s="76"/>
    </row>
    <row r="1243" spans="1:19" s="455" customFormat="1" x14ac:dyDescent="0.25">
      <c r="A1243" s="76"/>
      <c r="B1243" s="76"/>
      <c r="C1243" s="87"/>
      <c r="D1243" s="87"/>
      <c r="E1243" s="87"/>
      <c r="F1243" s="76"/>
      <c r="G1243" s="76"/>
      <c r="H1243" s="76"/>
      <c r="I1243" s="76"/>
      <c r="J1243" s="76"/>
      <c r="K1243" s="76"/>
      <c r="L1243" s="76"/>
      <c r="M1243" s="76"/>
      <c r="N1243" s="76"/>
      <c r="O1243" s="76"/>
      <c r="P1243" s="76"/>
      <c r="Q1243" s="76"/>
      <c r="R1243" s="76"/>
      <c r="S1243" s="76"/>
    </row>
    <row r="1244" spans="1:19" s="455" customFormat="1" x14ac:dyDescent="0.25">
      <c r="A1244" s="76"/>
      <c r="B1244" s="76"/>
      <c r="C1244" s="87"/>
      <c r="D1244" s="87"/>
      <c r="E1244" s="87"/>
      <c r="F1244" s="76"/>
      <c r="G1244" s="76"/>
      <c r="H1244" s="76"/>
      <c r="I1244" s="76"/>
      <c r="J1244" s="76"/>
      <c r="K1244" s="76"/>
      <c r="L1244" s="76"/>
      <c r="M1244" s="76"/>
      <c r="N1244" s="76"/>
      <c r="O1244" s="76"/>
      <c r="P1244" s="76"/>
      <c r="Q1244" s="76"/>
      <c r="R1244" s="76"/>
      <c r="S1244" s="76"/>
    </row>
    <row r="1245" spans="1:19" s="455" customFormat="1" x14ac:dyDescent="0.25">
      <c r="A1245" s="76"/>
      <c r="B1245" s="76"/>
      <c r="C1245" s="87"/>
      <c r="D1245" s="87"/>
      <c r="E1245" s="87"/>
      <c r="F1245" s="76"/>
      <c r="G1245" s="76"/>
      <c r="H1245" s="76"/>
      <c r="I1245" s="76"/>
      <c r="J1245" s="76"/>
      <c r="K1245" s="76"/>
      <c r="L1245" s="76"/>
      <c r="M1245" s="76"/>
      <c r="N1245" s="76"/>
      <c r="O1245" s="76"/>
      <c r="P1245" s="76"/>
      <c r="Q1245" s="76"/>
      <c r="R1245" s="76"/>
      <c r="S1245" s="76"/>
    </row>
    <row r="1246" spans="1:19" s="455" customFormat="1" x14ac:dyDescent="0.25">
      <c r="A1246" s="76"/>
      <c r="B1246" s="76"/>
      <c r="C1246" s="87"/>
      <c r="D1246" s="87"/>
      <c r="E1246" s="87"/>
      <c r="F1246" s="76"/>
      <c r="G1246" s="76"/>
      <c r="H1246" s="76"/>
      <c r="I1246" s="76"/>
      <c r="J1246" s="76"/>
      <c r="K1246" s="76"/>
      <c r="L1246" s="76"/>
      <c r="M1246" s="76"/>
      <c r="N1246" s="76"/>
      <c r="O1246" s="76"/>
      <c r="P1246" s="76"/>
      <c r="Q1246" s="76"/>
      <c r="R1246" s="76"/>
      <c r="S1246" s="76"/>
    </row>
    <row r="1247" spans="1:19" s="455" customFormat="1" x14ac:dyDescent="0.25">
      <c r="A1247" s="76"/>
      <c r="B1247" s="76"/>
      <c r="C1247" s="87"/>
      <c r="D1247" s="87"/>
      <c r="E1247" s="87"/>
      <c r="F1247" s="76"/>
      <c r="G1247" s="76"/>
      <c r="H1247" s="76"/>
      <c r="I1247" s="76"/>
      <c r="J1247" s="76"/>
      <c r="K1247" s="76"/>
      <c r="L1247" s="76"/>
      <c r="M1247" s="76"/>
      <c r="N1247" s="76"/>
      <c r="O1247" s="76"/>
      <c r="P1247" s="76"/>
      <c r="Q1247" s="76"/>
      <c r="R1247" s="76"/>
      <c r="S1247" s="76"/>
    </row>
    <row r="1248" spans="1:19" s="455" customFormat="1" x14ac:dyDescent="0.25">
      <c r="A1248" s="76"/>
      <c r="B1248" s="76"/>
      <c r="C1248" s="87"/>
      <c r="D1248" s="87"/>
      <c r="E1248" s="87"/>
      <c r="F1248" s="76"/>
      <c r="G1248" s="76"/>
      <c r="H1248" s="76"/>
      <c r="I1248" s="76"/>
      <c r="J1248" s="76"/>
      <c r="K1248" s="76"/>
      <c r="L1248" s="76"/>
      <c r="M1248" s="76"/>
      <c r="N1248" s="76"/>
      <c r="O1248" s="76"/>
      <c r="P1248" s="76"/>
      <c r="Q1248" s="76"/>
      <c r="R1248" s="76"/>
      <c r="S1248" s="76"/>
    </row>
    <row r="1249" spans="1:19" s="455" customFormat="1" x14ac:dyDescent="0.25">
      <c r="A1249" s="76"/>
      <c r="B1249" s="76"/>
      <c r="C1249" s="87"/>
      <c r="D1249" s="87"/>
      <c r="E1249" s="87"/>
      <c r="F1249" s="76"/>
      <c r="G1249" s="76"/>
      <c r="H1249" s="76"/>
      <c r="I1249" s="76"/>
      <c r="J1249" s="76"/>
      <c r="K1249" s="76"/>
      <c r="L1249" s="76"/>
      <c r="M1249" s="76"/>
      <c r="N1249" s="76"/>
      <c r="O1249" s="76"/>
      <c r="P1249" s="76"/>
      <c r="Q1249" s="76"/>
      <c r="R1249" s="76"/>
      <c r="S1249" s="76"/>
    </row>
    <row r="1250" spans="1:19" s="455" customFormat="1" x14ac:dyDescent="0.25">
      <c r="A1250" s="76"/>
      <c r="B1250" s="76"/>
      <c r="C1250" s="87"/>
      <c r="D1250" s="87"/>
      <c r="E1250" s="87"/>
      <c r="F1250" s="76"/>
      <c r="G1250" s="76"/>
      <c r="H1250" s="76"/>
      <c r="I1250" s="76"/>
      <c r="J1250" s="76"/>
      <c r="K1250" s="76"/>
      <c r="L1250" s="76"/>
      <c r="M1250" s="76"/>
      <c r="N1250" s="76"/>
      <c r="O1250" s="76"/>
      <c r="P1250" s="76"/>
      <c r="Q1250" s="76"/>
      <c r="R1250" s="76"/>
      <c r="S1250" s="76"/>
    </row>
    <row r="1251" spans="1:19" s="455" customFormat="1" x14ac:dyDescent="0.25">
      <c r="A1251" s="76"/>
      <c r="B1251" s="76"/>
      <c r="C1251" s="87"/>
      <c r="D1251" s="87"/>
      <c r="E1251" s="87"/>
      <c r="F1251" s="76"/>
      <c r="G1251" s="76"/>
      <c r="H1251" s="76"/>
      <c r="I1251" s="76"/>
      <c r="J1251" s="76"/>
      <c r="K1251" s="76"/>
      <c r="L1251" s="76"/>
      <c r="M1251" s="76"/>
      <c r="N1251" s="76"/>
      <c r="O1251" s="76"/>
      <c r="P1251" s="76"/>
      <c r="Q1251" s="76"/>
      <c r="R1251" s="76"/>
      <c r="S1251" s="76"/>
    </row>
    <row r="1252" spans="1:19" s="455" customFormat="1" x14ac:dyDescent="0.25">
      <c r="A1252" s="76"/>
      <c r="B1252" s="76"/>
      <c r="C1252" s="87"/>
      <c r="D1252" s="87"/>
      <c r="E1252" s="87"/>
      <c r="F1252" s="76"/>
      <c r="G1252" s="76"/>
      <c r="H1252" s="76"/>
      <c r="I1252" s="76"/>
      <c r="J1252" s="76"/>
      <c r="K1252" s="76"/>
      <c r="L1252" s="76"/>
      <c r="M1252" s="76"/>
      <c r="N1252" s="76"/>
      <c r="O1252" s="76"/>
      <c r="P1252" s="76"/>
      <c r="Q1252" s="76"/>
      <c r="R1252" s="76"/>
      <c r="S1252" s="76"/>
    </row>
    <row r="1253" spans="1:19" s="455" customFormat="1" x14ac:dyDescent="0.25">
      <c r="A1253" s="76"/>
      <c r="B1253" s="76"/>
      <c r="C1253" s="87"/>
      <c r="D1253" s="87"/>
      <c r="E1253" s="87"/>
      <c r="F1253" s="76"/>
      <c r="G1253" s="76"/>
      <c r="H1253" s="76"/>
      <c r="I1253" s="76"/>
      <c r="J1253" s="76"/>
      <c r="K1253" s="76"/>
      <c r="L1253" s="76"/>
      <c r="M1253" s="76"/>
      <c r="N1253" s="76"/>
      <c r="O1253" s="76"/>
      <c r="P1253" s="76"/>
      <c r="Q1253" s="76"/>
      <c r="R1253" s="76"/>
      <c r="S1253" s="76"/>
    </row>
    <row r="1254" spans="1:19" s="455" customFormat="1" x14ac:dyDescent="0.25">
      <c r="A1254" s="76"/>
      <c r="B1254" s="76"/>
      <c r="C1254" s="87"/>
      <c r="D1254" s="87"/>
      <c r="E1254" s="87"/>
      <c r="F1254" s="76"/>
      <c r="G1254" s="76"/>
      <c r="H1254" s="76"/>
      <c r="I1254" s="76"/>
      <c r="J1254" s="76"/>
      <c r="K1254" s="76"/>
      <c r="L1254" s="76"/>
      <c r="M1254" s="76"/>
      <c r="N1254" s="76"/>
      <c r="O1254" s="76"/>
      <c r="P1254" s="76"/>
      <c r="Q1254" s="76"/>
      <c r="R1254" s="76"/>
      <c r="S1254" s="76"/>
    </row>
    <row r="1255" spans="1:19" s="455" customFormat="1" x14ac:dyDescent="0.25">
      <c r="A1255" s="76"/>
      <c r="B1255" s="76"/>
      <c r="C1255" s="87"/>
      <c r="D1255" s="87"/>
      <c r="E1255" s="87"/>
      <c r="F1255" s="76"/>
      <c r="G1255" s="76"/>
      <c r="H1255" s="76"/>
      <c r="I1255" s="76"/>
      <c r="J1255" s="76"/>
      <c r="K1255" s="76"/>
      <c r="L1255" s="76"/>
      <c r="M1255" s="76"/>
      <c r="N1255" s="76"/>
      <c r="O1255" s="76"/>
      <c r="P1255" s="76"/>
      <c r="Q1255" s="76"/>
      <c r="R1255" s="76"/>
      <c r="S1255" s="76"/>
    </row>
    <row r="1256" spans="1:19" s="455" customFormat="1" x14ac:dyDescent="0.25">
      <c r="A1256" s="76"/>
      <c r="B1256" s="76"/>
      <c r="C1256" s="87"/>
      <c r="D1256" s="87"/>
      <c r="E1256" s="87"/>
      <c r="F1256" s="76"/>
      <c r="G1256" s="76"/>
      <c r="H1256" s="76"/>
      <c r="I1256" s="76"/>
      <c r="J1256" s="76"/>
      <c r="K1256" s="76"/>
      <c r="L1256" s="76"/>
      <c r="M1256" s="76"/>
      <c r="N1256" s="76"/>
      <c r="O1256" s="76"/>
      <c r="P1256" s="76"/>
      <c r="Q1256" s="76"/>
      <c r="R1256" s="76"/>
      <c r="S1256" s="76"/>
    </row>
    <row r="1257" spans="1:19" s="455" customFormat="1" x14ac:dyDescent="0.25">
      <c r="A1257" s="76"/>
      <c r="B1257" s="76"/>
      <c r="C1257" s="87"/>
      <c r="D1257" s="87"/>
      <c r="E1257" s="87"/>
      <c r="F1257" s="76"/>
      <c r="G1257" s="76"/>
      <c r="H1257" s="76"/>
      <c r="I1257" s="76"/>
      <c r="J1257" s="76"/>
      <c r="K1257" s="76"/>
      <c r="L1257" s="76"/>
      <c r="M1257" s="76"/>
      <c r="N1257" s="76"/>
      <c r="O1257" s="76"/>
      <c r="P1257" s="76"/>
      <c r="Q1257" s="76"/>
      <c r="R1257" s="76"/>
      <c r="S1257" s="76"/>
    </row>
    <row r="1258" spans="1:19" s="455" customFormat="1" x14ac:dyDescent="0.25">
      <c r="A1258" s="76"/>
      <c r="B1258" s="76"/>
      <c r="C1258" s="87"/>
      <c r="D1258" s="87"/>
      <c r="E1258" s="87"/>
      <c r="F1258" s="76"/>
      <c r="G1258" s="76"/>
      <c r="H1258" s="76"/>
      <c r="I1258" s="76"/>
      <c r="J1258" s="76"/>
      <c r="K1258" s="76"/>
      <c r="L1258" s="76"/>
      <c r="M1258" s="76"/>
      <c r="N1258" s="76"/>
      <c r="O1258" s="76"/>
      <c r="P1258" s="76"/>
      <c r="Q1258" s="76"/>
      <c r="R1258" s="76"/>
      <c r="S1258" s="76"/>
    </row>
    <row r="1259" spans="1:19" s="455" customFormat="1" x14ac:dyDescent="0.25">
      <c r="A1259" s="76"/>
      <c r="B1259" s="76"/>
      <c r="C1259" s="87"/>
      <c r="D1259" s="87"/>
      <c r="E1259" s="87"/>
      <c r="F1259" s="76"/>
      <c r="G1259" s="76"/>
      <c r="H1259" s="76"/>
      <c r="I1259" s="76"/>
      <c r="J1259" s="76"/>
      <c r="K1259" s="76"/>
      <c r="L1259" s="76"/>
      <c r="M1259" s="76"/>
      <c r="N1259" s="76"/>
      <c r="O1259" s="76"/>
      <c r="P1259" s="76"/>
      <c r="Q1259" s="76"/>
      <c r="R1259" s="76"/>
      <c r="S1259" s="76"/>
    </row>
    <row r="1260" spans="1:19" s="455" customFormat="1" x14ac:dyDescent="0.25">
      <c r="A1260" s="76"/>
      <c r="B1260" s="76"/>
      <c r="C1260" s="87"/>
      <c r="D1260" s="87"/>
      <c r="E1260" s="87"/>
      <c r="F1260" s="76"/>
      <c r="G1260" s="76"/>
      <c r="H1260" s="76"/>
      <c r="I1260" s="76"/>
      <c r="J1260" s="76"/>
      <c r="K1260" s="76"/>
      <c r="L1260" s="76"/>
      <c r="M1260" s="76"/>
      <c r="N1260" s="76"/>
      <c r="O1260" s="76"/>
      <c r="P1260" s="76"/>
      <c r="Q1260" s="76"/>
      <c r="R1260" s="76"/>
      <c r="S1260" s="76"/>
    </row>
    <row r="1261" spans="1:19" s="455" customFormat="1" x14ac:dyDescent="0.25">
      <c r="A1261" s="76"/>
      <c r="B1261" s="76"/>
      <c r="C1261" s="87"/>
      <c r="D1261" s="87"/>
      <c r="E1261" s="87"/>
      <c r="F1261" s="76"/>
      <c r="G1261" s="76"/>
      <c r="H1261" s="76"/>
      <c r="I1261" s="76"/>
      <c r="J1261" s="76"/>
      <c r="K1261" s="76"/>
      <c r="L1261" s="76"/>
      <c r="M1261" s="76"/>
      <c r="N1261" s="76"/>
      <c r="O1261" s="76"/>
      <c r="P1261" s="76"/>
      <c r="Q1261" s="76"/>
      <c r="R1261" s="76"/>
      <c r="S1261" s="76"/>
    </row>
    <row r="1262" spans="1:19" s="455" customFormat="1" x14ac:dyDescent="0.25">
      <c r="A1262" s="76"/>
      <c r="B1262" s="76"/>
      <c r="C1262" s="87"/>
      <c r="D1262" s="87"/>
      <c r="E1262" s="87"/>
      <c r="F1262" s="76"/>
      <c r="G1262" s="76"/>
      <c r="H1262" s="76"/>
      <c r="I1262" s="76"/>
      <c r="J1262" s="76"/>
      <c r="K1262" s="76"/>
      <c r="L1262" s="76"/>
      <c r="M1262" s="76"/>
      <c r="N1262" s="76"/>
      <c r="O1262" s="76"/>
      <c r="P1262" s="76"/>
      <c r="Q1262" s="76"/>
      <c r="R1262" s="76"/>
      <c r="S1262" s="76"/>
    </row>
    <row r="1263" spans="1:19" s="455" customFormat="1" x14ac:dyDescent="0.25">
      <c r="A1263" s="76"/>
      <c r="B1263" s="76"/>
      <c r="C1263" s="87"/>
      <c r="D1263" s="87"/>
      <c r="E1263" s="87"/>
      <c r="F1263" s="76"/>
      <c r="G1263" s="76"/>
      <c r="H1263" s="76"/>
      <c r="I1263" s="76"/>
      <c r="J1263" s="76"/>
      <c r="K1263" s="76"/>
      <c r="L1263" s="76"/>
      <c r="M1263" s="76"/>
      <c r="N1263" s="76"/>
      <c r="O1263" s="76"/>
      <c r="P1263" s="76"/>
      <c r="Q1263" s="76"/>
      <c r="R1263" s="76"/>
      <c r="S1263" s="76"/>
    </row>
    <row r="1264" spans="1:19" s="455" customFormat="1" x14ac:dyDescent="0.25">
      <c r="A1264" s="76"/>
      <c r="B1264" s="76"/>
      <c r="C1264" s="87"/>
      <c r="D1264" s="87"/>
      <c r="E1264" s="87"/>
      <c r="F1264" s="76"/>
      <c r="G1264" s="76"/>
      <c r="H1264" s="76"/>
      <c r="I1264" s="76"/>
      <c r="J1264" s="76"/>
      <c r="K1264" s="76"/>
      <c r="L1264" s="76"/>
      <c r="M1264" s="76"/>
      <c r="N1264" s="76"/>
      <c r="O1264" s="76"/>
      <c r="P1264" s="76"/>
      <c r="Q1264" s="76"/>
      <c r="R1264" s="76"/>
      <c r="S1264" s="76"/>
    </row>
    <row r="1265" spans="1:19" s="455" customFormat="1" x14ac:dyDescent="0.25">
      <c r="A1265" s="76"/>
      <c r="B1265" s="76"/>
      <c r="C1265" s="87"/>
      <c r="D1265" s="87"/>
      <c r="E1265" s="87"/>
      <c r="F1265" s="76"/>
      <c r="G1265" s="76"/>
      <c r="H1265" s="76"/>
      <c r="I1265" s="76"/>
      <c r="J1265" s="76"/>
      <c r="K1265" s="76"/>
      <c r="L1265" s="76"/>
      <c r="M1265" s="76"/>
      <c r="N1265" s="76"/>
      <c r="O1265" s="76"/>
      <c r="P1265" s="76"/>
      <c r="Q1265" s="76"/>
      <c r="R1265" s="76"/>
      <c r="S1265" s="76"/>
    </row>
    <row r="1266" spans="1:19" s="455" customFormat="1" x14ac:dyDescent="0.25">
      <c r="A1266" s="76"/>
      <c r="B1266" s="76"/>
      <c r="C1266" s="87"/>
      <c r="D1266" s="87"/>
      <c r="E1266" s="87"/>
      <c r="F1266" s="76"/>
      <c r="G1266" s="76"/>
      <c r="H1266" s="76"/>
      <c r="I1266" s="76"/>
      <c r="J1266" s="76"/>
      <c r="K1266" s="76"/>
      <c r="L1266" s="76"/>
      <c r="M1266" s="76"/>
      <c r="N1266" s="76"/>
      <c r="O1266" s="76"/>
      <c r="P1266" s="76"/>
      <c r="Q1266" s="76"/>
      <c r="R1266" s="76"/>
      <c r="S1266" s="76"/>
    </row>
    <row r="1267" spans="1:19" s="455" customFormat="1" x14ac:dyDescent="0.25">
      <c r="A1267" s="76"/>
      <c r="B1267" s="76"/>
      <c r="C1267" s="87"/>
      <c r="D1267" s="87"/>
      <c r="E1267" s="87"/>
      <c r="F1267" s="76"/>
      <c r="G1267" s="76"/>
      <c r="H1267" s="76"/>
      <c r="I1267" s="76"/>
      <c r="J1267" s="76"/>
      <c r="K1267" s="76"/>
      <c r="L1267" s="76"/>
      <c r="M1267" s="76"/>
      <c r="N1267" s="76"/>
      <c r="O1267" s="76"/>
      <c r="P1267" s="76"/>
      <c r="Q1267" s="76"/>
      <c r="R1267" s="76"/>
      <c r="S1267" s="76"/>
    </row>
    <row r="1268" spans="1:19" s="455" customFormat="1" x14ac:dyDescent="0.25">
      <c r="A1268" s="76"/>
      <c r="B1268" s="76"/>
      <c r="C1268" s="87"/>
      <c r="D1268" s="87"/>
      <c r="E1268" s="87"/>
      <c r="F1268" s="76"/>
      <c r="G1268" s="76"/>
      <c r="H1268" s="76"/>
      <c r="I1268" s="76"/>
      <c r="J1268" s="76"/>
      <c r="K1268" s="76"/>
      <c r="L1268" s="76"/>
      <c r="M1268" s="76"/>
      <c r="N1268" s="76"/>
      <c r="O1268" s="76"/>
      <c r="P1268" s="76"/>
      <c r="Q1268" s="76"/>
      <c r="R1268" s="76"/>
      <c r="S1268" s="76"/>
    </row>
    <row r="1269" spans="1:19" s="455" customFormat="1" x14ac:dyDescent="0.25">
      <c r="A1269" s="76"/>
      <c r="B1269" s="76"/>
      <c r="C1269" s="87"/>
      <c r="D1269" s="87"/>
      <c r="E1269" s="87"/>
      <c r="F1269" s="76"/>
      <c r="G1269" s="76"/>
      <c r="H1269" s="76"/>
      <c r="I1269" s="76"/>
      <c r="J1269" s="76"/>
      <c r="K1269" s="76"/>
      <c r="L1269" s="76"/>
      <c r="M1269" s="76"/>
      <c r="N1269" s="76"/>
      <c r="O1269" s="76"/>
      <c r="P1269" s="76"/>
      <c r="Q1269" s="76"/>
      <c r="R1269" s="76"/>
      <c r="S1269" s="76"/>
    </row>
    <row r="1270" spans="1:19" s="455" customFormat="1" x14ac:dyDescent="0.25">
      <c r="A1270" s="76"/>
      <c r="B1270" s="76"/>
      <c r="C1270" s="87"/>
      <c r="D1270" s="87"/>
      <c r="E1270" s="87"/>
      <c r="F1270" s="76"/>
      <c r="G1270" s="76"/>
      <c r="H1270" s="76"/>
      <c r="I1270" s="76"/>
      <c r="J1270" s="76"/>
      <c r="K1270" s="76"/>
      <c r="L1270" s="76"/>
      <c r="M1270" s="76"/>
      <c r="N1270" s="76"/>
      <c r="O1270" s="76"/>
      <c r="P1270" s="76"/>
      <c r="Q1270" s="76"/>
      <c r="R1270" s="76"/>
      <c r="S1270" s="76"/>
    </row>
    <row r="1271" spans="1:19" s="455" customFormat="1" x14ac:dyDescent="0.25">
      <c r="A1271" s="76"/>
      <c r="B1271" s="76"/>
      <c r="C1271" s="87"/>
      <c r="D1271" s="87"/>
      <c r="E1271" s="87"/>
      <c r="F1271" s="76"/>
      <c r="G1271" s="76"/>
      <c r="H1271" s="76"/>
      <c r="I1271" s="76"/>
      <c r="J1271" s="76"/>
      <c r="K1271" s="76"/>
      <c r="L1271" s="76"/>
      <c r="M1271" s="76"/>
      <c r="N1271" s="76"/>
      <c r="O1271" s="76"/>
      <c r="P1271" s="76"/>
      <c r="Q1271" s="76"/>
      <c r="R1271" s="76"/>
      <c r="S1271" s="76"/>
    </row>
    <row r="1272" spans="1:19" s="455" customFormat="1" x14ac:dyDescent="0.25">
      <c r="A1272" s="76"/>
      <c r="B1272" s="76"/>
      <c r="C1272" s="87"/>
      <c r="D1272" s="87"/>
      <c r="E1272" s="87"/>
      <c r="F1272" s="76"/>
      <c r="G1272" s="76"/>
      <c r="H1272" s="76"/>
      <c r="I1272" s="76"/>
      <c r="J1272" s="76"/>
      <c r="K1272" s="76"/>
      <c r="L1272" s="76"/>
      <c r="M1272" s="76"/>
      <c r="N1272" s="76"/>
      <c r="O1272" s="76"/>
      <c r="P1272" s="76"/>
      <c r="Q1272" s="76"/>
      <c r="R1272" s="76"/>
      <c r="S1272" s="76"/>
    </row>
    <row r="1273" spans="1:19" s="455" customFormat="1" x14ac:dyDescent="0.25">
      <c r="A1273" s="76"/>
      <c r="B1273" s="76"/>
      <c r="C1273" s="87"/>
      <c r="D1273" s="87"/>
      <c r="E1273" s="87"/>
      <c r="F1273" s="76"/>
      <c r="G1273" s="76"/>
      <c r="H1273" s="76"/>
      <c r="I1273" s="76"/>
      <c r="J1273" s="76"/>
      <c r="K1273" s="76"/>
      <c r="L1273" s="76"/>
      <c r="M1273" s="76"/>
      <c r="N1273" s="76"/>
      <c r="O1273" s="76"/>
      <c r="P1273" s="76"/>
      <c r="Q1273" s="76"/>
      <c r="R1273" s="76"/>
      <c r="S1273" s="76"/>
    </row>
    <row r="1274" spans="1:19" s="455" customFormat="1" x14ac:dyDescent="0.25">
      <c r="A1274" s="76"/>
      <c r="B1274" s="76"/>
      <c r="C1274" s="87"/>
      <c r="D1274" s="87"/>
      <c r="E1274" s="87"/>
      <c r="F1274" s="76"/>
      <c r="G1274" s="76"/>
      <c r="H1274" s="76"/>
      <c r="I1274" s="76"/>
      <c r="J1274" s="76"/>
      <c r="K1274" s="76"/>
      <c r="L1274" s="76"/>
      <c r="M1274" s="76"/>
      <c r="N1274" s="76"/>
      <c r="O1274" s="76"/>
      <c r="P1274" s="76"/>
      <c r="Q1274" s="76"/>
      <c r="R1274" s="76"/>
      <c r="S1274" s="76"/>
    </row>
    <row r="1275" spans="1:19" s="455" customFormat="1" x14ac:dyDescent="0.25">
      <c r="A1275" s="76"/>
      <c r="B1275" s="76"/>
      <c r="C1275" s="87"/>
      <c r="D1275" s="87"/>
      <c r="E1275" s="87"/>
      <c r="F1275" s="76"/>
      <c r="G1275" s="76"/>
      <c r="H1275" s="76"/>
      <c r="I1275" s="76"/>
      <c r="J1275" s="76"/>
      <c r="K1275" s="76"/>
      <c r="L1275" s="76"/>
      <c r="M1275" s="76"/>
      <c r="N1275" s="76"/>
      <c r="O1275" s="76"/>
      <c r="P1275" s="76"/>
      <c r="Q1275" s="76"/>
      <c r="R1275" s="76"/>
      <c r="S1275" s="76"/>
    </row>
    <row r="1276" spans="1:19" s="455" customFormat="1" x14ac:dyDescent="0.25">
      <c r="A1276" s="76"/>
      <c r="B1276" s="76"/>
      <c r="C1276" s="87"/>
      <c r="D1276" s="87"/>
      <c r="E1276" s="87"/>
      <c r="F1276" s="76"/>
      <c r="G1276" s="76"/>
      <c r="H1276" s="76"/>
      <c r="I1276" s="76"/>
      <c r="J1276" s="76"/>
      <c r="K1276" s="76"/>
      <c r="L1276" s="76"/>
      <c r="M1276" s="76"/>
      <c r="N1276" s="76"/>
      <c r="O1276" s="76"/>
      <c r="P1276" s="76"/>
      <c r="Q1276" s="76"/>
      <c r="R1276" s="76"/>
      <c r="S1276" s="76"/>
    </row>
    <row r="1277" spans="1:19" s="455" customFormat="1" x14ac:dyDescent="0.25">
      <c r="A1277" s="76"/>
      <c r="B1277" s="76"/>
      <c r="C1277" s="87"/>
      <c r="D1277" s="87"/>
      <c r="E1277" s="87"/>
      <c r="F1277" s="76"/>
      <c r="G1277" s="76"/>
      <c r="H1277" s="76"/>
      <c r="I1277" s="76"/>
      <c r="J1277" s="76"/>
      <c r="K1277" s="76"/>
      <c r="L1277" s="76"/>
      <c r="M1277" s="76"/>
      <c r="N1277" s="76"/>
      <c r="O1277" s="76"/>
      <c r="P1277" s="76"/>
      <c r="Q1277" s="76"/>
      <c r="R1277" s="76"/>
      <c r="S1277" s="76"/>
    </row>
    <row r="1278" spans="1:19" s="455" customFormat="1" x14ac:dyDescent="0.25">
      <c r="A1278" s="76"/>
      <c r="B1278" s="76"/>
      <c r="C1278" s="87"/>
      <c r="D1278" s="87"/>
      <c r="E1278" s="87"/>
      <c r="F1278" s="76"/>
      <c r="G1278" s="76"/>
      <c r="H1278" s="76"/>
      <c r="I1278" s="76"/>
      <c r="J1278" s="76"/>
      <c r="K1278" s="76"/>
      <c r="L1278" s="76"/>
      <c r="M1278" s="76"/>
      <c r="N1278" s="76"/>
      <c r="O1278" s="76"/>
      <c r="P1278" s="76"/>
      <c r="Q1278" s="76"/>
      <c r="R1278" s="76"/>
      <c r="S1278" s="76"/>
    </row>
    <row r="1279" spans="1:19" s="455" customFormat="1" x14ac:dyDescent="0.25">
      <c r="A1279" s="76"/>
      <c r="B1279" s="76"/>
      <c r="C1279" s="87"/>
      <c r="D1279" s="87"/>
      <c r="E1279" s="87"/>
      <c r="F1279" s="76"/>
      <c r="G1279" s="76"/>
      <c r="H1279" s="76"/>
      <c r="I1279" s="76"/>
      <c r="J1279" s="76"/>
      <c r="K1279" s="76"/>
      <c r="L1279" s="76"/>
      <c r="M1279" s="76"/>
      <c r="N1279" s="76"/>
      <c r="O1279" s="76"/>
      <c r="P1279" s="76"/>
      <c r="Q1279" s="76"/>
      <c r="R1279" s="76"/>
      <c r="S1279" s="76"/>
    </row>
    <row r="1280" spans="1:19" s="455" customFormat="1" x14ac:dyDescent="0.25">
      <c r="A1280" s="76"/>
      <c r="B1280" s="76"/>
      <c r="C1280" s="87"/>
      <c r="D1280" s="87"/>
      <c r="E1280" s="87"/>
      <c r="F1280" s="76"/>
      <c r="G1280" s="76"/>
      <c r="H1280" s="76"/>
      <c r="I1280" s="76"/>
      <c r="J1280" s="76"/>
      <c r="K1280" s="76"/>
      <c r="L1280" s="76"/>
      <c r="M1280" s="76"/>
      <c r="N1280" s="76"/>
      <c r="O1280" s="76"/>
      <c r="P1280" s="76"/>
      <c r="Q1280" s="76"/>
      <c r="R1280" s="76"/>
      <c r="S1280" s="76"/>
    </row>
    <row r="1281" spans="1:19" s="455" customFormat="1" x14ac:dyDescent="0.25">
      <c r="A1281" s="76"/>
      <c r="B1281" s="76"/>
      <c r="C1281" s="87"/>
      <c r="D1281" s="87"/>
      <c r="E1281" s="87"/>
      <c r="F1281" s="76"/>
      <c r="G1281" s="76"/>
      <c r="H1281" s="76"/>
      <c r="I1281" s="76"/>
      <c r="J1281" s="76"/>
      <c r="K1281" s="76"/>
      <c r="L1281" s="76"/>
      <c r="M1281" s="76"/>
      <c r="N1281" s="76"/>
      <c r="O1281" s="76"/>
      <c r="P1281" s="76"/>
      <c r="Q1281" s="76"/>
      <c r="R1281" s="76"/>
      <c r="S1281" s="76"/>
    </row>
    <row r="1282" spans="1:19" s="455" customFormat="1" x14ac:dyDescent="0.25">
      <c r="A1282" s="76"/>
      <c r="B1282" s="76"/>
      <c r="C1282" s="87"/>
      <c r="D1282" s="87"/>
      <c r="E1282" s="87"/>
      <c r="F1282" s="76"/>
      <c r="G1282" s="76"/>
      <c r="H1282" s="76"/>
      <c r="I1282" s="76"/>
      <c r="J1282" s="76"/>
      <c r="K1282" s="76"/>
      <c r="L1282" s="76"/>
      <c r="M1282" s="76"/>
      <c r="N1282" s="76"/>
      <c r="O1282" s="76"/>
      <c r="P1282" s="76"/>
      <c r="Q1282" s="76"/>
      <c r="R1282" s="76"/>
      <c r="S1282" s="76"/>
    </row>
    <row r="1283" spans="1:19" s="455" customFormat="1" x14ac:dyDescent="0.25">
      <c r="A1283" s="76"/>
      <c r="B1283" s="76"/>
      <c r="C1283" s="87"/>
      <c r="D1283" s="87"/>
      <c r="E1283" s="87"/>
      <c r="F1283" s="76"/>
      <c r="G1283" s="76"/>
      <c r="H1283" s="76"/>
      <c r="I1283" s="76"/>
      <c r="J1283" s="76"/>
      <c r="K1283" s="76"/>
      <c r="L1283" s="76"/>
      <c r="M1283" s="76"/>
      <c r="N1283" s="76"/>
      <c r="O1283" s="76"/>
      <c r="P1283" s="76"/>
      <c r="Q1283" s="76"/>
      <c r="R1283" s="76"/>
      <c r="S1283" s="76"/>
    </row>
    <row r="1284" spans="1:19" s="455" customFormat="1" x14ac:dyDescent="0.25">
      <c r="A1284" s="76"/>
      <c r="B1284" s="76"/>
      <c r="C1284" s="87"/>
      <c r="D1284" s="87"/>
      <c r="E1284" s="87"/>
      <c r="F1284" s="76"/>
      <c r="G1284" s="76"/>
      <c r="H1284" s="76"/>
      <c r="I1284" s="76"/>
      <c r="J1284" s="76"/>
      <c r="K1284" s="76"/>
      <c r="L1284" s="76"/>
      <c r="M1284" s="76"/>
      <c r="N1284" s="76"/>
      <c r="O1284" s="76"/>
      <c r="P1284" s="76"/>
      <c r="Q1284" s="76"/>
      <c r="R1284" s="76"/>
      <c r="S1284" s="76"/>
    </row>
    <row r="1285" spans="1:19" s="455" customFormat="1" x14ac:dyDescent="0.25">
      <c r="A1285" s="76"/>
      <c r="B1285" s="76"/>
      <c r="C1285" s="87"/>
      <c r="D1285" s="87"/>
      <c r="E1285" s="87"/>
      <c r="F1285" s="76"/>
      <c r="G1285" s="76"/>
      <c r="H1285" s="76"/>
      <c r="I1285" s="76"/>
      <c r="J1285" s="76"/>
      <c r="K1285" s="76"/>
      <c r="L1285" s="76"/>
      <c r="M1285" s="76"/>
      <c r="N1285" s="76"/>
      <c r="O1285" s="76"/>
      <c r="P1285" s="76"/>
      <c r="Q1285" s="76"/>
      <c r="R1285" s="76"/>
      <c r="S1285" s="76"/>
    </row>
    <row r="1286" spans="1:19" s="455" customFormat="1" x14ac:dyDescent="0.25">
      <c r="A1286" s="76"/>
      <c r="B1286" s="76"/>
      <c r="C1286" s="87"/>
      <c r="D1286" s="87"/>
      <c r="E1286" s="87"/>
      <c r="F1286" s="76"/>
      <c r="G1286" s="76"/>
      <c r="H1286" s="76"/>
      <c r="I1286" s="76"/>
      <c r="J1286" s="76"/>
      <c r="K1286" s="76"/>
      <c r="L1286" s="76"/>
      <c r="M1286" s="76"/>
      <c r="N1286" s="76"/>
      <c r="O1286" s="76"/>
      <c r="P1286" s="76"/>
      <c r="Q1286" s="76"/>
      <c r="R1286" s="76"/>
      <c r="S1286" s="76"/>
    </row>
    <row r="1287" spans="1:19" s="455" customFormat="1" x14ac:dyDescent="0.25">
      <c r="A1287" s="76"/>
      <c r="B1287" s="76"/>
      <c r="C1287" s="87"/>
      <c r="D1287" s="87"/>
      <c r="E1287" s="87"/>
      <c r="F1287" s="76"/>
      <c r="G1287" s="76"/>
      <c r="H1287" s="76"/>
      <c r="I1287" s="76"/>
      <c r="J1287" s="76"/>
      <c r="K1287" s="76"/>
      <c r="L1287" s="76"/>
      <c r="M1287" s="76"/>
      <c r="N1287" s="76"/>
      <c r="O1287" s="76"/>
      <c r="P1287" s="76"/>
      <c r="Q1287" s="76"/>
      <c r="R1287" s="76"/>
      <c r="S1287" s="76"/>
    </row>
    <row r="1288" spans="1:19" s="455" customFormat="1" x14ac:dyDescent="0.25">
      <c r="A1288" s="76"/>
      <c r="B1288" s="76"/>
      <c r="C1288" s="87"/>
      <c r="D1288" s="87"/>
      <c r="E1288" s="87"/>
      <c r="F1288" s="76"/>
      <c r="G1288" s="76"/>
      <c r="H1288" s="76"/>
      <c r="I1288" s="76"/>
      <c r="J1288" s="76"/>
      <c r="K1288" s="76"/>
      <c r="L1288" s="76"/>
      <c r="M1288" s="76"/>
      <c r="N1288" s="76"/>
      <c r="O1288" s="76"/>
      <c r="P1288" s="76"/>
      <c r="Q1288" s="76"/>
      <c r="R1288" s="76"/>
      <c r="S1288" s="76"/>
    </row>
    <row r="1289" spans="1:19" s="455" customFormat="1" x14ac:dyDescent="0.25">
      <c r="A1289" s="76"/>
      <c r="B1289" s="76"/>
      <c r="C1289" s="87"/>
      <c r="D1289" s="87"/>
      <c r="E1289" s="87"/>
      <c r="F1289" s="76"/>
      <c r="G1289" s="76"/>
      <c r="H1289" s="76"/>
      <c r="I1289" s="76"/>
      <c r="J1289" s="76"/>
      <c r="K1289" s="76"/>
      <c r="L1289" s="76"/>
      <c r="M1289" s="76"/>
      <c r="N1289" s="76"/>
      <c r="O1289" s="76"/>
      <c r="P1289" s="76"/>
      <c r="Q1289" s="76"/>
      <c r="R1289" s="76"/>
      <c r="S1289" s="76"/>
    </row>
    <row r="1290" spans="1:19" s="455" customFormat="1" x14ac:dyDescent="0.25">
      <c r="A1290" s="76"/>
      <c r="B1290" s="76"/>
      <c r="C1290" s="87"/>
      <c r="D1290" s="87"/>
      <c r="E1290" s="87"/>
      <c r="F1290" s="76"/>
      <c r="G1290" s="76"/>
      <c r="H1290" s="76"/>
      <c r="I1290" s="76"/>
      <c r="J1290" s="76"/>
      <c r="K1290" s="76"/>
      <c r="L1290" s="76"/>
      <c r="M1290" s="76"/>
      <c r="N1290" s="76"/>
      <c r="O1290" s="76"/>
      <c r="P1290" s="76"/>
      <c r="Q1290" s="76"/>
      <c r="R1290" s="76"/>
      <c r="S1290" s="76"/>
    </row>
    <row r="1291" spans="1:19" s="455" customFormat="1" x14ac:dyDescent="0.25">
      <c r="A1291" s="76"/>
      <c r="B1291" s="76"/>
      <c r="C1291" s="87"/>
      <c r="D1291" s="87"/>
      <c r="E1291" s="87"/>
      <c r="F1291" s="76"/>
      <c r="G1291" s="76"/>
      <c r="H1291" s="76"/>
      <c r="I1291" s="76"/>
      <c r="J1291" s="76"/>
      <c r="K1291" s="76"/>
      <c r="L1291" s="76"/>
      <c r="M1291" s="76"/>
      <c r="N1291" s="76"/>
      <c r="O1291" s="76"/>
      <c r="P1291" s="76"/>
      <c r="Q1291" s="76"/>
      <c r="R1291" s="76"/>
      <c r="S1291" s="76"/>
    </row>
    <row r="1292" spans="1:19" s="455" customFormat="1" x14ac:dyDescent="0.25">
      <c r="A1292" s="76"/>
      <c r="B1292" s="76"/>
      <c r="C1292" s="87"/>
      <c r="D1292" s="87"/>
      <c r="E1292" s="87"/>
      <c r="F1292" s="76"/>
      <c r="G1292" s="76"/>
      <c r="H1292" s="76"/>
      <c r="I1292" s="76"/>
      <c r="J1292" s="76"/>
      <c r="K1292" s="76"/>
      <c r="L1292" s="76"/>
      <c r="M1292" s="76"/>
      <c r="N1292" s="76"/>
      <c r="O1292" s="76"/>
      <c r="P1292" s="76"/>
      <c r="Q1292" s="76"/>
      <c r="R1292" s="76"/>
      <c r="S1292" s="76"/>
    </row>
    <row r="1293" spans="1:19" s="455" customFormat="1" x14ac:dyDescent="0.25">
      <c r="A1293" s="76"/>
      <c r="B1293" s="76"/>
      <c r="C1293" s="87"/>
      <c r="D1293" s="87"/>
      <c r="E1293" s="87"/>
      <c r="F1293" s="76"/>
      <c r="G1293" s="76"/>
      <c r="H1293" s="76"/>
      <c r="I1293" s="76"/>
      <c r="J1293" s="76"/>
      <c r="K1293" s="76"/>
      <c r="L1293" s="76"/>
      <c r="M1293" s="76"/>
      <c r="N1293" s="76"/>
      <c r="O1293" s="76"/>
      <c r="P1293" s="76"/>
      <c r="Q1293" s="76"/>
      <c r="R1293" s="76"/>
      <c r="S1293" s="76"/>
    </row>
    <row r="1294" spans="1:19" s="455" customFormat="1" x14ac:dyDescent="0.25">
      <c r="A1294" s="76"/>
      <c r="B1294" s="76"/>
      <c r="C1294" s="87"/>
      <c r="D1294" s="87"/>
      <c r="E1294" s="87"/>
      <c r="F1294" s="76"/>
      <c r="G1294" s="76"/>
      <c r="H1294" s="76"/>
      <c r="I1294" s="76"/>
      <c r="J1294" s="76"/>
      <c r="K1294" s="76"/>
      <c r="L1294" s="76"/>
      <c r="M1294" s="76"/>
      <c r="N1294" s="76"/>
      <c r="O1294" s="76"/>
      <c r="P1294" s="76"/>
      <c r="Q1294" s="76"/>
      <c r="R1294" s="76"/>
      <c r="S1294" s="76"/>
    </row>
    <row r="1295" spans="1:19" s="455" customFormat="1" x14ac:dyDescent="0.25">
      <c r="A1295" s="76"/>
      <c r="B1295" s="76"/>
      <c r="C1295" s="87"/>
      <c r="D1295" s="87"/>
      <c r="E1295" s="87"/>
      <c r="F1295" s="76"/>
      <c r="G1295" s="76"/>
      <c r="H1295" s="76"/>
      <c r="I1295" s="76"/>
      <c r="J1295" s="76"/>
      <c r="K1295" s="76"/>
      <c r="L1295" s="76"/>
      <c r="M1295" s="76"/>
      <c r="N1295" s="76"/>
      <c r="O1295" s="76"/>
      <c r="P1295" s="76"/>
      <c r="Q1295" s="76"/>
      <c r="R1295" s="76"/>
      <c r="S1295" s="76"/>
    </row>
    <row r="1296" spans="1:19" s="455" customFormat="1" x14ac:dyDescent="0.25">
      <c r="A1296" s="76"/>
      <c r="B1296" s="76"/>
      <c r="C1296" s="87"/>
      <c r="D1296" s="87"/>
      <c r="E1296" s="87"/>
      <c r="F1296" s="76"/>
      <c r="G1296" s="76"/>
      <c r="H1296" s="76"/>
      <c r="I1296" s="76"/>
      <c r="J1296" s="76"/>
      <c r="K1296" s="76"/>
      <c r="L1296" s="76"/>
      <c r="M1296" s="76"/>
      <c r="N1296" s="76"/>
      <c r="O1296" s="76"/>
      <c r="P1296" s="76"/>
      <c r="Q1296" s="76"/>
      <c r="R1296" s="76"/>
      <c r="S1296" s="76"/>
    </row>
    <row r="1297" spans="1:19" s="455" customFormat="1" x14ac:dyDescent="0.25">
      <c r="A1297" s="76"/>
      <c r="B1297" s="76"/>
      <c r="C1297" s="87"/>
      <c r="D1297" s="87"/>
      <c r="E1297" s="87"/>
      <c r="F1297" s="76"/>
      <c r="G1297" s="76"/>
      <c r="H1297" s="76"/>
      <c r="I1297" s="76"/>
      <c r="J1297" s="76"/>
      <c r="K1297" s="76"/>
      <c r="L1297" s="76"/>
      <c r="M1297" s="76"/>
      <c r="N1297" s="76"/>
      <c r="O1297" s="76"/>
      <c r="P1297" s="76"/>
      <c r="Q1297" s="76"/>
      <c r="R1297" s="76"/>
      <c r="S1297" s="76"/>
    </row>
    <row r="1298" spans="1:19" s="455" customFormat="1" x14ac:dyDescent="0.25">
      <c r="A1298" s="76"/>
      <c r="B1298" s="76"/>
      <c r="C1298" s="87"/>
      <c r="D1298" s="87"/>
      <c r="E1298" s="87"/>
      <c r="F1298" s="76"/>
      <c r="G1298" s="76"/>
      <c r="H1298" s="76"/>
      <c r="I1298" s="76"/>
      <c r="J1298" s="76"/>
      <c r="K1298" s="76"/>
      <c r="L1298" s="76"/>
      <c r="M1298" s="76"/>
      <c r="N1298" s="76"/>
      <c r="O1298" s="76"/>
      <c r="P1298" s="76"/>
      <c r="Q1298" s="76"/>
      <c r="R1298" s="76"/>
      <c r="S1298" s="76"/>
    </row>
    <row r="1299" spans="1:19" s="455" customFormat="1" x14ac:dyDescent="0.25">
      <c r="A1299" s="76"/>
      <c r="B1299" s="76"/>
      <c r="C1299" s="87"/>
      <c r="D1299" s="87"/>
      <c r="E1299" s="87"/>
      <c r="F1299" s="76"/>
      <c r="G1299" s="76"/>
      <c r="H1299" s="76"/>
      <c r="I1299" s="76"/>
      <c r="J1299" s="76"/>
      <c r="K1299" s="76"/>
      <c r="L1299" s="76"/>
      <c r="M1299" s="76"/>
      <c r="N1299" s="76"/>
      <c r="O1299" s="76"/>
      <c r="P1299" s="76"/>
      <c r="Q1299" s="76"/>
      <c r="R1299" s="76"/>
      <c r="S1299" s="76"/>
    </row>
    <row r="1300" spans="1:19" s="455" customFormat="1" x14ac:dyDescent="0.25">
      <c r="A1300" s="76"/>
      <c r="B1300" s="76"/>
      <c r="C1300" s="87"/>
      <c r="D1300" s="87"/>
      <c r="E1300" s="87"/>
      <c r="F1300" s="76"/>
      <c r="G1300" s="76"/>
      <c r="H1300" s="76"/>
      <c r="I1300" s="76"/>
      <c r="J1300" s="76"/>
      <c r="K1300" s="76"/>
      <c r="L1300" s="76"/>
      <c r="M1300" s="76"/>
      <c r="N1300" s="76"/>
      <c r="O1300" s="76"/>
      <c r="P1300" s="76"/>
      <c r="Q1300" s="76"/>
      <c r="R1300" s="76"/>
      <c r="S1300" s="76"/>
    </row>
    <row r="1301" spans="1:19" s="455" customFormat="1" x14ac:dyDescent="0.25">
      <c r="A1301" s="76"/>
      <c r="B1301" s="76"/>
      <c r="C1301" s="87"/>
      <c r="D1301" s="87"/>
      <c r="E1301" s="87"/>
      <c r="F1301" s="76"/>
      <c r="G1301" s="76"/>
      <c r="H1301" s="76"/>
      <c r="I1301" s="76"/>
      <c r="J1301" s="76"/>
      <c r="K1301" s="76"/>
      <c r="L1301" s="76"/>
      <c r="M1301" s="76"/>
      <c r="N1301" s="76"/>
      <c r="O1301" s="76"/>
      <c r="P1301" s="76"/>
      <c r="Q1301" s="76"/>
      <c r="R1301" s="76"/>
      <c r="S1301" s="76"/>
    </row>
    <row r="1302" spans="1:19" s="455" customFormat="1" x14ac:dyDescent="0.25">
      <c r="A1302" s="76"/>
      <c r="B1302" s="76"/>
      <c r="C1302" s="87"/>
      <c r="D1302" s="87"/>
      <c r="E1302" s="87"/>
      <c r="F1302" s="76"/>
      <c r="G1302" s="76"/>
      <c r="H1302" s="76"/>
      <c r="I1302" s="76"/>
      <c r="J1302" s="76"/>
      <c r="K1302" s="76"/>
      <c r="L1302" s="76"/>
      <c r="M1302" s="76"/>
      <c r="N1302" s="76"/>
      <c r="O1302" s="76"/>
      <c r="P1302" s="76"/>
      <c r="Q1302" s="76"/>
      <c r="R1302" s="76"/>
      <c r="S1302" s="76"/>
    </row>
    <row r="1303" spans="1:19" s="455" customFormat="1" x14ac:dyDescent="0.25">
      <c r="A1303" s="76"/>
      <c r="B1303" s="76"/>
      <c r="C1303" s="87"/>
      <c r="D1303" s="87"/>
      <c r="E1303" s="87"/>
      <c r="F1303" s="76"/>
      <c r="G1303" s="76"/>
      <c r="H1303" s="76"/>
      <c r="I1303" s="76"/>
      <c r="J1303" s="76"/>
      <c r="K1303" s="76"/>
      <c r="L1303" s="76"/>
      <c r="M1303" s="76"/>
      <c r="N1303" s="76"/>
      <c r="O1303" s="76"/>
      <c r="P1303" s="76"/>
      <c r="Q1303" s="76"/>
      <c r="R1303" s="76"/>
      <c r="S1303" s="76"/>
    </row>
    <row r="1304" spans="1:19" s="455" customFormat="1" x14ac:dyDescent="0.25">
      <c r="A1304" s="76"/>
      <c r="B1304" s="76"/>
      <c r="C1304" s="87"/>
      <c r="D1304" s="87"/>
      <c r="E1304" s="87"/>
      <c r="F1304" s="76"/>
      <c r="G1304" s="76"/>
      <c r="H1304" s="76"/>
      <c r="I1304" s="76"/>
      <c r="J1304" s="76"/>
      <c r="K1304" s="76"/>
      <c r="L1304" s="76"/>
      <c r="M1304" s="76"/>
      <c r="N1304" s="76"/>
      <c r="O1304" s="76"/>
      <c r="P1304" s="76"/>
      <c r="Q1304" s="76"/>
      <c r="R1304" s="76"/>
      <c r="S1304" s="76"/>
    </row>
    <row r="1305" spans="1:19" s="455" customFormat="1" x14ac:dyDescent="0.25">
      <c r="A1305" s="76"/>
      <c r="B1305" s="76"/>
      <c r="C1305" s="87"/>
      <c r="D1305" s="87"/>
      <c r="E1305" s="87"/>
      <c r="F1305" s="76"/>
      <c r="G1305" s="76"/>
      <c r="H1305" s="76"/>
      <c r="I1305" s="76"/>
      <c r="J1305" s="76"/>
      <c r="K1305" s="76"/>
      <c r="L1305" s="76"/>
      <c r="M1305" s="76"/>
      <c r="N1305" s="76"/>
      <c r="O1305" s="76"/>
      <c r="P1305" s="76"/>
      <c r="Q1305" s="76"/>
      <c r="R1305" s="76"/>
      <c r="S1305" s="76"/>
    </row>
    <row r="1306" spans="1:19" s="455" customFormat="1" x14ac:dyDescent="0.25">
      <c r="A1306" s="76"/>
      <c r="B1306" s="76"/>
      <c r="C1306" s="87"/>
      <c r="D1306" s="87"/>
      <c r="E1306" s="87"/>
      <c r="F1306" s="76"/>
      <c r="G1306" s="76"/>
      <c r="H1306" s="76"/>
      <c r="I1306" s="76"/>
      <c r="J1306" s="76"/>
      <c r="K1306" s="76"/>
      <c r="L1306" s="76"/>
      <c r="M1306" s="76"/>
      <c r="N1306" s="76"/>
      <c r="O1306" s="76"/>
      <c r="P1306" s="76"/>
      <c r="Q1306" s="76"/>
      <c r="R1306" s="76"/>
      <c r="S1306" s="76"/>
    </row>
    <row r="1307" spans="1:19" s="455" customFormat="1" x14ac:dyDescent="0.25">
      <c r="A1307" s="76"/>
      <c r="B1307" s="76"/>
      <c r="C1307" s="87"/>
      <c r="D1307" s="87"/>
      <c r="E1307" s="87"/>
      <c r="F1307" s="76"/>
      <c r="G1307" s="76"/>
      <c r="H1307" s="76"/>
      <c r="I1307" s="76"/>
      <c r="J1307" s="76"/>
      <c r="K1307" s="76"/>
      <c r="L1307" s="76"/>
      <c r="M1307" s="76"/>
      <c r="N1307" s="76"/>
      <c r="O1307" s="76"/>
      <c r="P1307" s="76"/>
      <c r="Q1307" s="76"/>
      <c r="R1307" s="76"/>
      <c r="S1307" s="76"/>
    </row>
    <row r="1308" spans="1:19" s="455" customFormat="1" x14ac:dyDescent="0.25">
      <c r="A1308" s="76"/>
      <c r="B1308" s="76"/>
      <c r="C1308" s="87"/>
      <c r="D1308" s="87"/>
      <c r="E1308" s="87"/>
      <c r="F1308" s="76"/>
      <c r="G1308" s="76"/>
      <c r="H1308" s="76"/>
      <c r="I1308" s="76"/>
      <c r="J1308" s="76"/>
      <c r="K1308" s="76"/>
      <c r="L1308" s="76"/>
      <c r="M1308" s="76"/>
      <c r="N1308" s="76"/>
      <c r="O1308" s="76"/>
      <c r="P1308" s="76"/>
      <c r="Q1308" s="76"/>
      <c r="R1308" s="76"/>
      <c r="S1308" s="76"/>
    </row>
    <row r="1309" spans="1:19" s="455" customFormat="1" x14ac:dyDescent="0.25">
      <c r="A1309" s="76"/>
      <c r="B1309" s="76"/>
      <c r="C1309" s="87"/>
      <c r="D1309" s="87"/>
      <c r="E1309" s="87"/>
      <c r="F1309" s="76"/>
      <c r="G1309" s="76"/>
      <c r="H1309" s="76"/>
      <c r="I1309" s="76"/>
      <c r="J1309" s="76"/>
      <c r="K1309" s="76"/>
      <c r="L1309" s="76"/>
      <c r="M1309" s="76"/>
      <c r="N1309" s="76"/>
      <c r="O1309" s="76"/>
      <c r="P1309" s="76"/>
      <c r="Q1309" s="76"/>
      <c r="R1309" s="76"/>
      <c r="S1309" s="76"/>
    </row>
    <row r="1310" spans="1:19" s="455" customFormat="1" x14ac:dyDescent="0.25">
      <c r="A1310" s="76"/>
      <c r="B1310" s="76"/>
      <c r="C1310" s="87"/>
      <c r="D1310" s="87"/>
      <c r="E1310" s="87"/>
      <c r="F1310" s="76"/>
      <c r="G1310" s="76"/>
      <c r="H1310" s="76"/>
      <c r="I1310" s="76"/>
      <c r="J1310" s="76"/>
      <c r="K1310" s="76"/>
      <c r="L1310" s="76"/>
      <c r="M1310" s="76"/>
      <c r="N1310" s="76"/>
      <c r="O1310" s="76"/>
      <c r="P1310" s="76"/>
      <c r="Q1310" s="76"/>
      <c r="R1310" s="76"/>
      <c r="S1310" s="76"/>
    </row>
    <row r="1311" spans="1:19" s="455" customFormat="1" x14ac:dyDescent="0.25">
      <c r="A1311" s="76"/>
      <c r="B1311" s="76"/>
      <c r="C1311" s="87"/>
      <c r="D1311" s="87"/>
      <c r="E1311" s="87"/>
      <c r="F1311" s="76"/>
      <c r="G1311" s="76"/>
      <c r="H1311" s="76"/>
      <c r="I1311" s="76"/>
      <c r="J1311" s="76"/>
      <c r="K1311" s="76"/>
      <c r="L1311" s="76"/>
      <c r="M1311" s="76"/>
      <c r="N1311" s="76"/>
      <c r="O1311" s="76"/>
      <c r="P1311" s="76"/>
      <c r="Q1311" s="76"/>
      <c r="R1311" s="76"/>
      <c r="S1311" s="76"/>
    </row>
    <row r="1312" spans="1:19" s="455" customFormat="1" x14ac:dyDescent="0.25">
      <c r="A1312" s="76"/>
      <c r="B1312" s="76"/>
      <c r="C1312" s="87"/>
      <c r="D1312" s="87"/>
      <c r="E1312" s="87"/>
      <c r="F1312" s="76"/>
      <c r="G1312" s="76"/>
      <c r="H1312" s="76"/>
      <c r="I1312" s="76"/>
      <c r="J1312" s="76"/>
      <c r="K1312" s="76"/>
      <c r="L1312" s="76"/>
      <c r="M1312" s="76"/>
      <c r="N1312" s="76"/>
      <c r="O1312" s="76"/>
      <c r="P1312" s="76"/>
      <c r="Q1312" s="76"/>
      <c r="R1312" s="76"/>
      <c r="S1312" s="76"/>
    </row>
    <row r="1313" spans="1:19" s="455" customFormat="1" x14ac:dyDescent="0.25">
      <c r="A1313" s="76"/>
      <c r="B1313" s="76"/>
      <c r="C1313" s="87"/>
      <c r="D1313" s="87"/>
      <c r="E1313" s="87"/>
      <c r="F1313" s="76"/>
      <c r="G1313" s="76"/>
      <c r="H1313" s="76"/>
      <c r="I1313" s="76"/>
      <c r="J1313" s="76"/>
      <c r="K1313" s="76"/>
      <c r="L1313" s="76"/>
      <c r="M1313" s="76"/>
      <c r="N1313" s="76"/>
      <c r="O1313" s="76"/>
      <c r="P1313" s="76"/>
      <c r="Q1313" s="76"/>
      <c r="R1313" s="76"/>
      <c r="S1313" s="76"/>
    </row>
    <row r="1314" spans="1:19" s="455" customFormat="1" x14ac:dyDescent="0.25">
      <c r="A1314" s="76"/>
      <c r="B1314" s="76"/>
      <c r="C1314" s="87"/>
      <c r="D1314" s="87"/>
      <c r="E1314" s="87"/>
      <c r="F1314" s="76"/>
      <c r="G1314" s="76"/>
      <c r="H1314" s="76"/>
      <c r="I1314" s="76"/>
      <c r="J1314" s="76"/>
      <c r="K1314" s="76"/>
      <c r="L1314" s="76"/>
      <c r="M1314" s="76"/>
      <c r="N1314" s="76"/>
      <c r="O1314" s="76"/>
      <c r="P1314" s="76"/>
      <c r="Q1314" s="76"/>
      <c r="R1314" s="76"/>
      <c r="S1314" s="76"/>
    </row>
    <row r="1315" spans="1:19" s="455" customFormat="1" x14ac:dyDescent="0.25">
      <c r="A1315" s="76"/>
      <c r="B1315" s="76"/>
      <c r="C1315" s="87"/>
      <c r="D1315" s="87"/>
      <c r="E1315" s="87"/>
      <c r="F1315" s="76"/>
      <c r="G1315" s="76"/>
      <c r="H1315" s="76"/>
      <c r="I1315" s="76"/>
      <c r="J1315" s="76"/>
      <c r="K1315" s="76"/>
      <c r="L1315" s="76"/>
      <c r="M1315" s="76"/>
      <c r="N1315" s="76"/>
      <c r="O1315" s="76"/>
      <c r="P1315" s="76"/>
      <c r="Q1315" s="76"/>
      <c r="R1315" s="76"/>
      <c r="S1315" s="76"/>
    </row>
    <row r="1316" spans="1:19" s="455" customFormat="1" x14ac:dyDescent="0.25">
      <c r="A1316" s="76"/>
      <c r="B1316" s="76"/>
      <c r="C1316" s="87"/>
      <c r="D1316" s="87"/>
      <c r="E1316" s="87"/>
      <c r="F1316" s="76"/>
      <c r="G1316" s="76"/>
      <c r="H1316" s="76"/>
      <c r="I1316" s="76"/>
      <c r="J1316" s="76"/>
      <c r="K1316" s="76"/>
      <c r="L1316" s="76"/>
      <c r="M1316" s="76"/>
      <c r="N1316" s="76"/>
      <c r="O1316" s="76"/>
      <c r="P1316" s="76"/>
      <c r="Q1316" s="76"/>
      <c r="R1316" s="76"/>
      <c r="S1316" s="76"/>
    </row>
    <row r="1317" spans="1:19" s="455" customFormat="1" x14ac:dyDescent="0.25">
      <c r="A1317" s="76"/>
      <c r="B1317" s="76"/>
      <c r="C1317" s="87"/>
      <c r="D1317" s="87"/>
      <c r="E1317" s="87"/>
      <c r="F1317" s="76"/>
      <c r="G1317" s="76"/>
      <c r="H1317" s="76"/>
      <c r="I1317" s="76"/>
      <c r="J1317" s="76"/>
      <c r="K1317" s="76"/>
      <c r="L1317" s="76"/>
      <c r="M1317" s="76"/>
      <c r="N1317" s="76"/>
      <c r="O1317" s="76"/>
      <c r="P1317" s="76"/>
      <c r="Q1317" s="76"/>
      <c r="R1317" s="76"/>
      <c r="S1317" s="76"/>
    </row>
    <row r="1318" spans="1:19" s="455" customFormat="1" x14ac:dyDescent="0.25">
      <c r="A1318" s="76"/>
      <c r="B1318" s="76"/>
      <c r="C1318" s="87"/>
      <c r="D1318" s="87"/>
      <c r="E1318" s="87"/>
      <c r="F1318" s="76"/>
      <c r="G1318" s="76"/>
      <c r="H1318" s="76"/>
      <c r="I1318" s="76"/>
      <c r="J1318" s="76"/>
      <c r="K1318" s="76"/>
      <c r="L1318" s="76"/>
      <c r="M1318" s="76"/>
      <c r="N1318" s="76"/>
      <c r="O1318" s="76"/>
      <c r="P1318" s="76"/>
      <c r="Q1318" s="76"/>
      <c r="R1318" s="76"/>
      <c r="S1318" s="76"/>
    </row>
    <row r="1319" spans="1:19" s="455" customFormat="1" x14ac:dyDescent="0.25">
      <c r="A1319" s="76"/>
      <c r="B1319" s="76"/>
      <c r="C1319" s="87"/>
      <c r="D1319" s="87"/>
      <c r="E1319" s="87"/>
      <c r="F1319" s="76"/>
      <c r="G1319" s="76"/>
      <c r="H1319" s="76"/>
      <c r="I1319" s="76"/>
      <c r="J1319" s="76"/>
      <c r="K1319" s="76"/>
      <c r="L1319" s="76"/>
      <c r="M1319" s="76"/>
      <c r="N1319" s="76"/>
      <c r="O1319" s="76"/>
      <c r="P1319" s="76"/>
      <c r="Q1319" s="76"/>
      <c r="R1319" s="76"/>
      <c r="S1319" s="76"/>
    </row>
    <row r="1320" spans="1:19" s="455" customFormat="1" x14ac:dyDescent="0.25">
      <c r="A1320" s="76"/>
      <c r="B1320" s="76"/>
      <c r="C1320" s="87"/>
      <c r="D1320" s="87"/>
      <c r="E1320" s="87"/>
      <c r="F1320" s="76"/>
      <c r="G1320" s="76"/>
      <c r="H1320" s="76"/>
      <c r="I1320" s="76"/>
      <c r="J1320" s="76"/>
      <c r="K1320" s="76"/>
      <c r="L1320" s="76"/>
      <c r="M1320" s="76"/>
      <c r="N1320" s="76"/>
      <c r="O1320" s="76"/>
      <c r="P1320" s="76"/>
      <c r="Q1320" s="76"/>
      <c r="R1320" s="76"/>
      <c r="S1320" s="76"/>
    </row>
    <row r="1321" spans="1:19" s="455" customFormat="1" x14ac:dyDescent="0.25">
      <c r="A1321" s="76"/>
      <c r="B1321" s="76"/>
      <c r="C1321" s="87"/>
      <c r="D1321" s="87"/>
      <c r="E1321" s="87"/>
      <c r="F1321" s="76"/>
      <c r="G1321" s="76"/>
      <c r="H1321" s="76"/>
      <c r="I1321" s="76"/>
      <c r="J1321" s="76"/>
      <c r="K1321" s="76"/>
      <c r="L1321" s="76"/>
      <c r="M1321" s="76"/>
      <c r="N1321" s="76"/>
      <c r="O1321" s="76"/>
      <c r="P1321" s="76"/>
      <c r="Q1321" s="76"/>
      <c r="R1321" s="76"/>
      <c r="S1321" s="76"/>
    </row>
    <row r="1322" spans="1:19" s="455" customFormat="1" x14ac:dyDescent="0.25">
      <c r="A1322" s="76"/>
      <c r="B1322" s="76"/>
      <c r="C1322" s="87"/>
      <c r="D1322" s="87"/>
      <c r="E1322" s="87"/>
      <c r="F1322" s="76"/>
      <c r="G1322" s="76"/>
      <c r="H1322" s="76"/>
      <c r="I1322" s="76"/>
      <c r="J1322" s="76"/>
      <c r="K1322" s="76"/>
      <c r="L1322" s="76"/>
      <c r="M1322" s="76"/>
      <c r="N1322" s="76"/>
      <c r="O1322" s="76"/>
      <c r="P1322" s="76"/>
      <c r="Q1322" s="76"/>
      <c r="R1322" s="76"/>
      <c r="S1322" s="76"/>
    </row>
    <row r="1323" spans="1:19" s="455" customFormat="1" x14ac:dyDescent="0.25">
      <c r="A1323" s="76"/>
      <c r="B1323" s="76"/>
      <c r="C1323" s="87"/>
      <c r="D1323" s="87"/>
      <c r="E1323" s="87"/>
      <c r="F1323" s="76"/>
      <c r="G1323" s="76"/>
      <c r="H1323" s="76"/>
      <c r="I1323" s="76"/>
      <c r="J1323" s="76"/>
      <c r="K1323" s="76"/>
      <c r="L1323" s="76"/>
      <c r="M1323" s="76"/>
      <c r="N1323" s="76"/>
      <c r="O1323" s="76"/>
      <c r="P1323" s="76"/>
      <c r="Q1323" s="76"/>
      <c r="R1323" s="76"/>
      <c r="S1323" s="76"/>
    </row>
    <row r="1324" spans="1:19" s="455" customFormat="1" x14ac:dyDescent="0.25">
      <c r="A1324" s="76"/>
      <c r="B1324" s="76"/>
      <c r="C1324" s="87"/>
      <c r="D1324" s="87"/>
      <c r="E1324" s="87"/>
      <c r="F1324" s="76"/>
      <c r="G1324" s="76"/>
      <c r="H1324" s="76"/>
      <c r="I1324" s="76"/>
      <c r="J1324" s="76"/>
      <c r="K1324" s="76"/>
      <c r="L1324" s="76"/>
      <c r="M1324" s="76"/>
      <c r="N1324" s="76"/>
      <c r="O1324" s="76"/>
      <c r="P1324" s="76"/>
      <c r="Q1324" s="76"/>
      <c r="R1324" s="76"/>
      <c r="S1324" s="76"/>
    </row>
    <row r="1325" spans="1:19" s="455" customFormat="1" x14ac:dyDescent="0.25">
      <c r="A1325" s="76"/>
      <c r="B1325" s="76"/>
      <c r="C1325" s="87"/>
      <c r="D1325" s="87"/>
      <c r="E1325" s="87"/>
      <c r="F1325" s="76"/>
      <c r="G1325" s="76"/>
      <c r="H1325" s="76"/>
      <c r="I1325" s="76"/>
      <c r="J1325" s="76"/>
      <c r="K1325" s="76"/>
      <c r="L1325" s="76"/>
      <c r="M1325" s="76"/>
      <c r="N1325" s="76"/>
      <c r="O1325" s="76"/>
      <c r="P1325" s="76"/>
      <c r="Q1325" s="76"/>
      <c r="R1325" s="76"/>
      <c r="S1325" s="76"/>
    </row>
    <row r="1326" spans="1:19" s="455" customFormat="1" x14ac:dyDescent="0.25">
      <c r="A1326" s="76"/>
      <c r="B1326" s="76"/>
      <c r="C1326" s="87"/>
      <c r="D1326" s="87"/>
      <c r="E1326" s="87"/>
      <c r="F1326" s="76"/>
      <c r="G1326" s="76"/>
      <c r="H1326" s="76"/>
      <c r="I1326" s="76"/>
      <c r="J1326" s="76"/>
      <c r="K1326" s="76"/>
      <c r="L1326" s="76"/>
      <c r="M1326" s="76"/>
      <c r="N1326" s="76"/>
      <c r="O1326" s="76"/>
      <c r="P1326" s="76"/>
      <c r="Q1326" s="76"/>
      <c r="R1326" s="76"/>
      <c r="S1326" s="76"/>
    </row>
    <row r="1327" spans="1:19" s="455" customFormat="1" x14ac:dyDescent="0.25">
      <c r="A1327" s="76"/>
      <c r="B1327" s="76"/>
      <c r="C1327" s="87"/>
      <c r="D1327" s="87"/>
      <c r="E1327" s="87"/>
      <c r="F1327" s="76"/>
      <c r="G1327" s="76"/>
      <c r="H1327" s="76"/>
      <c r="I1327" s="76"/>
      <c r="J1327" s="76"/>
      <c r="K1327" s="76"/>
      <c r="L1327" s="76"/>
      <c r="M1327" s="76"/>
      <c r="N1327" s="76"/>
      <c r="O1327" s="76"/>
      <c r="P1327" s="76"/>
      <c r="Q1327" s="76"/>
      <c r="R1327" s="76"/>
      <c r="S1327" s="76"/>
    </row>
    <row r="1328" spans="1:19" s="455" customFormat="1" x14ac:dyDescent="0.25">
      <c r="A1328" s="76"/>
      <c r="B1328" s="76"/>
      <c r="C1328" s="87"/>
      <c r="D1328" s="87"/>
      <c r="E1328" s="87"/>
      <c r="F1328" s="76"/>
      <c r="G1328" s="76"/>
      <c r="H1328" s="76"/>
      <c r="I1328" s="76"/>
      <c r="J1328" s="76"/>
      <c r="K1328" s="76"/>
      <c r="L1328" s="76"/>
      <c r="M1328" s="76"/>
      <c r="N1328" s="76"/>
      <c r="O1328" s="76"/>
      <c r="P1328" s="76"/>
      <c r="Q1328" s="76"/>
      <c r="R1328" s="76"/>
      <c r="S1328" s="76"/>
    </row>
    <row r="1329" spans="1:19" s="455" customFormat="1" x14ac:dyDescent="0.25">
      <c r="A1329" s="76"/>
      <c r="B1329" s="76"/>
      <c r="C1329" s="87"/>
      <c r="D1329" s="87"/>
      <c r="E1329" s="87"/>
      <c r="F1329" s="76"/>
      <c r="G1329" s="76"/>
      <c r="H1329" s="76"/>
      <c r="I1329" s="76"/>
      <c r="J1329" s="76"/>
      <c r="K1329" s="76"/>
      <c r="L1329" s="76"/>
      <c r="M1329" s="76"/>
      <c r="N1329" s="76"/>
      <c r="O1329" s="76"/>
      <c r="P1329" s="76"/>
      <c r="Q1329" s="76"/>
      <c r="R1329" s="76"/>
      <c r="S1329" s="76"/>
    </row>
    <row r="1330" spans="1:19" s="455" customFormat="1" x14ac:dyDescent="0.25">
      <c r="A1330" s="76"/>
      <c r="B1330" s="76"/>
      <c r="C1330" s="87"/>
      <c r="D1330" s="87"/>
      <c r="E1330" s="87"/>
      <c r="F1330" s="76"/>
      <c r="G1330" s="76"/>
      <c r="H1330" s="76"/>
      <c r="I1330" s="76"/>
      <c r="J1330" s="76"/>
      <c r="K1330" s="76"/>
      <c r="L1330" s="76"/>
      <c r="M1330" s="76"/>
      <c r="N1330" s="76"/>
      <c r="O1330" s="76"/>
      <c r="P1330" s="76"/>
      <c r="Q1330" s="76"/>
      <c r="R1330" s="76"/>
      <c r="S1330" s="76"/>
    </row>
    <row r="1331" spans="1:19" s="455" customFormat="1" x14ac:dyDescent="0.25">
      <c r="A1331" s="76"/>
      <c r="B1331" s="76"/>
      <c r="C1331" s="87"/>
      <c r="D1331" s="87"/>
      <c r="E1331" s="87"/>
      <c r="F1331" s="76"/>
      <c r="G1331" s="76"/>
      <c r="H1331" s="76"/>
      <c r="I1331" s="76"/>
      <c r="J1331" s="76"/>
      <c r="K1331" s="76"/>
      <c r="L1331" s="76"/>
      <c r="M1331" s="76"/>
      <c r="N1331" s="76"/>
      <c r="O1331" s="76"/>
      <c r="P1331" s="76"/>
      <c r="Q1331" s="76"/>
      <c r="R1331" s="76"/>
      <c r="S1331" s="76"/>
    </row>
    <row r="1332" spans="1:19" s="455" customFormat="1" x14ac:dyDescent="0.25">
      <c r="A1332" s="76"/>
      <c r="B1332" s="76"/>
      <c r="C1332" s="87"/>
      <c r="D1332" s="87"/>
      <c r="E1332" s="87"/>
      <c r="F1332" s="76"/>
      <c r="G1332" s="76"/>
      <c r="H1332" s="76"/>
      <c r="I1332" s="76"/>
      <c r="J1332" s="76"/>
      <c r="K1332" s="76"/>
      <c r="L1332" s="76"/>
      <c r="M1332" s="76"/>
      <c r="N1332" s="76"/>
      <c r="O1332" s="76"/>
      <c r="P1332" s="76"/>
      <c r="Q1332" s="76"/>
      <c r="R1332" s="76"/>
      <c r="S1332" s="76"/>
    </row>
    <row r="1333" spans="1:19" s="455" customFormat="1" x14ac:dyDescent="0.25">
      <c r="A1333" s="76"/>
      <c r="B1333" s="76"/>
      <c r="C1333" s="87"/>
      <c r="D1333" s="87"/>
      <c r="E1333" s="87"/>
      <c r="F1333" s="76"/>
      <c r="G1333" s="76"/>
      <c r="H1333" s="76"/>
      <c r="I1333" s="76"/>
      <c r="J1333" s="76"/>
      <c r="K1333" s="76"/>
      <c r="L1333" s="76"/>
      <c r="M1333" s="76"/>
      <c r="N1333" s="76"/>
      <c r="O1333" s="76"/>
      <c r="P1333" s="76"/>
      <c r="Q1333" s="76"/>
      <c r="R1333" s="76"/>
      <c r="S1333" s="76"/>
    </row>
    <row r="1334" spans="1:19" s="455" customFormat="1" x14ac:dyDescent="0.25">
      <c r="A1334" s="76"/>
      <c r="B1334" s="76"/>
      <c r="C1334" s="87"/>
      <c r="D1334" s="87"/>
      <c r="E1334" s="87"/>
      <c r="F1334" s="76"/>
      <c r="G1334" s="76"/>
      <c r="H1334" s="76"/>
      <c r="I1334" s="76"/>
      <c r="J1334" s="76"/>
      <c r="K1334" s="76"/>
      <c r="L1334" s="76"/>
      <c r="M1334" s="76"/>
      <c r="N1334" s="76"/>
      <c r="O1334" s="76"/>
      <c r="P1334" s="76"/>
      <c r="Q1334" s="76"/>
      <c r="R1334" s="76"/>
      <c r="S1334" s="76"/>
    </row>
    <row r="1335" spans="1:19" s="455" customFormat="1" x14ac:dyDescent="0.25">
      <c r="A1335" s="76"/>
      <c r="B1335" s="76"/>
      <c r="C1335" s="87"/>
      <c r="D1335" s="87"/>
      <c r="E1335" s="87"/>
      <c r="F1335" s="76"/>
      <c r="G1335" s="76"/>
      <c r="H1335" s="76"/>
      <c r="I1335" s="76"/>
      <c r="J1335" s="76"/>
      <c r="K1335" s="76"/>
      <c r="L1335" s="76"/>
      <c r="M1335" s="76"/>
      <c r="N1335" s="76"/>
      <c r="O1335" s="76"/>
      <c r="P1335" s="76"/>
      <c r="Q1335" s="76"/>
      <c r="R1335" s="76"/>
      <c r="S1335" s="76"/>
    </row>
    <row r="1336" spans="1:19" s="455" customFormat="1" x14ac:dyDescent="0.25">
      <c r="A1336" s="76"/>
      <c r="B1336" s="76"/>
      <c r="C1336" s="87"/>
      <c r="D1336" s="87"/>
      <c r="E1336" s="87"/>
      <c r="F1336" s="76"/>
      <c r="G1336" s="76"/>
      <c r="H1336" s="76"/>
      <c r="I1336" s="76"/>
      <c r="J1336" s="76"/>
      <c r="K1336" s="76"/>
      <c r="L1336" s="76"/>
      <c r="M1336" s="76"/>
      <c r="N1336" s="76"/>
      <c r="O1336" s="76"/>
      <c r="P1336" s="76"/>
      <c r="Q1336" s="76"/>
      <c r="R1336" s="76"/>
      <c r="S1336" s="76"/>
    </row>
    <row r="1337" spans="1:19" s="455" customFormat="1" x14ac:dyDescent="0.25">
      <c r="A1337" s="76"/>
      <c r="B1337" s="76"/>
      <c r="C1337" s="87"/>
      <c r="D1337" s="87"/>
      <c r="E1337" s="87"/>
      <c r="F1337" s="76"/>
      <c r="G1337" s="76"/>
      <c r="H1337" s="76"/>
      <c r="I1337" s="76"/>
      <c r="J1337" s="76"/>
      <c r="K1337" s="76"/>
      <c r="L1337" s="76"/>
      <c r="M1337" s="76"/>
      <c r="N1337" s="76"/>
      <c r="O1337" s="76"/>
      <c r="P1337" s="76"/>
      <c r="Q1337" s="76"/>
      <c r="R1337" s="76"/>
      <c r="S1337" s="76"/>
    </row>
    <row r="1338" spans="1:19" s="455" customFormat="1" x14ac:dyDescent="0.25">
      <c r="A1338" s="76"/>
      <c r="B1338" s="76"/>
      <c r="C1338" s="87"/>
      <c r="D1338" s="87"/>
      <c r="E1338" s="87"/>
      <c r="F1338" s="76"/>
      <c r="G1338" s="76"/>
      <c r="H1338" s="76"/>
      <c r="I1338" s="76"/>
      <c r="J1338" s="76"/>
      <c r="K1338" s="76"/>
      <c r="L1338" s="76"/>
      <c r="M1338" s="76"/>
      <c r="N1338" s="76"/>
      <c r="O1338" s="76"/>
      <c r="P1338" s="76"/>
      <c r="Q1338" s="76"/>
      <c r="R1338" s="76"/>
      <c r="S1338" s="76"/>
    </row>
    <row r="1339" spans="1:19" s="455" customFormat="1" x14ac:dyDescent="0.25">
      <c r="A1339" s="76"/>
      <c r="B1339" s="76"/>
      <c r="C1339" s="87"/>
      <c r="D1339" s="87"/>
      <c r="E1339" s="87"/>
      <c r="F1339" s="76"/>
      <c r="G1339" s="76"/>
      <c r="H1339" s="76"/>
      <c r="I1339" s="76"/>
      <c r="J1339" s="76"/>
      <c r="K1339" s="76"/>
      <c r="L1339" s="76"/>
      <c r="M1339" s="76"/>
      <c r="N1339" s="76"/>
      <c r="O1339" s="76"/>
      <c r="P1339" s="76"/>
      <c r="Q1339" s="76"/>
      <c r="R1339" s="76"/>
      <c r="S1339" s="76"/>
    </row>
    <row r="1340" spans="1:19" s="455" customFormat="1" x14ac:dyDescent="0.25">
      <c r="A1340" s="76"/>
      <c r="B1340" s="76"/>
      <c r="C1340" s="87"/>
      <c r="D1340" s="87"/>
      <c r="E1340" s="87"/>
      <c r="F1340" s="76"/>
      <c r="G1340" s="76"/>
      <c r="H1340" s="76"/>
      <c r="I1340" s="76"/>
      <c r="J1340" s="76"/>
      <c r="K1340" s="76"/>
      <c r="L1340" s="76"/>
      <c r="M1340" s="76"/>
      <c r="N1340" s="76"/>
      <c r="O1340" s="76"/>
      <c r="P1340" s="76"/>
      <c r="Q1340" s="76"/>
      <c r="R1340" s="76"/>
      <c r="S1340" s="76"/>
    </row>
    <row r="1341" spans="1:19" s="455" customFormat="1" x14ac:dyDescent="0.25">
      <c r="A1341" s="76"/>
      <c r="B1341" s="76"/>
      <c r="C1341" s="87"/>
      <c r="D1341" s="87"/>
      <c r="E1341" s="87"/>
      <c r="F1341" s="76"/>
      <c r="G1341" s="76"/>
      <c r="H1341" s="76"/>
      <c r="I1341" s="76"/>
      <c r="J1341" s="76"/>
      <c r="K1341" s="76"/>
      <c r="L1341" s="76"/>
      <c r="M1341" s="76"/>
      <c r="N1341" s="76"/>
      <c r="O1341" s="76"/>
      <c r="P1341" s="76"/>
      <c r="Q1341" s="76"/>
      <c r="R1341" s="76"/>
      <c r="S1341" s="76"/>
    </row>
    <row r="1342" spans="1:19" s="455" customFormat="1" x14ac:dyDescent="0.25">
      <c r="A1342" s="76"/>
      <c r="B1342" s="76"/>
      <c r="C1342" s="87"/>
      <c r="D1342" s="87"/>
      <c r="E1342" s="87"/>
      <c r="F1342" s="76"/>
      <c r="G1342" s="76"/>
      <c r="H1342" s="76"/>
      <c r="I1342" s="76"/>
      <c r="J1342" s="76"/>
      <c r="K1342" s="76"/>
      <c r="L1342" s="76"/>
      <c r="M1342" s="76"/>
      <c r="N1342" s="76"/>
      <c r="O1342" s="76"/>
      <c r="P1342" s="76"/>
      <c r="Q1342" s="76"/>
      <c r="R1342" s="76"/>
      <c r="S1342" s="76"/>
    </row>
    <row r="1343" spans="1:19" s="455" customFormat="1" x14ac:dyDescent="0.25">
      <c r="A1343" s="76"/>
      <c r="B1343" s="76"/>
      <c r="C1343" s="87"/>
      <c r="D1343" s="87"/>
      <c r="E1343" s="87"/>
      <c r="F1343" s="76"/>
      <c r="G1343" s="76"/>
      <c r="H1343" s="76"/>
      <c r="I1343" s="76"/>
      <c r="J1343" s="76"/>
      <c r="K1343" s="76"/>
      <c r="L1343" s="76"/>
      <c r="M1343" s="76"/>
      <c r="N1343" s="76"/>
      <c r="O1343" s="76"/>
      <c r="P1343" s="76"/>
      <c r="Q1343" s="76"/>
      <c r="R1343" s="76"/>
      <c r="S1343" s="76"/>
    </row>
    <row r="1344" spans="1:19" s="455" customFormat="1" x14ac:dyDescent="0.25">
      <c r="A1344" s="76"/>
      <c r="B1344" s="76"/>
      <c r="C1344" s="87"/>
      <c r="D1344" s="87"/>
      <c r="E1344" s="87"/>
      <c r="F1344" s="76"/>
      <c r="G1344" s="76"/>
      <c r="H1344" s="76"/>
      <c r="I1344" s="76"/>
      <c r="J1344" s="76"/>
      <c r="K1344" s="76"/>
      <c r="L1344" s="76"/>
      <c r="M1344" s="76"/>
      <c r="N1344" s="76"/>
      <c r="O1344" s="76"/>
      <c r="P1344" s="76"/>
      <c r="Q1344" s="76"/>
      <c r="R1344" s="76"/>
      <c r="S1344" s="76"/>
    </row>
    <row r="1345" spans="1:19" s="455" customFormat="1" x14ac:dyDescent="0.25">
      <c r="A1345" s="76"/>
      <c r="B1345" s="76"/>
      <c r="C1345" s="87"/>
      <c r="D1345" s="87"/>
      <c r="E1345" s="87"/>
      <c r="F1345" s="76"/>
      <c r="G1345" s="76"/>
      <c r="H1345" s="76"/>
      <c r="I1345" s="76"/>
      <c r="J1345" s="76"/>
      <c r="K1345" s="76"/>
      <c r="L1345" s="76"/>
      <c r="M1345" s="76"/>
      <c r="N1345" s="76"/>
      <c r="O1345" s="76"/>
      <c r="P1345" s="76"/>
      <c r="Q1345" s="76"/>
      <c r="R1345" s="76"/>
      <c r="S1345" s="76"/>
    </row>
    <row r="1346" spans="1:19" s="455" customFormat="1" x14ac:dyDescent="0.25">
      <c r="A1346" s="76"/>
      <c r="B1346" s="76"/>
      <c r="C1346" s="87"/>
      <c r="D1346" s="87"/>
      <c r="E1346" s="87"/>
      <c r="F1346" s="76"/>
      <c r="G1346" s="76"/>
      <c r="H1346" s="76"/>
      <c r="I1346" s="76"/>
      <c r="J1346" s="76"/>
      <c r="K1346" s="76"/>
      <c r="L1346" s="76"/>
      <c r="M1346" s="76"/>
      <c r="N1346" s="76"/>
      <c r="O1346" s="76"/>
      <c r="P1346" s="76"/>
      <c r="Q1346" s="76"/>
      <c r="R1346" s="76"/>
      <c r="S1346" s="76"/>
    </row>
    <row r="1347" spans="1:19" s="455" customFormat="1" x14ac:dyDescent="0.25">
      <c r="A1347" s="76"/>
      <c r="B1347" s="76"/>
      <c r="C1347" s="87"/>
      <c r="D1347" s="87"/>
      <c r="E1347" s="87"/>
      <c r="F1347" s="76"/>
      <c r="G1347" s="76"/>
      <c r="H1347" s="76"/>
      <c r="I1347" s="76"/>
      <c r="J1347" s="76"/>
      <c r="K1347" s="76"/>
      <c r="L1347" s="76"/>
      <c r="M1347" s="76"/>
      <c r="N1347" s="76"/>
      <c r="O1347" s="76"/>
      <c r="P1347" s="76"/>
      <c r="Q1347" s="76"/>
      <c r="R1347" s="76"/>
      <c r="S1347" s="76"/>
    </row>
    <row r="1348" spans="1:19" s="455" customFormat="1" x14ac:dyDescent="0.25">
      <c r="A1348" s="76"/>
      <c r="B1348" s="76"/>
      <c r="C1348" s="87"/>
      <c r="D1348" s="87"/>
      <c r="E1348" s="87"/>
      <c r="F1348" s="76"/>
      <c r="G1348" s="76"/>
      <c r="H1348" s="76"/>
      <c r="I1348" s="76"/>
      <c r="J1348" s="76"/>
      <c r="K1348" s="76"/>
      <c r="L1348" s="76"/>
      <c r="M1348" s="76"/>
      <c r="N1348" s="76"/>
      <c r="O1348" s="76"/>
      <c r="P1348" s="76"/>
      <c r="Q1348" s="76"/>
      <c r="R1348" s="76"/>
      <c r="S1348" s="76"/>
    </row>
    <row r="1349" spans="1:19" s="455" customFormat="1" x14ac:dyDescent="0.25">
      <c r="A1349" s="76"/>
      <c r="B1349" s="76"/>
      <c r="C1349" s="87"/>
      <c r="D1349" s="87"/>
      <c r="E1349" s="87"/>
      <c r="F1349" s="76"/>
      <c r="G1349" s="76"/>
      <c r="H1349" s="76"/>
      <c r="I1349" s="76"/>
      <c r="J1349" s="76"/>
      <c r="K1349" s="76"/>
      <c r="L1349" s="76"/>
      <c r="M1349" s="76"/>
      <c r="N1349" s="76"/>
      <c r="O1349" s="76"/>
      <c r="P1349" s="76"/>
      <c r="Q1349" s="76"/>
      <c r="R1349" s="76"/>
      <c r="S1349" s="76"/>
    </row>
    <row r="1350" spans="1:19" s="455" customFormat="1" x14ac:dyDescent="0.25">
      <c r="A1350" s="76"/>
      <c r="B1350" s="76"/>
      <c r="C1350" s="87"/>
      <c r="D1350" s="87"/>
      <c r="E1350" s="87"/>
      <c r="F1350" s="76"/>
      <c r="G1350" s="76"/>
      <c r="H1350" s="76"/>
      <c r="I1350" s="76"/>
      <c r="J1350" s="76"/>
      <c r="K1350" s="76"/>
      <c r="L1350" s="76"/>
      <c r="M1350" s="76"/>
      <c r="N1350" s="76"/>
      <c r="O1350" s="76"/>
      <c r="P1350" s="76"/>
      <c r="Q1350" s="76"/>
      <c r="R1350" s="76"/>
      <c r="S1350" s="76"/>
    </row>
    <row r="1351" spans="1:19" s="455" customFormat="1" x14ac:dyDescent="0.25">
      <c r="A1351" s="76"/>
      <c r="B1351" s="76"/>
      <c r="C1351" s="87"/>
      <c r="D1351" s="87"/>
      <c r="E1351" s="87"/>
      <c r="F1351" s="76"/>
      <c r="G1351" s="76"/>
      <c r="H1351" s="76"/>
      <c r="I1351" s="76"/>
      <c r="J1351" s="76"/>
      <c r="K1351" s="76"/>
      <c r="L1351" s="76"/>
      <c r="M1351" s="76"/>
      <c r="N1351" s="76"/>
      <c r="O1351" s="76"/>
      <c r="P1351" s="76"/>
      <c r="Q1351" s="76"/>
      <c r="R1351" s="76"/>
      <c r="S1351" s="76"/>
    </row>
    <row r="1352" spans="1:19" s="455" customFormat="1" x14ac:dyDescent="0.25">
      <c r="A1352" s="76"/>
      <c r="B1352" s="76"/>
      <c r="C1352" s="87"/>
      <c r="D1352" s="87"/>
      <c r="E1352" s="87"/>
      <c r="F1352" s="76"/>
      <c r="G1352" s="76"/>
      <c r="H1352" s="76"/>
      <c r="I1352" s="76"/>
      <c r="J1352" s="76"/>
      <c r="K1352" s="76"/>
      <c r="L1352" s="76"/>
      <c r="M1352" s="76"/>
      <c r="N1352" s="76"/>
      <c r="O1352" s="76"/>
      <c r="P1352" s="76"/>
      <c r="Q1352" s="76"/>
      <c r="R1352" s="76"/>
      <c r="S1352" s="76"/>
    </row>
    <row r="1353" spans="1:19" s="455" customFormat="1" x14ac:dyDescent="0.25">
      <c r="A1353" s="76"/>
      <c r="B1353" s="76"/>
      <c r="C1353" s="87"/>
      <c r="D1353" s="87"/>
      <c r="E1353" s="87"/>
      <c r="F1353" s="76"/>
      <c r="G1353" s="76"/>
      <c r="H1353" s="76"/>
      <c r="I1353" s="76"/>
      <c r="J1353" s="76"/>
      <c r="K1353" s="76"/>
      <c r="L1353" s="76"/>
      <c r="M1353" s="76"/>
      <c r="N1353" s="76"/>
      <c r="O1353" s="76"/>
      <c r="P1353" s="76"/>
      <c r="Q1353" s="76"/>
      <c r="R1353" s="76"/>
      <c r="S1353" s="76"/>
    </row>
    <row r="1354" spans="1:19" s="455" customFormat="1" x14ac:dyDescent="0.25">
      <c r="A1354" s="76"/>
      <c r="B1354" s="76"/>
      <c r="C1354" s="87"/>
      <c r="D1354" s="87"/>
      <c r="E1354" s="87"/>
      <c r="F1354" s="76"/>
      <c r="G1354" s="76"/>
      <c r="H1354" s="76"/>
      <c r="I1354" s="76"/>
      <c r="J1354" s="76"/>
      <c r="K1354" s="76"/>
      <c r="L1354" s="76"/>
      <c r="M1354" s="76"/>
      <c r="N1354" s="76"/>
      <c r="O1354" s="76"/>
      <c r="P1354" s="76"/>
      <c r="Q1354" s="76"/>
      <c r="R1354" s="76"/>
      <c r="S1354" s="76"/>
    </row>
    <row r="1355" spans="1:19" s="455" customFormat="1" x14ac:dyDescent="0.25">
      <c r="A1355" s="76"/>
      <c r="B1355" s="76"/>
      <c r="C1355" s="87"/>
      <c r="D1355" s="87"/>
      <c r="E1355" s="87"/>
      <c r="F1355" s="76"/>
      <c r="G1355" s="76"/>
      <c r="H1355" s="76"/>
      <c r="I1355" s="76"/>
      <c r="J1355" s="76"/>
      <c r="K1355" s="76"/>
      <c r="L1355" s="76"/>
      <c r="M1355" s="76"/>
      <c r="N1355" s="76"/>
      <c r="O1355" s="76"/>
      <c r="P1355" s="76"/>
      <c r="Q1355" s="76"/>
      <c r="R1355" s="76"/>
      <c r="S1355" s="76"/>
    </row>
    <row r="1356" spans="1:19" s="455" customFormat="1" x14ac:dyDescent="0.25">
      <c r="A1356" s="76"/>
      <c r="B1356" s="76"/>
      <c r="C1356" s="87"/>
      <c r="D1356" s="87"/>
      <c r="E1356" s="87"/>
      <c r="F1356" s="76"/>
      <c r="G1356" s="76"/>
      <c r="H1356" s="76"/>
      <c r="I1356" s="76"/>
      <c r="J1356" s="76"/>
      <c r="K1356" s="76"/>
      <c r="L1356" s="76"/>
      <c r="M1356" s="76"/>
      <c r="N1356" s="76"/>
      <c r="O1356" s="76"/>
      <c r="P1356" s="76"/>
      <c r="Q1356" s="76"/>
      <c r="R1356" s="76"/>
      <c r="S1356" s="76"/>
    </row>
    <row r="1357" spans="1:19" s="455" customFormat="1" x14ac:dyDescent="0.25">
      <c r="A1357" s="76"/>
      <c r="B1357" s="76"/>
      <c r="C1357" s="87"/>
      <c r="D1357" s="87"/>
      <c r="E1357" s="87"/>
      <c r="F1357" s="76"/>
      <c r="G1357" s="76"/>
      <c r="H1357" s="76"/>
      <c r="I1357" s="76"/>
      <c r="J1357" s="76"/>
      <c r="K1357" s="76"/>
      <c r="L1357" s="76"/>
      <c r="M1357" s="76"/>
      <c r="N1357" s="76"/>
      <c r="O1357" s="76"/>
      <c r="P1357" s="76"/>
      <c r="Q1357" s="76"/>
      <c r="R1357" s="76"/>
      <c r="S1357" s="76"/>
    </row>
    <row r="1358" spans="1:19" s="455" customFormat="1" x14ac:dyDescent="0.25">
      <c r="A1358" s="76"/>
      <c r="B1358" s="76"/>
      <c r="C1358" s="87"/>
      <c r="D1358" s="87"/>
      <c r="E1358" s="87"/>
      <c r="F1358" s="76"/>
      <c r="G1358" s="76"/>
      <c r="H1358" s="76"/>
      <c r="I1358" s="76"/>
      <c r="J1358" s="76"/>
      <c r="K1358" s="76"/>
      <c r="L1358" s="76"/>
      <c r="M1358" s="76"/>
      <c r="N1358" s="76"/>
      <c r="O1358" s="76"/>
      <c r="P1358" s="76"/>
      <c r="Q1358" s="76"/>
      <c r="R1358" s="76"/>
      <c r="S1358" s="76"/>
    </row>
    <row r="1359" spans="1:19" s="455" customFormat="1" x14ac:dyDescent="0.25">
      <c r="A1359" s="76"/>
      <c r="B1359" s="76"/>
      <c r="C1359" s="87"/>
      <c r="D1359" s="87"/>
      <c r="E1359" s="87"/>
      <c r="F1359" s="76"/>
      <c r="G1359" s="76"/>
      <c r="H1359" s="76"/>
      <c r="I1359" s="76"/>
      <c r="J1359" s="76"/>
      <c r="K1359" s="76"/>
      <c r="L1359" s="76"/>
      <c r="M1359" s="76"/>
      <c r="N1359" s="76"/>
      <c r="O1359" s="76"/>
      <c r="P1359" s="76"/>
      <c r="Q1359" s="76"/>
      <c r="R1359" s="76"/>
      <c r="S1359" s="76"/>
    </row>
    <row r="1360" spans="1:19" s="455" customFormat="1" x14ac:dyDescent="0.25">
      <c r="A1360" s="76"/>
      <c r="B1360" s="76"/>
      <c r="C1360" s="87"/>
      <c r="D1360" s="87"/>
      <c r="E1360" s="87"/>
      <c r="F1360" s="76"/>
      <c r="G1360" s="76"/>
      <c r="H1360" s="76"/>
      <c r="I1360" s="76"/>
      <c r="J1360" s="76"/>
      <c r="K1360" s="76"/>
      <c r="L1360" s="76"/>
      <c r="M1360" s="76"/>
      <c r="N1360" s="76"/>
      <c r="O1360" s="76"/>
      <c r="P1360" s="76"/>
      <c r="Q1360" s="76"/>
      <c r="R1360" s="76"/>
      <c r="S1360" s="76"/>
    </row>
    <row r="1361" spans="1:19" s="455" customFormat="1" x14ac:dyDescent="0.25">
      <c r="A1361" s="76"/>
      <c r="B1361" s="76"/>
      <c r="C1361" s="87"/>
      <c r="D1361" s="87"/>
      <c r="E1361" s="87"/>
      <c r="F1361" s="76"/>
      <c r="G1361" s="76"/>
      <c r="H1361" s="76"/>
      <c r="I1361" s="76"/>
      <c r="J1361" s="76"/>
      <c r="K1361" s="76"/>
      <c r="L1361" s="76"/>
      <c r="M1361" s="76"/>
      <c r="N1361" s="76"/>
      <c r="O1361" s="76"/>
      <c r="P1361" s="76"/>
      <c r="Q1361" s="76"/>
      <c r="R1361" s="76"/>
      <c r="S1361" s="76"/>
    </row>
    <row r="1362" spans="1:19" s="455" customFormat="1" x14ac:dyDescent="0.25">
      <c r="A1362" s="76"/>
      <c r="B1362" s="76"/>
      <c r="C1362" s="87"/>
      <c r="D1362" s="87"/>
      <c r="E1362" s="87"/>
      <c r="F1362" s="76"/>
      <c r="G1362" s="76"/>
      <c r="H1362" s="76"/>
      <c r="I1362" s="76"/>
      <c r="J1362" s="76"/>
      <c r="K1362" s="76"/>
      <c r="L1362" s="76"/>
      <c r="M1362" s="76"/>
      <c r="N1362" s="76"/>
      <c r="O1362" s="76"/>
      <c r="P1362" s="76"/>
      <c r="Q1362" s="76"/>
      <c r="R1362" s="76"/>
      <c r="S1362" s="76"/>
    </row>
    <row r="1363" spans="1:19" s="455" customFormat="1" x14ac:dyDescent="0.25">
      <c r="A1363" s="76"/>
      <c r="B1363" s="76"/>
      <c r="C1363" s="87"/>
      <c r="D1363" s="87"/>
      <c r="E1363" s="87"/>
      <c r="F1363" s="76"/>
      <c r="G1363" s="76"/>
      <c r="H1363" s="76"/>
      <c r="I1363" s="76"/>
      <c r="J1363" s="76"/>
      <c r="K1363" s="76"/>
      <c r="L1363" s="76"/>
      <c r="M1363" s="76"/>
      <c r="N1363" s="76"/>
      <c r="O1363" s="76"/>
      <c r="P1363" s="76"/>
      <c r="Q1363" s="76"/>
      <c r="R1363" s="76"/>
      <c r="S1363" s="76"/>
    </row>
    <row r="1364" spans="1:19" s="455" customFormat="1" x14ac:dyDescent="0.25">
      <c r="A1364" s="76"/>
      <c r="B1364" s="76"/>
      <c r="C1364" s="87"/>
      <c r="D1364" s="87"/>
      <c r="E1364" s="87"/>
      <c r="F1364" s="76"/>
      <c r="G1364" s="76"/>
      <c r="H1364" s="76"/>
      <c r="I1364" s="76"/>
      <c r="J1364" s="76"/>
      <c r="K1364" s="76"/>
      <c r="L1364" s="76"/>
      <c r="M1364" s="76"/>
      <c r="N1364" s="76"/>
      <c r="O1364" s="76"/>
      <c r="P1364" s="76"/>
      <c r="Q1364" s="76"/>
      <c r="R1364" s="76"/>
      <c r="S1364" s="76"/>
    </row>
    <row r="1365" spans="1:19" s="455" customFormat="1" x14ac:dyDescent="0.25">
      <c r="A1365" s="76"/>
      <c r="B1365" s="76"/>
      <c r="C1365" s="87"/>
      <c r="D1365" s="87"/>
      <c r="E1365" s="87"/>
      <c r="F1365" s="76"/>
      <c r="G1365" s="76"/>
      <c r="H1365" s="76"/>
      <c r="I1365" s="76"/>
      <c r="J1365" s="76"/>
      <c r="K1365" s="76"/>
      <c r="L1365" s="76"/>
      <c r="M1365" s="76"/>
      <c r="N1365" s="76"/>
      <c r="O1365" s="76"/>
      <c r="P1365" s="76"/>
      <c r="Q1365" s="76"/>
      <c r="R1365" s="76"/>
      <c r="S1365" s="76"/>
    </row>
    <row r="1366" spans="1:19" s="455" customFormat="1" x14ac:dyDescent="0.25">
      <c r="A1366" s="76"/>
      <c r="B1366" s="76"/>
      <c r="C1366" s="87"/>
      <c r="D1366" s="87"/>
      <c r="E1366" s="87"/>
      <c r="F1366" s="76"/>
      <c r="G1366" s="76"/>
      <c r="H1366" s="76"/>
      <c r="I1366" s="76"/>
      <c r="J1366" s="76"/>
      <c r="K1366" s="76"/>
      <c r="L1366" s="76"/>
      <c r="M1366" s="76"/>
      <c r="N1366" s="76"/>
      <c r="O1366" s="76"/>
      <c r="P1366" s="76"/>
      <c r="Q1366" s="76"/>
      <c r="R1366" s="76"/>
      <c r="S1366" s="76"/>
    </row>
    <row r="1367" spans="1:19" s="455" customFormat="1" x14ac:dyDescent="0.25">
      <c r="A1367" s="76"/>
      <c r="B1367" s="76"/>
      <c r="C1367" s="87"/>
      <c r="D1367" s="87"/>
      <c r="E1367" s="87"/>
      <c r="F1367" s="76"/>
      <c r="G1367" s="76"/>
      <c r="H1367" s="76"/>
      <c r="I1367" s="76"/>
      <c r="J1367" s="76"/>
      <c r="K1367" s="76"/>
      <c r="L1367" s="76"/>
      <c r="M1367" s="76"/>
      <c r="N1367" s="76"/>
      <c r="O1367" s="76"/>
      <c r="P1367" s="76"/>
      <c r="Q1367" s="76"/>
      <c r="R1367" s="76"/>
      <c r="S1367" s="76"/>
    </row>
    <row r="1368" spans="1:19" s="455" customFormat="1" x14ac:dyDescent="0.25">
      <c r="A1368" s="76"/>
      <c r="B1368" s="76"/>
      <c r="C1368" s="87"/>
      <c r="D1368" s="87"/>
      <c r="E1368" s="87"/>
      <c r="F1368" s="76"/>
      <c r="G1368" s="76"/>
      <c r="H1368" s="76"/>
      <c r="I1368" s="76"/>
      <c r="J1368" s="76"/>
      <c r="K1368" s="76"/>
      <c r="L1368" s="76"/>
      <c r="M1368" s="76"/>
      <c r="N1368" s="76"/>
      <c r="O1368" s="76"/>
      <c r="P1368" s="76"/>
      <c r="Q1368" s="76"/>
      <c r="R1368" s="76"/>
      <c r="S1368" s="76"/>
    </row>
    <row r="1369" spans="1:19" s="455" customFormat="1" x14ac:dyDescent="0.25">
      <c r="A1369" s="76"/>
      <c r="B1369" s="76"/>
      <c r="C1369" s="87"/>
      <c r="D1369" s="87"/>
      <c r="E1369" s="87"/>
      <c r="F1369" s="76"/>
      <c r="G1369" s="76"/>
      <c r="H1369" s="76"/>
      <c r="I1369" s="76"/>
      <c r="J1369" s="76"/>
      <c r="K1369" s="76"/>
      <c r="L1369" s="76"/>
      <c r="M1369" s="76"/>
      <c r="N1369" s="76"/>
      <c r="O1369" s="76"/>
      <c r="P1369" s="76"/>
      <c r="Q1369" s="76"/>
      <c r="R1369" s="76"/>
      <c r="S1369" s="76"/>
    </row>
    <row r="1370" spans="1:19" s="455" customFormat="1" x14ac:dyDescent="0.25">
      <c r="A1370" s="76"/>
      <c r="B1370" s="76"/>
      <c r="C1370" s="87"/>
      <c r="D1370" s="87"/>
      <c r="E1370" s="87"/>
      <c r="F1370" s="76"/>
      <c r="G1370" s="76"/>
      <c r="H1370" s="76"/>
      <c r="I1370" s="76"/>
      <c r="J1370" s="76"/>
      <c r="K1370" s="76"/>
      <c r="L1370" s="76"/>
      <c r="M1370" s="76"/>
      <c r="N1370" s="76"/>
      <c r="O1370" s="76"/>
      <c r="P1370" s="76"/>
      <c r="Q1370" s="76"/>
      <c r="R1370" s="76"/>
      <c r="S1370" s="76"/>
    </row>
    <row r="1371" spans="1:19" s="455" customFormat="1" x14ac:dyDescent="0.25">
      <c r="A1371" s="76"/>
      <c r="B1371" s="76"/>
      <c r="C1371" s="87"/>
      <c r="D1371" s="87"/>
      <c r="E1371" s="87"/>
      <c r="F1371" s="76"/>
      <c r="G1371" s="76"/>
      <c r="H1371" s="76"/>
      <c r="I1371" s="76"/>
      <c r="J1371" s="76"/>
      <c r="K1371" s="76"/>
      <c r="L1371" s="76"/>
      <c r="M1371" s="76"/>
      <c r="N1371" s="76"/>
      <c r="O1371" s="76"/>
      <c r="P1371" s="76"/>
      <c r="Q1371" s="76"/>
      <c r="R1371" s="76"/>
      <c r="S1371" s="76"/>
    </row>
    <row r="1372" spans="1:19" s="455" customFormat="1" x14ac:dyDescent="0.25">
      <c r="A1372" s="76"/>
      <c r="B1372" s="76"/>
      <c r="C1372" s="87"/>
      <c r="D1372" s="87"/>
      <c r="E1372" s="87"/>
      <c r="F1372" s="76"/>
      <c r="G1372" s="76"/>
      <c r="H1372" s="76"/>
      <c r="I1372" s="76"/>
      <c r="J1372" s="76"/>
      <c r="K1372" s="76"/>
      <c r="L1372" s="76"/>
      <c r="M1372" s="76"/>
      <c r="N1372" s="76"/>
      <c r="O1372" s="76"/>
      <c r="P1372" s="76"/>
      <c r="Q1372" s="76"/>
      <c r="R1372" s="76"/>
      <c r="S1372" s="76"/>
    </row>
    <row r="1373" spans="1:19" s="455" customFormat="1" x14ac:dyDescent="0.25">
      <c r="A1373" s="76"/>
      <c r="B1373" s="76"/>
      <c r="C1373" s="87"/>
      <c r="D1373" s="87"/>
      <c r="E1373" s="87"/>
      <c r="F1373" s="76"/>
      <c r="G1373" s="76"/>
      <c r="H1373" s="76"/>
      <c r="I1373" s="76"/>
      <c r="J1373" s="76"/>
      <c r="K1373" s="76"/>
      <c r="L1373" s="76"/>
      <c r="M1373" s="76"/>
      <c r="N1373" s="76"/>
      <c r="O1373" s="76"/>
      <c r="P1373" s="76"/>
      <c r="Q1373" s="76"/>
      <c r="R1373" s="76"/>
      <c r="S1373" s="76"/>
    </row>
    <row r="1374" spans="1:19" s="455" customFormat="1" x14ac:dyDescent="0.25">
      <c r="A1374" s="76"/>
      <c r="B1374" s="76"/>
      <c r="C1374" s="87"/>
      <c r="D1374" s="87"/>
      <c r="E1374" s="87"/>
      <c r="F1374" s="76"/>
      <c r="G1374" s="76"/>
      <c r="H1374" s="76"/>
      <c r="I1374" s="76"/>
      <c r="J1374" s="76"/>
      <c r="K1374" s="76"/>
      <c r="L1374" s="76"/>
      <c r="M1374" s="76"/>
      <c r="N1374" s="76"/>
      <c r="O1374" s="76"/>
      <c r="P1374" s="76"/>
      <c r="Q1374" s="76"/>
      <c r="R1374" s="76"/>
      <c r="S1374" s="76"/>
    </row>
    <row r="1375" spans="1:19" s="455" customFormat="1" x14ac:dyDescent="0.25">
      <c r="A1375" s="76"/>
      <c r="B1375" s="76"/>
      <c r="C1375" s="87"/>
      <c r="D1375" s="87"/>
      <c r="E1375" s="87"/>
      <c r="F1375" s="76"/>
      <c r="G1375" s="76"/>
      <c r="H1375" s="76"/>
      <c r="I1375" s="76"/>
      <c r="J1375" s="76"/>
      <c r="K1375" s="76"/>
      <c r="L1375" s="76"/>
      <c r="M1375" s="76"/>
      <c r="N1375" s="76"/>
      <c r="O1375" s="76"/>
      <c r="P1375" s="76"/>
      <c r="Q1375" s="76"/>
      <c r="R1375" s="76"/>
      <c r="S1375" s="76"/>
    </row>
    <row r="1376" spans="1:19" s="455" customFormat="1" x14ac:dyDescent="0.25">
      <c r="A1376" s="76"/>
      <c r="B1376" s="76"/>
      <c r="C1376" s="87"/>
      <c r="D1376" s="87"/>
      <c r="E1376" s="87"/>
      <c r="F1376" s="76"/>
      <c r="G1376" s="76"/>
      <c r="H1376" s="76"/>
      <c r="I1376" s="76"/>
      <c r="J1376" s="76"/>
      <c r="K1376" s="76"/>
      <c r="L1376" s="76"/>
      <c r="M1376" s="76"/>
      <c r="N1376" s="76"/>
      <c r="O1376" s="76"/>
      <c r="P1376" s="76"/>
      <c r="Q1376" s="76"/>
      <c r="R1376" s="76"/>
      <c r="S1376" s="76"/>
    </row>
    <row r="1377" spans="1:19" s="455" customFormat="1" x14ac:dyDescent="0.25">
      <c r="A1377" s="76"/>
      <c r="B1377" s="76"/>
      <c r="C1377" s="87"/>
      <c r="D1377" s="87"/>
      <c r="E1377" s="87"/>
      <c r="F1377" s="76"/>
      <c r="G1377" s="76"/>
      <c r="H1377" s="76"/>
      <c r="I1377" s="76"/>
      <c r="J1377" s="76"/>
      <c r="K1377" s="76"/>
      <c r="L1377" s="76"/>
      <c r="M1377" s="76"/>
      <c r="N1377" s="76"/>
      <c r="O1377" s="76"/>
      <c r="P1377" s="76"/>
      <c r="Q1377" s="76"/>
      <c r="R1377" s="76"/>
      <c r="S1377" s="76"/>
    </row>
    <row r="1378" spans="1:19" s="455" customFormat="1" x14ac:dyDescent="0.25">
      <c r="A1378" s="76"/>
      <c r="B1378" s="76"/>
      <c r="C1378" s="87"/>
      <c r="D1378" s="87"/>
      <c r="E1378" s="87"/>
      <c r="F1378" s="76"/>
      <c r="G1378" s="76"/>
      <c r="H1378" s="76"/>
      <c r="I1378" s="76"/>
      <c r="J1378" s="76"/>
      <c r="K1378" s="76"/>
      <c r="L1378" s="76"/>
      <c r="M1378" s="76"/>
      <c r="N1378" s="76"/>
      <c r="O1378" s="76"/>
      <c r="P1378" s="76"/>
      <c r="Q1378" s="76"/>
      <c r="R1378" s="76"/>
      <c r="S1378" s="76"/>
    </row>
    <row r="1379" spans="1:19" s="455" customFormat="1" x14ac:dyDescent="0.25">
      <c r="A1379" s="76"/>
      <c r="B1379" s="76"/>
      <c r="C1379" s="87"/>
      <c r="D1379" s="87"/>
      <c r="E1379" s="87"/>
      <c r="F1379" s="76"/>
      <c r="G1379" s="76"/>
      <c r="H1379" s="76"/>
      <c r="I1379" s="76"/>
      <c r="J1379" s="76"/>
      <c r="K1379" s="76"/>
      <c r="L1379" s="76"/>
      <c r="M1379" s="76"/>
      <c r="N1379" s="76"/>
      <c r="O1379" s="76"/>
      <c r="P1379" s="76"/>
      <c r="Q1379" s="76"/>
      <c r="R1379" s="76"/>
      <c r="S1379" s="76"/>
    </row>
    <row r="1380" spans="1:19" s="455" customFormat="1" x14ac:dyDescent="0.25">
      <c r="A1380" s="76"/>
      <c r="B1380" s="76"/>
      <c r="C1380" s="87"/>
      <c r="D1380" s="87"/>
      <c r="E1380" s="87"/>
      <c r="F1380" s="76"/>
      <c r="G1380" s="76"/>
      <c r="H1380" s="76"/>
      <c r="I1380" s="76"/>
      <c r="J1380" s="76"/>
      <c r="K1380" s="76"/>
      <c r="L1380" s="76"/>
      <c r="M1380" s="76"/>
      <c r="N1380" s="76"/>
      <c r="O1380" s="76"/>
      <c r="P1380" s="76"/>
      <c r="Q1380" s="76"/>
      <c r="R1380" s="76"/>
      <c r="S1380" s="76"/>
    </row>
    <row r="1381" spans="1:19" s="455" customFormat="1" x14ac:dyDescent="0.25">
      <c r="A1381" s="76"/>
      <c r="B1381" s="76"/>
      <c r="C1381" s="87"/>
      <c r="D1381" s="87"/>
      <c r="E1381" s="87"/>
      <c r="F1381" s="76"/>
      <c r="G1381" s="76"/>
      <c r="H1381" s="76"/>
      <c r="I1381" s="76"/>
      <c r="J1381" s="76"/>
      <c r="K1381" s="76"/>
      <c r="L1381" s="76"/>
      <c r="M1381" s="76"/>
      <c r="N1381" s="76"/>
      <c r="O1381" s="76"/>
      <c r="P1381" s="76"/>
      <c r="Q1381" s="76"/>
      <c r="R1381" s="76"/>
      <c r="S1381" s="76"/>
    </row>
    <row r="1382" spans="1:19" s="455" customFormat="1" x14ac:dyDescent="0.25">
      <c r="A1382" s="76"/>
      <c r="B1382" s="76"/>
      <c r="C1382" s="87"/>
      <c r="D1382" s="87"/>
      <c r="E1382" s="87"/>
      <c r="F1382" s="76"/>
      <c r="G1382" s="76"/>
      <c r="H1382" s="76"/>
      <c r="I1382" s="76"/>
      <c r="J1382" s="76"/>
      <c r="K1382" s="76"/>
      <c r="L1382" s="76"/>
      <c r="M1382" s="76"/>
      <c r="N1382" s="76"/>
      <c r="O1382" s="76"/>
      <c r="P1382" s="76"/>
      <c r="Q1382" s="76"/>
      <c r="R1382" s="76"/>
      <c r="S1382" s="76"/>
    </row>
    <row r="1383" spans="1:19" s="455" customFormat="1" x14ac:dyDescent="0.25">
      <c r="A1383" s="76"/>
      <c r="B1383" s="76"/>
      <c r="C1383" s="87"/>
      <c r="D1383" s="87"/>
      <c r="E1383" s="87"/>
      <c r="F1383" s="76"/>
      <c r="G1383" s="76"/>
      <c r="H1383" s="76"/>
      <c r="I1383" s="76"/>
      <c r="J1383" s="76"/>
      <c r="K1383" s="76"/>
      <c r="L1383" s="76"/>
      <c r="M1383" s="76"/>
      <c r="N1383" s="76"/>
      <c r="O1383" s="76"/>
      <c r="P1383" s="76"/>
      <c r="Q1383" s="76"/>
      <c r="R1383" s="76"/>
      <c r="S1383" s="76"/>
    </row>
    <row r="1384" spans="1:19" s="455" customFormat="1" x14ac:dyDescent="0.25">
      <c r="A1384" s="76"/>
      <c r="B1384" s="76"/>
      <c r="C1384" s="87"/>
      <c r="D1384" s="87"/>
      <c r="E1384" s="87"/>
      <c r="F1384" s="76"/>
      <c r="G1384" s="76"/>
      <c r="H1384" s="76"/>
      <c r="I1384" s="76"/>
      <c r="J1384" s="76"/>
      <c r="K1384" s="76"/>
      <c r="L1384" s="76"/>
      <c r="M1384" s="76"/>
      <c r="N1384" s="76"/>
      <c r="O1384" s="76"/>
      <c r="P1384" s="76"/>
      <c r="Q1384" s="76"/>
      <c r="R1384" s="76"/>
      <c r="S1384" s="76"/>
    </row>
    <row r="1385" spans="1:19" s="455" customFormat="1" x14ac:dyDescent="0.25">
      <c r="A1385" s="76"/>
      <c r="B1385" s="76"/>
      <c r="C1385" s="87"/>
      <c r="D1385" s="87"/>
      <c r="E1385" s="87"/>
      <c r="F1385" s="76"/>
      <c r="G1385" s="76"/>
      <c r="H1385" s="76"/>
      <c r="I1385" s="76"/>
      <c r="J1385" s="76"/>
      <c r="K1385" s="76"/>
      <c r="L1385" s="76"/>
      <c r="M1385" s="76"/>
      <c r="N1385" s="76"/>
      <c r="O1385" s="76"/>
      <c r="P1385" s="76"/>
      <c r="Q1385" s="76"/>
      <c r="R1385" s="76"/>
      <c r="S1385" s="76"/>
    </row>
    <row r="1386" spans="1:19" s="455" customFormat="1" x14ac:dyDescent="0.25">
      <c r="A1386" s="76"/>
      <c r="B1386" s="76"/>
      <c r="C1386" s="87"/>
      <c r="D1386" s="87"/>
      <c r="E1386" s="87"/>
      <c r="F1386" s="76"/>
      <c r="G1386" s="76"/>
      <c r="H1386" s="76"/>
      <c r="I1386" s="76"/>
      <c r="J1386" s="76"/>
      <c r="K1386" s="76"/>
      <c r="L1386" s="76"/>
      <c r="M1386" s="76"/>
      <c r="N1386" s="76"/>
      <c r="O1386" s="76"/>
      <c r="P1386" s="76"/>
      <c r="Q1386" s="76"/>
      <c r="R1386" s="76"/>
      <c r="S1386" s="76"/>
    </row>
    <row r="1387" spans="1:19" s="455" customFormat="1" x14ac:dyDescent="0.25">
      <c r="A1387" s="76"/>
      <c r="B1387" s="76"/>
      <c r="C1387" s="87"/>
      <c r="D1387" s="87"/>
      <c r="E1387" s="87"/>
      <c r="F1387" s="76"/>
      <c r="G1387" s="76"/>
      <c r="H1387" s="76"/>
      <c r="I1387" s="76"/>
      <c r="J1387" s="76"/>
      <c r="K1387" s="76"/>
      <c r="L1387" s="76"/>
      <c r="M1387" s="76"/>
      <c r="N1387" s="76"/>
      <c r="O1387" s="76"/>
      <c r="P1387" s="76"/>
      <c r="Q1387" s="76"/>
      <c r="R1387" s="76"/>
      <c r="S1387" s="76"/>
    </row>
    <row r="1388" spans="1:19" s="455" customFormat="1" x14ac:dyDescent="0.25">
      <c r="A1388" s="76"/>
      <c r="B1388" s="76"/>
      <c r="C1388" s="87"/>
      <c r="D1388" s="87"/>
      <c r="E1388" s="87"/>
      <c r="F1388" s="76"/>
      <c r="G1388" s="76"/>
      <c r="H1388" s="76"/>
      <c r="I1388" s="76"/>
      <c r="J1388" s="76"/>
      <c r="K1388" s="76"/>
      <c r="L1388" s="76"/>
      <c r="M1388" s="76"/>
      <c r="N1388" s="76"/>
      <c r="O1388" s="76"/>
      <c r="P1388" s="76"/>
      <c r="Q1388" s="76"/>
      <c r="R1388" s="76"/>
      <c r="S1388" s="76"/>
    </row>
    <row r="1389" spans="1:19" s="455" customFormat="1" x14ac:dyDescent="0.25">
      <c r="A1389" s="76"/>
      <c r="B1389" s="76"/>
      <c r="C1389" s="87"/>
      <c r="D1389" s="87"/>
      <c r="E1389" s="87"/>
      <c r="F1389" s="76"/>
      <c r="G1389" s="76"/>
      <c r="H1389" s="76"/>
      <c r="I1389" s="76"/>
      <c r="J1389" s="76"/>
      <c r="K1389" s="76"/>
      <c r="L1389" s="76"/>
      <c r="M1389" s="76"/>
      <c r="N1389" s="76"/>
      <c r="O1389" s="76"/>
      <c r="P1389" s="76"/>
      <c r="Q1389" s="76"/>
      <c r="R1389" s="76"/>
      <c r="S1389" s="76"/>
    </row>
    <row r="1390" spans="1:19" s="455" customFormat="1" x14ac:dyDescent="0.25">
      <c r="A1390" s="76"/>
      <c r="B1390" s="76"/>
      <c r="C1390" s="87"/>
      <c r="D1390" s="87"/>
      <c r="E1390" s="87"/>
      <c r="F1390" s="76"/>
      <c r="G1390" s="76"/>
      <c r="H1390" s="76"/>
      <c r="I1390" s="76"/>
      <c r="J1390" s="76"/>
      <c r="K1390" s="76"/>
      <c r="L1390" s="76"/>
      <c r="M1390" s="76"/>
      <c r="N1390" s="76"/>
      <c r="O1390" s="76"/>
      <c r="P1390" s="76"/>
      <c r="Q1390" s="76"/>
      <c r="R1390" s="76"/>
      <c r="S1390" s="76"/>
    </row>
    <row r="1391" spans="1:19" s="455" customFormat="1" x14ac:dyDescent="0.25">
      <c r="A1391" s="76"/>
      <c r="B1391" s="76"/>
      <c r="C1391" s="87"/>
      <c r="D1391" s="87"/>
      <c r="E1391" s="87"/>
      <c r="F1391" s="76"/>
      <c r="G1391" s="76"/>
      <c r="H1391" s="76"/>
      <c r="I1391" s="76"/>
      <c r="J1391" s="76"/>
      <c r="K1391" s="76"/>
      <c r="L1391" s="76"/>
      <c r="M1391" s="76"/>
      <c r="N1391" s="76"/>
      <c r="O1391" s="76"/>
      <c r="P1391" s="76"/>
      <c r="Q1391" s="76"/>
      <c r="R1391" s="76"/>
      <c r="S1391" s="76"/>
    </row>
    <row r="1392" spans="1:19" s="455" customFormat="1" x14ac:dyDescent="0.25">
      <c r="A1392" s="76"/>
      <c r="B1392" s="76"/>
      <c r="C1392" s="87"/>
      <c r="D1392" s="87"/>
      <c r="E1392" s="87"/>
      <c r="F1392" s="76"/>
      <c r="G1392" s="76"/>
      <c r="H1392" s="76"/>
      <c r="I1392" s="76"/>
      <c r="J1392" s="76"/>
      <c r="K1392" s="76"/>
      <c r="L1392" s="76"/>
      <c r="M1392" s="76"/>
      <c r="N1392" s="76"/>
      <c r="O1392" s="76"/>
      <c r="P1392" s="76"/>
      <c r="Q1392" s="76"/>
      <c r="R1392" s="76"/>
      <c r="S1392" s="76"/>
    </row>
    <row r="1393" spans="1:19" s="455" customFormat="1" x14ac:dyDescent="0.25">
      <c r="A1393" s="76"/>
      <c r="B1393" s="76"/>
      <c r="C1393" s="87"/>
      <c r="D1393" s="87"/>
      <c r="E1393" s="87"/>
      <c r="F1393" s="76"/>
      <c r="G1393" s="76"/>
      <c r="H1393" s="76"/>
      <c r="I1393" s="76"/>
      <c r="J1393" s="76"/>
      <c r="K1393" s="76"/>
      <c r="L1393" s="76"/>
      <c r="M1393" s="76"/>
      <c r="N1393" s="76"/>
      <c r="O1393" s="76"/>
      <c r="P1393" s="76"/>
      <c r="Q1393" s="76"/>
      <c r="R1393" s="76"/>
      <c r="S1393" s="76"/>
    </row>
    <row r="1394" spans="1:19" s="455" customFormat="1" x14ac:dyDescent="0.25">
      <c r="A1394" s="76"/>
      <c r="B1394" s="76"/>
      <c r="C1394" s="87"/>
      <c r="D1394" s="87"/>
      <c r="E1394" s="87"/>
      <c r="F1394" s="76"/>
      <c r="G1394" s="76"/>
      <c r="H1394" s="76"/>
      <c r="I1394" s="76"/>
      <c r="J1394" s="76"/>
      <c r="K1394" s="76"/>
      <c r="L1394" s="76"/>
      <c r="M1394" s="76"/>
      <c r="N1394" s="76"/>
      <c r="O1394" s="76"/>
      <c r="P1394" s="76"/>
      <c r="Q1394" s="76"/>
      <c r="R1394" s="76"/>
      <c r="S1394" s="76"/>
    </row>
    <row r="1395" spans="1:19" s="455" customFormat="1" x14ac:dyDescent="0.25">
      <c r="A1395" s="76"/>
      <c r="B1395" s="76"/>
      <c r="C1395" s="87"/>
      <c r="D1395" s="87"/>
      <c r="E1395" s="87"/>
      <c r="F1395" s="76"/>
      <c r="G1395" s="76"/>
      <c r="H1395" s="76"/>
      <c r="I1395" s="76"/>
      <c r="J1395" s="76"/>
      <c r="K1395" s="76"/>
      <c r="L1395" s="76"/>
      <c r="M1395" s="76"/>
      <c r="N1395" s="76"/>
      <c r="O1395" s="76"/>
      <c r="P1395" s="76"/>
      <c r="Q1395" s="76"/>
      <c r="R1395" s="76"/>
      <c r="S1395" s="76"/>
    </row>
    <row r="1396" spans="1:19" s="455" customFormat="1" x14ac:dyDescent="0.25">
      <c r="A1396" s="76"/>
      <c r="B1396" s="76"/>
      <c r="C1396" s="87"/>
      <c r="D1396" s="87"/>
      <c r="E1396" s="87"/>
      <c r="F1396" s="76"/>
      <c r="G1396" s="76"/>
      <c r="H1396" s="76"/>
      <c r="I1396" s="76"/>
      <c r="J1396" s="76"/>
      <c r="K1396" s="76"/>
      <c r="L1396" s="76"/>
      <c r="M1396" s="76"/>
      <c r="N1396" s="76"/>
      <c r="O1396" s="76"/>
      <c r="P1396" s="76"/>
      <c r="Q1396" s="76"/>
      <c r="R1396" s="76"/>
      <c r="S1396" s="76"/>
    </row>
    <row r="1397" spans="1:19" s="455" customFormat="1" x14ac:dyDescent="0.25">
      <c r="A1397" s="76"/>
      <c r="B1397" s="76"/>
      <c r="C1397" s="87"/>
      <c r="D1397" s="87"/>
      <c r="E1397" s="87"/>
      <c r="F1397" s="76"/>
      <c r="G1397" s="76"/>
      <c r="H1397" s="76"/>
      <c r="I1397" s="76"/>
      <c r="J1397" s="76"/>
      <c r="K1397" s="76"/>
      <c r="L1397" s="76"/>
      <c r="M1397" s="76"/>
      <c r="N1397" s="76"/>
      <c r="O1397" s="76"/>
      <c r="P1397" s="76"/>
      <c r="Q1397" s="76"/>
      <c r="R1397" s="76"/>
      <c r="S1397" s="76"/>
    </row>
    <row r="1398" spans="1:19" s="455" customFormat="1" x14ac:dyDescent="0.25">
      <c r="A1398" s="76"/>
      <c r="B1398" s="76"/>
      <c r="C1398" s="87"/>
      <c r="D1398" s="87"/>
      <c r="E1398" s="87"/>
      <c r="F1398" s="76"/>
      <c r="G1398" s="76"/>
      <c r="H1398" s="76"/>
      <c r="I1398" s="76"/>
      <c r="J1398" s="76"/>
      <c r="K1398" s="76"/>
      <c r="L1398" s="76"/>
      <c r="M1398" s="76"/>
      <c r="N1398" s="76"/>
      <c r="O1398" s="76"/>
      <c r="P1398" s="76"/>
      <c r="Q1398" s="76"/>
      <c r="R1398" s="76"/>
      <c r="S1398" s="76"/>
    </row>
    <row r="1399" spans="1:19" s="455" customFormat="1" x14ac:dyDescent="0.25">
      <c r="A1399" s="76"/>
      <c r="B1399" s="76"/>
      <c r="C1399" s="87"/>
      <c r="D1399" s="87"/>
      <c r="E1399" s="87"/>
      <c r="F1399" s="76"/>
      <c r="G1399" s="76"/>
      <c r="H1399" s="76"/>
      <c r="I1399" s="76"/>
      <c r="J1399" s="76"/>
      <c r="K1399" s="76"/>
      <c r="L1399" s="76"/>
      <c r="M1399" s="76"/>
      <c r="N1399" s="76"/>
      <c r="O1399" s="76"/>
      <c r="P1399" s="76"/>
      <c r="Q1399" s="76"/>
      <c r="R1399" s="76"/>
      <c r="S1399" s="76"/>
    </row>
    <row r="1400" spans="1:19" s="455" customFormat="1" x14ac:dyDescent="0.25">
      <c r="A1400" s="76"/>
      <c r="B1400" s="76"/>
      <c r="C1400" s="87"/>
      <c r="D1400" s="87"/>
      <c r="E1400" s="87"/>
      <c r="F1400" s="76"/>
      <c r="G1400" s="76"/>
      <c r="H1400" s="76"/>
      <c r="I1400" s="76"/>
      <c r="J1400" s="76"/>
      <c r="K1400" s="76"/>
      <c r="L1400" s="76"/>
      <c r="M1400" s="76"/>
      <c r="N1400" s="76"/>
      <c r="O1400" s="76"/>
      <c r="P1400" s="76"/>
      <c r="Q1400" s="76"/>
      <c r="R1400" s="76"/>
      <c r="S1400" s="76"/>
    </row>
    <row r="1401" spans="1:19" s="455" customFormat="1" x14ac:dyDescent="0.25">
      <c r="A1401" s="76"/>
      <c r="B1401" s="76"/>
      <c r="C1401" s="87"/>
      <c r="D1401" s="87"/>
      <c r="E1401" s="87"/>
      <c r="F1401" s="76"/>
      <c r="G1401" s="76"/>
      <c r="H1401" s="76"/>
      <c r="I1401" s="76"/>
      <c r="J1401" s="76"/>
      <c r="K1401" s="76"/>
      <c r="L1401" s="76"/>
      <c r="M1401" s="76"/>
      <c r="N1401" s="76"/>
      <c r="O1401" s="76"/>
      <c r="P1401" s="76"/>
      <c r="Q1401" s="76"/>
      <c r="R1401" s="76"/>
      <c r="S1401" s="76"/>
    </row>
    <row r="1402" spans="1:19" s="455" customFormat="1" x14ac:dyDescent="0.25">
      <c r="A1402" s="76"/>
      <c r="B1402" s="76"/>
      <c r="C1402" s="87"/>
      <c r="D1402" s="87"/>
      <c r="E1402" s="87"/>
      <c r="F1402" s="76"/>
      <c r="G1402" s="76"/>
      <c r="H1402" s="76"/>
      <c r="I1402" s="76"/>
      <c r="J1402" s="76"/>
      <c r="K1402" s="76"/>
      <c r="L1402" s="76"/>
      <c r="M1402" s="76"/>
      <c r="N1402" s="76"/>
      <c r="O1402" s="76"/>
      <c r="P1402" s="76"/>
      <c r="Q1402" s="76"/>
      <c r="R1402" s="76"/>
      <c r="S1402" s="76"/>
    </row>
    <row r="1403" spans="1:19" s="455" customFormat="1" x14ac:dyDescent="0.25">
      <c r="A1403" s="76"/>
      <c r="B1403" s="76"/>
      <c r="C1403" s="87"/>
      <c r="D1403" s="87"/>
      <c r="E1403" s="87"/>
      <c r="F1403" s="76"/>
      <c r="G1403" s="76"/>
      <c r="H1403" s="76"/>
      <c r="I1403" s="76"/>
      <c r="J1403" s="76"/>
      <c r="K1403" s="76"/>
      <c r="L1403" s="76"/>
      <c r="M1403" s="76"/>
      <c r="N1403" s="76"/>
      <c r="O1403" s="76"/>
      <c r="P1403" s="76"/>
      <c r="Q1403" s="76"/>
      <c r="R1403" s="76"/>
      <c r="S1403" s="76"/>
    </row>
    <row r="1404" spans="1:19" s="455" customFormat="1" x14ac:dyDescent="0.25">
      <c r="A1404" s="76"/>
      <c r="B1404" s="76"/>
      <c r="C1404" s="87"/>
      <c r="D1404" s="87"/>
      <c r="E1404" s="87"/>
      <c r="F1404" s="76"/>
      <c r="G1404" s="76"/>
      <c r="H1404" s="76"/>
      <c r="I1404" s="76"/>
      <c r="J1404" s="76"/>
      <c r="K1404" s="76"/>
      <c r="L1404" s="76"/>
      <c r="M1404" s="76"/>
      <c r="N1404" s="76"/>
      <c r="O1404" s="76"/>
      <c r="P1404" s="76"/>
      <c r="Q1404" s="76"/>
      <c r="R1404" s="76"/>
      <c r="S1404" s="76"/>
    </row>
    <row r="1405" spans="1:19" s="455" customFormat="1" x14ac:dyDescent="0.25">
      <c r="A1405" s="76"/>
      <c r="B1405" s="76"/>
      <c r="C1405" s="87"/>
      <c r="D1405" s="87"/>
      <c r="E1405" s="87"/>
      <c r="F1405" s="76"/>
      <c r="G1405" s="76"/>
      <c r="H1405" s="76"/>
      <c r="I1405" s="76"/>
      <c r="J1405" s="76"/>
      <c r="K1405" s="76"/>
      <c r="L1405" s="76"/>
      <c r="M1405" s="76"/>
      <c r="N1405" s="76"/>
      <c r="O1405" s="76"/>
      <c r="P1405" s="76"/>
      <c r="Q1405" s="76"/>
      <c r="R1405" s="76"/>
      <c r="S1405" s="76"/>
    </row>
    <row r="1406" spans="1:19" s="455" customFormat="1" x14ac:dyDescent="0.25">
      <c r="A1406" s="76"/>
      <c r="B1406" s="76"/>
      <c r="C1406" s="87"/>
      <c r="D1406" s="87"/>
      <c r="E1406" s="87"/>
      <c r="F1406" s="76"/>
      <c r="G1406" s="76"/>
      <c r="H1406" s="76"/>
      <c r="I1406" s="76"/>
      <c r="J1406" s="76"/>
      <c r="K1406" s="76"/>
      <c r="L1406" s="76"/>
      <c r="M1406" s="76"/>
      <c r="N1406" s="76"/>
      <c r="O1406" s="76"/>
      <c r="P1406" s="76"/>
      <c r="Q1406" s="76"/>
      <c r="R1406" s="76"/>
      <c r="S1406" s="76"/>
    </row>
    <row r="1407" spans="1:19" s="455" customFormat="1" x14ac:dyDescent="0.25">
      <c r="A1407" s="76"/>
      <c r="B1407" s="76"/>
      <c r="C1407" s="87"/>
      <c r="D1407" s="87"/>
      <c r="E1407" s="87"/>
      <c r="F1407" s="76"/>
      <c r="G1407" s="76"/>
      <c r="H1407" s="76"/>
      <c r="I1407" s="76"/>
      <c r="J1407" s="76"/>
      <c r="K1407" s="76"/>
      <c r="L1407" s="76"/>
      <c r="M1407" s="76"/>
      <c r="N1407" s="76"/>
      <c r="O1407" s="76"/>
      <c r="P1407" s="76"/>
      <c r="Q1407" s="76"/>
      <c r="R1407" s="76"/>
      <c r="S1407" s="76"/>
    </row>
    <row r="1408" spans="1:19" s="455" customFormat="1" x14ac:dyDescent="0.25">
      <c r="A1408" s="76"/>
      <c r="B1408" s="76"/>
      <c r="C1408" s="87"/>
      <c r="D1408" s="87"/>
      <c r="E1408" s="87"/>
      <c r="F1408" s="76"/>
      <c r="G1408" s="76"/>
      <c r="H1408" s="76"/>
      <c r="I1408" s="76"/>
      <c r="J1408" s="76"/>
      <c r="K1408" s="76"/>
      <c r="L1408" s="76"/>
      <c r="M1408" s="76"/>
      <c r="N1408" s="76"/>
      <c r="O1408" s="76"/>
      <c r="P1408" s="76"/>
      <c r="Q1408" s="76"/>
      <c r="R1408" s="76"/>
      <c r="S1408" s="76"/>
    </row>
    <row r="1409" spans="1:19" s="455" customFormat="1" x14ac:dyDescent="0.25">
      <c r="A1409" s="76"/>
      <c r="B1409" s="76"/>
      <c r="C1409" s="87"/>
      <c r="D1409" s="87"/>
      <c r="E1409" s="87"/>
      <c r="F1409" s="76"/>
      <c r="G1409" s="76"/>
      <c r="H1409" s="76"/>
      <c r="I1409" s="76"/>
      <c r="J1409" s="76"/>
      <c r="K1409" s="76"/>
      <c r="L1409" s="76"/>
      <c r="M1409" s="76"/>
      <c r="N1409" s="76"/>
      <c r="O1409" s="76"/>
      <c r="P1409" s="76"/>
      <c r="Q1409" s="76"/>
      <c r="R1409" s="76"/>
      <c r="S1409" s="76"/>
    </row>
    <row r="1410" spans="1:19" s="455" customFormat="1" x14ac:dyDescent="0.25">
      <c r="A1410" s="76"/>
      <c r="B1410" s="76"/>
      <c r="C1410" s="87"/>
      <c r="D1410" s="87"/>
      <c r="E1410" s="87"/>
      <c r="F1410" s="76"/>
      <c r="G1410" s="76"/>
      <c r="H1410" s="76"/>
      <c r="I1410" s="76"/>
      <c r="J1410" s="76"/>
      <c r="K1410" s="76"/>
      <c r="L1410" s="76"/>
      <c r="M1410" s="76"/>
      <c r="N1410" s="76"/>
      <c r="O1410" s="76"/>
      <c r="P1410" s="76"/>
      <c r="Q1410" s="76"/>
      <c r="R1410" s="76"/>
      <c r="S1410" s="76"/>
    </row>
    <row r="1411" spans="1:19" s="455" customFormat="1" x14ac:dyDescent="0.25">
      <c r="A1411" s="76"/>
      <c r="B1411" s="76"/>
      <c r="C1411" s="87"/>
      <c r="D1411" s="87"/>
      <c r="E1411" s="87"/>
      <c r="F1411" s="76"/>
      <c r="G1411" s="76"/>
      <c r="H1411" s="76"/>
      <c r="I1411" s="76"/>
      <c r="J1411" s="76"/>
      <c r="K1411" s="76"/>
      <c r="L1411" s="76"/>
      <c r="M1411" s="76"/>
      <c r="N1411" s="76"/>
      <c r="O1411" s="76"/>
      <c r="P1411" s="76"/>
      <c r="Q1411" s="76"/>
      <c r="R1411" s="76"/>
      <c r="S1411" s="76"/>
    </row>
    <row r="1412" spans="1:19" s="455" customFormat="1" x14ac:dyDescent="0.25">
      <c r="A1412" s="76"/>
      <c r="B1412" s="76"/>
      <c r="C1412" s="87"/>
      <c r="D1412" s="87"/>
      <c r="E1412" s="87"/>
      <c r="F1412" s="76"/>
      <c r="G1412" s="76"/>
      <c r="H1412" s="76"/>
      <c r="I1412" s="76"/>
      <c r="J1412" s="76"/>
      <c r="K1412" s="76"/>
      <c r="L1412" s="76"/>
      <c r="M1412" s="76"/>
      <c r="N1412" s="76"/>
      <c r="O1412" s="76"/>
      <c r="P1412" s="76"/>
      <c r="Q1412" s="76"/>
      <c r="R1412" s="76"/>
      <c r="S1412" s="76"/>
    </row>
    <row r="1413" spans="1:19" s="455" customFormat="1" x14ac:dyDescent="0.25">
      <c r="A1413" s="76"/>
      <c r="B1413" s="76"/>
      <c r="C1413" s="87"/>
      <c r="D1413" s="87"/>
      <c r="E1413" s="87"/>
      <c r="F1413" s="76"/>
      <c r="G1413" s="76"/>
      <c r="H1413" s="76"/>
      <c r="I1413" s="76"/>
      <c r="J1413" s="76"/>
      <c r="K1413" s="76"/>
      <c r="L1413" s="76"/>
      <c r="M1413" s="76"/>
      <c r="N1413" s="76"/>
      <c r="O1413" s="76"/>
      <c r="P1413" s="76"/>
      <c r="Q1413" s="76"/>
      <c r="R1413" s="76"/>
      <c r="S1413" s="76"/>
    </row>
    <row r="1414" spans="1:19" s="455" customFormat="1" x14ac:dyDescent="0.25">
      <c r="A1414" s="76"/>
      <c r="B1414" s="76"/>
      <c r="C1414" s="87"/>
      <c r="D1414" s="87"/>
      <c r="E1414" s="87"/>
      <c r="F1414" s="76"/>
      <c r="G1414" s="76"/>
      <c r="H1414" s="76"/>
      <c r="I1414" s="76"/>
      <c r="J1414" s="76"/>
      <c r="K1414" s="76"/>
      <c r="L1414" s="76"/>
      <c r="M1414" s="76"/>
      <c r="N1414" s="76"/>
      <c r="O1414" s="76"/>
      <c r="P1414" s="76"/>
      <c r="Q1414" s="76"/>
      <c r="R1414" s="76"/>
      <c r="S1414" s="76"/>
    </row>
    <row r="1415" spans="1:19" s="455" customFormat="1" x14ac:dyDescent="0.25">
      <c r="A1415" s="76"/>
      <c r="B1415" s="76"/>
      <c r="C1415" s="87"/>
      <c r="D1415" s="87"/>
      <c r="E1415" s="87"/>
      <c r="F1415" s="76"/>
      <c r="G1415" s="76"/>
      <c r="H1415" s="76"/>
      <c r="I1415" s="76"/>
      <c r="J1415" s="76"/>
      <c r="K1415" s="76"/>
      <c r="L1415" s="76"/>
      <c r="M1415" s="76"/>
      <c r="N1415" s="76"/>
      <c r="O1415" s="76"/>
      <c r="P1415" s="76"/>
      <c r="Q1415" s="76"/>
      <c r="R1415" s="76"/>
      <c r="S1415" s="76"/>
    </row>
    <row r="1416" spans="1:19" s="455" customFormat="1" x14ac:dyDescent="0.25">
      <c r="A1416" s="76"/>
      <c r="B1416" s="76"/>
      <c r="C1416" s="87"/>
      <c r="D1416" s="87"/>
      <c r="E1416" s="87"/>
      <c r="F1416" s="76"/>
      <c r="G1416" s="76"/>
      <c r="H1416" s="76"/>
      <c r="I1416" s="76"/>
      <c r="J1416" s="76"/>
      <c r="K1416" s="76"/>
      <c r="L1416" s="76"/>
      <c r="M1416" s="76"/>
      <c r="N1416" s="76"/>
      <c r="O1416" s="76"/>
      <c r="P1416" s="76"/>
      <c r="Q1416" s="76"/>
      <c r="R1416" s="76"/>
      <c r="S1416" s="76"/>
    </row>
    <row r="1417" spans="1:19" s="455" customFormat="1" x14ac:dyDescent="0.25">
      <c r="A1417" s="76"/>
      <c r="B1417" s="76"/>
      <c r="C1417" s="87"/>
      <c r="D1417" s="87"/>
      <c r="E1417" s="87"/>
      <c r="F1417" s="76"/>
      <c r="G1417" s="76"/>
      <c r="H1417" s="76"/>
      <c r="I1417" s="76"/>
      <c r="J1417" s="76"/>
      <c r="K1417" s="76"/>
      <c r="L1417" s="76"/>
      <c r="M1417" s="76"/>
      <c r="N1417" s="76"/>
      <c r="O1417" s="76"/>
      <c r="P1417" s="76"/>
      <c r="Q1417" s="76"/>
      <c r="R1417" s="76"/>
      <c r="S1417" s="76"/>
    </row>
    <row r="1418" spans="1:19" s="455" customFormat="1" x14ac:dyDescent="0.25">
      <c r="A1418" s="76"/>
      <c r="B1418" s="76"/>
      <c r="C1418" s="87"/>
      <c r="D1418" s="87"/>
      <c r="E1418" s="87"/>
      <c r="F1418" s="76"/>
      <c r="G1418" s="76"/>
      <c r="H1418" s="76"/>
      <c r="I1418" s="76"/>
      <c r="J1418" s="76"/>
      <c r="K1418" s="76"/>
      <c r="L1418" s="76"/>
      <c r="M1418" s="76"/>
      <c r="N1418" s="76"/>
      <c r="O1418" s="76"/>
      <c r="P1418" s="76"/>
      <c r="Q1418" s="76"/>
      <c r="R1418" s="76"/>
      <c r="S1418" s="76"/>
    </row>
    <row r="1419" spans="1:19" s="455" customFormat="1" x14ac:dyDescent="0.25">
      <c r="A1419" s="76"/>
      <c r="B1419" s="76"/>
      <c r="C1419" s="87"/>
      <c r="D1419" s="87"/>
      <c r="E1419" s="87"/>
      <c r="F1419" s="76"/>
      <c r="G1419" s="76"/>
      <c r="H1419" s="76"/>
      <c r="I1419" s="76"/>
      <c r="J1419" s="76"/>
      <c r="K1419" s="76"/>
      <c r="L1419" s="76"/>
      <c r="M1419" s="76"/>
      <c r="N1419" s="76"/>
      <c r="O1419" s="76"/>
      <c r="P1419" s="76"/>
      <c r="Q1419" s="76"/>
      <c r="R1419" s="76"/>
      <c r="S1419" s="76"/>
    </row>
    <row r="1420" spans="1:19" s="455" customFormat="1" x14ac:dyDescent="0.25">
      <c r="A1420" s="76"/>
      <c r="B1420" s="76"/>
      <c r="C1420" s="87"/>
      <c r="D1420" s="87"/>
      <c r="E1420" s="87"/>
      <c r="F1420" s="76"/>
      <c r="G1420" s="76"/>
      <c r="H1420" s="76"/>
      <c r="I1420" s="76"/>
      <c r="J1420" s="76"/>
      <c r="K1420" s="76"/>
      <c r="L1420" s="76"/>
      <c r="M1420" s="76"/>
      <c r="N1420" s="76"/>
      <c r="O1420" s="76"/>
      <c r="P1420" s="76"/>
      <c r="Q1420" s="76"/>
      <c r="R1420" s="76"/>
      <c r="S1420" s="76"/>
    </row>
    <row r="1421" spans="1:19" s="455" customFormat="1" x14ac:dyDescent="0.25">
      <c r="A1421" s="76"/>
      <c r="B1421" s="76"/>
      <c r="C1421" s="87"/>
      <c r="D1421" s="87"/>
      <c r="E1421" s="87"/>
      <c r="F1421" s="76"/>
      <c r="G1421" s="76"/>
      <c r="H1421" s="76"/>
      <c r="I1421" s="76"/>
      <c r="J1421" s="76"/>
      <c r="K1421" s="76"/>
      <c r="L1421" s="76"/>
      <c r="M1421" s="76"/>
      <c r="N1421" s="76"/>
      <c r="O1421" s="76"/>
      <c r="P1421" s="76"/>
      <c r="Q1421" s="76"/>
      <c r="R1421" s="76"/>
      <c r="S1421" s="76"/>
    </row>
    <row r="1422" spans="1:19" s="455" customFormat="1" x14ac:dyDescent="0.25">
      <c r="A1422" s="76"/>
      <c r="B1422" s="76"/>
      <c r="C1422" s="87"/>
      <c r="D1422" s="87"/>
      <c r="E1422" s="87"/>
      <c r="F1422" s="76"/>
      <c r="G1422" s="76"/>
      <c r="H1422" s="76"/>
      <c r="I1422" s="76"/>
      <c r="J1422" s="76"/>
      <c r="K1422" s="76"/>
      <c r="L1422" s="76"/>
      <c r="M1422" s="76"/>
      <c r="N1422" s="76"/>
      <c r="O1422" s="76"/>
      <c r="P1422" s="76"/>
      <c r="Q1422" s="76"/>
      <c r="R1422" s="76"/>
      <c r="S1422" s="76"/>
    </row>
    <row r="1423" spans="1:19" s="455" customFormat="1" x14ac:dyDescent="0.25">
      <c r="A1423" s="76"/>
      <c r="B1423" s="76"/>
      <c r="C1423" s="87"/>
      <c r="D1423" s="87"/>
      <c r="E1423" s="87"/>
      <c r="F1423" s="76"/>
      <c r="G1423" s="76"/>
      <c r="H1423" s="76"/>
      <c r="I1423" s="76"/>
      <c r="J1423" s="76"/>
      <c r="K1423" s="76"/>
      <c r="L1423" s="76"/>
      <c r="M1423" s="76"/>
      <c r="N1423" s="76"/>
      <c r="O1423" s="76"/>
      <c r="P1423" s="76"/>
      <c r="Q1423" s="76"/>
      <c r="R1423" s="76"/>
      <c r="S1423" s="76"/>
    </row>
    <row r="1424" spans="1:19" s="455" customFormat="1" x14ac:dyDescent="0.25">
      <c r="A1424" s="76"/>
      <c r="B1424" s="76"/>
      <c r="C1424" s="87"/>
      <c r="D1424" s="87"/>
      <c r="E1424" s="87"/>
      <c r="F1424" s="76"/>
      <c r="G1424" s="76"/>
      <c r="H1424" s="76"/>
      <c r="I1424" s="76"/>
      <c r="J1424" s="76"/>
      <c r="K1424" s="76"/>
      <c r="L1424" s="76"/>
      <c r="M1424" s="76"/>
      <c r="N1424" s="76"/>
      <c r="O1424" s="76"/>
      <c r="P1424" s="76"/>
      <c r="Q1424" s="76"/>
      <c r="R1424" s="76"/>
      <c r="S1424" s="76"/>
    </row>
    <row r="1425" spans="1:19" s="455" customFormat="1" x14ac:dyDescent="0.25">
      <c r="A1425" s="76"/>
      <c r="B1425" s="76"/>
      <c r="C1425" s="87"/>
      <c r="D1425" s="87"/>
      <c r="E1425" s="87"/>
      <c r="F1425" s="76"/>
      <c r="G1425" s="76"/>
      <c r="H1425" s="76"/>
      <c r="I1425" s="76"/>
      <c r="J1425" s="76"/>
      <c r="K1425" s="76"/>
      <c r="L1425" s="76"/>
      <c r="M1425" s="76"/>
      <c r="N1425" s="76"/>
      <c r="O1425" s="76"/>
      <c r="P1425" s="76"/>
      <c r="Q1425" s="76"/>
      <c r="R1425" s="76"/>
      <c r="S1425" s="76"/>
    </row>
    <row r="1426" spans="1:19" s="455" customFormat="1" x14ac:dyDescent="0.25">
      <c r="A1426" s="76"/>
      <c r="B1426" s="76"/>
      <c r="C1426" s="87"/>
      <c r="D1426" s="87"/>
      <c r="E1426" s="87"/>
      <c r="F1426" s="76"/>
      <c r="G1426" s="76"/>
      <c r="H1426" s="76"/>
      <c r="I1426" s="76"/>
      <c r="J1426" s="76"/>
      <c r="K1426" s="76"/>
      <c r="L1426" s="76"/>
      <c r="M1426" s="76"/>
      <c r="N1426" s="76"/>
      <c r="O1426" s="76"/>
      <c r="P1426" s="76"/>
      <c r="Q1426" s="76"/>
      <c r="R1426" s="76"/>
      <c r="S1426" s="76"/>
    </row>
    <row r="1427" spans="1:19" s="455" customFormat="1" x14ac:dyDescent="0.25">
      <c r="A1427" s="76"/>
      <c r="B1427" s="76"/>
      <c r="C1427" s="87"/>
      <c r="D1427" s="87"/>
      <c r="E1427" s="87"/>
      <c r="F1427" s="76"/>
      <c r="G1427" s="76"/>
      <c r="H1427" s="76"/>
      <c r="I1427" s="76"/>
      <c r="J1427" s="76"/>
      <c r="K1427" s="76"/>
      <c r="L1427" s="76"/>
      <c r="M1427" s="76"/>
      <c r="N1427" s="76"/>
      <c r="O1427" s="76"/>
      <c r="P1427" s="76"/>
      <c r="Q1427" s="76"/>
      <c r="R1427" s="76"/>
      <c r="S1427" s="76"/>
    </row>
    <row r="1428" spans="1:19" s="455" customFormat="1" x14ac:dyDescent="0.25">
      <c r="A1428" s="76"/>
      <c r="B1428" s="76"/>
      <c r="C1428" s="87"/>
      <c r="D1428" s="87"/>
      <c r="E1428" s="87"/>
      <c r="F1428" s="76"/>
      <c r="G1428" s="76"/>
      <c r="H1428" s="76"/>
      <c r="I1428" s="76"/>
      <c r="J1428" s="76"/>
      <c r="K1428" s="76"/>
      <c r="L1428" s="76"/>
      <c r="M1428" s="76"/>
      <c r="N1428" s="76"/>
      <c r="O1428" s="76"/>
      <c r="P1428" s="76"/>
      <c r="Q1428" s="76"/>
      <c r="R1428" s="76"/>
      <c r="S1428" s="76"/>
    </row>
    <row r="1429" spans="1:19" s="455" customFormat="1" x14ac:dyDescent="0.25">
      <c r="A1429" s="76"/>
      <c r="B1429" s="76"/>
      <c r="C1429" s="87"/>
      <c r="D1429" s="87"/>
      <c r="E1429" s="87"/>
      <c r="F1429" s="76"/>
      <c r="G1429" s="76"/>
      <c r="H1429" s="76"/>
      <c r="I1429" s="76"/>
      <c r="J1429" s="76"/>
      <c r="K1429" s="76"/>
      <c r="L1429" s="76"/>
      <c r="M1429" s="76"/>
      <c r="N1429" s="76"/>
      <c r="O1429" s="76"/>
      <c r="P1429" s="76"/>
      <c r="Q1429" s="76"/>
      <c r="R1429" s="76"/>
      <c r="S1429" s="76"/>
    </row>
    <row r="1430" spans="1:19" s="455" customFormat="1" x14ac:dyDescent="0.25">
      <c r="A1430" s="76"/>
      <c r="B1430" s="76"/>
      <c r="C1430" s="87"/>
      <c r="D1430" s="87"/>
      <c r="E1430" s="87"/>
      <c r="F1430" s="76"/>
      <c r="G1430" s="76"/>
      <c r="H1430" s="76"/>
      <c r="I1430" s="76"/>
      <c r="J1430" s="76"/>
      <c r="K1430" s="76"/>
      <c r="L1430" s="76"/>
      <c r="M1430" s="76"/>
      <c r="N1430" s="76"/>
      <c r="O1430" s="76"/>
      <c r="P1430" s="76"/>
      <c r="Q1430" s="76"/>
      <c r="R1430" s="76"/>
      <c r="S1430" s="76"/>
    </row>
    <row r="1431" spans="1:19" s="455" customFormat="1" x14ac:dyDescent="0.25">
      <c r="A1431" s="76"/>
      <c r="B1431" s="76"/>
      <c r="C1431" s="87"/>
      <c r="D1431" s="87"/>
      <c r="E1431" s="87"/>
      <c r="F1431" s="76"/>
      <c r="G1431" s="76"/>
      <c r="H1431" s="76"/>
      <c r="I1431" s="76"/>
      <c r="J1431" s="76"/>
      <c r="K1431" s="76"/>
      <c r="L1431" s="76"/>
      <c r="M1431" s="76"/>
      <c r="N1431" s="76"/>
      <c r="O1431" s="76"/>
      <c r="P1431" s="76"/>
      <c r="Q1431" s="76"/>
      <c r="R1431" s="76"/>
      <c r="S1431" s="76"/>
    </row>
    <row r="1432" spans="1:19" s="455" customFormat="1" x14ac:dyDescent="0.25">
      <c r="A1432" s="76"/>
      <c r="B1432" s="76"/>
      <c r="C1432" s="87"/>
      <c r="D1432" s="87"/>
      <c r="E1432" s="87"/>
      <c r="F1432" s="76"/>
      <c r="G1432" s="76"/>
      <c r="H1432" s="76"/>
      <c r="I1432" s="76"/>
      <c r="J1432" s="76"/>
      <c r="K1432" s="76"/>
      <c r="L1432" s="76"/>
      <c r="M1432" s="76"/>
      <c r="N1432" s="76"/>
      <c r="O1432" s="76"/>
      <c r="P1432" s="76"/>
      <c r="Q1432" s="76"/>
      <c r="R1432" s="76"/>
      <c r="S1432" s="76"/>
    </row>
    <row r="1433" spans="1:19" s="455" customFormat="1" x14ac:dyDescent="0.25">
      <c r="A1433" s="76"/>
      <c r="B1433" s="76"/>
      <c r="C1433" s="87"/>
      <c r="D1433" s="87"/>
      <c r="E1433" s="87"/>
      <c r="F1433" s="76"/>
      <c r="G1433" s="76"/>
      <c r="H1433" s="76"/>
      <c r="I1433" s="76"/>
      <c r="J1433" s="76"/>
      <c r="K1433" s="76"/>
      <c r="L1433" s="76"/>
      <c r="M1433" s="76"/>
      <c r="N1433" s="76"/>
      <c r="O1433" s="76"/>
      <c r="P1433" s="76"/>
      <c r="Q1433" s="76"/>
      <c r="R1433" s="76"/>
      <c r="S1433" s="76"/>
    </row>
    <row r="1434" spans="1:19" s="455" customFormat="1" x14ac:dyDescent="0.25">
      <c r="A1434" s="76"/>
      <c r="B1434" s="76"/>
      <c r="C1434" s="87"/>
      <c r="D1434" s="87"/>
      <c r="E1434" s="87"/>
      <c r="F1434" s="76"/>
      <c r="G1434" s="76"/>
      <c r="H1434" s="76"/>
      <c r="I1434" s="76"/>
      <c r="J1434" s="76"/>
      <c r="K1434" s="76"/>
      <c r="L1434" s="76"/>
      <c r="M1434" s="76"/>
      <c r="N1434" s="76"/>
      <c r="O1434" s="76"/>
      <c r="P1434" s="76"/>
      <c r="Q1434" s="76"/>
      <c r="R1434" s="76"/>
      <c r="S1434" s="76"/>
    </row>
    <row r="1435" spans="1:19" s="455" customFormat="1" x14ac:dyDescent="0.25">
      <c r="A1435" s="76"/>
      <c r="B1435" s="76"/>
      <c r="C1435" s="87"/>
      <c r="D1435" s="87"/>
      <c r="E1435" s="87"/>
      <c r="F1435" s="76"/>
      <c r="G1435" s="76"/>
      <c r="H1435" s="76"/>
      <c r="I1435" s="76"/>
      <c r="J1435" s="76"/>
      <c r="K1435" s="76"/>
      <c r="L1435" s="76"/>
      <c r="M1435" s="76"/>
      <c r="N1435" s="76"/>
      <c r="O1435" s="76"/>
      <c r="P1435" s="76"/>
      <c r="Q1435" s="76"/>
      <c r="R1435" s="76"/>
      <c r="S1435" s="76"/>
    </row>
    <row r="1436" spans="1:19" s="455" customFormat="1" x14ac:dyDescent="0.25">
      <c r="A1436" s="76"/>
      <c r="B1436" s="76"/>
      <c r="C1436" s="87"/>
      <c r="D1436" s="87"/>
      <c r="E1436" s="87"/>
      <c r="F1436" s="76"/>
      <c r="G1436" s="76"/>
      <c r="H1436" s="76"/>
      <c r="I1436" s="76"/>
      <c r="J1436" s="76"/>
      <c r="K1436" s="76"/>
      <c r="L1436" s="76"/>
      <c r="M1436" s="76"/>
      <c r="N1436" s="76"/>
      <c r="O1436" s="76"/>
      <c r="P1436" s="76"/>
      <c r="Q1436" s="76"/>
      <c r="R1436" s="76"/>
      <c r="S1436" s="76"/>
    </row>
    <row r="1437" spans="1:19" s="455" customFormat="1" x14ac:dyDescent="0.25">
      <c r="A1437" s="76"/>
      <c r="B1437" s="76"/>
      <c r="C1437" s="87"/>
      <c r="D1437" s="87"/>
      <c r="E1437" s="87"/>
      <c r="F1437" s="76"/>
      <c r="G1437" s="76"/>
      <c r="H1437" s="76"/>
      <c r="I1437" s="76"/>
      <c r="J1437" s="76"/>
      <c r="K1437" s="76"/>
      <c r="L1437" s="76"/>
      <c r="M1437" s="76"/>
      <c r="N1437" s="76"/>
      <c r="O1437" s="76"/>
      <c r="P1437" s="76"/>
      <c r="Q1437" s="76"/>
      <c r="R1437" s="76"/>
      <c r="S1437" s="76"/>
    </row>
    <row r="1438" spans="1:19" s="455" customFormat="1" x14ac:dyDescent="0.25">
      <c r="A1438" s="76"/>
      <c r="B1438" s="76"/>
      <c r="C1438" s="87"/>
      <c r="D1438" s="87"/>
      <c r="E1438" s="87"/>
      <c r="F1438" s="76"/>
      <c r="G1438" s="76"/>
      <c r="H1438" s="76"/>
      <c r="I1438" s="76"/>
      <c r="J1438" s="76"/>
      <c r="K1438" s="76"/>
      <c r="L1438" s="76"/>
      <c r="M1438" s="76"/>
      <c r="N1438" s="76"/>
      <c r="O1438" s="76"/>
      <c r="P1438" s="76"/>
      <c r="Q1438" s="76"/>
      <c r="R1438" s="76"/>
      <c r="S1438" s="76"/>
    </row>
    <row r="1439" spans="1:19" s="455" customFormat="1" x14ac:dyDescent="0.25">
      <c r="A1439" s="76"/>
      <c r="B1439" s="76"/>
      <c r="C1439" s="87"/>
      <c r="D1439" s="87"/>
      <c r="E1439" s="87"/>
      <c r="F1439" s="76"/>
      <c r="G1439" s="76"/>
      <c r="H1439" s="76"/>
      <c r="I1439" s="76"/>
      <c r="J1439" s="76"/>
      <c r="K1439" s="76"/>
      <c r="L1439" s="76"/>
      <c r="M1439" s="76"/>
      <c r="N1439" s="76"/>
      <c r="O1439" s="76"/>
      <c r="P1439" s="76"/>
      <c r="Q1439" s="76"/>
      <c r="R1439" s="76"/>
      <c r="S1439" s="76"/>
    </row>
    <row r="1440" spans="1:19" s="455" customFormat="1" x14ac:dyDescent="0.25">
      <c r="A1440" s="76"/>
      <c r="B1440" s="76"/>
      <c r="C1440" s="87"/>
      <c r="D1440" s="87"/>
      <c r="E1440" s="87"/>
      <c r="F1440" s="76"/>
      <c r="G1440" s="76"/>
      <c r="H1440" s="76"/>
      <c r="I1440" s="76"/>
      <c r="J1440" s="76"/>
      <c r="K1440" s="76"/>
      <c r="L1440" s="76"/>
      <c r="M1440" s="76"/>
      <c r="N1440" s="76"/>
      <c r="O1440" s="76"/>
      <c r="P1440" s="76"/>
      <c r="Q1440" s="76"/>
      <c r="R1440" s="76"/>
      <c r="S1440" s="76"/>
    </row>
    <row r="1441" spans="1:19" s="455" customFormat="1" x14ac:dyDescent="0.25">
      <c r="A1441" s="76"/>
      <c r="B1441" s="76"/>
      <c r="C1441" s="87"/>
      <c r="D1441" s="87"/>
      <c r="E1441" s="87"/>
      <c r="F1441" s="76"/>
      <c r="G1441" s="76"/>
      <c r="H1441" s="76"/>
      <c r="I1441" s="76"/>
      <c r="J1441" s="76"/>
      <c r="K1441" s="76"/>
      <c r="L1441" s="76"/>
      <c r="M1441" s="76"/>
      <c r="N1441" s="76"/>
      <c r="O1441" s="76"/>
      <c r="P1441" s="76"/>
      <c r="Q1441" s="76"/>
      <c r="R1441" s="76"/>
      <c r="S1441" s="76"/>
    </row>
    <row r="1442" spans="1:19" s="455" customFormat="1" x14ac:dyDescent="0.25">
      <c r="A1442" s="76"/>
      <c r="B1442" s="76"/>
      <c r="C1442" s="87"/>
      <c r="D1442" s="87"/>
      <c r="E1442" s="87"/>
      <c r="F1442" s="76"/>
      <c r="G1442" s="76"/>
      <c r="H1442" s="76"/>
      <c r="I1442" s="76"/>
      <c r="J1442" s="76"/>
      <c r="K1442" s="76"/>
      <c r="L1442" s="76"/>
      <c r="M1442" s="76"/>
      <c r="N1442" s="76"/>
      <c r="O1442" s="76"/>
      <c r="P1442" s="76"/>
      <c r="Q1442" s="76"/>
      <c r="R1442" s="76"/>
      <c r="S1442" s="76"/>
    </row>
    <row r="1443" spans="1:19" s="455" customFormat="1" x14ac:dyDescent="0.25">
      <c r="A1443" s="76"/>
      <c r="B1443" s="76"/>
      <c r="C1443" s="87"/>
      <c r="D1443" s="87"/>
      <c r="E1443" s="87"/>
      <c r="F1443" s="76"/>
      <c r="G1443" s="76"/>
      <c r="H1443" s="76"/>
      <c r="I1443" s="76"/>
      <c r="J1443" s="76"/>
      <c r="K1443" s="76"/>
      <c r="L1443" s="76"/>
      <c r="M1443" s="76"/>
      <c r="N1443" s="76"/>
      <c r="O1443" s="76"/>
      <c r="P1443" s="76"/>
      <c r="Q1443" s="76"/>
      <c r="R1443" s="76"/>
      <c r="S1443" s="76"/>
    </row>
    <row r="1444" spans="1:19" s="455" customFormat="1" x14ac:dyDescent="0.25">
      <c r="A1444" s="76"/>
      <c r="B1444" s="76"/>
      <c r="C1444" s="87"/>
      <c r="D1444" s="87"/>
      <c r="E1444" s="87"/>
      <c r="F1444" s="76"/>
      <c r="G1444" s="76"/>
      <c r="H1444" s="76"/>
      <c r="I1444" s="76"/>
      <c r="J1444" s="76"/>
      <c r="K1444" s="76"/>
      <c r="L1444" s="76"/>
      <c r="M1444" s="76"/>
      <c r="N1444" s="76"/>
      <c r="O1444" s="76"/>
      <c r="P1444" s="76"/>
      <c r="Q1444" s="76"/>
      <c r="R1444" s="76"/>
      <c r="S1444" s="76"/>
    </row>
    <row r="1445" spans="1:19" s="455" customFormat="1" x14ac:dyDescent="0.25">
      <c r="A1445" s="76"/>
      <c r="B1445" s="76"/>
      <c r="C1445" s="87"/>
      <c r="D1445" s="87"/>
      <c r="E1445" s="87"/>
      <c r="F1445" s="76"/>
      <c r="G1445" s="76"/>
      <c r="H1445" s="76"/>
      <c r="I1445" s="76"/>
      <c r="J1445" s="76"/>
      <c r="K1445" s="76"/>
      <c r="L1445" s="76"/>
      <c r="M1445" s="76"/>
      <c r="N1445" s="76"/>
      <c r="O1445" s="76"/>
      <c r="P1445" s="76"/>
      <c r="Q1445" s="76"/>
      <c r="R1445" s="76"/>
      <c r="S1445" s="76"/>
    </row>
    <row r="1446" spans="1:19" s="455" customFormat="1" x14ac:dyDescent="0.25">
      <c r="A1446" s="76"/>
      <c r="B1446" s="76"/>
      <c r="C1446" s="87"/>
      <c r="D1446" s="87"/>
      <c r="E1446" s="87"/>
      <c r="F1446" s="76"/>
      <c r="G1446" s="76"/>
      <c r="H1446" s="76"/>
      <c r="I1446" s="76"/>
      <c r="J1446" s="76"/>
      <c r="K1446" s="76"/>
      <c r="L1446" s="76"/>
      <c r="M1446" s="76"/>
      <c r="N1446" s="76"/>
      <c r="O1446" s="76"/>
      <c r="P1446" s="76"/>
      <c r="Q1446" s="76"/>
      <c r="R1446" s="76"/>
      <c r="S1446" s="76"/>
    </row>
    <row r="1447" spans="1:19" s="455" customFormat="1" x14ac:dyDescent="0.25">
      <c r="A1447" s="76"/>
      <c r="B1447" s="76"/>
      <c r="C1447" s="87"/>
      <c r="D1447" s="87"/>
      <c r="E1447" s="87"/>
      <c r="F1447" s="76"/>
      <c r="G1447" s="76"/>
      <c r="H1447" s="76"/>
      <c r="I1447" s="76"/>
      <c r="J1447" s="76"/>
      <c r="K1447" s="76"/>
      <c r="L1447" s="76"/>
      <c r="M1447" s="76"/>
      <c r="N1447" s="76"/>
      <c r="O1447" s="76"/>
      <c r="P1447" s="76"/>
      <c r="Q1447" s="76"/>
      <c r="R1447" s="76"/>
      <c r="S1447" s="76"/>
    </row>
    <row r="1448" spans="1:19" s="455" customFormat="1" x14ac:dyDescent="0.25">
      <c r="A1448" s="76"/>
      <c r="B1448" s="76"/>
      <c r="C1448" s="87"/>
      <c r="D1448" s="87"/>
      <c r="E1448" s="87"/>
      <c r="F1448" s="76"/>
      <c r="G1448" s="76"/>
      <c r="H1448" s="76"/>
      <c r="I1448" s="76"/>
      <c r="J1448" s="76"/>
      <c r="K1448" s="76"/>
      <c r="L1448" s="76"/>
      <c r="M1448" s="76"/>
      <c r="N1448" s="76"/>
      <c r="O1448" s="76"/>
      <c r="P1448" s="76"/>
      <c r="Q1448" s="76"/>
      <c r="R1448" s="76"/>
      <c r="S1448" s="76"/>
    </row>
    <row r="1449" spans="1:19" s="455" customFormat="1" x14ac:dyDescent="0.25">
      <c r="A1449" s="76"/>
      <c r="B1449" s="76"/>
      <c r="C1449" s="87"/>
      <c r="D1449" s="87"/>
      <c r="E1449" s="87"/>
      <c r="F1449" s="76"/>
      <c r="G1449" s="76"/>
      <c r="H1449" s="76"/>
      <c r="I1449" s="76"/>
      <c r="J1449" s="76"/>
      <c r="K1449" s="76"/>
      <c r="L1449" s="76"/>
      <c r="M1449" s="76"/>
      <c r="N1449" s="76"/>
      <c r="O1449" s="76"/>
      <c r="P1449" s="76"/>
      <c r="Q1449" s="76"/>
      <c r="R1449" s="76"/>
      <c r="S1449" s="76"/>
    </row>
    <row r="1450" spans="1:19" s="455" customFormat="1" x14ac:dyDescent="0.25">
      <c r="A1450" s="76"/>
      <c r="B1450" s="76"/>
      <c r="C1450" s="87"/>
      <c r="D1450" s="87"/>
      <c r="E1450" s="87"/>
      <c r="F1450" s="76"/>
      <c r="G1450" s="76"/>
      <c r="H1450" s="76"/>
      <c r="I1450" s="76"/>
      <c r="J1450" s="76"/>
      <c r="K1450" s="76"/>
      <c r="L1450" s="76"/>
      <c r="M1450" s="76"/>
      <c r="N1450" s="76"/>
      <c r="O1450" s="76"/>
      <c r="P1450" s="76"/>
      <c r="Q1450" s="76"/>
      <c r="R1450" s="76"/>
      <c r="S1450" s="76"/>
    </row>
    <row r="1451" spans="1:19" s="455" customFormat="1" x14ac:dyDescent="0.25">
      <c r="A1451" s="76"/>
      <c r="B1451" s="76"/>
      <c r="C1451" s="87"/>
      <c r="D1451" s="87"/>
      <c r="E1451" s="87"/>
      <c r="F1451" s="76"/>
      <c r="G1451" s="76"/>
      <c r="H1451" s="76"/>
      <c r="I1451" s="76"/>
      <c r="J1451" s="76"/>
      <c r="K1451" s="76"/>
      <c r="L1451" s="76"/>
      <c r="M1451" s="76"/>
      <c r="N1451" s="76"/>
      <c r="O1451" s="76"/>
      <c r="P1451" s="76"/>
      <c r="Q1451" s="76"/>
      <c r="R1451" s="76"/>
      <c r="S1451" s="76"/>
    </row>
    <row r="1452" spans="1:19" s="455" customFormat="1" x14ac:dyDescent="0.25">
      <c r="A1452" s="76"/>
      <c r="B1452" s="76"/>
      <c r="C1452" s="87"/>
      <c r="D1452" s="87"/>
      <c r="E1452" s="87"/>
      <c r="F1452" s="76"/>
      <c r="G1452" s="76"/>
      <c r="H1452" s="76"/>
      <c r="I1452" s="76"/>
      <c r="J1452" s="76"/>
      <c r="K1452" s="76"/>
      <c r="L1452" s="76"/>
      <c r="M1452" s="76"/>
      <c r="N1452" s="76"/>
      <c r="O1452" s="76"/>
      <c r="P1452" s="76"/>
      <c r="Q1452" s="76"/>
      <c r="R1452" s="76"/>
      <c r="S1452" s="76"/>
    </row>
    <row r="1453" spans="1:19" s="455" customFormat="1" x14ac:dyDescent="0.25">
      <c r="A1453" s="76"/>
      <c r="B1453" s="76"/>
      <c r="C1453" s="87"/>
      <c r="D1453" s="87"/>
      <c r="E1453" s="87"/>
      <c r="F1453" s="76"/>
      <c r="G1453" s="76"/>
      <c r="H1453" s="76"/>
      <c r="I1453" s="76"/>
      <c r="J1453" s="76"/>
      <c r="K1453" s="76"/>
      <c r="L1453" s="76"/>
      <c r="M1453" s="76"/>
      <c r="N1453" s="76"/>
      <c r="O1453" s="76"/>
      <c r="P1453" s="76"/>
      <c r="Q1453" s="76"/>
      <c r="R1453" s="76"/>
      <c r="S1453" s="76"/>
    </row>
    <row r="1454" spans="1:19" s="455" customFormat="1" x14ac:dyDescent="0.25">
      <c r="A1454" s="76"/>
      <c r="B1454" s="76"/>
      <c r="C1454" s="87"/>
      <c r="D1454" s="87"/>
      <c r="E1454" s="87"/>
      <c r="F1454" s="76"/>
      <c r="G1454" s="76"/>
      <c r="H1454" s="76"/>
      <c r="I1454" s="76"/>
      <c r="J1454" s="76"/>
      <c r="K1454" s="76"/>
      <c r="L1454" s="76"/>
      <c r="M1454" s="76"/>
      <c r="N1454" s="76"/>
      <c r="O1454" s="76"/>
      <c r="P1454" s="76"/>
      <c r="Q1454" s="76"/>
      <c r="R1454" s="76"/>
      <c r="S1454" s="76"/>
    </row>
    <row r="1455" spans="1:19" s="455" customFormat="1" x14ac:dyDescent="0.25">
      <c r="A1455" s="76"/>
      <c r="B1455" s="76"/>
      <c r="C1455" s="87"/>
      <c r="D1455" s="87"/>
      <c r="E1455" s="87"/>
      <c r="F1455" s="76"/>
      <c r="G1455" s="76"/>
      <c r="H1455" s="76"/>
      <c r="I1455" s="76"/>
      <c r="J1455" s="76"/>
      <c r="K1455" s="76"/>
      <c r="L1455" s="76"/>
      <c r="M1455" s="76"/>
      <c r="N1455" s="76"/>
      <c r="O1455" s="76"/>
      <c r="P1455" s="76"/>
      <c r="Q1455" s="76"/>
      <c r="R1455" s="76"/>
      <c r="S1455" s="76"/>
    </row>
    <row r="1456" spans="1:19" s="455" customFormat="1" x14ac:dyDescent="0.25">
      <c r="A1456" s="76"/>
      <c r="B1456" s="76"/>
      <c r="C1456" s="87"/>
      <c r="D1456" s="87"/>
      <c r="E1456" s="87"/>
      <c r="F1456" s="76"/>
      <c r="G1456" s="76"/>
      <c r="H1456" s="76"/>
      <c r="I1456" s="76"/>
      <c r="J1456" s="76"/>
      <c r="K1456" s="76"/>
      <c r="L1456" s="76"/>
      <c r="M1456" s="76"/>
      <c r="N1456" s="76"/>
      <c r="O1456" s="76"/>
      <c r="P1456" s="76"/>
      <c r="Q1456" s="76"/>
      <c r="R1456" s="76"/>
      <c r="S1456" s="76"/>
    </row>
    <row r="1457" spans="1:19" s="455" customFormat="1" x14ac:dyDescent="0.25">
      <c r="A1457" s="76"/>
      <c r="B1457" s="76"/>
      <c r="C1457" s="87"/>
      <c r="D1457" s="87"/>
      <c r="E1457" s="87"/>
      <c r="F1457" s="76"/>
      <c r="G1457" s="76"/>
      <c r="H1457" s="76"/>
      <c r="I1457" s="76"/>
      <c r="J1457" s="76"/>
      <c r="K1457" s="76"/>
      <c r="L1457" s="76"/>
      <c r="M1457" s="76"/>
      <c r="N1457" s="76"/>
      <c r="O1457" s="76"/>
      <c r="P1457" s="76"/>
      <c r="Q1457" s="76"/>
      <c r="R1457" s="76"/>
      <c r="S1457" s="76"/>
    </row>
    <row r="1458" spans="1:19" s="455" customFormat="1" x14ac:dyDescent="0.25">
      <c r="A1458" s="76"/>
      <c r="B1458" s="76"/>
      <c r="C1458" s="87"/>
      <c r="D1458" s="87"/>
      <c r="E1458" s="87"/>
      <c r="F1458" s="76"/>
      <c r="G1458" s="76"/>
      <c r="H1458" s="76"/>
      <c r="I1458" s="76"/>
      <c r="J1458" s="76"/>
      <c r="K1458" s="76"/>
      <c r="L1458" s="76"/>
      <c r="M1458" s="76"/>
      <c r="N1458" s="76"/>
      <c r="O1458" s="76"/>
      <c r="P1458" s="76"/>
      <c r="Q1458" s="76"/>
      <c r="R1458" s="76"/>
      <c r="S1458" s="76"/>
    </row>
    <row r="1459" spans="1:19" s="455" customFormat="1" x14ac:dyDescent="0.25">
      <c r="A1459" s="76"/>
      <c r="B1459" s="76"/>
      <c r="C1459" s="87"/>
      <c r="D1459" s="87"/>
      <c r="E1459" s="87"/>
      <c r="F1459" s="76"/>
      <c r="G1459" s="76"/>
      <c r="H1459" s="76"/>
      <c r="I1459" s="76"/>
      <c r="J1459" s="76"/>
      <c r="K1459" s="76"/>
      <c r="L1459" s="76"/>
      <c r="M1459" s="76"/>
      <c r="N1459" s="76"/>
      <c r="O1459" s="76"/>
      <c r="P1459" s="76"/>
      <c r="Q1459" s="76"/>
      <c r="R1459" s="76"/>
      <c r="S1459" s="76"/>
    </row>
    <row r="1460" spans="1:19" s="455" customFormat="1" x14ac:dyDescent="0.25">
      <c r="A1460" s="76"/>
      <c r="B1460" s="76"/>
      <c r="C1460" s="87"/>
      <c r="D1460" s="87"/>
      <c r="E1460" s="87"/>
      <c r="F1460" s="76"/>
      <c r="G1460" s="76"/>
      <c r="H1460" s="76"/>
      <c r="I1460" s="76"/>
      <c r="J1460" s="76"/>
      <c r="K1460" s="76"/>
      <c r="L1460" s="76"/>
      <c r="M1460" s="76"/>
      <c r="N1460" s="76"/>
      <c r="O1460" s="76"/>
      <c r="P1460" s="76"/>
      <c r="Q1460" s="76"/>
      <c r="R1460" s="76"/>
      <c r="S1460" s="76"/>
    </row>
    <row r="1461" spans="1:19" s="455" customFormat="1" x14ac:dyDescent="0.25">
      <c r="A1461" s="76"/>
      <c r="B1461" s="76"/>
      <c r="C1461" s="87"/>
      <c r="D1461" s="87"/>
      <c r="E1461" s="87"/>
      <c r="F1461" s="76"/>
      <c r="G1461" s="76"/>
      <c r="H1461" s="76"/>
      <c r="I1461" s="76"/>
      <c r="J1461" s="76"/>
      <c r="K1461" s="76"/>
      <c r="L1461" s="76"/>
      <c r="M1461" s="76"/>
      <c r="N1461" s="76"/>
      <c r="O1461" s="76"/>
      <c r="P1461" s="76"/>
      <c r="Q1461" s="76"/>
      <c r="R1461" s="76"/>
      <c r="S1461" s="76"/>
    </row>
    <row r="1462" spans="1:19" s="455" customFormat="1" x14ac:dyDescent="0.25">
      <c r="A1462" s="76"/>
      <c r="B1462" s="76"/>
      <c r="C1462" s="87"/>
      <c r="D1462" s="87"/>
      <c r="E1462" s="87"/>
      <c r="F1462" s="76"/>
      <c r="G1462" s="76"/>
      <c r="H1462" s="76"/>
      <c r="I1462" s="76"/>
      <c r="J1462" s="76"/>
      <c r="K1462" s="76"/>
      <c r="L1462" s="76"/>
      <c r="M1462" s="76"/>
      <c r="N1462" s="76"/>
      <c r="O1462" s="76"/>
      <c r="P1462" s="76"/>
      <c r="Q1462" s="76"/>
      <c r="R1462" s="76"/>
      <c r="S1462" s="76"/>
    </row>
    <row r="1463" spans="1:19" s="455" customFormat="1" x14ac:dyDescent="0.25">
      <c r="A1463" s="76"/>
      <c r="B1463" s="76"/>
      <c r="C1463" s="87"/>
      <c r="D1463" s="87"/>
      <c r="E1463" s="87"/>
      <c r="F1463" s="76"/>
      <c r="G1463" s="76"/>
      <c r="H1463" s="76"/>
      <c r="I1463" s="76"/>
      <c r="J1463" s="76"/>
      <c r="K1463" s="76"/>
      <c r="L1463" s="76"/>
      <c r="M1463" s="76"/>
      <c r="N1463" s="76"/>
      <c r="O1463" s="76"/>
      <c r="P1463" s="76"/>
      <c r="Q1463" s="76"/>
      <c r="R1463" s="76"/>
      <c r="S1463" s="76"/>
    </row>
    <row r="1464" spans="1:19" s="455" customFormat="1" x14ac:dyDescent="0.25">
      <c r="A1464" s="76"/>
      <c r="B1464" s="76"/>
      <c r="C1464" s="87"/>
      <c r="D1464" s="87"/>
      <c r="E1464" s="87"/>
      <c r="F1464" s="76"/>
      <c r="G1464" s="76"/>
      <c r="H1464" s="76"/>
      <c r="I1464" s="76"/>
      <c r="J1464" s="76"/>
      <c r="K1464" s="76"/>
      <c r="L1464" s="76"/>
      <c r="M1464" s="76"/>
      <c r="N1464" s="76"/>
      <c r="O1464" s="76"/>
      <c r="P1464" s="76"/>
      <c r="Q1464" s="76"/>
      <c r="R1464" s="76"/>
      <c r="S1464" s="76"/>
    </row>
    <row r="1465" spans="1:19" s="455" customFormat="1" x14ac:dyDescent="0.25">
      <c r="A1465" s="76"/>
      <c r="B1465" s="76"/>
      <c r="C1465" s="87"/>
      <c r="D1465" s="87"/>
      <c r="E1465" s="87"/>
      <c r="F1465" s="76"/>
      <c r="G1465" s="76"/>
      <c r="H1465" s="76"/>
      <c r="I1465" s="76"/>
      <c r="J1465" s="76"/>
      <c r="K1465" s="76"/>
      <c r="L1465" s="76"/>
      <c r="M1465" s="76"/>
      <c r="N1465" s="76"/>
      <c r="O1465" s="76"/>
      <c r="P1465" s="76"/>
      <c r="Q1465" s="76"/>
      <c r="R1465" s="76"/>
      <c r="S1465" s="76"/>
    </row>
    <row r="1466" spans="1:19" s="455" customFormat="1" x14ac:dyDescent="0.25">
      <c r="A1466" s="76"/>
      <c r="B1466" s="76"/>
      <c r="C1466" s="87"/>
      <c r="D1466" s="87"/>
      <c r="E1466" s="87"/>
      <c r="F1466" s="76"/>
      <c r="G1466" s="76"/>
      <c r="H1466" s="76"/>
      <c r="I1466" s="76"/>
      <c r="J1466" s="76"/>
      <c r="K1466" s="76"/>
      <c r="L1466" s="76"/>
      <c r="M1466" s="76"/>
      <c r="N1466" s="76"/>
      <c r="O1466" s="76"/>
      <c r="P1466" s="76"/>
      <c r="Q1466" s="76"/>
      <c r="R1466" s="76"/>
      <c r="S1466" s="76"/>
    </row>
    <row r="1467" spans="1:19" s="455" customFormat="1" x14ac:dyDescent="0.25">
      <c r="A1467" s="76"/>
      <c r="B1467" s="76"/>
      <c r="C1467" s="87"/>
      <c r="D1467" s="87"/>
      <c r="E1467" s="87"/>
      <c r="F1467" s="76"/>
      <c r="G1467" s="76"/>
      <c r="H1467" s="76"/>
      <c r="I1467" s="76"/>
      <c r="J1467" s="76"/>
      <c r="K1467" s="76"/>
      <c r="L1467" s="76"/>
      <c r="M1467" s="76"/>
      <c r="N1467" s="76"/>
      <c r="O1467" s="76"/>
      <c r="P1467" s="76"/>
      <c r="Q1467" s="76"/>
      <c r="R1467" s="76"/>
      <c r="S1467" s="76"/>
    </row>
    <row r="1468" spans="1:19" s="455" customFormat="1" x14ac:dyDescent="0.25">
      <c r="A1468" s="76"/>
      <c r="B1468" s="76"/>
      <c r="C1468" s="87"/>
      <c r="D1468" s="87"/>
      <c r="E1468" s="87"/>
      <c r="F1468" s="76"/>
      <c r="G1468" s="76"/>
      <c r="H1468" s="76"/>
      <c r="I1468" s="76"/>
      <c r="J1468" s="76"/>
      <c r="K1468" s="76"/>
      <c r="L1468" s="76"/>
      <c r="M1468" s="76"/>
      <c r="N1468" s="76"/>
      <c r="O1468" s="76"/>
      <c r="P1468" s="76"/>
      <c r="Q1468" s="76"/>
      <c r="R1468" s="76"/>
      <c r="S1468" s="76"/>
    </row>
    <row r="1469" spans="1:19" s="455" customFormat="1" x14ac:dyDescent="0.25">
      <c r="A1469" s="76"/>
      <c r="B1469" s="76"/>
      <c r="C1469" s="87"/>
      <c r="D1469" s="87"/>
      <c r="E1469" s="87"/>
      <c r="F1469" s="76"/>
      <c r="G1469" s="76"/>
      <c r="H1469" s="76"/>
      <c r="I1469" s="76"/>
      <c r="J1469" s="76"/>
      <c r="K1469" s="76"/>
      <c r="L1469" s="76"/>
      <c r="M1469" s="76"/>
      <c r="N1469" s="76"/>
      <c r="O1469" s="76"/>
      <c r="P1469" s="76"/>
      <c r="Q1469" s="76"/>
      <c r="R1469" s="76"/>
      <c r="S1469" s="76"/>
    </row>
    <row r="1470" spans="1:19" s="455" customFormat="1" x14ac:dyDescent="0.25">
      <c r="A1470" s="76"/>
      <c r="B1470" s="76"/>
      <c r="C1470" s="87"/>
      <c r="D1470" s="87"/>
      <c r="E1470" s="87"/>
      <c r="F1470" s="76"/>
      <c r="G1470" s="76"/>
      <c r="H1470" s="76"/>
      <c r="I1470" s="76"/>
      <c r="J1470" s="76"/>
      <c r="K1470" s="76"/>
      <c r="L1470" s="76"/>
      <c r="M1470" s="76"/>
      <c r="N1470" s="76"/>
      <c r="O1470" s="76"/>
      <c r="P1470" s="76"/>
      <c r="Q1470" s="76"/>
      <c r="R1470" s="76"/>
      <c r="S1470" s="76"/>
    </row>
    <row r="1471" spans="1:19" s="455" customFormat="1" x14ac:dyDescent="0.25">
      <c r="A1471" s="76"/>
      <c r="B1471" s="76"/>
      <c r="C1471" s="87"/>
      <c r="D1471" s="87"/>
      <c r="E1471" s="87"/>
      <c r="F1471" s="76"/>
      <c r="G1471" s="76"/>
      <c r="H1471" s="76"/>
      <c r="I1471" s="76"/>
      <c r="J1471" s="76"/>
      <c r="K1471" s="76"/>
      <c r="L1471" s="76"/>
      <c r="M1471" s="76"/>
      <c r="N1471" s="76"/>
      <c r="O1471" s="76"/>
      <c r="P1471" s="76"/>
      <c r="Q1471" s="76"/>
      <c r="R1471" s="76"/>
      <c r="S1471" s="76"/>
    </row>
    <row r="1472" spans="1:19" s="455" customFormat="1" x14ac:dyDescent="0.25">
      <c r="A1472" s="76"/>
      <c r="B1472" s="76"/>
      <c r="C1472" s="87"/>
      <c r="D1472" s="87"/>
      <c r="E1472" s="87"/>
      <c r="F1472" s="76"/>
      <c r="G1472" s="76"/>
      <c r="H1472" s="76"/>
      <c r="I1472" s="76"/>
      <c r="J1472" s="76"/>
      <c r="K1472" s="76"/>
      <c r="L1472" s="76"/>
      <c r="M1472" s="76"/>
      <c r="N1472" s="76"/>
      <c r="O1472" s="76"/>
      <c r="P1472" s="76"/>
      <c r="Q1472" s="76"/>
      <c r="R1472" s="76"/>
      <c r="S1472" s="76"/>
    </row>
    <row r="1473" spans="1:19" s="455" customFormat="1" x14ac:dyDescent="0.25">
      <c r="A1473" s="76"/>
      <c r="B1473" s="76"/>
      <c r="C1473" s="87"/>
      <c r="D1473" s="87"/>
      <c r="E1473" s="87"/>
      <c r="F1473" s="76"/>
      <c r="G1473" s="76"/>
      <c r="H1473" s="76"/>
      <c r="I1473" s="76"/>
      <c r="J1473" s="76"/>
      <c r="K1473" s="76"/>
      <c r="L1473" s="76"/>
      <c r="M1473" s="76"/>
      <c r="N1473" s="76"/>
      <c r="O1473" s="76"/>
      <c r="P1473" s="76"/>
      <c r="Q1473" s="76"/>
      <c r="R1473" s="76"/>
      <c r="S1473" s="76"/>
    </row>
    <row r="1474" spans="1:19" s="455" customFormat="1" x14ac:dyDescent="0.25">
      <c r="A1474" s="76"/>
      <c r="B1474" s="76"/>
      <c r="C1474" s="87"/>
      <c r="D1474" s="87"/>
      <c r="E1474" s="87"/>
      <c r="F1474" s="76"/>
      <c r="G1474" s="76"/>
      <c r="H1474" s="76"/>
      <c r="I1474" s="76"/>
      <c r="J1474" s="76"/>
      <c r="K1474" s="76"/>
      <c r="L1474" s="76"/>
      <c r="M1474" s="76"/>
      <c r="N1474" s="76"/>
      <c r="O1474" s="76"/>
      <c r="P1474" s="76"/>
      <c r="Q1474" s="76"/>
      <c r="R1474" s="76"/>
      <c r="S1474" s="76"/>
    </row>
    <row r="1475" spans="1:19" s="455" customFormat="1" x14ac:dyDescent="0.25">
      <c r="A1475" s="76"/>
      <c r="B1475" s="76"/>
      <c r="C1475" s="87"/>
      <c r="D1475" s="87"/>
      <c r="E1475" s="87"/>
      <c r="F1475" s="76"/>
      <c r="G1475" s="76"/>
      <c r="H1475" s="76"/>
      <c r="I1475" s="76"/>
      <c r="J1475" s="76"/>
      <c r="K1475" s="76"/>
      <c r="L1475" s="76"/>
      <c r="M1475" s="76"/>
      <c r="N1475" s="76"/>
      <c r="O1475" s="76"/>
      <c r="P1475" s="76"/>
      <c r="Q1475" s="76"/>
      <c r="R1475" s="76"/>
      <c r="S1475" s="76"/>
    </row>
    <row r="1476" spans="1:19" s="455" customFormat="1" x14ac:dyDescent="0.25">
      <c r="A1476" s="76"/>
      <c r="B1476" s="76"/>
      <c r="C1476" s="87"/>
      <c r="D1476" s="87"/>
      <c r="E1476" s="87"/>
      <c r="F1476" s="76"/>
      <c r="G1476" s="76"/>
      <c r="H1476" s="76"/>
      <c r="I1476" s="76"/>
      <c r="J1476" s="76"/>
      <c r="K1476" s="76"/>
      <c r="L1476" s="76"/>
      <c r="M1476" s="76"/>
      <c r="N1476" s="76"/>
      <c r="O1476" s="76"/>
      <c r="P1476" s="76"/>
      <c r="Q1476" s="76"/>
      <c r="R1476" s="76"/>
      <c r="S1476" s="76"/>
    </row>
    <row r="1477" spans="1:19" s="455" customFormat="1" x14ac:dyDescent="0.25">
      <c r="A1477" s="76"/>
      <c r="B1477" s="76"/>
      <c r="C1477" s="87"/>
      <c r="D1477" s="87"/>
      <c r="E1477" s="87"/>
      <c r="F1477" s="76"/>
      <c r="G1477" s="76"/>
      <c r="H1477" s="76"/>
      <c r="I1477" s="76"/>
      <c r="J1477" s="76"/>
      <c r="K1477" s="76"/>
      <c r="L1477" s="76"/>
      <c r="M1477" s="76"/>
      <c r="N1477" s="76"/>
      <c r="O1477" s="76"/>
      <c r="P1477" s="76"/>
      <c r="Q1477" s="76"/>
      <c r="R1477" s="76"/>
      <c r="S1477" s="76"/>
    </row>
    <row r="1478" spans="1:19" s="455" customFormat="1" x14ac:dyDescent="0.25">
      <c r="A1478" s="76"/>
      <c r="B1478" s="76"/>
      <c r="C1478" s="87"/>
      <c r="D1478" s="87"/>
      <c r="E1478" s="87"/>
      <c r="F1478" s="76"/>
      <c r="G1478" s="76"/>
      <c r="H1478" s="76"/>
      <c r="I1478" s="76"/>
      <c r="J1478" s="76"/>
      <c r="K1478" s="76"/>
      <c r="L1478" s="76"/>
      <c r="M1478" s="76"/>
      <c r="N1478" s="76"/>
      <c r="O1478" s="76"/>
      <c r="P1478" s="76"/>
      <c r="Q1478" s="76"/>
      <c r="R1478" s="76"/>
      <c r="S1478" s="76"/>
    </row>
    <row r="1479" spans="1:19" s="455" customFormat="1" x14ac:dyDescent="0.25">
      <c r="A1479" s="76"/>
      <c r="B1479" s="76"/>
      <c r="C1479" s="87"/>
      <c r="D1479" s="87"/>
      <c r="E1479" s="87"/>
      <c r="F1479" s="76"/>
      <c r="G1479" s="76"/>
      <c r="H1479" s="76"/>
      <c r="I1479" s="76"/>
      <c r="J1479" s="76"/>
      <c r="K1479" s="76"/>
      <c r="L1479" s="76"/>
      <c r="M1479" s="76"/>
      <c r="N1479" s="76"/>
      <c r="O1479" s="76"/>
      <c r="P1479" s="76"/>
      <c r="Q1479" s="76"/>
      <c r="R1479" s="76"/>
      <c r="S1479" s="76"/>
    </row>
    <row r="1480" spans="1:19" s="455" customFormat="1" x14ac:dyDescent="0.25">
      <c r="A1480" s="76"/>
      <c r="B1480" s="76"/>
      <c r="C1480" s="87"/>
      <c r="D1480" s="87"/>
      <c r="E1480" s="87"/>
      <c r="F1480" s="76"/>
      <c r="G1480" s="76"/>
      <c r="H1480" s="76"/>
      <c r="I1480" s="76"/>
      <c r="J1480" s="76"/>
      <c r="K1480" s="76"/>
      <c r="L1480" s="76"/>
      <c r="M1480" s="76"/>
      <c r="N1480" s="76"/>
      <c r="O1480" s="76"/>
      <c r="P1480" s="76"/>
      <c r="Q1480" s="76"/>
      <c r="R1480" s="76"/>
      <c r="S1480" s="76"/>
    </row>
    <row r="1481" spans="1:19" s="455" customFormat="1" x14ac:dyDescent="0.25">
      <c r="A1481" s="76"/>
      <c r="B1481" s="76"/>
      <c r="C1481" s="87"/>
      <c r="D1481" s="87"/>
      <c r="E1481" s="87"/>
      <c r="F1481" s="76"/>
      <c r="G1481" s="76"/>
      <c r="H1481" s="76"/>
      <c r="I1481" s="76"/>
      <c r="J1481" s="76"/>
      <c r="K1481" s="76"/>
      <c r="L1481" s="76"/>
      <c r="M1481" s="76"/>
      <c r="N1481" s="76"/>
      <c r="O1481" s="76"/>
      <c r="P1481" s="76"/>
      <c r="Q1481" s="76"/>
      <c r="R1481" s="76"/>
      <c r="S1481" s="76"/>
    </row>
    <row r="1482" spans="1:19" s="455" customFormat="1" x14ac:dyDescent="0.25">
      <c r="A1482" s="76"/>
      <c r="B1482" s="76"/>
      <c r="C1482" s="87"/>
      <c r="D1482" s="87"/>
      <c r="E1482" s="87"/>
      <c r="F1482" s="76"/>
      <c r="G1482" s="76"/>
      <c r="H1482" s="76"/>
      <c r="I1482" s="76"/>
      <c r="J1482" s="76"/>
      <c r="K1482" s="76"/>
      <c r="L1482" s="76"/>
      <c r="M1482" s="76"/>
      <c r="N1482" s="76"/>
      <c r="O1482" s="76"/>
      <c r="P1482" s="76"/>
      <c r="Q1482" s="76"/>
      <c r="R1482" s="76"/>
      <c r="S1482" s="76"/>
    </row>
    <row r="1483" spans="1:19" s="455" customFormat="1" x14ac:dyDescent="0.25">
      <c r="A1483" s="76"/>
      <c r="B1483" s="76"/>
      <c r="C1483" s="87"/>
      <c r="D1483" s="87"/>
      <c r="E1483" s="87"/>
      <c r="F1483" s="76"/>
      <c r="G1483" s="76"/>
      <c r="H1483" s="76"/>
      <c r="I1483" s="76"/>
      <c r="J1483" s="76"/>
      <c r="K1483" s="76"/>
      <c r="L1483" s="76"/>
      <c r="M1483" s="76"/>
      <c r="N1483" s="76"/>
      <c r="O1483" s="76"/>
      <c r="P1483" s="76"/>
      <c r="Q1483" s="76"/>
      <c r="R1483" s="76"/>
      <c r="S1483" s="76"/>
    </row>
    <row r="1484" spans="1:19" s="455" customFormat="1" x14ac:dyDescent="0.25">
      <c r="A1484" s="76"/>
      <c r="B1484" s="76"/>
      <c r="C1484" s="87"/>
      <c r="D1484" s="87"/>
      <c r="E1484" s="87"/>
      <c r="F1484" s="76"/>
      <c r="G1484" s="76"/>
      <c r="H1484" s="76"/>
      <c r="I1484" s="76"/>
      <c r="J1484" s="76"/>
      <c r="K1484" s="76"/>
      <c r="L1484" s="76"/>
      <c r="M1484" s="76"/>
      <c r="N1484" s="76"/>
      <c r="O1484" s="76"/>
      <c r="P1484" s="76"/>
      <c r="Q1484" s="76"/>
      <c r="R1484" s="76"/>
      <c r="S1484" s="76"/>
    </row>
    <row r="1485" spans="1:19" s="455" customFormat="1" x14ac:dyDescent="0.25">
      <c r="A1485" s="76"/>
      <c r="B1485" s="76"/>
      <c r="C1485" s="87"/>
      <c r="D1485" s="87"/>
      <c r="E1485" s="87"/>
      <c r="F1485" s="76"/>
      <c r="G1485" s="76"/>
      <c r="H1485" s="76"/>
      <c r="I1485" s="76"/>
      <c r="J1485" s="76"/>
      <c r="K1485" s="76"/>
      <c r="L1485" s="76"/>
      <c r="M1485" s="76"/>
      <c r="N1485" s="76"/>
      <c r="O1485" s="76"/>
      <c r="P1485" s="76"/>
      <c r="Q1485" s="76"/>
      <c r="R1485" s="76"/>
      <c r="S1485" s="76"/>
    </row>
    <row r="1486" spans="1:19" s="455" customFormat="1" x14ac:dyDescent="0.25">
      <c r="A1486" s="76"/>
      <c r="B1486" s="76"/>
      <c r="C1486" s="87"/>
      <c r="D1486" s="87"/>
      <c r="E1486" s="87"/>
      <c r="F1486" s="76"/>
      <c r="G1486" s="76"/>
      <c r="H1486" s="76"/>
      <c r="I1486" s="76"/>
      <c r="J1486" s="76"/>
      <c r="K1486" s="76"/>
      <c r="L1486" s="76"/>
      <c r="M1486" s="76"/>
      <c r="N1486" s="76"/>
      <c r="O1486" s="76"/>
      <c r="P1486" s="76"/>
      <c r="Q1486" s="76"/>
      <c r="R1486" s="76"/>
      <c r="S1486" s="76"/>
    </row>
    <row r="1487" spans="1:19" s="455" customFormat="1" x14ac:dyDescent="0.25">
      <c r="A1487" s="76"/>
      <c r="B1487" s="76"/>
      <c r="C1487" s="87"/>
      <c r="D1487" s="87"/>
      <c r="E1487" s="87"/>
      <c r="F1487" s="76"/>
      <c r="G1487" s="76"/>
      <c r="H1487" s="76"/>
      <c r="I1487" s="76"/>
      <c r="J1487" s="76"/>
      <c r="K1487" s="76"/>
      <c r="L1487" s="76"/>
      <c r="M1487" s="76"/>
      <c r="N1487" s="76"/>
      <c r="O1487" s="76"/>
      <c r="P1487" s="76"/>
      <c r="Q1487" s="76"/>
      <c r="R1487" s="76"/>
      <c r="S1487" s="76"/>
    </row>
    <row r="1488" spans="1:19" s="455" customFormat="1" x14ac:dyDescent="0.25">
      <c r="A1488" s="76"/>
      <c r="B1488" s="76"/>
      <c r="C1488" s="87"/>
      <c r="D1488" s="87"/>
      <c r="E1488" s="87"/>
      <c r="F1488" s="76"/>
      <c r="G1488" s="76"/>
      <c r="H1488" s="76"/>
      <c r="I1488" s="76"/>
      <c r="J1488" s="76"/>
      <c r="K1488" s="76"/>
      <c r="L1488" s="76"/>
      <c r="M1488" s="76"/>
      <c r="N1488" s="76"/>
      <c r="O1488" s="76"/>
      <c r="P1488" s="76"/>
      <c r="Q1488" s="76"/>
      <c r="R1488" s="76"/>
      <c r="S1488" s="76"/>
    </row>
    <row r="1489" spans="1:19" s="455" customFormat="1" x14ac:dyDescent="0.25">
      <c r="A1489" s="76"/>
      <c r="B1489" s="76"/>
      <c r="C1489" s="87"/>
      <c r="D1489" s="87"/>
      <c r="E1489" s="87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  <c r="P1489" s="76"/>
      <c r="Q1489" s="76"/>
      <c r="R1489" s="76"/>
      <c r="S1489" s="76"/>
    </row>
    <row r="1490" spans="1:19" s="455" customFormat="1" x14ac:dyDescent="0.25">
      <c r="A1490" s="76"/>
      <c r="B1490" s="76"/>
      <c r="C1490" s="87"/>
      <c r="D1490" s="87"/>
      <c r="E1490" s="87"/>
      <c r="F1490" s="76"/>
      <c r="G1490" s="76"/>
      <c r="H1490" s="76"/>
      <c r="I1490" s="76"/>
      <c r="J1490" s="76"/>
      <c r="K1490" s="76"/>
      <c r="L1490" s="76"/>
      <c r="M1490" s="76"/>
      <c r="N1490" s="76"/>
      <c r="O1490" s="76"/>
      <c r="P1490" s="76"/>
      <c r="Q1490" s="76"/>
      <c r="R1490" s="76"/>
      <c r="S1490" s="76"/>
    </row>
    <row r="1491" spans="1:19" s="455" customFormat="1" x14ac:dyDescent="0.25">
      <c r="A1491" s="76"/>
      <c r="B1491" s="76"/>
      <c r="C1491" s="87"/>
      <c r="D1491" s="87"/>
      <c r="E1491" s="87"/>
      <c r="F1491" s="76"/>
      <c r="G1491" s="76"/>
      <c r="H1491" s="76"/>
      <c r="I1491" s="76"/>
      <c r="J1491" s="76"/>
      <c r="K1491" s="76"/>
      <c r="L1491" s="76"/>
      <c r="M1491" s="76"/>
      <c r="N1491" s="76"/>
      <c r="O1491" s="76"/>
      <c r="P1491" s="76"/>
      <c r="Q1491" s="76"/>
      <c r="R1491" s="76"/>
      <c r="S1491" s="76"/>
    </row>
    <row r="1492" spans="1:19" s="455" customFormat="1" x14ac:dyDescent="0.25">
      <c r="A1492" s="76"/>
      <c r="B1492" s="76"/>
      <c r="C1492" s="87"/>
      <c r="D1492" s="87"/>
      <c r="E1492" s="87"/>
      <c r="F1492" s="76"/>
      <c r="G1492" s="76"/>
      <c r="H1492" s="76"/>
      <c r="I1492" s="76"/>
      <c r="J1492" s="76"/>
      <c r="K1492" s="76"/>
      <c r="L1492" s="76"/>
      <c r="M1492" s="76"/>
      <c r="N1492" s="76"/>
      <c r="O1492" s="76"/>
      <c r="P1492" s="76"/>
      <c r="Q1492" s="76"/>
      <c r="R1492" s="76"/>
      <c r="S1492" s="76"/>
    </row>
    <row r="64689" spans="1:19" s="87" customFormat="1" x14ac:dyDescent="0.25">
      <c r="A64689" s="76"/>
      <c r="B64689" s="76"/>
      <c r="F64689" s="76"/>
      <c r="G64689" s="76"/>
      <c r="H64689" s="76"/>
      <c r="I64689" s="76"/>
      <c r="J64689" s="76"/>
      <c r="K64689" s="76"/>
      <c r="L64689" s="76"/>
      <c r="M64689" s="76"/>
      <c r="N64689" s="76"/>
      <c r="O64689" s="76"/>
      <c r="P64689" s="76"/>
      <c r="Q64689" s="76"/>
      <c r="R64689" s="76"/>
      <c r="S64689" s="76"/>
    </row>
    <row r="64690" spans="1:19" x14ac:dyDescent="0.25">
      <c r="B64690" s="135"/>
    </row>
  </sheetData>
  <mergeCells count="12">
    <mergeCell ref="K7:K10"/>
    <mergeCell ref="I7:I9"/>
    <mergeCell ref="J7:J9"/>
    <mergeCell ref="B7:B10"/>
    <mergeCell ref="C7:C9"/>
    <mergeCell ref="D7:D9"/>
    <mergeCell ref="E7:E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H26 F26:G26 E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53125" defaultRowHeight="12.5" outlineLevelCol="1" x14ac:dyDescent="0.25"/>
  <cols>
    <col min="1" max="1" width="2.54296875" style="76" customWidth="1"/>
    <col min="2" max="2" width="42.54296875" style="20" customWidth="1"/>
    <col min="3" max="3" width="12" style="81" hidden="1" customWidth="1"/>
    <col min="4" max="4" width="11.453125" style="117" hidden="1" customWidth="1" outlineLevel="1"/>
    <col min="5" max="5" width="11.453125" style="81" hidden="1" customWidth="1" outlineLevel="1"/>
    <col min="6" max="6" width="8.81640625" style="80" hidden="1" customWidth="1"/>
    <col min="7" max="7" width="12.54296875" style="81" hidden="1" customWidth="1" outlineLevel="1"/>
    <col min="8" max="8" width="18.54296875" style="82" hidden="1" customWidth="1" outlineLevel="1"/>
    <col min="9" max="9" width="14.54296875" style="82" hidden="1" customWidth="1"/>
    <col min="10" max="11" width="13.54296875" style="82" hidden="1" customWidth="1"/>
    <col min="12" max="12" width="19.453125" style="82" hidden="1" customWidth="1"/>
    <col min="13" max="13" width="19.453125" style="82" customWidth="1"/>
    <col min="14" max="14" width="18.1796875" style="20" customWidth="1"/>
    <col min="15" max="15" width="19.453125" style="20" customWidth="1"/>
    <col min="16" max="16" width="13.54296875" style="20" customWidth="1"/>
    <col min="17" max="17" width="19" style="20" customWidth="1"/>
    <col min="18" max="18" width="15.54296875" style="20" hidden="1" customWidth="1"/>
    <col min="19" max="19" width="15.453125" style="20" customWidth="1"/>
    <col min="20" max="20" width="15.453125" style="20" hidden="1" customWidth="1"/>
    <col min="21" max="21" width="15.453125" style="20" customWidth="1"/>
    <col min="22" max="22" width="15.453125" style="20" hidden="1" customWidth="1"/>
    <col min="23" max="23" width="15.453125" style="20" customWidth="1"/>
    <col min="24" max="24" width="17.81640625" style="20" customWidth="1"/>
    <col min="25" max="25" width="16.54296875" style="20" bestFit="1" customWidth="1"/>
    <col min="26" max="16384" width="11.453125" style="20"/>
  </cols>
  <sheetData>
    <row r="1" spans="1:34" ht="34" customHeight="1" x14ac:dyDescent="0.25">
      <c r="B1" s="77"/>
      <c r="C1" s="78"/>
      <c r="D1" s="79"/>
      <c r="E1" s="78"/>
      <c r="N1" s="82"/>
      <c r="O1" s="83"/>
    </row>
    <row r="2" spans="1:34" s="76" customFormat="1" ht="15" customHeight="1" x14ac:dyDescent="0.25">
      <c r="B2" s="84" t="s">
        <v>14</v>
      </c>
      <c r="C2" s="85"/>
      <c r="D2" s="86"/>
      <c r="E2" s="85"/>
      <c r="F2" s="80"/>
      <c r="G2" s="81"/>
      <c r="H2" s="87"/>
      <c r="I2" s="87"/>
      <c r="J2" s="87"/>
      <c r="K2" s="87"/>
      <c r="L2" s="87"/>
      <c r="M2" s="87"/>
      <c r="N2" s="8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4" s="76" customFormat="1" ht="14.15" customHeight="1" x14ac:dyDescent="0.25">
      <c r="B3" s="88" t="s">
        <v>63</v>
      </c>
      <c r="C3" s="85"/>
      <c r="D3" s="86"/>
      <c r="E3" s="85"/>
      <c r="F3" s="80"/>
      <c r="G3" s="81"/>
      <c r="H3" s="87"/>
      <c r="I3" s="87"/>
      <c r="J3" s="87"/>
      <c r="K3" s="87"/>
      <c r="L3" s="87"/>
      <c r="M3" s="87"/>
      <c r="N3" s="20"/>
      <c r="O3" s="89"/>
      <c r="P3" s="8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4" s="76" customFormat="1" ht="3" customHeight="1" x14ac:dyDescent="0.25">
      <c r="B4" s="88"/>
      <c r="C4" s="85"/>
      <c r="D4" s="86"/>
      <c r="E4" s="85"/>
      <c r="F4" s="80"/>
      <c r="G4" s="81"/>
      <c r="H4" s="87"/>
      <c r="I4" s="87"/>
      <c r="J4" s="87"/>
      <c r="K4" s="87"/>
      <c r="L4" s="87"/>
      <c r="M4" s="87"/>
      <c r="N4" s="20"/>
      <c r="O4" s="89"/>
      <c r="P4" s="8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4" s="76" customFormat="1" ht="25.5" customHeight="1" thickBot="1" x14ac:dyDescent="0.3">
      <c r="B5" s="90" t="s">
        <v>112</v>
      </c>
      <c r="D5" s="86"/>
      <c r="F5" s="91"/>
      <c r="G5" s="92"/>
      <c r="I5" s="85"/>
      <c r="J5" s="85"/>
      <c r="K5" s="85"/>
      <c r="L5" s="93"/>
      <c r="M5" s="95" t="s">
        <v>15</v>
      </c>
      <c r="N5" s="96">
        <f ca="1">TODAY()-1</f>
        <v>44566</v>
      </c>
      <c r="R5" s="96"/>
      <c r="S5" s="97">
        <v>1</v>
      </c>
      <c r="T5" s="97"/>
      <c r="U5" s="97"/>
      <c r="V5" s="97"/>
      <c r="W5" s="97"/>
      <c r="X5" s="20"/>
      <c r="Y5" s="20"/>
      <c r="Z5" s="20"/>
      <c r="AA5" s="20"/>
      <c r="AB5" s="20"/>
      <c r="AC5" s="20"/>
      <c r="AD5" s="20"/>
      <c r="AE5" s="20"/>
      <c r="AF5" s="20"/>
    </row>
    <row r="6" spans="1:34" s="76" customFormat="1" ht="20.149999999999999" hidden="1" customHeight="1" x14ac:dyDescent="0.25">
      <c r="B6" s="98" t="s">
        <v>22</v>
      </c>
      <c r="C6" s="99"/>
      <c r="D6" s="100"/>
      <c r="E6" s="99"/>
      <c r="F6" s="101"/>
      <c r="G6" s="102"/>
      <c r="H6" s="99"/>
      <c r="I6" s="103"/>
      <c r="J6" s="103"/>
      <c r="K6" s="103"/>
      <c r="L6" s="143"/>
      <c r="M6" s="521" t="s">
        <v>95</v>
      </c>
      <c r="N6" s="522"/>
      <c r="O6" s="522"/>
      <c r="P6" s="523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4" s="104" customFormat="1" ht="18.75" customHeight="1" thickTop="1" x14ac:dyDescent="0.25">
      <c r="A7" s="76"/>
      <c r="B7" s="527" t="s">
        <v>22</v>
      </c>
      <c r="C7" s="212" t="s">
        <v>62</v>
      </c>
      <c r="D7" s="213" t="s">
        <v>0</v>
      </c>
      <c r="E7" s="212" t="s">
        <v>16</v>
      </c>
      <c r="F7" s="214" t="s">
        <v>17</v>
      </c>
      <c r="G7" s="212" t="s">
        <v>49</v>
      </c>
      <c r="H7" s="215" t="s">
        <v>96</v>
      </c>
      <c r="I7" s="215" t="s">
        <v>97</v>
      </c>
      <c r="J7" s="529" t="s">
        <v>135</v>
      </c>
      <c r="K7" s="531" t="s">
        <v>99</v>
      </c>
      <c r="L7" s="533" t="s">
        <v>137</v>
      </c>
      <c r="M7" s="533" t="s">
        <v>100</v>
      </c>
      <c r="N7" s="535" t="s">
        <v>198</v>
      </c>
      <c r="O7" s="533" t="s">
        <v>206</v>
      </c>
      <c r="P7" s="535" t="s">
        <v>111</v>
      </c>
      <c r="Q7" s="533" t="s">
        <v>101</v>
      </c>
      <c r="R7" s="535" t="s">
        <v>200</v>
      </c>
      <c r="S7" s="538" t="s">
        <v>199</v>
      </c>
      <c r="T7" s="535" t="s">
        <v>205</v>
      </c>
      <c r="U7" s="538" t="s">
        <v>202</v>
      </c>
      <c r="V7" s="535" t="s">
        <v>64</v>
      </c>
      <c r="W7" s="538" t="s">
        <v>204</v>
      </c>
      <c r="X7" s="540" t="s">
        <v>191</v>
      </c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04" customFormat="1" ht="15" customHeight="1" x14ac:dyDescent="0.25">
      <c r="A8" s="76"/>
      <c r="B8" s="528"/>
      <c r="C8" s="216"/>
      <c r="D8" s="217"/>
      <c r="E8" s="216"/>
      <c r="F8" s="218"/>
      <c r="G8" s="216"/>
      <c r="H8" s="219"/>
      <c r="I8" s="219"/>
      <c r="J8" s="530"/>
      <c r="K8" s="532"/>
      <c r="L8" s="534"/>
      <c r="M8" s="534"/>
      <c r="N8" s="536"/>
      <c r="O8" s="534"/>
      <c r="P8" s="536"/>
      <c r="Q8" s="534"/>
      <c r="R8" s="536"/>
      <c r="S8" s="539"/>
      <c r="T8" s="536"/>
      <c r="U8" s="539"/>
      <c r="V8" s="536"/>
      <c r="W8" s="539"/>
      <c r="X8" s="541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104" customFormat="1" ht="12.75" customHeight="1" x14ac:dyDescent="0.25">
      <c r="A9" s="76"/>
      <c r="B9" s="528"/>
      <c r="C9" s="216"/>
      <c r="D9" s="217"/>
      <c r="E9" s="216"/>
      <c r="F9" s="218"/>
      <c r="G9" s="216"/>
      <c r="H9" s="219"/>
      <c r="I9" s="219"/>
      <c r="J9" s="530"/>
      <c r="K9" s="532"/>
      <c r="L9" s="534"/>
      <c r="M9" s="534"/>
      <c r="N9" s="537"/>
      <c r="O9" s="534"/>
      <c r="P9" s="537"/>
      <c r="Q9" s="534"/>
      <c r="R9" s="537"/>
      <c r="S9" s="539"/>
      <c r="T9" s="537"/>
      <c r="U9" s="539"/>
      <c r="V9" s="537"/>
      <c r="W9" s="539"/>
      <c r="X9" s="541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104" customFormat="1" ht="15" customHeight="1" thickBot="1" x14ac:dyDescent="0.3">
      <c r="A10" s="76"/>
      <c r="B10" s="528"/>
      <c r="C10" s="216"/>
      <c r="D10" s="217"/>
      <c r="E10" s="216"/>
      <c r="F10" s="218"/>
      <c r="G10" s="216"/>
      <c r="H10" s="219"/>
      <c r="I10" s="219"/>
      <c r="J10" s="530"/>
      <c r="K10" s="220" t="s">
        <v>102</v>
      </c>
      <c r="L10" s="220" t="s">
        <v>103</v>
      </c>
      <c r="M10" s="220" t="s">
        <v>104</v>
      </c>
      <c r="N10" s="220" t="s">
        <v>105</v>
      </c>
      <c r="O10" s="220" t="s">
        <v>106</v>
      </c>
      <c r="P10" s="220" t="s">
        <v>107</v>
      </c>
      <c r="Q10" s="220" t="s">
        <v>108</v>
      </c>
      <c r="R10" s="221"/>
      <c r="S10" s="221" t="s">
        <v>118</v>
      </c>
      <c r="T10" s="275"/>
      <c r="U10" s="275"/>
      <c r="V10" s="275"/>
      <c r="W10" s="275"/>
      <c r="X10" s="542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08" customFormat="1" ht="37" customHeight="1" thickBot="1" x14ac:dyDescent="0.3">
      <c r="A11" s="76"/>
      <c r="B11" s="202" t="s">
        <v>188</v>
      </c>
      <c r="C11" s="203"/>
      <c r="D11" s="204"/>
      <c r="E11" s="203"/>
      <c r="F11" s="205"/>
      <c r="G11" s="203"/>
      <c r="H11" s="206"/>
      <c r="I11" s="206"/>
      <c r="J11" s="207"/>
      <c r="K11" s="208" t="e">
        <f>+'Execução Orçamentária 2021'!#REF!</f>
        <v>#REF!</v>
      </c>
      <c r="L11" s="209" t="e">
        <f>+'Execução Orçamentária 2021'!#REF!</f>
        <v>#REF!</v>
      </c>
      <c r="M11" s="209" t="e">
        <f>+'Execução Orçamentária 2021'!#REF!</f>
        <v>#REF!</v>
      </c>
      <c r="N11" s="209" t="e">
        <f>+'Execução Orçamentária 2021'!#REF!</f>
        <v>#REF!</v>
      </c>
      <c r="O11" s="209" t="e">
        <f>+'Execução Orçamentária 2021'!#REF!</f>
        <v>#REF!</v>
      </c>
      <c r="P11" s="209" t="e">
        <f>+'Execução Orçamentária 2021'!#REF!</f>
        <v>#REF!</v>
      </c>
      <c r="Q11" s="105" t="e">
        <f>+O11-P11</f>
        <v>#REF!</v>
      </c>
      <c r="R11" s="105" t="e">
        <f>'Execução Orçamentária 2021'!#REF!</f>
        <v>#REF!</v>
      </c>
      <c r="S11" s="268" t="e">
        <f>R11/O11</f>
        <v>#REF!</v>
      </c>
      <c r="T11" s="105" t="e">
        <f>'Execução Orçamentária 2021'!#REF!</f>
        <v>#REF!</v>
      </c>
      <c r="U11" s="106" t="e">
        <f>T11/O11</f>
        <v>#REF!</v>
      </c>
      <c r="V11" s="105" t="e">
        <f>'Execução Orçamentária 2021'!#REF!</f>
        <v>#REF!</v>
      </c>
      <c r="W11" s="268" t="e">
        <f>V11/O11</f>
        <v>#REF!</v>
      </c>
      <c r="X11" s="269" t="s">
        <v>192</v>
      </c>
      <c r="Y11" s="171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08" customFormat="1" ht="37" customHeight="1" x14ac:dyDescent="0.25">
      <c r="A12" s="76"/>
      <c r="B12" s="109" t="s">
        <v>189</v>
      </c>
      <c r="C12" s="203"/>
      <c r="D12" s="204"/>
      <c r="E12" s="203"/>
      <c r="F12" s="205"/>
      <c r="G12" s="203"/>
      <c r="H12" s="206"/>
      <c r="I12" s="206"/>
      <c r="J12" s="207"/>
      <c r="K12" s="114" t="e">
        <f>'Execução Orçamentária 2021'!#REF!</f>
        <v>#REF!</v>
      </c>
      <c r="L12" s="105">
        <v>0</v>
      </c>
      <c r="M12" s="105" t="e">
        <f>'Execução Orçamentária 2021'!#REF!</f>
        <v>#REF!</v>
      </c>
      <c r="N12" s="105" t="e">
        <f>'Execução Orçamentária 2021'!#REF!</f>
        <v>#REF!</v>
      </c>
      <c r="O12" s="105" t="e">
        <f>'Execução Orçamentária 2021'!#REF!</f>
        <v>#REF!</v>
      </c>
      <c r="P12" s="105" t="e">
        <f>'Execução Orçamentária 2021'!#REF!</f>
        <v>#REF!</v>
      </c>
      <c r="Q12" s="105" t="e">
        <f>O12-P12</f>
        <v>#REF!</v>
      </c>
      <c r="R12" s="105" t="e">
        <f>'Execução Orçamentária 2021'!#REF!</f>
        <v>#REF!</v>
      </c>
      <c r="S12" s="268" t="e">
        <f>P12/O12</f>
        <v>#REF!</v>
      </c>
      <c r="T12" s="105" t="e">
        <f>'Execução Orçamentária 2021'!#REF!</f>
        <v>#REF!</v>
      </c>
      <c r="U12" s="106" t="e">
        <f t="shared" ref="U12:U25" si="0">T12/O12</f>
        <v>#REF!</v>
      </c>
      <c r="V12" s="105" t="e">
        <f>'Execução Orçamentária 2021'!#REF!</f>
        <v>#REF!</v>
      </c>
      <c r="W12" s="268" t="e">
        <f t="shared" ref="W12:W25" si="1">V12/O12</f>
        <v>#REF!</v>
      </c>
      <c r="X12" s="269" t="s">
        <v>196</v>
      </c>
      <c r="Y12" s="171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108" customFormat="1" ht="37" customHeight="1" x14ac:dyDescent="0.25">
      <c r="A13" s="76"/>
      <c r="B13" s="258" t="s">
        <v>190</v>
      </c>
      <c r="C13" s="259"/>
      <c r="D13" s="260"/>
      <c r="E13" s="259"/>
      <c r="F13" s="261"/>
      <c r="G13" s="259"/>
      <c r="H13" s="262"/>
      <c r="I13" s="262"/>
      <c r="J13" s="263"/>
      <c r="K13" s="264" t="e">
        <f>'Execução Orçamentária 2021'!#REF!</f>
        <v>#REF!</v>
      </c>
      <c r="L13" s="265">
        <v>0</v>
      </c>
      <c r="M13" s="265" t="e">
        <f>'Execução Orçamentária 2021'!#REF!</f>
        <v>#REF!</v>
      </c>
      <c r="N13" s="265" t="e">
        <f>'Execução Orçamentária 2021'!#REF!</f>
        <v>#REF!</v>
      </c>
      <c r="O13" s="265" t="e">
        <f>'Execução Orçamentária 2021'!#REF!</f>
        <v>#REF!</v>
      </c>
      <c r="P13" s="265" t="e">
        <f>'Execução Orçamentária 2021'!#REF!</f>
        <v>#REF!</v>
      </c>
      <c r="Q13" s="266" t="e">
        <f>O13-P13</f>
        <v>#REF!</v>
      </c>
      <c r="R13" s="105" t="e">
        <f>'Execução Orçamentária 2021'!#REF!</f>
        <v>#REF!</v>
      </c>
      <c r="S13" s="270" t="e">
        <f>P13/O13</f>
        <v>#REF!</v>
      </c>
      <c r="T13" s="105" t="e">
        <f>'Execução Orçamentária 2021'!#REF!</f>
        <v>#REF!</v>
      </c>
      <c r="U13" s="106" t="e">
        <f t="shared" si="0"/>
        <v>#REF!</v>
      </c>
      <c r="V13" s="105" t="e">
        <f>'Execução Orçamentária 2021'!#REF!</f>
        <v>#REF!</v>
      </c>
      <c r="W13" s="268" t="e">
        <f t="shared" si="1"/>
        <v>#REF!</v>
      </c>
      <c r="X13" s="269" t="s">
        <v>196</v>
      </c>
      <c r="Y13" s="171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108" customFormat="1" ht="37" customHeight="1" x14ac:dyDescent="0.25">
      <c r="A14" s="76"/>
      <c r="B14" s="109" t="s">
        <v>31</v>
      </c>
      <c r="C14" s="110"/>
      <c r="D14" s="111"/>
      <c r="E14" s="110"/>
      <c r="F14" s="112"/>
      <c r="G14" s="110"/>
      <c r="H14" s="113"/>
      <c r="I14" s="113"/>
      <c r="J14" s="114"/>
      <c r="K14" s="114" t="e">
        <f>+'Execução Orçamentária 2021'!#REF!</f>
        <v>#REF!</v>
      </c>
      <c r="L14" s="105" t="e">
        <f>+'Execução Orçamentária 2021'!#REF!</f>
        <v>#REF!</v>
      </c>
      <c r="M14" s="105" t="e">
        <f>+'Execução Orçamentária 2021'!#REF!</f>
        <v>#REF!</v>
      </c>
      <c r="N14" s="105" t="e">
        <f>+'Execução Orçamentária 2021'!#REF!</f>
        <v>#REF!</v>
      </c>
      <c r="O14" s="105" t="e">
        <f>+'Execução Orçamentária 2021'!#REF!</f>
        <v>#REF!</v>
      </c>
      <c r="P14" s="105" t="e">
        <f>+'Execução Orçamentária 2021'!#REF!</f>
        <v>#REF!</v>
      </c>
      <c r="Q14" s="105" t="e">
        <f>+O14-P14</f>
        <v>#REF!</v>
      </c>
      <c r="R14" s="105" t="e">
        <f>'Execução Orçamentária 2021'!#REF!</f>
        <v>#REF!</v>
      </c>
      <c r="S14" s="268" t="e">
        <f>P14/O14</f>
        <v>#REF!</v>
      </c>
      <c r="T14" s="105" t="e">
        <f>'Execução Orçamentária 2021'!#REF!</f>
        <v>#REF!</v>
      </c>
      <c r="U14" s="106" t="e">
        <f t="shared" si="0"/>
        <v>#REF!</v>
      </c>
      <c r="V14" s="105" t="e">
        <f>'Execução Orçamentária 2021'!#REF!</f>
        <v>#REF!</v>
      </c>
      <c r="W14" s="268" t="e">
        <f t="shared" si="1"/>
        <v>#REF!</v>
      </c>
      <c r="X14" s="269" t="s">
        <v>194</v>
      </c>
      <c r="Y14" s="171"/>
      <c r="Z14" s="107"/>
      <c r="AA14" s="20"/>
      <c r="AB14" s="20"/>
      <c r="AC14" s="20"/>
      <c r="AD14" s="20"/>
      <c r="AE14" s="20"/>
      <c r="AF14" s="20"/>
      <c r="AG14" s="20"/>
      <c r="AH14" s="20"/>
    </row>
    <row r="15" spans="1:34" s="108" customFormat="1" ht="37" customHeight="1" x14ac:dyDescent="0.25">
      <c r="A15" s="76"/>
      <c r="B15" s="109" t="s">
        <v>142</v>
      </c>
      <c r="C15" s="110"/>
      <c r="D15" s="111"/>
      <c r="E15" s="110"/>
      <c r="F15" s="112"/>
      <c r="G15" s="110"/>
      <c r="H15" s="113"/>
      <c r="I15" s="113"/>
      <c r="J15" s="114"/>
      <c r="K15" s="114" t="e">
        <f>+'Execução Orçamentária 2021'!#REF!</f>
        <v>#REF!</v>
      </c>
      <c r="L15" s="105" t="e">
        <f>+'Execução Orçamentária 2021'!#REF!</f>
        <v>#REF!</v>
      </c>
      <c r="M15" s="105" t="e">
        <f>+'Execução Orçamentária 2021'!#REF!</f>
        <v>#REF!</v>
      </c>
      <c r="N15" s="105" t="e">
        <f>+'Execução Orçamentária 2021'!#REF!</f>
        <v>#REF!</v>
      </c>
      <c r="O15" s="105" t="e">
        <f>+'Execução Orçamentária 2021'!#REF!</f>
        <v>#REF!</v>
      </c>
      <c r="P15" s="105" t="e">
        <f>+'Execução Orçamentária 2021'!#REF!</f>
        <v>#REF!</v>
      </c>
      <c r="Q15" s="105" t="e">
        <f>+O15-P15</f>
        <v>#REF!</v>
      </c>
      <c r="R15" s="105" t="e">
        <f>'Execução Orçamentária 2021'!#REF!</f>
        <v>#REF!</v>
      </c>
      <c r="S15" s="268" t="e">
        <f t="shared" ref="S15:S25" si="2">P15/O15</f>
        <v>#REF!</v>
      </c>
      <c r="T15" s="105" t="e">
        <f>'Execução Orçamentária 2021'!#REF!</f>
        <v>#REF!</v>
      </c>
      <c r="U15" s="106" t="e">
        <f t="shared" si="0"/>
        <v>#REF!</v>
      </c>
      <c r="V15" s="105" t="e">
        <f>'Execução Orçamentária 2021'!#REF!</f>
        <v>#REF!</v>
      </c>
      <c r="W15" s="268" t="e">
        <f t="shared" si="1"/>
        <v>#REF!</v>
      </c>
      <c r="X15" s="269" t="s">
        <v>196</v>
      </c>
      <c r="Y15" s="171"/>
      <c r="Z15" s="107"/>
      <c r="AA15" s="20"/>
      <c r="AB15" s="20"/>
      <c r="AC15" s="20"/>
      <c r="AD15" s="20"/>
      <c r="AE15" s="20"/>
      <c r="AF15" s="20"/>
      <c r="AG15" s="20"/>
      <c r="AH15" s="20"/>
    </row>
    <row r="16" spans="1:34" s="108" customFormat="1" ht="37" customHeight="1" x14ac:dyDescent="0.25">
      <c r="A16" s="76"/>
      <c r="B16" s="109" t="s">
        <v>32</v>
      </c>
      <c r="C16" s="110"/>
      <c r="D16" s="111"/>
      <c r="E16" s="110"/>
      <c r="F16" s="112"/>
      <c r="G16" s="110"/>
      <c r="H16" s="113"/>
      <c r="I16" s="113"/>
      <c r="J16" s="114"/>
      <c r="K16" s="114" t="e">
        <f>+'Execução Orçamentária 2021'!#REF!</f>
        <v>#REF!</v>
      </c>
      <c r="L16" s="105" t="e">
        <f>+'Execução Orçamentária 2021'!#REF!</f>
        <v>#REF!</v>
      </c>
      <c r="M16" s="105" t="e">
        <f>+'Execução Orçamentária 2021'!#REF!</f>
        <v>#REF!</v>
      </c>
      <c r="N16" s="105" t="e">
        <f>+'Execução Orçamentária 2021'!#REF!</f>
        <v>#REF!</v>
      </c>
      <c r="O16" s="105" t="e">
        <f>+'Execução Orçamentária 2021'!#REF!</f>
        <v>#REF!</v>
      </c>
      <c r="P16" s="105" t="e">
        <f>+'Execução Orçamentária 2021'!#REF!</f>
        <v>#REF!</v>
      </c>
      <c r="Q16" s="105" t="e">
        <f>+O16-P16</f>
        <v>#REF!</v>
      </c>
      <c r="R16" s="105" t="e">
        <f>'Execução Orçamentária 2021'!#REF!</f>
        <v>#REF!</v>
      </c>
      <c r="S16" s="268" t="e">
        <f t="shared" si="2"/>
        <v>#REF!</v>
      </c>
      <c r="T16" s="105" t="e">
        <f>'Execução Orçamentária 2021'!#REF!</f>
        <v>#REF!</v>
      </c>
      <c r="U16" s="106" t="e">
        <f t="shared" si="0"/>
        <v>#REF!</v>
      </c>
      <c r="V16" s="105" t="e">
        <f>'Execução Orçamentária 2021'!#REF!</f>
        <v>#REF!</v>
      </c>
      <c r="W16" s="268" t="e">
        <f t="shared" si="1"/>
        <v>#REF!</v>
      </c>
      <c r="X16" s="269" t="s">
        <v>196</v>
      </c>
      <c r="Y16" s="171"/>
      <c r="Z16" s="107"/>
      <c r="AA16" s="20"/>
      <c r="AB16" s="20"/>
      <c r="AC16" s="20"/>
      <c r="AD16" s="20"/>
      <c r="AE16" s="20"/>
      <c r="AF16" s="20"/>
      <c r="AG16" s="20"/>
      <c r="AH16" s="20"/>
    </row>
    <row r="17" spans="1:256" s="108" customFormat="1" ht="37" customHeight="1" x14ac:dyDescent="0.25">
      <c r="A17" s="76"/>
      <c r="B17" s="109" t="s">
        <v>34</v>
      </c>
      <c r="C17" s="110"/>
      <c r="D17" s="111"/>
      <c r="E17" s="110"/>
      <c r="F17" s="112"/>
      <c r="G17" s="110"/>
      <c r="H17" s="113"/>
      <c r="I17" s="113"/>
      <c r="J17" s="114"/>
      <c r="K17" s="114">
        <f>+'Execução Orçamentária 2021'!J373</f>
        <v>1200000</v>
      </c>
      <c r="L17" s="105">
        <f>+'Execução Orçamentária 2021'!K373</f>
        <v>0</v>
      </c>
      <c r="M17" s="105">
        <f>+'Execução Orçamentária 2021'!L373</f>
        <v>1200000</v>
      </c>
      <c r="N17" s="105">
        <f>+'Execução Orçamentária 2021'!M373</f>
        <v>0</v>
      </c>
      <c r="O17" s="105" t="e">
        <f>+'Execução Orçamentária 2021'!N382+'Execução Orçamentária 2021'!#REF!+'Execução Orçamentária 2021'!N389</f>
        <v>#REF!</v>
      </c>
      <c r="P17" s="105">
        <f>+'Execução Orçamentária 2021'!O373</f>
        <v>1199499.6000000001</v>
      </c>
      <c r="Q17" s="105" t="e">
        <f t="shared" ref="Q17:Q22" si="3">+O17-P17</f>
        <v>#REF!</v>
      </c>
      <c r="R17" s="105">
        <f>'Execução Orçamentária 2021'!R373</f>
        <v>1119499.6000000001</v>
      </c>
      <c r="S17" s="268" t="e">
        <f t="shared" si="2"/>
        <v>#REF!</v>
      </c>
      <c r="T17" s="105">
        <f>'Execução Orçamentária 2021'!S373</f>
        <v>587515.42999999993</v>
      </c>
      <c r="U17" s="106" t="e">
        <f t="shared" si="0"/>
        <v>#REF!</v>
      </c>
      <c r="V17" s="105">
        <f>'Execução Orçamentária 2021'!T373</f>
        <v>533949.71</v>
      </c>
      <c r="W17" s="268" t="e">
        <f t="shared" si="1"/>
        <v>#REF!</v>
      </c>
      <c r="X17" s="269" t="s">
        <v>194</v>
      </c>
      <c r="Y17" s="171"/>
      <c r="Z17" s="107"/>
      <c r="AA17" s="20"/>
      <c r="AB17" s="20"/>
      <c r="AC17" s="20"/>
      <c r="AD17" s="20"/>
      <c r="AE17" s="20"/>
      <c r="AF17" s="20"/>
      <c r="AG17" s="20"/>
      <c r="AH17" s="20"/>
    </row>
    <row r="18" spans="1:256" s="108" customFormat="1" ht="37" customHeight="1" x14ac:dyDescent="0.25">
      <c r="A18" s="76"/>
      <c r="B18" s="109" t="s">
        <v>36</v>
      </c>
      <c r="C18" s="110"/>
      <c r="D18" s="111"/>
      <c r="E18" s="110"/>
      <c r="F18" s="112"/>
      <c r="G18" s="110"/>
      <c r="H18" s="113"/>
      <c r="I18" s="113"/>
      <c r="J18" s="114"/>
      <c r="K18" s="114" t="e">
        <f>+'Execução Orçamentária 2021'!#REF!</f>
        <v>#REF!</v>
      </c>
      <c r="L18" s="105" t="e">
        <f>+'Execução Orçamentária 2021'!#REF!</f>
        <v>#REF!</v>
      </c>
      <c r="M18" s="105" t="e">
        <f>+'Execução Orçamentária 2021'!#REF!</f>
        <v>#REF!</v>
      </c>
      <c r="N18" s="105" t="e">
        <f>+'Execução Orçamentária 2021'!#REF!</f>
        <v>#REF!</v>
      </c>
      <c r="O18" s="105" t="e">
        <f>+'Execução Orçamentária 2021'!#REF!</f>
        <v>#REF!</v>
      </c>
      <c r="P18" s="105" t="e">
        <f>+'Execução Orçamentária 2021'!#REF!</f>
        <v>#REF!</v>
      </c>
      <c r="Q18" s="105" t="e">
        <f>+O18-P18</f>
        <v>#REF!</v>
      </c>
      <c r="R18" s="105" t="e">
        <f>'Execução Orçamentária 2021'!#REF!</f>
        <v>#REF!</v>
      </c>
      <c r="S18" s="268" t="e">
        <f t="shared" si="2"/>
        <v>#REF!</v>
      </c>
      <c r="T18" s="105" t="e">
        <f>'Execução Orçamentária 2021'!#REF!</f>
        <v>#REF!</v>
      </c>
      <c r="U18" s="106" t="e">
        <f t="shared" si="0"/>
        <v>#REF!</v>
      </c>
      <c r="V18" s="105" t="e">
        <f>'Execução Orçamentária 2021'!#REF!</f>
        <v>#REF!</v>
      </c>
      <c r="W18" s="268" t="e">
        <f t="shared" si="1"/>
        <v>#REF!</v>
      </c>
      <c r="X18" s="269" t="s">
        <v>192</v>
      </c>
      <c r="Y18" s="171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256" s="108" customFormat="1" ht="37" customHeight="1" x14ac:dyDescent="0.25">
      <c r="A19" s="76"/>
      <c r="B19" s="109" t="s">
        <v>39</v>
      </c>
      <c r="C19" s="110"/>
      <c r="D19" s="111"/>
      <c r="E19" s="110"/>
      <c r="F19" s="112"/>
      <c r="G19" s="110"/>
      <c r="H19" s="113"/>
      <c r="I19" s="113"/>
      <c r="J19" s="114"/>
      <c r="K19" s="114" t="e">
        <f>+'Execução Orçamentária 2021'!#REF!</f>
        <v>#REF!</v>
      </c>
      <c r="L19" s="105" t="e">
        <f>+'Execução Orçamentária 2021'!#REF!</f>
        <v>#REF!</v>
      </c>
      <c r="M19" s="105" t="e">
        <f>+'Execução Orçamentária 2021'!#REF!</f>
        <v>#REF!</v>
      </c>
      <c r="N19" s="105" t="e">
        <f>+'Execução Orçamentária 2021'!#REF!</f>
        <v>#REF!</v>
      </c>
      <c r="O19" s="105" t="e">
        <f>+'Execução Orçamentária 2021'!#REF!</f>
        <v>#REF!</v>
      </c>
      <c r="P19" s="105" t="e">
        <f>+'Execução Orçamentária 2021'!#REF!</f>
        <v>#REF!</v>
      </c>
      <c r="Q19" s="105" t="e">
        <f t="shared" si="3"/>
        <v>#REF!</v>
      </c>
      <c r="R19" s="105" t="e">
        <f>'Execução Orçamentária 2021'!#REF!</f>
        <v>#REF!</v>
      </c>
      <c r="S19" s="268" t="e">
        <f t="shared" si="2"/>
        <v>#REF!</v>
      </c>
      <c r="T19" s="105" t="e">
        <f>'Execução Orçamentária 2021'!#REF!</f>
        <v>#REF!</v>
      </c>
      <c r="U19" s="106" t="e">
        <f t="shared" si="0"/>
        <v>#REF!</v>
      </c>
      <c r="V19" s="105" t="e">
        <f>'Execução Orçamentária 2021'!#REF!</f>
        <v>#REF!</v>
      </c>
      <c r="W19" s="268" t="e">
        <f t="shared" si="1"/>
        <v>#REF!</v>
      </c>
      <c r="X19" s="269" t="s">
        <v>193</v>
      </c>
      <c r="Y19" s="85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256" s="108" customFormat="1" ht="37" customHeight="1" x14ac:dyDescent="0.25">
      <c r="A20" s="76"/>
      <c r="B20" s="109" t="s">
        <v>41</v>
      </c>
      <c r="C20" s="110"/>
      <c r="D20" s="111"/>
      <c r="E20" s="110"/>
      <c r="F20" s="112"/>
      <c r="G20" s="110"/>
      <c r="H20" s="113"/>
      <c r="I20" s="113"/>
      <c r="J20" s="114"/>
      <c r="K20" s="114" t="e">
        <f>+'Execução Orçamentária 2021'!#REF!</f>
        <v>#REF!</v>
      </c>
      <c r="L20" s="105" t="e">
        <f>+'Execução Orçamentária 2021'!#REF!</f>
        <v>#REF!</v>
      </c>
      <c r="M20" s="105" t="e">
        <f>+'Execução Orçamentária 2021'!#REF!</f>
        <v>#REF!</v>
      </c>
      <c r="N20" s="105" t="e">
        <f>+'Execução Orçamentária 2021'!#REF!</f>
        <v>#REF!</v>
      </c>
      <c r="O20" s="105" t="e">
        <f>+'Execução Orçamentária 2021'!#REF!</f>
        <v>#REF!</v>
      </c>
      <c r="P20" s="105" t="e">
        <f>+'Execução Orçamentária 2021'!#REF!</f>
        <v>#REF!</v>
      </c>
      <c r="Q20" s="105" t="e">
        <f t="shared" si="3"/>
        <v>#REF!</v>
      </c>
      <c r="R20" s="105" t="e">
        <f>'Execução Orçamentária 2021'!#REF!</f>
        <v>#REF!</v>
      </c>
      <c r="S20" s="268" t="e">
        <f t="shared" si="2"/>
        <v>#REF!</v>
      </c>
      <c r="T20" s="105" t="e">
        <f>'Execução Orçamentária 2021'!#REF!</f>
        <v>#REF!</v>
      </c>
      <c r="U20" s="106" t="e">
        <f t="shared" si="0"/>
        <v>#REF!</v>
      </c>
      <c r="V20" s="105" t="e">
        <f>'Execução Orçamentária 2021'!#REF!</f>
        <v>#REF!</v>
      </c>
      <c r="W20" s="268" t="e">
        <f t="shared" si="1"/>
        <v>#REF!</v>
      </c>
      <c r="X20" s="269" t="s">
        <v>193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256" s="108" customFormat="1" ht="37" customHeight="1" x14ac:dyDescent="0.25">
      <c r="A21" s="76"/>
      <c r="B21" s="109" t="s">
        <v>42</v>
      </c>
      <c r="C21" s="110"/>
      <c r="D21" s="111"/>
      <c r="E21" s="110"/>
      <c r="F21" s="112"/>
      <c r="G21" s="110"/>
      <c r="H21" s="113"/>
      <c r="I21" s="113"/>
      <c r="J21" s="114"/>
      <c r="K21" s="114" t="e">
        <f>+'Execução Orçamentária 2021'!#REF!</f>
        <v>#REF!</v>
      </c>
      <c r="L21" s="105" t="e">
        <f>+'Execução Orçamentária 2021'!#REF!</f>
        <v>#REF!</v>
      </c>
      <c r="M21" s="105" t="e">
        <f>+'Execução Orçamentária 2021'!#REF!</f>
        <v>#REF!</v>
      </c>
      <c r="N21" s="105" t="e">
        <f>+'Execução Orçamentária 2021'!#REF!</f>
        <v>#REF!</v>
      </c>
      <c r="O21" s="105" t="e">
        <f>+'Execução Orçamentária 2021'!#REF!</f>
        <v>#REF!</v>
      </c>
      <c r="P21" s="105" t="e">
        <f>+'Execução Orçamentária 2021'!#REF!</f>
        <v>#REF!</v>
      </c>
      <c r="Q21" s="105" t="e">
        <f t="shared" si="3"/>
        <v>#REF!</v>
      </c>
      <c r="R21" s="105" t="e">
        <f>'Execução Orçamentária 2021'!#REF!</f>
        <v>#REF!</v>
      </c>
      <c r="S21" s="268" t="e">
        <f>P21/O21</f>
        <v>#REF!</v>
      </c>
      <c r="T21" s="105" t="e">
        <f>'Execução Orçamentária 2021'!#REF!</f>
        <v>#REF!</v>
      </c>
      <c r="U21" s="106" t="e">
        <f t="shared" si="0"/>
        <v>#REF!</v>
      </c>
      <c r="V21" s="105" t="e">
        <f>'Execução Orçamentária 2021'!#REF!</f>
        <v>#REF!</v>
      </c>
      <c r="W21" s="268" t="e">
        <f t="shared" si="1"/>
        <v>#REF!</v>
      </c>
      <c r="X21" s="269" t="s">
        <v>194</v>
      </c>
      <c r="Y21" s="85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256" s="108" customFormat="1" ht="37" customHeight="1" x14ac:dyDescent="0.25">
      <c r="A22" s="76"/>
      <c r="B22" s="250" t="s">
        <v>109</v>
      </c>
      <c r="C22" s="110"/>
      <c r="D22" s="111"/>
      <c r="E22" s="110"/>
      <c r="F22" s="112"/>
      <c r="G22" s="110"/>
      <c r="H22" s="113"/>
      <c r="I22" s="113"/>
      <c r="J22" s="113"/>
      <c r="K22" s="113" t="e">
        <f>+'Execução Orçamentária 2021'!#REF!</f>
        <v>#REF!</v>
      </c>
      <c r="L22" s="105" t="e">
        <f>+'Execução Orçamentária 2021'!#REF!</f>
        <v>#REF!</v>
      </c>
      <c r="M22" s="105" t="e">
        <f>+'Execução Orçamentária 2021'!#REF!</f>
        <v>#REF!</v>
      </c>
      <c r="N22" s="105" t="e">
        <f>+'Execução Orçamentária 2021'!#REF!</f>
        <v>#REF!</v>
      </c>
      <c r="O22" s="105" t="e">
        <f>+'Execução Orçamentária 2021'!#REF!</f>
        <v>#REF!</v>
      </c>
      <c r="P22" s="105" t="e">
        <f>+'Execução Orçamentária 2021'!#REF!</f>
        <v>#REF!</v>
      </c>
      <c r="Q22" s="105" t="e">
        <f t="shared" si="3"/>
        <v>#REF!</v>
      </c>
      <c r="R22" s="105" t="e">
        <f>'Execução Orçamentária 2021'!#REF!</f>
        <v>#REF!</v>
      </c>
      <c r="S22" s="268" t="e">
        <f t="shared" si="2"/>
        <v>#REF!</v>
      </c>
      <c r="T22" s="105" t="e">
        <f>'Execução Orçamentária 2021'!#REF!</f>
        <v>#REF!</v>
      </c>
      <c r="U22" s="106" t="e">
        <f t="shared" si="0"/>
        <v>#REF!</v>
      </c>
      <c r="V22" s="105" t="e">
        <f>'Execução Orçamentária 2021'!#REF!</f>
        <v>#REF!</v>
      </c>
      <c r="W22" s="268" t="e">
        <f t="shared" si="1"/>
        <v>#REF!</v>
      </c>
      <c r="X22" s="269" t="s">
        <v>195</v>
      </c>
      <c r="Y22" s="115"/>
      <c r="Z22" s="107"/>
      <c r="AA22" s="20"/>
      <c r="AB22" s="20"/>
      <c r="AC22" s="20"/>
      <c r="AD22" s="20"/>
      <c r="AE22" s="20"/>
      <c r="AF22" s="20"/>
      <c r="AG22" s="20"/>
      <c r="AH22" s="20"/>
    </row>
    <row r="23" spans="1:256" s="108" customFormat="1" ht="37" customHeight="1" x14ac:dyDescent="0.25">
      <c r="A23" s="76"/>
      <c r="B23" s="250" t="s">
        <v>23</v>
      </c>
      <c r="C23" s="110"/>
      <c r="D23" s="111"/>
      <c r="E23" s="110"/>
      <c r="F23" s="112"/>
      <c r="G23" s="110"/>
      <c r="H23" s="113"/>
      <c r="I23" s="113"/>
      <c r="J23" s="113"/>
      <c r="K23" s="113" t="e">
        <f>'Execução Orçamentária 2021'!#REF!</f>
        <v>#REF!</v>
      </c>
      <c r="L23" s="105">
        <v>0</v>
      </c>
      <c r="M23" s="105" t="e">
        <f>K23-L23</f>
        <v>#REF!</v>
      </c>
      <c r="N23" s="105" t="e">
        <f>'Execução Orçamentária 2021'!#REF!</f>
        <v>#REF!</v>
      </c>
      <c r="O23" s="105" t="e">
        <f>M23-N23</f>
        <v>#REF!</v>
      </c>
      <c r="P23" s="105" t="e">
        <f>'Execução Orçamentária 2021'!#REF!</f>
        <v>#REF!</v>
      </c>
      <c r="Q23" s="105" t="e">
        <f>O23-P23</f>
        <v>#REF!</v>
      </c>
      <c r="R23" s="105" t="e">
        <f>'Execução Orçamentária 2021'!#REF!</f>
        <v>#REF!</v>
      </c>
      <c r="S23" s="268" t="e">
        <f t="shared" si="2"/>
        <v>#REF!</v>
      </c>
      <c r="T23" s="105" t="e">
        <f>'Execução Orçamentária 2021'!#REF!</f>
        <v>#REF!</v>
      </c>
      <c r="U23" s="106" t="e">
        <f t="shared" si="0"/>
        <v>#REF!</v>
      </c>
      <c r="V23" s="105" t="e">
        <f>'Execução Orçamentária 2021'!#REF!</f>
        <v>#REF!</v>
      </c>
      <c r="W23" s="268" t="e">
        <f t="shared" si="1"/>
        <v>#REF!</v>
      </c>
      <c r="X23" s="269" t="s">
        <v>194</v>
      </c>
      <c r="Y23" s="115"/>
      <c r="Z23" s="107"/>
      <c r="AA23" s="20"/>
      <c r="AB23" s="20"/>
      <c r="AC23" s="20"/>
      <c r="AD23" s="20"/>
      <c r="AE23" s="20"/>
      <c r="AF23" s="20"/>
      <c r="AG23" s="20"/>
      <c r="AH23" s="20"/>
    </row>
    <row r="24" spans="1:256" s="108" customFormat="1" ht="65.25" customHeight="1" x14ac:dyDescent="0.25">
      <c r="A24" s="76"/>
      <c r="B24" s="250" t="s">
        <v>29</v>
      </c>
      <c r="C24" s="110"/>
      <c r="D24" s="111"/>
      <c r="E24" s="110"/>
      <c r="F24" s="112"/>
      <c r="G24" s="110"/>
      <c r="H24" s="113"/>
      <c r="I24" s="113"/>
      <c r="J24" s="113"/>
      <c r="K24" s="113" t="e">
        <f>'Execução Orçamentária 2021'!#REF!</f>
        <v>#REF!</v>
      </c>
      <c r="L24" s="105">
        <v>0</v>
      </c>
      <c r="M24" s="105" t="e">
        <f>K24-L24</f>
        <v>#REF!</v>
      </c>
      <c r="N24" s="105" t="e">
        <f>'Execução Orçamentária 2021'!#REF!</f>
        <v>#REF!</v>
      </c>
      <c r="O24" s="105" t="e">
        <f>M24-N24</f>
        <v>#REF!</v>
      </c>
      <c r="P24" s="105" t="e">
        <f>'Execução Orçamentária 2021'!#REF!</f>
        <v>#REF!</v>
      </c>
      <c r="Q24" s="105" t="e">
        <f>O24-P24</f>
        <v>#REF!</v>
      </c>
      <c r="R24" s="105" t="e">
        <f>'Execução Orçamentária 2021'!#REF!</f>
        <v>#REF!</v>
      </c>
      <c r="S24" s="268" t="e">
        <f t="shared" si="2"/>
        <v>#REF!</v>
      </c>
      <c r="T24" s="105" t="e">
        <f>'Execução Orçamentária 2021'!#REF!</f>
        <v>#REF!</v>
      </c>
      <c r="U24" s="106" t="e">
        <f t="shared" si="0"/>
        <v>#REF!</v>
      </c>
      <c r="V24" s="105" t="e">
        <f>'Execução Orçamentária 2021'!#REF!</f>
        <v>#REF!</v>
      </c>
      <c r="W24" s="268" t="e">
        <f t="shared" si="1"/>
        <v>#REF!</v>
      </c>
      <c r="X24" s="269" t="s">
        <v>194</v>
      </c>
      <c r="Y24" s="115"/>
      <c r="Z24" s="107"/>
      <c r="AA24" s="20"/>
      <c r="AB24" s="20"/>
      <c r="AC24" s="20"/>
      <c r="AD24" s="20"/>
      <c r="AE24" s="20"/>
      <c r="AF24" s="20"/>
      <c r="AG24" s="20"/>
      <c r="AH24" s="20"/>
    </row>
    <row r="25" spans="1:256" s="108" customFormat="1" ht="65.25" customHeight="1" thickBot="1" x14ac:dyDescent="0.3">
      <c r="A25" s="76"/>
      <c r="B25" s="250" t="s">
        <v>30</v>
      </c>
      <c r="C25" s="110"/>
      <c r="D25" s="111"/>
      <c r="E25" s="110"/>
      <c r="F25" s="112"/>
      <c r="G25" s="110"/>
      <c r="H25" s="113"/>
      <c r="I25" s="113"/>
      <c r="J25" s="113"/>
      <c r="K25" s="113" t="e">
        <f>'Execução Orçamentária 2021'!#REF!</f>
        <v>#REF!</v>
      </c>
      <c r="L25" s="105">
        <v>0</v>
      </c>
      <c r="M25" s="105" t="e">
        <f>K25-L25</f>
        <v>#REF!</v>
      </c>
      <c r="N25" s="105" t="e">
        <f>'Execução Orçamentária 2021'!#REF!</f>
        <v>#REF!</v>
      </c>
      <c r="O25" s="105" t="e">
        <f>M25-N25</f>
        <v>#REF!</v>
      </c>
      <c r="P25" s="105" t="e">
        <f>'Execução Orçamentária 2021'!#REF!</f>
        <v>#REF!</v>
      </c>
      <c r="Q25" s="105" t="e">
        <f>O25-P25</f>
        <v>#REF!</v>
      </c>
      <c r="R25" s="105" t="e">
        <f>'Execução Orçamentária 2021'!#REF!</f>
        <v>#REF!</v>
      </c>
      <c r="S25" s="272" t="e">
        <f t="shared" si="2"/>
        <v>#REF!</v>
      </c>
      <c r="T25" s="292" t="e">
        <f>'Execução Orçamentária 2021'!#REF!</f>
        <v>#REF!</v>
      </c>
      <c r="U25" s="271" t="e">
        <f t="shared" si="0"/>
        <v>#REF!</v>
      </c>
      <c r="V25" s="292" t="e">
        <f>'Execução Orçamentária 2021'!#REF!</f>
        <v>#REF!</v>
      </c>
      <c r="W25" s="272" t="e">
        <f t="shared" si="1"/>
        <v>#REF!</v>
      </c>
      <c r="X25" s="269" t="s">
        <v>192</v>
      </c>
      <c r="Y25" s="115"/>
      <c r="Z25" s="107"/>
      <c r="AA25" s="20"/>
      <c r="AB25" s="20"/>
      <c r="AC25" s="20"/>
      <c r="AD25" s="20"/>
      <c r="AE25" s="20"/>
      <c r="AF25" s="20"/>
      <c r="AG25" s="20"/>
      <c r="AH25" s="20"/>
    </row>
    <row r="26" spans="1:256" s="108" customFormat="1" ht="45.75" customHeight="1" thickTop="1" thickBot="1" x14ac:dyDescent="0.3">
      <c r="A26" s="76"/>
      <c r="B26" s="251" t="s">
        <v>187</v>
      </c>
      <c r="C26" s="138"/>
      <c r="D26" s="139"/>
      <c r="E26" s="138"/>
      <c r="F26" s="140"/>
      <c r="G26" s="138"/>
      <c r="H26" s="141"/>
      <c r="I26" s="141"/>
      <c r="J26" s="142"/>
      <c r="K26" s="142" t="e">
        <f>SUM(K11:K25)</f>
        <v>#REF!</v>
      </c>
      <c r="L26" s="141" t="e">
        <f>SUM(L11:L22)</f>
        <v>#REF!</v>
      </c>
      <c r="M26" s="141" t="e">
        <f>K26-L26</f>
        <v>#REF!</v>
      </c>
      <c r="N26" s="141" t="e">
        <f>SUM(N11:N25)</f>
        <v>#REF!</v>
      </c>
      <c r="O26" s="225" t="e">
        <f>M26-N26</f>
        <v>#REF!</v>
      </c>
      <c r="P26" s="141" t="e">
        <f>SUM(P11:P25)</f>
        <v>#REF!</v>
      </c>
      <c r="Q26" s="141" t="e">
        <f>O26-P26</f>
        <v>#REF!</v>
      </c>
      <c r="R26" s="141" t="e">
        <f>SUM(R11:R25)</f>
        <v>#REF!</v>
      </c>
      <c r="S26" s="273" t="e">
        <f>R26/O26</f>
        <v>#REF!</v>
      </c>
      <c r="T26" s="141" t="e">
        <f>SUM(T11:T25)</f>
        <v>#REF!</v>
      </c>
      <c r="U26" s="273" t="e">
        <f>T26/O26</f>
        <v>#REF!</v>
      </c>
      <c r="V26" s="141" t="e">
        <f>SUM(V11:V25)</f>
        <v>#REF!</v>
      </c>
      <c r="W26" s="273" t="e">
        <f>V26/O26</f>
        <v>#REF!</v>
      </c>
      <c r="X26" s="291"/>
      <c r="Y26" s="116"/>
      <c r="Z26" s="107"/>
      <c r="AA26" s="20"/>
      <c r="AB26" s="20"/>
      <c r="AC26" s="20"/>
      <c r="AD26" s="20"/>
      <c r="AE26" s="20"/>
      <c r="AF26" s="20"/>
      <c r="AG26" s="20"/>
      <c r="AH26" s="20"/>
    </row>
    <row r="27" spans="1:256" ht="16" hidden="1" customHeight="1" x14ac:dyDescent="0.25">
      <c r="H27" s="107"/>
      <c r="I27" s="107"/>
      <c r="J27" s="107"/>
      <c r="K27" s="107"/>
      <c r="L27" s="107"/>
      <c r="M27" s="107"/>
      <c r="Y27" s="118"/>
    </row>
    <row r="28" spans="1:256" ht="16" hidden="1" customHeight="1" x14ac:dyDescent="0.25">
      <c r="H28" s="107"/>
      <c r="I28" s="107"/>
      <c r="J28" s="107"/>
      <c r="K28" s="107"/>
      <c r="L28" s="107"/>
      <c r="M28" s="107"/>
      <c r="Y28" s="118"/>
    </row>
    <row r="29" spans="1:256" s="127" customFormat="1" ht="16" customHeight="1" x14ac:dyDescent="0.25">
      <c r="A29" s="120"/>
      <c r="B29" s="121"/>
      <c r="C29" s="122"/>
      <c r="D29" s="123"/>
      <c r="E29" s="122"/>
      <c r="F29" s="124"/>
      <c r="G29" s="122"/>
      <c r="H29" s="125"/>
      <c r="I29" s="125"/>
      <c r="J29" s="125"/>
      <c r="K29" s="125"/>
      <c r="L29" s="126"/>
      <c r="M29" s="107"/>
      <c r="N29" s="107"/>
      <c r="O29" s="107"/>
      <c r="P29" s="20"/>
      <c r="Q29" s="107"/>
      <c r="R29" s="107"/>
      <c r="S29" s="20"/>
      <c r="T29" s="20"/>
      <c r="U29" s="20"/>
      <c r="V29" s="20"/>
      <c r="W29" s="20"/>
      <c r="X29" s="121"/>
      <c r="Y29" s="118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121"/>
      <c r="GB29" s="121"/>
      <c r="GC29" s="121"/>
      <c r="GD29" s="121"/>
      <c r="GE29" s="121"/>
      <c r="GF29" s="121"/>
      <c r="GG29" s="121"/>
      <c r="GH29" s="121"/>
      <c r="GI29" s="121"/>
      <c r="GJ29" s="121"/>
      <c r="GK29" s="121"/>
      <c r="GL29" s="121"/>
      <c r="GM29" s="121"/>
      <c r="GN29" s="121"/>
      <c r="GO29" s="121"/>
      <c r="GP29" s="121"/>
      <c r="GQ29" s="121"/>
      <c r="GR29" s="121"/>
      <c r="GS29" s="121"/>
      <c r="GT29" s="121"/>
      <c r="GU29" s="121"/>
      <c r="GV29" s="121"/>
      <c r="GW29" s="121"/>
      <c r="GX29" s="121"/>
      <c r="GY29" s="121"/>
      <c r="GZ29" s="121"/>
      <c r="HA29" s="121"/>
      <c r="HB29" s="121"/>
      <c r="HC29" s="121"/>
      <c r="HD29" s="121"/>
      <c r="HE29" s="121"/>
      <c r="HF29" s="121"/>
      <c r="HG29" s="121"/>
      <c r="HH29" s="121"/>
      <c r="HI29" s="121"/>
      <c r="HJ29" s="121"/>
      <c r="HK29" s="121"/>
      <c r="HL29" s="121"/>
      <c r="HM29" s="121"/>
      <c r="HN29" s="121"/>
      <c r="HO29" s="121"/>
      <c r="HP29" s="121"/>
      <c r="HQ29" s="121"/>
      <c r="HR29" s="121"/>
      <c r="HS29" s="121"/>
      <c r="HT29" s="121"/>
      <c r="HU29" s="121"/>
      <c r="HV29" s="121"/>
      <c r="HW29" s="121"/>
      <c r="HX29" s="121"/>
      <c r="HY29" s="121"/>
      <c r="HZ29" s="121"/>
      <c r="IA29" s="121"/>
      <c r="IB29" s="121"/>
      <c r="IC29" s="121"/>
      <c r="ID29" s="121"/>
      <c r="IE29" s="121"/>
      <c r="IF29" s="121"/>
      <c r="IG29" s="121"/>
      <c r="IH29" s="121"/>
      <c r="II29" s="121"/>
      <c r="IJ29" s="121"/>
      <c r="IK29" s="121"/>
      <c r="IL29" s="121"/>
      <c r="IM29" s="121"/>
      <c r="IN29" s="121"/>
      <c r="IO29" s="121"/>
      <c r="IP29" s="121"/>
      <c r="IQ29" s="121"/>
      <c r="IR29" s="121"/>
      <c r="IS29" s="121"/>
      <c r="IT29" s="121"/>
      <c r="IU29" s="121"/>
      <c r="IV29" s="121"/>
    </row>
    <row r="30" spans="1:256" s="127" customFormat="1" ht="16" customHeight="1" x14ac:dyDescent="0.25">
      <c r="A30" s="120"/>
      <c r="B30" s="121"/>
      <c r="C30" s="122"/>
      <c r="D30" s="123"/>
      <c r="E30" s="122"/>
      <c r="F30" s="124"/>
      <c r="G30" s="122"/>
      <c r="H30" s="125"/>
      <c r="I30" s="125"/>
      <c r="J30" s="125"/>
      <c r="K30" s="125"/>
      <c r="L30" s="126"/>
      <c r="M30" s="107"/>
      <c r="N30" s="107"/>
      <c r="O30" s="107"/>
      <c r="P30" s="107"/>
      <c r="Q30" s="107"/>
      <c r="R30" s="107"/>
      <c r="S30" s="20"/>
      <c r="T30" s="20"/>
      <c r="U30" s="20"/>
      <c r="V30" s="20"/>
      <c r="W30" s="20"/>
      <c r="X30" s="121"/>
      <c r="Y30" s="118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  <c r="FU30" s="121"/>
      <c r="FV30" s="121"/>
      <c r="FW30" s="121"/>
      <c r="FX30" s="121"/>
      <c r="FY30" s="121"/>
      <c r="FZ30" s="121"/>
      <c r="GA30" s="121"/>
      <c r="GB30" s="121"/>
      <c r="GC30" s="121"/>
      <c r="GD30" s="121"/>
      <c r="GE30" s="121"/>
      <c r="GF30" s="121"/>
      <c r="GG30" s="121"/>
      <c r="GH30" s="121"/>
      <c r="GI30" s="121"/>
      <c r="GJ30" s="121"/>
      <c r="GK30" s="121"/>
      <c r="GL30" s="121"/>
      <c r="GM30" s="121"/>
      <c r="GN30" s="121"/>
      <c r="GO30" s="121"/>
      <c r="GP30" s="121"/>
      <c r="GQ30" s="121"/>
      <c r="GR30" s="121"/>
      <c r="GS30" s="121"/>
      <c r="GT30" s="121"/>
      <c r="GU30" s="121"/>
      <c r="GV30" s="121"/>
      <c r="GW30" s="121"/>
      <c r="GX30" s="121"/>
      <c r="GY30" s="121"/>
      <c r="GZ30" s="121"/>
      <c r="HA30" s="121"/>
      <c r="HB30" s="121"/>
      <c r="HC30" s="121"/>
      <c r="HD30" s="121"/>
      <c r="HE30" s="121"/>
      <c r="HF30" s="121"/>
      <c r="HG30" s="121"/>
      <c r="HH30" s="121"/>
      <c r="HI30" s="121"/>
      <c r="HJ30" s="121"/>
      <c r="HK30" s="121"/>
      <c r="HL30" s="121"/>
      <c r="HM30" s="121"/>
      <c r="HN30" s="121"/>
      <c r="HO30" s="121"/>
      <c r="HP30" s="121"/>
      <c r="HQ30" s="121"/>
      <c r="HR30" s="121"/>
      <c r="HS30" s="121"/>
      <c r="HT30" s="121"/>
      <c r="HU30" s="121"/>
      <c r="HV30" s="121"/>
      <c r="HW30" s="121"/>
      <c r="HX30" s="121"/>
      <c r="HY30" s="121"/>
      <c r="HZ30" s="121"/>
      <c r="IA30" s="121"/>
      <c r="IB30" s="121"/>
      <c r="IC30" s="121"/>
      <c r="ID30" s="121"/>
      <c r="IE30" s="121"/>
      <c r="IF30" s="121"/>
      <c r="IG30" s="121"/>
      <c r="IH30" s="121"/>
      <c r="II30" s="121"/>
      <c r="IJ30" s="121"/>
      <c r="IK30" s="121"/>
      <c r="IL30" s="121"/>
      <c r="IM30" s="121"/>
      <c r="IN30" s="121"/>
      <c r="IO30" s="121"/>
      <c r="IP30" s="121"/>
      <c r="IQ30" s="121"/>
      <c r="IR30" s="121"/>
      <c r="IS30" s="121"/>
      <c r="IT30" s="121"/>
      <c r="IU30" s="121"/>
      <c r="IV30" s="121"/>
    </row>
    <row r="31" spans="1:256" s="127" customFormat="1" ht="16" customHeight="1" x14ac:dyDescent="0.25">
      <c r="A31" s="120"/>
      <c r="B31" s="121"/>
      <c r="C31" s="122"/>
      <c r="D31" s="123"/>
      <c r="E31" s="122"/>
      <c r="F31" s="124"/>
      <c r="G31" s="122"/>
      <c r="H31" s="125"/>
      <c r="I31" s="125"/>
      <c r="J31" s="125"/>
      <c r="K31" s="125"/>
      <c r="L31" s="126"/>
      <c r="M31" s="107"/>
      <c r="N31" s="128"/>
      <c r="O31" s="129"/>
      <c r="P31" s="130"/>
      <c r="Q31" s="131"/>
      <c r="R31" s="131"/>
      <c r="S31" s="20"/>
      <c r="T31" s="20"/>
      <c r="U31" s="20"/>
      <c r="V31" s="20"/>
      <c r="W31" s="20"/>
      <c r="X31" s="121"/>
      <c r="Y31" s="116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21"/>
      <c r="GS31" s="121"/>
      <c r="GT31" s="121"/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</row>
    <row r="32" spans="1:256" s="127" customFormat="1" ht="16" customHeight="1" x14ac:dyDescent="0.25">
      <c r="A32" s="120"/>
      <c r="B32" s="121"/>
      <c r="C32" s="122"/>
      <c r="D32" s="123"/>
      <c r="E32" s="122"/>
      <c r="F32" s="124"/>
      <c r="G32" s="122"/>
      <c r="H32" s="125"/>
      <c r="I32" s="125"/>
      <c r="J32" s="125"/>
      <c r="K32" s="125"/>
      <c r="L32" s="126"/>
      <c r="M32" s="107"/>
      <c r="N32" s="128"/>
      <c r="O32" s="128"/>
      <c r="P32" s="191"/>
      <c r="Q32" s="131"/>
      <c r="R32" s="131"/>
      <c r="S32" s="20"/>
      <c r="T32" s="20"/>
      <c r="U32" s="20"/>
      <c r="V32" s="20"/>
      <c r="W32" s="20"/>
      <c r="X32" s="121"/>
      <c r="Y32" s="118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</row>
    <row r="33" spans="1:256" s="127" customFormat="1" ht="36.75" customHeight="1" x14ac:dyDescent="0.25">
      <c r="A33" s="120"/>
      <c r="B33" s="121"/>
      <c r="C33" s="122"/>
      <c r="D33" s="123"/>
      <c r="E33" s="122"/>
      <c r="F33" s="124"/>
      <c r="G33" s="122"/>
      <c r="H33" s="125"/>
      <c r="I33" s="125"/>
      <c r="J33" s="125"/>
      <c r="K33" s="125">
        <v>44324251</v>
      </c>
      <c r="L33" s="126"/>
      <c r="M33" s="107"/>
      <c r="N33" s="193"/>
      <c r="O33" s="187"/>
      <c r="P33" s="119"/>
      <c r="Q33" s="128"/>
      <c r="R33" s="128"/>
      <c r="S33" s="20"/>
      <c r="T33" s="20"/>
      <c r="U33" s="20"/>
      <c r="V33" s="20"/>
      <c r="W33" s="20"/>
      <c r="X33" s="121"/>
      <c r="Y33" s="118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</row>
    <row r="34" spans="1:256" s="127" customFormat="1" ht="16" customHeight="1" x14ac:dyDescent="0.25">
      <c r="A34" s="120"/>
      <c r="B34" s="121"/>
      <c r="C34" s="122"/>
      <c r="D34" s="123"/>
      <c r="E34" s="122"/>
      <c r="F34" s="124"/>
      <c r="G34" s="122"/>
      <c r="H34" s="125"/>
      <c r="I34" s="125"/>
      <c r="J34" s="125"/>
      <c r="K34" s="125"/>
      <c r="L34" s="107"/>
      <c r="M34" s="107"/>
      <c r="N34" s="119"/>
      <c r="O34" s="128"/>
      <c r="P34" s="119"/>
      <c r="Q34" s="132"/>
      <c r="R34" s="132"/>
      <c r="S34" s="20"/>
      <c r="T34" s="20"/>
      <c r="U34" s="20"/>
      <c r="V34" s="20"/>
      <c r="W34" s="20"/>
      <c r="X34" s="121"/>
      <c r="Y34" s="118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s="127" customFormat="1" ht="16" customHeight="1" x14ac:dyDescent="0.55000000000000004">
      <c r="A35" s="120"/>
      <c r="B35" s="121"/>
      <c r="C35" s="122"/>
      <c r="D35" s="123"/>
      <c r="E35" s="122"/>
      <c r="F35" s="124"/>
      <c r="G35" s="122"/>
      <c r="H35" s="125"/>
      <c r="I35" s="125"/>
      <c r="J35" s="125"/>
      <c r="K35" s="125"/>
      <c r="L35" s="126"/>
      <c r="M35" s="107"/>
      <c r="N35" s="20"/>
      <c r="O35" s="107"/>
      <c r="P35" s="20"/>
      <c r="Q35" s="20"/>
      <c r="R35" s="20"/>
      <c r="S35" s="20"/>
      <c r="T35" s="20"/>
      <c r="U35" s="20"/>
      <c r="V35" s="20"/>
      <c r="W35" s="20"/>
      <c r="X35" s="121"/>
      <c r="Y35" s="133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s="127" customFormat="1" ht="16" customHeight="1" x14ac:dyDescent="0.25">
      <c r="A36" s="120"/>
      <c r="B36" s="121"/>
      <c r="C36" s="122"/>
      <c r="D36" s="123"/>
      <c r="E36" s="122"/>
      <c r="F36" s="124"/>
      <c r="G36" s="122"/>
      <c r="H36" s="125"/>
      <c r="I36" s="125"/>
      <c r="J36" s="125"/>
      <c r="K36" s="125"/>
      <c r="L36" s="107"/>
      <c r="M36" s="107"/>
      <c r="N36" s="20"/>
      <c r="O36" s="188"/>
      <c r="P36" s="20"/>
      <c r="Q36" s="20"/>
      <c r="R36" s="20"/>
      <c r="S36" s="20"/>
      <c r="T36" s="20"/>
      <c r="U36" s="20"/>
      <c r="V36" s="20"/>
      <c r="W36" s="20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s="127" customFormat="1" ht="16" customHeight="1" x14ac:dyDescent="0.25">
      <c r="A37" s="120"/>
      <c r="B37" s="121"/>
      <c r="C37" s="122"/>
      <c r="D37" s="123"/>
      <c r="E37" s="122"/>
      <c r="F37" s="124"/>
      <c r="G37" s="122"/>
      <c r="H37" s="125"/>
      <c r="I37" s="125"/>
      <c r="J37" s="125"/>
      <c r="K37" s="125"/>
      <c r="L37" s="107"/>
      <c r="M37" s="107"/>
      <c r="N37" s="20"/>
      <c r="O37" s="188"/>
      <c r="P37" s="20"/>
      <c r="Q37" s="20"/>
      <c r="R37" s="20"/>
      <c r="S37" s="20"/>
      <c r="T37" s="20"/>
      <c r="U37" s="20"/>
      <c r="V37" s="20"/>
      <c r="W37" s="20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s="127" customFormat="1" ht="16" customHeight="1" x14ac:dyDescent="0.25">
      <c r="A38" s="120"/>
      <c r="B38" s="121"/>
      <c r="C38" s="122"/>
      <c r="D38" s="123"/>
      <c r="E38" s="122"/>
      <c r="F38" s="124"/>
      <c r="G38" s="122"/>
      <c r="H38" s="125"/>
      <c r="I38" s="125"/>
      <c r="J38" s="125"/>
      <c r="K38" s="125"/>
      <c r="L38" s="107"/>
      <c r="M38" s="107"/>
      <c r="N38" s="20"/>
      <c r="O38" s="189"/>
      <c r="P38" s="107"/>
      <c r="Q38" s="107"/>
      <c r="R38" s="107"/>
      <c r="S38" s="107"/>
      <c r="T38" s="107"/>
      <c r="U38" s="107"/>
      <c r="V38" s="107"/>
      <c r="W38" s="107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 s="127" customFormat="1" ht="16" customHeight="1" x14ac:dyDescent="0.25">
      <c r="A39" s="120"/>
      <c r="B39" s="121"/>
      <c r="C39" s="122"/>
      <c r="D39" s="123"/>
      <c r="E39" s="122"/>
      <c r="F39" s="124"/>
      <c r="G39" s="122"/>
      <c r="H39" s="125"/>
      <c r="I39" s="125"/>
      <c r="J39" s="125"/>
      <c r="K39" s="125"/>
      <c r="L39" s="107"/>
      <c r="M39" s="107"/>
      <c r="N39" s="20"/>
      <c r="O39" s="189"/>
      <c r="P39" s="20"/>
      <c r="Q39" s="20"/>
      <c r="R39" s="20"/>
      <c r="S39" s="20"/>
      <c r="T39" s="20"/>
      <c r="U39" s="20"/>
      <c r="V39" s="20"/>
      <c r="W39" s="20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21"/>
      <c r="GN39" s="121"/>
      <c r="GO39" s="121"/>
      <c r="GP39" s="121"/>
      <c r="GQ39" s="121"/>
      <c r="GR39" s="121"/>
      <c r="GS39" s="121"/>
      <c r="GT39" s="121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21"/>
      <c r="IB39" s="121"/>
      <c r="IC39" s="121"/>
      <c r="ID39" s="121"/>
      <c r="IE39" s="121"/>
      <c r="IF39" s="121"/>
      <c r="IG39" s="121"/>
      <c r="IH39" s="121"/>
      <c r="II39" s="121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</row>
    <row r="40" spans="1:256" s="127" customFormat="1" ht="16" customHeight="1" x14ac:dyDescent="0.25">
      <c r="A40" s="120"/>
      <c r="B40" s="121"/>
      <c r="C40" s="122"/>
      <c r="D40" s="123"/>
      <c r="E40" s="122"/>
      <c r="F40" s="124"/>
      <c r="G40" s="122"/>
      <c r="H40" s="125"/>
      <c r="I40" s="125"/>
      <c r="J40" s="125"/>
      <c r="K40" s="125"/>
      <c r="L40" s="107"/>
      <c r="M40" s="107"/>
      <c r="N40" s="20"/>
      <c r="O40" s="189"/>
      <c r="P40" s="107"/>
      <c r="Q40" s="20"/>
      <c r="R40" s="20"/>
      <c r="S40" s="107"/>
      <c r="T40" s="107"/>
      <c r="U40" s="107"/>
      <c r="V40" s="107"/>
      <c r="W40" s="107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  <c r="IT40" s="121"/>
      <c r="IU40" s="121"/>
      <c r="IV40" s="121"/>
    </row>
    <row r="41" spans="1:256" s="127" customFormat="1" ht="16" customHeight="1" x14ac:dyDescent="0.25">
      <c r="A41" s="120"/>
      <c r="B41" s="121"/>
      <c r="C41" s="122"/>
      <c r="D41" s="123"/>
      <c r="E41" s="122"/>
      <c r="F41" s="124"/>
      <c r="G41" s="122"/>
      <c r="H41" s="125"/>
      <c r="I41" s="125"/>
      <c r="J41" s="125"/>
      <c r="K41" s="125"/>
      <c r="L41" s="107"/>
      <c r="M41" s="10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  <c r="IT41" s="121"/>
      <c r="IU41" s="121"/>
      <c r="IV41" s="121"/>
    </row>
    <row r="42" spans="1:256" s="127" customFormat="1" ht="16" customHeight="1" x14ac:dyDescent="0.25">
      <c r="A42" s="120"/>
      <c r="B42" s="121"/>
      <c r="C42" s="122"/>
      <c r="D42" s="123"/>
      <c r="E42" s="122"/>
      <c r="F42" s="124"/>
      <c r="G42" s="122"/>
      <c r="H42" s="125"/>
      <c r="I42" s="125"/>
      <c r="J42" s="125"/>
      <c r="K42" s="125"/>
      <c r="L42" s="107"/>
      <c r="M42" s="10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1"/>
      <c r="EA42" s="121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1"/>
      <c r="IP42" s="121"/>
      <c r="IQ42" s="121"/>
      <c r="IR42" s="121"/>
      <c r="IS42" s="121"/>
      <c r="IT42" s="121"/>
      <c r="IU42" s="121"/>
      <c r="IV42" s="121"/>
    </row>
    <row r="43" spans="1:256" s="119" customFormat="1" ht="16" customHeight="1" x14ac:dyDescent="0.25">
      <c r="A43" s="76"/>
      <c r="B43" s="20"/>
      <c r="C43" s="81"/>
      <c r="D43" s="117"/>
      <c r="E43" s="81"/>
      <c r="F43" s="80"/>
      <c r="G43" s="81"/>
      <c r="H43" s="107"/>
      <c r="I43" s="107"/>
      <c r="J43" s="107"/>
      <c r="K43" s="107"/>
      <c r="L43" s="107"/>
      <c r="M43" s="107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s="119" customFormat="1" ht="16" customHeight="1" x14ac:dyDescent="0.25">
      <c r="A44" s="76"/>
      <c r="B44" s="20"/>
      <c r="C44" s="81"/>
      <c r="D44" s="117"/>
      <c r="E44" s="81"/>
      <c r="F44" s="80"/>
      <c r="G44" s="81"/>
      <c r="H44" s="107"/>
      <c r="I44" s="107"/>
      <c r="J44" s="107"/>
      <c r="K44" s="107"/>
      <c r="L44" s="107"/>
      <c r="M44" s="107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s="119" customFormat="1" ht="16" customHeight="1" x14ac:dyDescent="0.25">
      <c r="A45" s="76"/>
      <c r="B45" s="20"/>
      <c r="C45" s="81"/>
      <c r="D45" s="117"/>
      <c r="E45" s="81"/>
      <c r="F45" s="80"/>
      <c r="G45" s="81"/>
      <c r="H45" s="107"/>
      <c r="I45" s="107"/>
      <c r="J45" s="107"/>
      <c r="K45" s="107"/>
      <c r="L45" s="107"/>
      <c r="M45" s="107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s="119" customFormat="1" ht="16" customHeight="1" x14ac:dyDescent="0.25">
      <c r="A46" s="76"/>
      <c r="B46" s="20"/>
      <c r="C46" s="81"/>
      <c r="D46" s="117"/>
      <c r="E46" s="81"/>
      <c r="F46" s="80"/>
      <c r="G46" s="81"/>
      <c r="H46" s="107"/>
      <c r="I46" s="107"/>
      <c r="J46" s="107"/>
      <c r="K46" s="107"/>
      <c r="L46" s="107"/>
      <c r="M46" s="10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s="119" customFormat="1" ht="16" customHeight="1" x14ac:dyDescent="0.25">
      <c r="A47" s="76"/>
      <c r="B47" s="20"/>
      <c r="C47" s="81"/>
      <c r="D47" s="117"/>
      <c r="E47" s="81"/>
      <c r="F47" s="80"/>
      <c r="G47" s="81"/>
      <c r="H47" s="107"/>
      <c r="I47" s="107"/>
      <c r="J47" s="107"/>
      <c r="K47" s="107"/>
      <c r="L47" s="107"/>
      <c r="M47" s="107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s="119" customFormat="1" ht="16" customHeight="1" x14ac:dyDescent="0.25">
      <c r="A48" s="76"/>
      <c r="B48" s="20"/>
      <c r="C48" s="81"/>
      <c r="D48" s="117"/>
      <c r="E48" s="81"/>
      <c r="F48" s="80"/>
      <c r="G48" s="81"/>
      <c r="H48" s="107"/>
      <c r="I48" s="107"/>
      <c r="J48" s="107"/>
      <c r="K48" s="107"/>
      <c r="L48" s="107"/>
      <c r="M48" s="107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s="119" customFormat="1" ht="16" customHeight="1" x14ac:dyDescent="0.25">
      <c r="A49" s="76"/>
      <c r="B49" s="20"/>
      <c r="C49" s="81"/>
      <c r="D49" s="117"/>
      <c r="E49" s="81"/>
      <c r="F49" s="80"/>
      <c r="G49" s="81"/>
      <c r="H49" s="107"/>
      <c r="I49" s="107"/>
      <c r="J49" s="107"/>
      <c r="K49" s="107"/>
      <c r="L49" s="107"/>
      <c r="M49" s="107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s="119" customFormat="1" ht="16" customHeight="1" x14ac:dyDescent="0.25">
      <c r="A50" s="76"/>
      <c r="B50" s="20"/>
      <c r="C50" s="81"/>
      <c r="D50" s="117"/>
      <c r="E50" s="81"/>
      <c r="F50" s="80"/>
      <c r="G50" s="81"/>
      <c r="H50" s="107"/>
      <c r="I50" s="107"/>
      <c r="J50" s="107"/>
      <c r="K50" s="107"/>
      <c r="L50" s="107"/>
      <c r="M50" s="107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119" customFormat="1" ht="16" customHeight="1" x14ac:dyDescent="0.25">
      <c r="A51" s="76"/>
      <c r="B51" s="20"/>
      <c r="C51" s="81"/>
      <c r="D51" s="117"/>
      <c r="E51" s="81"/>
      <c r="F51" s="80"/>
      <c r="G51" s="81"/>
      <c r="H51" s="107"/>
      <c r="I51" s="107"/>
      <c r="J51" s="107"/>
      <c r="K51" s="107"/>
      <c r="L51" s="107"/>
      <c r="M51" s="107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s="119" customFormat="1" ht="16" customHeight="1" x14ac:dyDescent="0.25">
      <c r="A52" s="76"/>
      <c r="B52" s="20"/>
      <c r="C52" s="81"/>
      <c r="D52" s="117"/>
      <c r="E52" s="81"/>
      <c r="F52" s="80"/>
      <c r="G52" s="81"/>
      <c r="H52" s="107"/>
      <c r="I52" s="107"/>
      <c r="J52" s="107"/>
      <c r="K52" s="107"/>
      <c r="L52" s="107"/>
      <c r="M52" s="107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119" customFormat="1" ht="16" customHeight="1" x14ac:dyDescent="0.25">
      <c r="A53" s="76"/>
      <c r="B53" s="20"/>
      <c r="C53" s="81"/>
      <c r="D53" s="117"/>
      <c r="E53" s="81"/>
      <c r="F53" s="80"/>
      <c r="G53" s="81"/>
      <c r="H53" s="107"/>
      <c r="I53" s="107"/>
      <c r="J53" s="107"/>
      <c r="K53" s="107"/>
      <c r="L53" s="107"/>
      <c r="M53" s="10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s="119" customFormat="1" ht="16" customHeight="1" x14ac:dyDescent="0.25">
      <c r="A54" s="76"/>
      <c r="B54" s="20"/>
      <c r="C54" s="81"/>
      <c r="D54" s="117"/>
      <c r="E54" s="81"/>
      <c r="F54" s="80"/>
      <c r="G54" s="81"/>
      <c r="H54" s="107"/>
      <c r="I54" s="107"/>
      <c r="J54" s="107"/>
      <c r="K54" s="107"/>
      <c r="L54" s="107"/>
      <c r="M54" s="107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s="119" customFormat="1" ht="16" customHeight="1" x14ac:dyDescent="0.25">
      <c r="A55" s="76"/>
      <c r="B55" s="20"/>
      <c r="C55" s="81"/>
      <c r="D55" s="117"/>
      <c r="E55" s="81"/>
      <c r="F55" s="80"/>
      <c r="G55" s="81"/>
      <c r="H55" s="107"/>
      <c r="I55" s="107"/>
      <c r="J55" s="107"/>
      <c r="K55" s="107"/>
      <c r="L55" s="107"/>
      <c r="M55" s="107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s="119" customFormat="1" ht="16" customHeight="1" x14ac:dyDescent="0.25">
      <c r="A56" s="76"/>
      <c r="B56" s="20"/>
      <c r="C56" s="81"/>
      <c r="D56" s="117"/>
      <c r="E56" s="81"/>
      <c r="F56" s="80"/>
      <c r="G56" s="81"/>
      <c r="H56" s="107"/>
      <c r="I56" s="107"/>
      <c r="J56" s="107"/>
      <c r="K56" s="107"/>
      <c r="L56" s="107"/>
      <c r="M56" s="107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s="119" customFormat="1" ht="16" customHeight="1" x14ac:dyDescent="0.25">
      <c r="A57" s="76"/>
      <c r="B57" s="20"/>
      <c r="C57" s="81"/>
      <c r="D57" s="117"/>
      <c r="E57" s="81"/>
      <c r="F57" s="80"/>
      <c r="G57" s="81"/>
      <c r="H57" s="107"/>
      <c r="I57" s="107"/>
      <c r="J57" s="107"/>
      <c r="K57" s="107"/>
      <c r="L57" s="107"/>
      <c r="M57" s="107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s="119" customFormat="1" ht="16" customHeight="1" x14ac:dyDescent="0.25">
      <c r="A58" s="76"/>
      <c r="B58" s="20"/>
      <c r="C58" s="81"/>
      <c r="D58" s="117"/>
      <c r="E58" s="81"/>
      <c r="F58" s="80"/>
      <c r="G58" s="81"/>
      <c r="H58" s="107"/>
      <c r="I58" s="107"/>
      <c r="J58" s="107"/>
      <c r="K58" s="107"/>
      <c r="L58" s="107"/>
      <c r="M58" s="107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s="119" customFormat="1" ht="16" customHeight="1" x14ac:dyDescent="0.25">
      <c r="A59" s="76"/>
      <c r="B59" s="20"/>
      <c r="C59" s="81"/>
      <c r="D59" s="117"/>
      <c r="E59" s="81"/>
      <c r="F59" s="80"/>
      <c r="G59" s="81"/>
      <c r="H59" s="107"/>
      <c r="I59" s="107"/>
      <c r="J59" s="107"/>
      <c r="K59" s="107"/>
      <c r="L59" s="107"/>
      <c r="M59" s="107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s="119" customFormat="1" ht="16" customHeight="1" x14ac:dyDescent="0.25">
      <c r="A60" s="76"/>
      <c r="B60" s="20"/>
      <c r="C60" s="81"/>
      <c r="D60" s="117"/>
      <c r="E60" s="81"/>
      <c r="F60" s="80"/>
      <c r="G60" s="81"/>
      <c r="H60" s="107"/>
      <c r="I60" s="107"/>
      <c r="J60" s="107"/>
      <c r="K60" s="107"/>
      <c r="L60" s="107"/>
      <c r="M60" s="107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s="119" customFormat="1" ht="16" customHeight="1" x14ac:dyDescent="0.25">
      <c r="A61" s="76"/>
      <c r="B61" s="20"/>
      <c r="C61" s="81"/>
      <c r="D61" s="117"/>
      <c r="E61" s="81"/>
      <c r="F61" s="80"/>
      <c r="G61" s="81"/>
      <c r="H61" s="107"/>
      <c r="I61" s="107"/>
      <c r="J61" s="107"/>
      <c r="K61" s="107"/>
      <c r="L61" s="107"/>
      <c r="M61" s="107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s="119" customFormat="1" ht="16" customHeight="1" x14ac:dyDescent="0.25">
      <c r="A62" s="76"/>
      <c r="B62" s="20"/>
      <c r="C62" s="81"/>
      <c r="D62" s="117"/>
      <c r="E62" s="81"/>
      <c r="F62" s="80"/>
      <c r="G62" s="81"/>
      <c r="H62" s="107"/>
      <c r="I62" s="107"/>
      <c r="J62" s="107"/>
      <c r="K62" s="107"/>
      <c r="L62" s="107"/>
      <c r="M62" s="107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119" customFormat="1" ht="16" customHeight="1" x14ac:dyDescent="0.25">
      <c r="A63" s="76"/>
      <c r="B63" s="20"/>
      <c r="C63" s="81"/>
      <c r="D63" s="117"/>
      <c r="E63" s="81"/>
      <c r="F63" s="80"/>
      <c r="G63" s="81"/>
      <c r="H63" s="107"/>
      <c r="I63" s="107"/>
      <c r="J63" s="107"/>
      <c r="K63" s="107"/>
      <c r="L63" s="107"/>
      <c r="M63" s="107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s="119" customFormat="1" ht="16" customHeight="1" x14ac:dyDescent="0.25">
      <c r="A64" s="76"/>
      <c r="B64" s="20"/>
      <c r="C64" s="81"/>
      <c r="D64" s="117"/>
      <c r="E64" s="81"/>
      <c r="F64" s="80"/>
      <c r="G64" s="81"/>
      <c r="H64" s="107"/>
      <c r="I64" s="107"/>
      <c r="J64" s="107"/>
      <c r="K64" s="107"/>
      <c r="L64" s="107"/>
      <c r="M64" s="107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s="119" customFormat="1" ht="16" customHeight="1" x14ac:dyDescent="0.25">
      <c r="A65" s="76"/>
      <c r="B65" s="20"/>
      <c r="C65" s="81"/>
      <c r="D65" s="117"/>
      <c r="E65" s="81"/>
      <c r="F65" s="80"/>
      <c r="G65" s="81"/>
      <c r="H65" s="107"/>
      <c r="I65" s="107"/>
      <c r="J65" s="107"/>
      <c r="K65" s="107"/>
      <c r="L65" s="107"/>
      <c r="M65" s="107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s="119" customFormat="1" ht="16" customHeight="1" x14ac:dyDescent="0.25">
      <c r="A66" s="76"/>
      <c r="B66" s="20"/>
      <c r="C66" s="81"/>
      <c r="D66" s="117"/>
      <c r="E66" s="81"/>
      <c r="F66" s="80"/>
      <c r="G66" s="81"/>
      <c r="H66" s="107"/>
      <c r="I66" s="107"/>
      <c r="J66" s="107"/>
      <c r="K66" s="107"/>
      <c r="L66" s="107"/>
      <c r="M66" s="107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s="119" customFormat="1" ht="16" customHeight="1" x14ac:dyDescent="0.25">
      <c r="A67" s="76"/>
      <c r="B67" s="20"/>
      <c r="C67" s="81"/>
      <c r="D67" s="117"/>
      <c r="E67" s="81"/>
      <c r="F67" s="80"/>
      <c r="G67" s="81"/>
      <c r="H67" s="107"/>
      <c r="I67" s="107"/>
      <c r="J67" s="107"/>
      <c r="K67" s="107"/>
      <c r="L67" s="107"/>
      <c r="M67" s="107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s="119" customFormat="1" ht="16" customHeight="1" x14ac:dyDescent="0.25">
      <c r="A68" s="76"/>
      <c r="B68" s="20"/>
      <c r="C68" s="81"/>
      <c r="D68" s="117"/>
      <c r="E68" s="81"/>
      <c r="F68" s="80"/>
      <c r="G68" s="81"/>
      <c r="H68" s="107"/>
      <c r="I68" s="107"/>
      <c r="J68" s="107"/>
      <c r="K68" s="107"/>
      <c r="L68" s="107"/>
      <c r="M68" s="107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s="119" customFormat="1" ht="16" customHeight="1" x14ac:dyDescent="0.25">
      <c r="A69" s="76"/>
      <c r="B69" s="20"/>
      <c r="C69" s="81"/>
      <c r="D69" s="117"/>
      <c r="E69" s="81"/>
      <c r="F69" s="80"/>
      <c r="G69" s="81"/>
      <c r="H69" s="107"/>
      <c r="I69" s="107"/>
      <c r="J69" s="107"/>
      <c r="K69" s="107"/>
      <c r="L69" s="107"/>
      <c r="M69" s="107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s="119" customFormat="1" ht="16" customHeight="1" x14ac:dyDescent="0.25">
      <c r="A70" s="76"/>
      <c r="B70" s="20"/>
      <c r="C70" s="81"/>
      <c r="D70" s="117"/>
      <c r="E70" s="81"/>
      <c r="F70" s="80"/>
      <c r="G70" s="81"/>
      <c r="H70" s="107"/>
      <c r="I70" s="107"/>
      <c r="J70" s="107"/>
      <c r="K70" s="107"/>
      <c r="L70" s="107"/>
      <c r="M70" s="107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s="119" customFormat="1" ht="16" customHeight="1" x14ac:dyDescent="0.25">
      <c r="A71" s="76"/>
      <c r="B71" s="20"/>
      <c r="C71" s="81"/>
      <c r="D71" s="117"/>
      <c r="E71" s="81"/>
      <c r="F71" s="80"/>
      <c r="G71" s="81"/>
      <c r="H71" s="107"/>
      <c r="I71" s="107"/>
      <c r="J71" s="107"/>
      <c r="K71" s="107"/>
      <c r="L71" s="107"/>
      <c r="M71" s="107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s="119" customFormat="1" ht="16" customHeight="1" x14ac:dyDescent="0.25">
      <c r="A72" s="76"/>
      <c r="B72" s="20"/>
      <c r="C72" s="81"/>
      <c r="D72" s="117"/>
      <c r="E72" s="81"/>
      <c r="F72" s="80"/>
      <c r="G72" s="81"/>
      <c r="H72" s="107"/>
      <c r="I72" s="107"/>
      <c r="J72" s="107"/>
      <c r="K72" s="107"/>
      <c r="L72" s="107"/>
      <c r="M72" s="107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s="119" customFormat="1" ht="16" customHeight="1" x14ac:dyDescent="0.25">
      <c r="A73" s="76"/>
      <c r="B73" s="20"/>
      <c r="C73" s="81"/>
      <c r="D73" s="117"/>
      <c r="E73" s="81"/>
      <c r="F73" s="80"/>
      <c r="G73" s="81"/>
      <c r="H73" s="107"/>
      <c r="I73" s="107"/>
      <c r="J73" s="107"/>
      <c r="K73" s="107"/>
      <c r="L73" s="107"/>
      <c r="M73" s="107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s="119" customFormat="1" ht="16" customHeight="1" x14ac:dyDescent="0.25">
      <c r="A74" s="76"/>
      <c r="B74" s="20"/>
      <c r="C74" s="81"/>
      <c r="D74" s="117"/>
      <c r="E74" s="81"/>
      <c r="F74" s="80"/>
      <c r="G74" s="81"/>
      <c r="H74" s="107"/>
      <c r="I74" s="107"/>
      <c r="J74" s="107"/>
      <c r="K74" s="107"/>
      <c r="L74" s="107"/>
      <c r="M74" s="107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s="119" customFormat="1" ht="16" customHeight="1" x14ac:dyDescent="0.25">
      <c r="A75" s="76"/>
      <c r="B75" s="20"/>
      <c r="C75" s="81"/>
      <c r="D75" s="117"/>
      <c r="E75" s="81"/>
      <c r="F75" s="80"/>
      <c r="G75" s="81"/>
      <c r="H75" s="107"/>
      <c r="I75" s="107"/>
      <c r="J75" s="107"/>
      <c r="K75" s="107"/>
      <c r="L75" s="107"/>
      <c r="M75" s="107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s="119" customFormat="1" ht="16" customHeight="1" x14ac:dyDescent="0.25">
      <c r="A76" s="76"/>
      <c r="B76" s="20"/>
      <c r="C76" s="81"/>
      <c r="D76" s="117"/>
      <c r="E76" s="81"/>
      <c r="F76" s="80"/>
      <c r="G76" s="81"/>
      <c r="H76" s="107"/>
      <c r="I76" s="107"/>
      <c r="J76" s="107"/>
      <c r="K76" s="107"/>
      <c r="L76" s="107"/>
      <c r="M76" s="107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s="119" customFormat="1" ht="16" customHeight="1" x14ac:dyDescent="0.25">
      <c r="A77" s="76"/>
      <c r="B77" s="20"/>
      <c r="C77" s="81"/>
      <c r="D77" s="117"/>
      <c r="E77" s="81"/>
      <c r="F77" s="80"/>
      <c r="G77" s="81"/>
      <c r="H77" s="107"/>
      <c r="I77" s="107"/>
      <c r="J77" s="107"/>
      <c r="K77" s="107"/>
      <c r="L77" s="107"/>
      <c r="M77" s="107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s="119" customFormat="1" ht="16" customHeight="1" x14ac:dyDescent="0.25">
      <c r="A78" s="76"/>
      <c r="B78" s="20"/>
      <c r="C78" s="81"/>
      <c r="D78" s="117"/>
      <c r="E78" s="81"/>
      <c r="F78" s="80"/>
      <c r="G78" s="81"/>
      <c r="H78" s="107"/>
      <c r="I78" s="107"/>
      <c r="J78" s="107"/>
      <c r="K78" s="107"/>
      <c r="L78" s="107"/>
      <c r="M78" s="107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s="119" customFormat="1" ht="16" customHeight="1" x14ac:dyDescent="0.25">
      <c r="A79" s="76"/>
      <c r="B79" s="20"/>
      <c r="C79" s="81"/>
      <c r="D79" s="117"/>
      <c r="E79" s="81"/>
      <c r="F79" s="80"/>
      <c r="G79" s="81"/>
      <c r="H79" s="107"/>
      <c r="I79" s="107"/>
      <c r="J79" s="107"/>
      <c r="K79" s="107"/>
      <c r="L79" s="107"/>
      <c r="M79" s="107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s="119" customFormat="1" ht="16" customHeight="1" x14ac:dyDescent="0.25">
      <c r="A80" s="76"/>
      <c r="B80" s="20"/>
      <c r="C80" s="81"/>
      <c r="D80" s="117"/>
      <c r="E80" s="81"/>
      <c r="F80" s="80"/>
      <c r="G80" s="81"/>
      <c r="H80" s="107"/>
      <c r="I80" s="107"/>
      <c r="J80" s="107"/>
      <c r="K80" s="107"/>
      <c r="L80" s="107"/>
      <c r="M80" s="107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s="119" customFormat="1" ht="16" customHeight="1" x14ac:dyDescent="0.25">
      <c r="A81" s="76"/>
      <c r="B81" s="20"/>
      <c r="C81" s="81"/>
      <c r="D81" s="117"/>
      <c r="E81" s="81"/>
      <c r="F81" s="80"/>
      <c r="G81" s="81"/>
      <c r="H81" s="107"/>
      <c r="I81" s="107"/>
      <c r="J81" s="107"/>
      <c r="K81" s="107"/>
      <c r="L81" s="107"/>
      <c r="M81" s="107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s="119" customFormat="1" ht="16" customHeight="1" x14ac:dyDescent="0.25">
      <c r="A82" s="76"/>
      <c r="B82" s="20"/>
      <c r="C82" s="81"/>
      <c r="D82" s="117"/>
      <c r="E82" s="81"/>
      <c r="F82" s="80"/>
      <c r="G82" s="81"/>
      <c r="H82" s="107"/>
      <c r="I82" s="107"/>
      <c r="J82" s="107"/>
      <c r="K82" s="107"/>
      <c r="L82" s="107"/>
      <c r="M82" s="107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s="119" customFormat="1" ht="16" customHeight="1" x14ac:dyDescent="0.25">
      <c r="A83" s="76"/>
      <c r="B83" s="20"/>
      <c r="C83" s="81"/>
      <c r="D83" s="117"/>
      <c r="E83" s="81"/>
      <c r="F83" s="80"/>
      <c r="G83" s="81"/>
      <c r="H83" s="107"/>
      <c r="I83" s="107"/>
      <c r="J83" s="107"/>
      <c r="K83" s="107"/>
      <c r="L83" s="107"/>
      <c r="M83" s="107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s="119" customFormat="1" ht="16" customHeight="1" x14ac:dyDescent="0.25">
      <c r="A84" s="76"/>
      <c r="B84" s="20"/>
      <c r="C84" s="81"/>
      <c r="D84" s="117"/>
      <c r="E84" s="81"/>
      <c r="F84" s="80"/>
      <c r="G84" s="81"/>
      <c r="H84" s="107"/>
      <c r="I84" s="107"/>
      <c r="J84" s="107"/>
      <c r="K84" s="107"/>
      <c r="L84" s="107"/>
      <c r="M84" s="107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s="119" customFormat="1" ht="16" customHeight="1" x14ac:dyDescent="0.25">
      <c r="A85" s="76"/>
      <c r="B85" s="20"/>
      <c r="C85" s="81"/>
      <c r="D85" s="117"/>
      <c r="E85" s="81"/>
      <c r="F85" s="80"/>
      <c r="G85" s="81"/>
      <c r="H85" s="107"/>
      <c r="I85" s="107"/>
      <c r="J85" s="107"/>
      <c r="K85" s="107"/>
      <c r="L85" s="107"/>
      <c r="M85" s="107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s="119" customFormat="1" ht="16" customHeight="1" x14ac:dyDescent="0.25">
      <c r="A86" s="76"/>
      <c r="B86" s="20"/>
      <c r="C86" s="81"/>
      <c r="D86" s="117"/>
      <c r="E86" s="81"/>
      <c r="F86" s="80"/>
      <c r="G86" s="81"/>
      <c r="H86" s="107"/>
      <c r="I86" s="107"/>
      <c r="J86" s="107"/>
      <c r="K86" s="107"/>
      <c r="L86" s="107"/>
      <c r="M86" s="107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s="119" customFormat="1" ht="16" customHeight="1" x14ac:dyDescent="0.25">
      <c r="A87" s="76"/>
      <c r="B87" s="20"/>
      <c r="C87" s="81"/>
      <c r="D87" s="117"/>
      <c r="E87" s="81"/>
      <c r="F87" s="80"/>
      <c r="G87" s="81"/>
      <c r="H87" s="107"/>
      <c r="I87" s="107"/>
      <c r="J87" s="107"/>
      <c r="K87" s="107"/>
      <c r="L87" s="107"/>
      <c r="M87" s="107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s="119" customFormat="1" ht="16" customHeight="1" x14ac:dyDescent="0.25">
      <c r="A88" s="76"/>
      <c r="B88" s="20"/>
      <c r="C88" s="81"/>
      <c r="D88" s="117"/>
      <c r="E88" s="81"/>
      <c r="F88" s="80"/>
      <c r="G88" s="81"/>
      <c r="H88" s="107"/>
      <c r="I88" s="107"/>
      <c r="J88" s="107"/>
      <c r="K88" s="107"/>
      <c r="L88" s="107"/>
      <c r="M88" s="107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s="119" customFormat="1" ht="16" customHeight="1" x14ac:dyDescent="0.25">
      <c r="A89" s="76"/>
      <c r="B89" s="20"/>
      <c r="C89" s="81"/>
      <c r="D89" s="117"/>
      <c r="E89" s="81"/>
      <c r="F89" s="80"/>
      <c r="G89" s="81"/>
      <c r="H89" s="107"/>
      <c r="I89" s="107"/>
      <c r="J89" s="107"/>
      <c r="K89" s="107"/>
      <c r="L89" s="107"/>
      <c r="M89" s="107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s="119" customFormat="1" ht="16" customHeight="1" x14ac:dyDescent="0.25">
      <c r="A90" s="76"/>
      <c r="B90" s="20"/>
      <c r="C90" s="81"/>
      <c r="D90" s="117"/>
      <c r="E90" s="81"/>
      <c r="F90" s="80"/>
      <c r="G90" s="81"/>
      <c r="H90" s="107"/>
      <c r="I90" s="107"/>
      <c r="J90" s="107"/>
      <c r="K90" s="107"/>
      <c r="L90" s="107"/>
      <c r="M90" s="107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s="119" customFormat="1" ht="16" customHeight="1" x14ac:dyDescent="0.25">
      <c r="A91" s="76"/>
      <c r="B91" s="20"/>
      <c r="C91" s="81"/>
      <c r="D91" s="117"/>
      <c r="E91" s="81"/>
      <c r="F91" s="80"/>
      <c r="G91" s="81"/>
      <c r="H91" s="107"/>
      <c r="I91" s="107"/>
      <c r="J91" s="107"/>
      <c r="K91" s="107"/>
      <c r="L91" s="107"/>
      <c r="M91" s="107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s="119" customFormat="1" ht="16" customHeight="1" x14ac:dyDescent="0.25">
      <c r="A92" s="76"/>
      <c r="B92" s="20"/>
      <c r="C92" s="81"/>
      <c r="D92" s="117"/>
      <c r="E92" s="81"/>
      <c r="F92" s="80"/>
      <c r="G92" s="81"/>
      <c r="H92" s="107"/>
      <c r="I92" s="107"/>
      <c r="J92" s="107"/>
      <c r="K92" s="107"/>
      <c r="L92" s="107"/>
      <c r="M92" s="107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s="119" customFormat="1" ht="16" customHeight="1" x14ac:dyDescent="0.25">
      <c r="A93" s="76"/>
      <c r="B93" s="20"/>
      <c r="C93" s="81"/>
      <c r="D93" s="117"/>
      <c r="E93" s="81"/>
      <c r="F93" s="80"/>
      <c r="G93" s="81"/>
      <c r="H93" s="107"/>
      <c r="I93" s="107"/>
      <c r="J93" s="107"/>
      <c r="K93" s="107"/>
      <c r="L93" s="107"/>
      <c r="M93" s="107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s="119" customFormat="1" ht="16" customHeight="1" x14ac:dyDescent="0.25">
      <c r="A94" s="76"/>
      <c r="B94" s="20"/>
      <c r="C94" s="81"/>
      <c r="D94" s="117"/>
      <c r="E94" s="81"/>
      <c r="F94" s="80"/>
      <c r="G94" s="81"/>
      <c r="H94" s="107"/>
      <c r="I94" s="107"/>
      <c r="J94" s="107"/>
      <c r="K94" s="107"/>
      <c r="L94" s="107"/>
      <c r="M94" s="107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s="119" customFormat="1" ht="16" customHeight="1" x14ac:dyDescent="0.25">
      <c r="A95" s="76"/>
      <c r="B95" s="20"/>
      <c r="C95" s="81"/>
      <c r="D95" s="117"/>
      <c r="E95" s="81"/>
      <c r="F95" s="80"/>
      <c r="G95" s="81"/>
      <c r="H95" s="107"/>
      <c r="I95" s="107"/>
      <c r="J95" s="107"/>
      <c r="K95" s="107"/>
      <c r="L95" s="107"/>
      <c r="M95" s="107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s="119" customFormat="1" ht="16" customHeight="1" x14ac:dyDescent="0.25">
      <c r="A96" s="76"/>
      <c r="B96" s="20"/>
      <c r="C96" s="81"/>
      <c r="D96" s="117"/>
      <c r="E96" s="81"/>
      <c r="F96" s="80"/>
      <c r="G96" s="81"/>
      <c r="H96" s="107"/>
      <c r="I96" s="107"/>
      <c r="J96" s="107"/>
      <c r="K96" s="107"/>
      <c r="L96" s="107"/>
      <c r="M96" s="107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  <c r="IV96" s="20"/>
    </row>
    <row r="97" spans="1:256" s="119" customFormat="1" ht="16" customHeight="1" x14ac:dyDescent="0.25">
      <c r="A97" s="76"/>
      <c r="B97" s="20"/>
      <c r="C97" s="81"/>
      <c r="D97" s="117"/>
      <c r="E97" s="81"/>
      <c r="F97" s="80"/>
      <c r="G97" s="81"/>
      <c r="H97" s="107"/>
      <c r="I97" s="107"/>
      <c r="J97" s="107"/>
      <c r="K97" s="107"/>
      <c r="L97" s="107"/>
      <c r="M97" s="107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119" customFormat="1" ht="16" customHeight="1" x14ac:dyDescent="0.25">
      <c r="A98" s="76"/>
      <c r="B98" s="20"/>
      <c r="C98" s="81"/>
      <c r="D98" s="117"/>
      <c r="E98" s="81"/>
      <c r="F98" s="80"/>
      <c r="G98" s="81"/>
      <c r="H98" s="107"/>
      <c r="I98" s="107"/>
      <c r="J98" s="107"/>
      <c r="K98" s="107"/>
      <c r="L98" s="107"/>
      <c r="M98" s="107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256" s="119" customFormat="1" ht="16" customHeight="1" x14ac:dyDescent="0.25">
      <c r="A99" s="76"/>
      <c r="B99" s="20"/>
      <c r="C99" s="81"/>
      <c r="D99" s="117"/>
      <c r="E99" s="81"/>
      <c r="F99" s="80"/>
      <c r="G99" s="81"/>
      <c r="H99" s="107"/>
      <c r="I99" s="107"/>
      <c r="J99" s="107"/>
      <c r="K99" s="107"/>
      <c r="L99" s="107"/>
      <c r="M99" s="107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  <c r="IV99" s="20"/>
    </row>
    <row r="100" spans="1:256" s="119" customFormat="1" ht="16" customHeight="1" x14ac:dyDescent="0.25">
      <c r="A100" s="76"/>
      <c r="B100" s="20"/>
      <c r="C100" s="81"/>
      <c r="D100" s="117"/>
      <c r="E100" s="81"/>
      <c r="F100" s="80"/>
      <c r="G100" s="81"/>
      <c r="H100" s="107"/>
      <c r="I100" s="107"/>
      <c r="J100" s="107"/>
      <c r="K100" s="107"/>
      <c r="L100" s="107"/>
      <c r="M100" s="107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  <c r="IV100" s="20"/>
    </row>
    <row r="101" spans="1:256" s="119" customFormat="1" ht="16" customHeight="1" x14ac:dyDescent="0.25">
      <c r="A101" s="76"/>
      <c r="B101" s="20"/>
      <c r="C101" s="81"/>
      <c r="D101" s="117"/>
      <c r="E101" s="81"/>
      <c r="F101" s="80"/>
      <c r="G101" s="81"/>
      <c r="H101" s="107"/>
      <c r="I101" s="107"/>
      <c r="J101" s="107"/>
      <c r="K101" s="107"/>
      <c r="L101" s="107"/>
      <c r="M101" s="107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s="119" customFormat="1" ht="16" customHeight="1" x14ac:dyDescent="0.25">
      <c r="A102" s="76"/>
      <c r="B102" s="20"/>
      <c r="C102" s="81"/>
      <c r="D102" s="117"/>
      <c r="E102" s="81"/>
      <c r="F102" s="80"/>
      <c r="G102" s="81"/>
      <c r="H102" s="107"/>
      <c r="I102" s="107"/>
      <c r="J102" s="107"/>
      <c r="K102" s="107"/>
      <c r="L102" s="107"/>
      <c r="M102" s="107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s="119" customFormat="1" ht="16" customHeight="1" x14ac:dyDescent="0.25">
      <c r="A103" s="76"/>
      <c r="B103" s="20"/>
      <c r="C103" s="81"/>
      <c r="D103" s="117"/>
      <c r="E103" s="81"/>
      <c r="F103" s="80"/>
      <c r="G103" s="81"/>
      <c r="H103" s="107"/>
      <c r="I103" s="107"/>
      <c r="J103" s="107"/>
      <c r="K103" s="107"/>
      <c r="L103" s="107"/>
      <c r="M103" s="107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s="119" customFormat="1" ht="16" customHeight="1" x14ac:dyDescent="0.25">
      <c r="A104" s="76"/>
      <c r="B104" s="20"/>
      <c r="C104" s="81"/>
      <c r="D104" s="117"/>
      <c r="E104" s="81"/>
      <c r="F104" s="80"/>
      <c r="G104" s="81"/>
      <c r="H104" s="107"/>
      <c r="I104" s="107"/>
      <c r="J104" s="107"/>
      <c r="K104" s="107"/>
      <c r="L104" s="107"/>
      <c r="M104" s="107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s="119" customFormat="1" ht="16" customHeight="1" x14ac:dyDescent="0.25">
      <c r="A105" s="76"/>
      <c r="B105" s="20"/>
      <c r="C105" s="81"/>
      <c r="D105" s="117"/>
      <c r="E105" s="81"/>
      <c r="F105" s="80"/>
      <c r="G105" s="81"/>
      <c r="H105" s="107"/>
      <c r="I105" s="107"/>
      <c r="J105" s="107"/>
      <c r="K105" s="107"/>
      <c r="L105" s="107"/>
      <c r="M105" s="107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s="119" customFormat="1" ht="16" customHeight="1" x14ac:dyDescent="0.25">
      <c r="A106" s="76"/>
      <c r="B106" s="20"/>
      <c r="C106" s="81"/>
      <c r="D106" s="117"/>
      <c r="E106" s="81"/>
      <c r="F106" s="80"/>
      <c r="G106" s="81"/>
      <c r="H106" s="107"/>
      <c r="I106" s="107"/>
      <c r="J106" s="107"/>
      <c r="K106" s="107"/>
      <c r="L106" s="107"/>
      <c r="M106" s="107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s="119" customFormat="1" ht="16" customHeight="1" x14ac:dyDescent="0.25">
      <c r="A107" s="76"/>
      <c r="B107" s="20"/>
      <c r="C107" s="81"/>
      <c r="D107" s="117"/>
      <c r="E107" s="81"/>
      <c r="F107" s="80"/>
      <c r="G107" s="81"/>
      <c r="H107" s="107"/>
      <c r="I107" s="107"/>
      <c r="J107" s="107"/>
      <c r="K107" s="107"/>
      <c r="L107" s="107"/>
      <c r="M107" s="107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s="119" customFormat="1" ht="16" customHeight="1" x14ac:dyDescent="0.25">
      <c r="A108" s="76"/>
      <c r="B108" s="20"/>
      <c r="C108" s="81"/>
      <c r="D108" s="117"/>
      <c r="E108" s="81"/>
      <c r="F108" s="80"/>
      <c r="G108" s="81"/>
      <c r="H108" s="107"/>
      <c r="I108" s="107"/>
      <c r="J108" s="107"/>
      <c r="K108" s="107"/>
      <c r="L108" s="107"/>
      <c r="M108" s="107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256" s="119" customFormat="1" ht="16" customHeight="1" x14ac:dyDescent="0.25">
      <c r="A109" s="76"/>
      <c r="B109" s="20"/>
      <c r="C109" s="81"/>
      <c r="D109" s="117"/>
      <c r="E109" s="81"/>
      <c r="F109" s="80"/>
      <c r="G109" s="81"/>
      <c r="H109" s="107"/>
      <c r="I109" s="107"/>
      <c r="J109" s="107"/>
      <c r="K109" s="107"/>
      <c r="L109" s="107"/>
      <c r="M109" s="107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s="119" customFormat="1" ht="16" customHeight="1" x14ac:dyDescent="0.25">
      <c r="A110" s="76"/>
      <c r="B110" s="20"/>
      <c r="C110" s="81"/>
      <c r="D110" s="117"/>
      <c r="E110" s="81"/>
      <c r="F110" s="80"/>
      <c r="G110" s="81"/>
      <c r="H110" s="107"/>
      <c r="I110" s="107"/>
      <c r="J110" s="107"/>
      <c r="K110" s="107"/>
      <c r="L110" s="107"/>
      <c r="M110" s="107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s="119" customFormat="1" ht="16" customHeight="1" x14ac:dyDescent="0.25">
      <c r="A111" s="76"/>
      <c r="B111" s="20"/>
      <c r="C111" s="81"/>
      <c r="D111" s="117"/>
      <c r="E111" s="81"/>
      <c r="F111" s="80"/>
      <c r="G111" s="81"/>
      <c r="H111" s="107"/>
      <c r="I111" s="107"/>
      <c r="J111" s="107"/>
      <c r="K111" s="107"/>
      <c r="L111" s="107"/>
      <c r="M111" s="107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s="119" customFormat="1" ht="16" customHeight="1" x14ac:dyDescent="0.25">
      <c r="A112" s="76"/>
      <c r="B112" s="20"/>
      <c r="C112" s="81"/>
      <c r="D112" s="117"/>
      <c r="E112" s="81"/>
      <c r="F112" s="80"/>
      <c r="G112" s="81"/>
      <c r="H112" s="107"/>
      <c r="I112" s="107"/>
      <c r="J112" s="107"/>
      <c r="K112" s="107"/>
      <c r="L112" s="107"/>
      <c r="M112" s="107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256" s="119" customFormat="1" ht="16" customHeight="1" x14ac:dyDescent="0.25">
      <c r="A113" s="76"/>
      <c r="B113" s="20"/>
      <c r="C113" s="81"/>
      <c r="D113" s="117"/>
      <c r="E113" s="81"/>
      <c r="F113" s="80"/>
      <c r="G113" s="81"/>
      <c r="H113" s="107"/>
      <c r="I113" s="107"/>
      <c r="J113" s="107"/>
      <c r="K113" s="107"/>
      <c r="L113" s="107"/>
      <c r="M113" s="107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</row>
    <row r="114" spans="1:256" s="119" customFormat="1" ht="16" customHeight="1" x14ac:dyDescent="0.25">
      <c r="A114" s="76"/>
      <c r="B114" s="20"/>
      <c r="C114" s="81"/>
      <c r="D114" s="117"/>
      <c r="E114" s="81"/>
      <c r="F114" s="80"/>
      <c r="G114" s="81"/>
      <c r="H114" s="107"/>
      <c r="I114" s="107"/>
      <c r="J114" s="107"/>
      <c r="K114" s="107"/>
      <c r="L114" s="107"/>
      <c r="M114" s="107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</row>
    <row r="115" spans="1:256" s="119" customFormat="1" ht="16" customHeight="1" x14ac:dyDescent="0.25">
      <c r="A115" s="76"/>
      <c r="B115" s="20"/>
      <c r="C115" s="81"/>
      <c r="D115" s="117"/>
      <c r="E115" s="81"/>
      <c r="F115" s="80"/>
      <c r="G115" s="81"/>
      <c r="H115" s="107"/>
      <c r="I115" s="107"/>
      <c r="J115" s="107"/>
      <c r="K115" s="107"/>
      <c r="L115" s="107"/>
      <c r="M115" s="107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s="119" customFormat="1" ht="16" customHeight="1" x14ac:dyDescent="0.25">
      <c r="A116" s="76"/>
      <c r="B116" s="20"/>
      <c r="C116" s="81"/>
      <c r="D116" s="117"/>
      <c r="E116" s="81"/>
      <c r="F116" s="80"/>
      <c r="G116" s="81"/>
      <c r="H116" s="107"/>
      <c r="I116" s="107"/>
      <c r="J116" s="107"/>
      <c r="K116" s="107"/>
      <c r="L116" s="107"/>
      <c r="M116" s="107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</row>
    <row r="117" spans="1:256" s="119" customFormat="1" ht="16" customHeight="1" x14ac:dyDescent="0.25">
      <c r="A117" s="76"/>
      <c r="B117" s="20"/>
      <c r="C117" s="81"/>
      <c r="D117" s="117"/>
      <c r="E117" s="81"/>
      <c r="F117" s="80"/>
      <c r="G117" s="81"/>
      <c r="H117" s="107"/>
      <c r="I117" s="107"/>
      <c r="J117" s="107"/>
      <c r="K117" s="107"/>
      <c r="L117" s="107"/>
      <c r="M117" s="107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56" s="119" customFormat="1" ht="16" customHeight="1" x14ac:dyDescent="0.25">
      <c r="A118" s="76"/>
      <c r="B118" s="20"/>
      <c r="C118" s="81"/>
      <c r="D118" s="117"/>
      <c r="E118" s="81"/>
      <c r="F118" s="80"/>
      <c r="G118" s="81"/>
      <c r="H118" s="107"/>
      <c r="I118" s="107"/>
      <c r="J118" s="107"/>
      <c r="K118" s="107"/>
      <c r="L118" s="107"/>
      <c r="M118" s="107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</row>
    <row r="119" spans="1:256" s="119" customFormat="1" ht="16" customHeight="1" x14ac:dyDescent="0.25">
      <c r="A119" s="76"/>
      <c r="B119" s="20"/>
      <c r="C119" s="81"/>
      <c r="D119" s="117"/>
      <c r="E119" s="81"/>
      <c r="F119" s="80"/>
      <c r="G119" s="81"/>
      <c r="H119" s="107"/>
      <c r="I119" s="107"/>
      <c r="J119" s="107"/>
      <c r="K119" s="107"/>
      <c r="L119" s="107"/>
      <c r="M119" s="107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</row>
    <row r="120" spans="1:256" s="119" customFormat="1" ht="16" customHeight="1" x14ac:dyDescent="0.25">
      <c r="A120" s="76"/>
      <c r="B120" s="20"/>
      <c r="C120" s="81"/>
      <c r="D120" s="117"/>
      <c r="E120" s="81"/>
      <c r="F120" s="80"/>
      <c r="G120" s="81"/>
      <c r="H120" s="107"/>
      <c r="I120" s="107"/>
      <c r="J120" s="107"/>
      <c r="K120" s="107"/>
      <c r="L120" s="107"/>
      <c r="M120" s="107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s="119" customFormat="1" ht="16" customHeight="1" x14ac:dyDescent="0.25">
      <c r="A121" s="76"/>
      <c r="B121" s="20"/>
      <c r="C121" s="81"/>
      <c r="D121" s="117"/>
      <c r="E121" s="81"/>
      <c r="F121" s="80"/>
      <c r="G121" s="81"/>
      <c r="H121" s="107"/>
      <c r="I121" s="107"/>
      <c r="J121" s="107"/>
      <c r="K121" s="107"/>
      <c r="L121" s="107"/>
      <c r="M121" s="107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s="119" customFormat="1" ht="16" customHeight="1" x14ac:dyDescent="0.25">
      <c r="A122" s="76"/>
      <c r="B122" s="20"/>
      <c r="C122" s="81"/>
      <c r="D122" s="117"/>
      <c r="E122" s="81"/>
      <c r="F122" s="80"/>
      <c r="G122" s="81"/>
      <c r="H122" s="107"/>
      <c r="I122" s="107"/>
      <c r="J122" s="107"/>
      <c r="K122" s="107"/>
      <c r="L122" s="107"/>
      <c r="M122" s="107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s="119" customFormat="1" ht="16" customHeight="1" x14ac:dyDescent="0.25">
      <c r="A123" s="76"/>
      <c r="B123" s="20"/>
      <c r="C123" s="81"/>
      <c r="D123" s="117"/>
      <c r="E123" s="81"/>
      <c r="F123" s="80"/>
      <c r="G123" s="81"/>
      <c r="H123" s="107"/>
      <c r="I123" s="107"/>
      <c r="J123" s="107"/>
      <c r="K123" s="107"/>
      <c r="L123" s="107"/>
      <c r="M123" s="107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s="119" customFormat="1" ht="16" customHeight="1" x14ac:dyDescent="0.25">
      <c r="A124" s="76"/>
      <c r="B124" s="20"/>
      <c r="C124" s="81"/>
      <c r="D124" s="117"/>
      <c r="E124" s="81"/>
      <c r="F124" s="80"/>
      <c r="G124" s="81"/>
      <c r="H124" s="107"/>
      <c r="I124" s="107"/>
      <c r="J124" s="107"/>
      <c r="K124" s="107"/>
      <c r="L124" s="107"/>
      <c r="M124" s="107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s="119" customFormat="1" ht="16" customHeight="1" x14ac:dyDescent="0.25">
      <c r="A125" s="76"/>
      <c r="B125" s="20"/>
      <c r="C125" s="81"/>
      <c r="D125" s="117"/>
      <c r="E125" s="81"/>
      <c r="F125" s="80"/>
      <c r="G125" s="81"/>
      <c r="H125" s="107"/>
      <c r="I125" s="107"/>
      <c r="J125" s="107"/>
      <c r="K125" s="107"/>
      <c r="L125" s="107"/>
      <c r="M125" s="107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s="119" customFormat="1" ht="16" customHeight="1" x14ac:dyDescent="0.25">
      <c r="A126" s="76"/>
      <c r="B126" s="20"/>
      <c r="C126" s="81"/>
      <c r="D126" s="117"/>
      <c r="E126" s="81"/>
      <c r="F126" s="80"/>
      <c r="G126" s="81"/>
      <c r="H126" s="107"/>
      <c r="I126" s="107"/>
      <c r="J126" s="107"/>
      <c r="K126" s="107"/>
      <c r="L126" s="107"/>
      <c r="M126" s="107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s="119" customFormat="1" ht="16" customHeight="1" x14ac:dyDescent="0.25">
      <c r="A127" s="76"/>
      <c r="B127" s="20"/>
      <c r="C127" s="81"/>
      <c r="D127" s="117"/>
      <c r="E127" s="81"/>
      <c r="F127" s="80"/>
      <c r="G127" s="81"/>
      <c r="H127" s="107"/>
      <c r="I127" s="107"/>
      <c r="J127" s="107"/>
      <c r="K127" s="107"/>
      <c r="L127" s="107"/>
      <c r="M127" s="107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s="119" customFormat="1" ht="16" customHeight="1" x14ac:dyDescent="0.25">
      <c r="A128" s="76"/>
      <c r="B128" s="20"/>
      <c r="C128" s="81"/>
      <c r="D128" s="117"/>
      <c r="E128" s="81"/>
      <c r="F128" s="80"/>
      <c r="G128" s="81"/>
      <c r="H128" s="107"/>
      <c r="I128" s="107"/>
      <c r="J128" s="107"/>
      <c r="K128" s="107"/>
      <c r="L128" s="107"/>
      <c r="M128" s="107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s="119" customFormat="1" ht="16" customHeight="1" x14ac:dyDescent="0.25">
      <c r="A129" s="76"/>
      <c r="B129" s="20"/>
      <c r="C129" s="81"/>
      <c r="D129" s="117"/>
      <c r="E129" s="81"/>
      <c r="F129" s="80"/>
      <c r="G129" s="81"/>
      <c r="H129" s="107"/>
      <c r="I129" s="107"/>
      <c r="J129" s="107"/>
      <c r="K129" s="107"/>
      <c r="L129" s="107"/>
      <c r="M129" s="107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s="119" customFormat="1" ht="16" customHeight="1" x14ac:dyDescent="0.25">
      <c r="A130" s="76"/>
      <c r="B130" s="20"/>
      <c r="C130" s="81"/>
      <c r="D130" s="117"/>
      <c r="E130" s="81"/>
      <c r="F130" s="80"/>
      <c r="G130" s="81"/>
      <c r="H130" s="107"/>
      <c r="I130" s="107"/>
      <c r="J130" s="107"/>
      <c r="K130" s="107"/>
      <c r="L130" s="107"/>
      <c r="M130" s="107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s="119" customFormat="1" ht="16" customHeight="1" x14ac:dyDescent="0.25">
      <c r="A131" s="76"/>
      <c r="B131" s="20"/>
      <c r="C131" s="81"/>
      <c r="D131" s="117"/>
      <c r="E131" s="81"/>
      <c r="F131" s="80"/>
      <c r="G131" s="81"/>
      <c r="H131" s="107"/>
      <c r="I131" s="107"/>
      <c r="J131" s="107"/>
      <c r="K131" s="107"/>
      <c r="L131" s="107"/>
      <c r="M131" s="107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s="119" customFormat="1" ht="16" customHeight="1" x14ac:dyDescent="0.25">
      <c r="A132" s="76"/>
      <c r="B132" s="20"/>
      <c r="C132" s="81"/>
      <c r="D132" s="117"/>
      <c r="E132" s="81"/>
      <c r="F132" s="80"/>
      <c r="G132" s="81"/>
      <c r="H132" s="107"/>
      <c r="I132" s="107"/>
      <c r="J132" s="107"/>
      <c r="K132" s="107"/>
      <c r="L132" s="107"/>
      <c r="M132" s="107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256" s="119" customFormat="1" ht="16" customHeight="1" x14ac:dyDescent="0.25">
      <c r="A133" s="76"/>
      <c r="B133" s="20"/>
      <c r="C133" s="81"/>
      <c r="D133" s="117"/>
      <c r="E133" s="81"/>
      <c r="F133" s="80"/>
      <c r="G133" s="81"/>
      <c r="H133" s="107"/>
      <c r="I133" s="107"/>
      <c r="J133" s="107"/>
      <c r="K133" s="107"/>
      <c r="L133" s="107"/>
      <c r="M133" s="107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  <row r="134" spans="1:256" s="119" customFormat="1" ht="16" customHeight="1" x14ac:dyDescent="0.25">
      <c r="A134" s="76"/>
      <c r="B134" s="20"/>
      <c r="C134" s="81"/>
      <c r="D134" s="117"/>
      <c r="E134" s="81"/>
      <c r="F134" s="80"/>
      <c r="G134" s="81"/>
      <c r="H134" s="107"/>
      <c r="I134" s="107"/>
      <c r="J134" s="107"/>
      <c r="K134" s="107"/>
      <c r="L134" s="107"/>
      <c r="M134" s="107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s="119" customFormat="1" ht="16" customHeight="1" x14ac:dyDescent="0.25">
      <c r="A135" s="76"/>
      <c r="B135" s="20"/>
      <c r="C135" s="81"/>
      <c r="D135" s="117"/>
      <c r="E135" s="81"/>
      <c r="F135" s="80"/>
      <c r="G135" s="81"/>
      <c r="H135" s="107"/>
      <c r="I135" s="107"/>
      <c r="J135" s="107"/>
      <c r="K135" s="107"/>
      <c r="L135" s="107"/>
      <c r="M135" s="107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</row>
    <row r="136" spans="1:256" s="119" customFormat="1" ht="16" customHeight="1" x14ac:dyDescent="0.25">
      <c r="A136" s="76"/>
      <c r="B136" s="20"/>
      <c r="C136" s="81"/>
      <c r="D136" s="117"/>
      <c r="E136" s="81"/>
      <c r="F136" s="80"/>
      <c r="G136" s="81"/>
      <c r="H136" s="107"/>
      <c r="I136" s="107"/>
      <c r="J136" s="107"/>
      <c r="K136" s="107"/>
      <c r="L136" s="107"/>
      <c r="M136" s="107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</row>
    <row r="137" spans="1:256" s="119" customFormat="1" ht="16" customHeight="1" x14ac:dyDescent="0.25">
      <c r="A137" s="76"/>
      <c r="B137" s="20"/>
      <c r="C137" s="81"/>
      <c r="D137" s="117"/>
      <c r="E137" s="81"/>
      <c r="F137" s="80"/>
      <c r="G137" s="81"/>
      <c r="H137" s="107"/>
      <c r="I137" s="107"/>
      <c r="J137" s="107"/>
      <c r="K137" s="107"/>
      <c r="L137" s="107"/>
      <c r="M137" s="107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</row>
    <row r="138" spans="1:256" s="119" customFormat="1" ht="16" customHeight="1" x14ac:dyDescent="0.25">
      <c r="A138" s="76"/>
      <c r="B138" s="20"/>
      <c r="C138" s="81"/>
      <c r="D138" s="117"/>
      <c r="E138" s="81"/>
      <c r="F138" s="80"/>
      <c r="G138" s="81"/>
      <c r="H138" s="107"/>
      <c r="I138" s="107"/>
      <c r="J138" s="107"/>
      <c r="K138" s="107"/>
      <c r="L138" s="107"/>
      <c r="M138" s="107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s="119" customFormat="1" ht="16" customHeight="1" x14ac:dyDescent="0.25">
      <c r="A139" s="76"/>
      <c r="B139" s="20"/>
      <c r="C139" s="81"/>
      <c r="D139" s="117"/>
      <c r="E139" s="81"/>
      <c r="F139" s="80"/>
      <c r="G139" s="81"/>
      <c r="H139" s="107"/>
      <c r="I139" s="107"/>
      <c r="J139" s="107"/>
      <c r="K139" s="107"/>
      <c r="L139" s="107"/>
      <c r="M139" s="107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</row>
    <row r="140" spans="1:256" s="119" customFormat="1" ht="16" customHeight="1" x14ac:dyDescent="0.25">
      <c r="A140" s="76"/>
      <c r="B140" s="20"/>
      <c r="C140" s="81"/>
      <c r="D140" s="117"/>
      <c r="E140" s="81"/>
      <c r="F140" s="80"/>
      <c r="G140" s="81"/>
      <c r="H140" s="107"/>
      <c r="I140" s="107"/>
      <c r="J140" s="107"/>
      <c r="K140" s="107"/>
      <c r="L140" s="107"/>
      <c r="M140" s="107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  <c r="HD140" s="20"/>
      <c r="HE140" s="20"/>
      <c r="HF140" s="20"/>
      <c r="HG140" s="20"/>
      <c r="HH140" s="20"/>
      <c r="HI140" s="20"/>
      <c r="HJ140" s="20"/>
      <c r="HK140" s="20"/>
      <c r="HL140" s="20"/>
      <c r="HM140" s="20"/>
      <c r="HN140" s="20"/>
      <c r="HO140" s="20"/>
      <c r="HP140" s="20"/>
      <c r="HQ140" s="20"/>
      <c r="HR140" s="20"/>
      <c r="HS140" s="20"/>
      <c r="HT140" s="20"/>
      <c r="HU140" s="20"/>
      <c r="HV140" s="20"/>
      <c r="HW140" s="20"/>
      <c r="HX140" s="20"/>
      <c r="HY140" s="20"/>
      <c r="HZ140" s="20"/>
      <c r="IA140" s="20"/>
      <c r="IB140" s="20"/>
      <c r="IC140" s="20"/>
      <c r="ID140" s="20"/>
      <c r="IE140" s="20"/>
      <c r="IF140" s="20"/>
      <c r="IG140" s="20"/>
      <c r="IH140" s="20"/>
      <c r="II140" s="20"/>
      <c r="IJ140" s="20"/>
      <c r="IK140" s="20"/>
      <c r="IL140" s="20"/>
      <c r="IM140" s="20"/>
      <c r="IN140" s="20"/>
      <c r="IO140" s="20"/>
      <c r="IP140" s="20"/>
      <c r="IQ140" s="20"/>
      <c r="IR140" s="20"/>
      <c r="IS140" s="20"/>
      <c r="IT140" s="20"/>
      <c r="IU140" s="20"/>
      <c r="IV140" s="20"/>
    </row>
    <row r="141" spans="1:256" s="119" customFormat="1" ht="16" customHeight="1" x14ac:dyDescent="0.25">
      <c r="A141" s="76"/>
      <c r="B141" s="20"/>
      <c r="C141" s="81"/>
      <c r="D141" s="117"/>
      <c r="E141" s="81"/>
      <c r="F141" s="80"/>
      <c r="G141" s="81"/>
      <c r="H141" s="107"/>
      <c r="I141" s="107"/>
      <c r="J141" s="107"/>
      <c r="K141" s="107"/>
      <c r="L141" s="107"/>
      <c r="M141" s="107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  <c r="IV141" s="20"/>
    </row>
    <row r="142" spans="1:256" s="119" customFormat="1" ht="16" customHeight="1" x14ac:dyDescent="0.25">
      <c r="A142" s="76"/>
      <c r="B142" s="20"/>
      <c r="C142" s="81"/>
      <c r="D142" s="117"/>
      <c r="E142" s="81"/>
      <c r="F142" s="80"/>
      <c r="G142" s="81"/>
      <c r="H142" s="107"/>
      <c r="I142" s="107"/>
      <c r="J142" s="107"/>
      <c r="K142" s="107"/>
      <c r="L142" s="107"/>
      <c r="M142" s="107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119" customFormat="1" ht="16" customHeight="1" x14ac:dyDescent="0.25">
      <c r="A143" s="76"/>
      <c r="B143" s="20"/>
      <c r="C143" s="81"/>
      <c r="D143" s="117"/>
      <c r="E143" s="81"/>
      <c r="F143" s="80"/>
      <c r="G143" s="81"/>
      <c r="H143" s="107"/>
      <c r="I143" s="107"/>
      <c r="J143" s="107"/>
      <c r="K143" s="107"/>
      <c r="L143" s="107"/>
      <c r="M143" s="107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256" s="119" customFormat="1" ht="16" customHeight="1" x14ac:dyDescent="0.25">
      <c r="A144" s="76"/>
      <c r="B144" s="20"/>
      <c r="C144" s="81"/>
      <c r="D144" s="117"/>
      <c r="E144" s="81"/>
      <c r="F144" s="80"/>
      <c r="G144" s="81"/>
      <c r="H144" s="107"/>
      <c r="I144" s="107"/>
      <c r="J144" s="107"/>
      <c r="K144" s="107"/>
      <c r="L144" s="107"/>
      <c r="M144" s="107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s="119" customFormat="1" ht="16" customHeight="1" x14ac:dyDescent="0.25">
      <c r="A145" s="76"/>
      <c r="B145" s="20"/>
      <c r="C145" s="81"/>
      <c r="D145" s="117"/>
      <c r="E145" s="81"/>
      <c r="F145" s="80"/>
      <c r="G145" s="81"/>
      <c r="H145" s="107"/>
      <c r="I145" s="107"/>
      <c r="J145" s="107"/>
      <c r="K145" s="107"/>
      <c r="L145" s="107"/>
      <c r="M145" s="107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6" spans="1:256" s="119" customFormat="1" ht="16" customHeight="1" x14ac:dyDescent="0.25">
      <c r="A146" s="76"/>
      <c r="B146" s="20"/>
      <c r="C146" s="81"/>
      <c r="D146" s="117"/>
      <c r="E146" s="81"/>
      <c r="F146" s="80"/>
      <c r="G146" s="81"/>
      <c r="H146" s="107"/>
      <c r="I146" s="107"/>
      <c r="J146" s="107"/>
      <c r="K146" s="107"/>
      <c r="L146" s="107"/>
      <c r="M146" s="107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</row>
    <row r="147" spans="1:256" s="119" customFormat="1" ht="16" customHeight="1" x14ac:dyDescent="0.25">
      <c r="A147" s="76"/>
      <c r="B147" s="20"/>
      <c r="C147" s="81"/>
      <c r="D147" s="117"/>
      <c r="E147" s="81"/>
      <c r="F147" s="80"/>
      <c r="G147" s="81"/>
      <c r="H147" s="107"/>
      <c r="I147" s="107"/>
      <c r="J147" s="107"/>
      <c r="K147" s="107"/>
      <c r="L147" s="107"/>
      <c r="M147" s="107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</row>
    <row r="148" spans="1:256" s="119" customFormat="1" ht="16" customHeight="1" x14ac:dyDescent="0.25">
      <c r="A148" s="76"/>
      <c r="B148" s="20"/>
      <c r="C148" s="81"/>
      <c r="D148" s="117"/>
      <c r="E148" s="81"/>
      <c r="F148" s="80"/>
      <c r="G148" s="81"/>
      <c r="H148" s="107"/>
      <c r="I148" s="107"/>
      <c r="J148" s="107"/>
      <c r="K148" s="107"/>
      <c r="L148" s="107"/>
      <c r="M148" s="107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</row>
    <row r="149" spans="1:256" s="119" customFormat="1" ht="16" customHeight="1" x14ac:dyDescent="0.25">
      <c r="A149" s="76"/>
      <c r="B149" s="20"/>
      <c r="C149" s="81"/>
      <c r="D149" s="117"/>
      <c r="E149" s="81"/>
      <c r="F149" s="80"/>
      <c r="G149" s="81"/>
      <c r="H149" s="107"/>
      <c r="I149" s="107"/>
      <c r="J149" s="107"/>
      <c r="K149" s="107"/>
      <c r="L149" s="107"/>
      <c r="M149" s="107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s="119" customFormat="1" ht="16" customHeight="1" x14ac:dyDescent="0.25">
      <c r="A150" s="76"/>
      <c r="B150" s="20"/>
      <c r="C150" s="81"/>
      <c r="D150" s="117"/>
      <c r="E150" s="81"/>
      <c r="F150" s="80"/>
      <c r="G150" s="81"/>
      <c r="H150" s="107"/>
      <c r="I150" s="107"/>
      <c r="J150" s="107"/>
      <c r="K150" s="107"/>
      <c r="L150" s="107"/>
      <c r="M150" s="107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s="119" customFormat="1" ht="16" customHeight="1" x14ac:dyDescent="0.25">
      <c r="A151" s="76"/>
      <c r="B151" s="20"/>
      <c r="C151" s="81"/>
      <c r="D151" s="117"/>
      <c r="E151" s="81"/>
      <c r="F151" s="80"/>
      <c r="G151" s="81"/>
      <c r="H151" s="107"/>
      <c r="I151" s="107"/>
      <c r="J151" s="107"/>
      <c r="K151" s="107"/>
      <c r="L151" s="107"/>
      <c r="M151" s="107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  <c r="GN151" s="20"/>
      <c r="GO151" s="20"/>
      <c r="GP151" s="20"/>
      <c r="GQ151" s="20"/>
      <c r="GR151" s="20"/>
      <c r="GS151" s="20"/>
      <c r="GT151" s="20"/>
      <c r="GU151" s="20"/>
      <c r="GV151" s="20"/>
      <c r="GW151" s="20"/>
      <c r="GX151" s="20"/>
      <c r="GY151" s="20"/>
      <c r="GZ151" s="20"/>
      <c r="HA151" s="20"/>
      <c r="HB151" s="20"/>
      <c r="HC151" s="20"/>
      <c r="HD151" s="20"/>
      <c r="HE151" s="20"/>
      <c r="HF151" s="20"/>
      <c r="HG151" s="20"/>
      <c r="HH151" s="20"/>
      <c r="HI151" s="20"/>
      <c r="HJ151" s="20"/>
      <c r="HK151" s="20"/>
      <c r="HL151" s="20"/>
      <c r="HM151" s="20"/>
      <c r="HN151" s="20"/>
      <c r="HO151" s="20"/>
      <c r="HP151" s="20"/>
      <c r="HQ151" s="20"/>
      <c r="HR151" s="20"/>
      <c r="HS151" s="20"/>
      <c r="HT151" s="20"/>
      <c r="HU151" s="20"/>
      <c r="HV151" s="20"/>
      <c r="HW151" s="20"/>
      <c r="HX151" s="20"/>
      <c r="HY151" s="20"/>
      <c r="HZ151" s="20"/>
      <c r="IA151" s="20"/>
      <c r="IB151" s="20"/>
      <c r="IC151" s="20"/>
      <c r="ID151" s="20"/>
      <c r="IE151" s="20"/>
      <c r="IF151" s="20"/>
      <c r="IG151" s="20"/>
      <c r="IH151" s="20"/>
      <c r="II151" s="20"/>
      <c r="IJ151" s="20"/>
      <c r="IK151" s="20"/>
      <c r="IL151" s="20"/>
      <c r="IM151" s="20"/>
      <c r="IN151" s="20"/>
      <c r="IO151" s="20"/>
      <c r="IP151" s="20"/>
      <c r="IQ151" s="20"/>
      <c r="IR151" s="20"/>
      <c r="IS151" s="20"/>
      <c r="IT151" s="20"/>
      <c r="IU151" s="20"/>
      <c r="IV151" s="20"/>
    </row>
    <row r="152" spans="1:256" s="119" customFormat="1" ht="16" customHeight="1" x14ac:dyDescent="0.25">
      <c r="A152" s="76"/>
      <c r="B152" s="20"/>
      <c r="C152" s="81"/>
      <c r="D152" s="117"/>
      <c r="E152" s="81"/>
      <c r="F152" s="80"/>
      <c r="G152" s="81"/>
      <c r="H152" s="107"/>
      <c r="I152" s="107"/>
      <c r="J152" s="107"/>
      <c r="K152" s="107"/>
      <c r="L152" s="107"/>
      <c r="M152" s="107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256" s="119" customFormat="1" ht="16" customHeight="1" x14ac:dyDescent="0.25">
      <c r="A153" s="76"/>
      <c r="B153" s="20"/>
      <c r="C153" s="81"/>
      <c r="D153" s="117"/>
      <c r="E153" s="81"/>
      <c r="F153" s="80"/>
      <c r="G153" s="81"/>
      <c r="H153" s="107"/>
      <c r="I153" s="107"/>
      <c r="J153" s="107"/>
      <c r="K153" s="107"/>
      <c r="L153" s="107"/>
      <c r="M153" s="107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s="119" customFormat="1" ht="16" customHeight="1" x14ac:dyDescent="0.25">
      <c r="A154" s="76"/>
      <c r="B154" s="20"/>
      <c r="C154" s="81"/>
      <c r="D154" s="117"/>
      <c r="E154" s="81"/>
      <c r="F154" s="80"/>
      <c r="G154" s="81"/>
      <c r="H154" s="107"/>
      <c r="I154" s="107"/>
      <c r="J154" s="107"/>
      <c r="K154" s="107"/>
      <c r="L154" s="107"/>
      <c r="M154" s="107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</row>
    <row r="155" spans="1:256" s="119" customFormat="1" ht="16" customHeight="1" x14ac:dyDescent="0.25">
      <c r="A155" s="76"/>
      <c r="B155" s="20"/>
      <c r="C155" s="81"/>
      <c r="D155" s="117"/>
      <c r="E155" s="81"/>
      <c r="F155" s="80"/>
      <c r="G155" s="81"/>
      <c r="H155" s="107"/>
      <c r="I155" s="107"/>
      <c r="J155" s="107"/>
      <c r="K155" s="107"/>
      <c r="L155" s="107"/>
      <c r="M155" s="107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</row>
    <row r="156" spans="1:256" s="119" customFormat="1" ht="16" customHeight="1" x14ac:dyDescent="0.25">
      <c r="A156" s="76"/>
      <c r="B156" s="20"/>
      <c r="C156" s="81"/>
      <c r="D156" s="117"/>
      <c r="E156" s="81"/>
      <c r="F156" s="80"/>
      <c r="G156" s="81"/>
      <c r="H156" s="107"/>
      <c r="I156" s="107"/>
      <c r="J156" s="107"/>
      <c r="K156" s="107"/>
      <c r="L156" s="107"/>
      <c r="M156" s="107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</row>
    <row r="157" spans="1:256" s="119" customFormat="1" ht="16" customHeight="1" x14ac:dyDescent="0.25">
      <c r="A157" s="76"/>
      <c r="B157" s="20"/>
      <c r="C157" s="81"/>
      <c r="D157" s="117"/>
      <c r="E157" s="81"/>
      <c r="F157" s="80"/>
      <c r="G157" s="81"/>
      <c r="H157" s="107"/>
      <c r="I157" s="107"/>
      <c r="J157" s="107"/>
      <c r="K157" s="107"/>
      <c r="L157" s="107"/>
      <c r="M157" s="107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256" s="119" customFormat="1" ht="16" customHeight="1" x14ac:dyDescent="0.25">
      <c r="A158" s="76"/>
      <c r="B158" s="20"/>
      <c r="C158" s="81"/>
      <c r="D158" s="117"/>
      <c r="E158" s="81"/>
      <c r="F158" s="80"/>
      <c r="G158" s="81"/>
      <c r="H158" s="107"/>
      <c r="I158" s="107"/>
      <c r="J158" s="107"/>
      <c r="K158" s="107"/>
      <c r="L158" s="107"/>
      <c r="M158" s="107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  <c r="GN158" s="20"/>
      <c r="GO158" s="20"/>
      <c r="GP158" s="20"/>
      <c r="GQ158" s="20"/>
      <c r="GR158" s="20"/>
      <c r="GS158" s="20"/>
      <c r="GT158" s="20"/>
      <c r="GU158" s="20"/>
      <c r="GV158" s="20"/>
      <c r="GW158" s="20"/>
      <c r="GX158" s="20"/>
      <c r="GY158" s="20"/>
      <c r="GZ158" s="20"/>
      <c r="HA158" s="20"/>
      <c r="HB158" s="20"/>
      <c r="HC158" s="20"/>
      <c r="HD158" s="20"/>
      <c r="HE158" s="20"/>
      <c r="HF158" s="20"/>
      <c r="HG158" s="20"/>
      <c r="HH158" s="20"/>
      <c r="HI158" s="20"/>
      <c r="HJ158" s="20"/>
      <c r="HK158" s="20"/>
      <c r="HL158" s="20"/>
      <c r="HM158" s="20"/>
      <c r="HN158" s="20"/>
      <c r="HO158" s="20"/>
      <c r="HP158" s="20"/>
      <c r="HQ158" s="20"/>
      <c r="HR158" s="20"/>
      <c r="HS158" s="20"/>
      <c r="HT158" s="20"/>
      <c r="HU158" s="20"/>
      <c r="HV158" s="20"/>
      <c r="HW158" s="20"/>
      <c r="HX158" s="20"/>
      <c r="HY158" s="20"/>
      <c r="HZ158" s="20"/>
      <c r="IA158" s="20"/>
      <c r="IB158" s="20"/>
      <c r="IC158" s="20"/>
      <c r="ID158" s="20"/>
      <c r="IE158" s="20"/>
      <c r="IF158" s="20"/>
      <c r="IG158" s="20"/>
      <c r="IH158" s="20"/>
      <c r="II158" s="20"/>
      <c r="IJ158" s="20"/>
      <c r="IK158" s="20"/>
      <c r="IL158" s="20"/>
      <c r="IM158" s="20"/>
      <c r="IN158" s="20"/>
      <c r="IO158" s="20"/>
      <c r="IP158" s="20"/>
      <c r="IQ158" s="20"/>
      <c r="IR158" s="20"/>
      <c r="IS158" s="20"/>
      <c r="IT158" s="20"/>
      <c r="IU158" s="20"/>
      <c r="IV158" s="20"/>
    </row>
    <row r="159" spans="1:256" s="119" customFormat="1" ht="16" customHeight="1" x14ac:dyDescent="0.25">
      <c r="A159" s="76"/>
      <c r="B159" s="20"/>
      <c r="C159" s="81"/>
      <c r="D159" s="117"/>
      <c r="E159" s="81"/>
      <c r="F159" s="80"/>
      <c r="G159" s="81"/>
      <c r="H159" s="107"/>
      <c r="I159" s="107"/>
      <c r="J159" s="107"/>
      <c r="K159" s="107"/>
      <c r="L159" s="107"/>
      <c r="M159" s="107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256" s="119" customFormat="1" ht="16" customHeight="1" x14ac:dyDescent="0.25">
      <c r="A160" s="76"/>
      <c r="B160" s="20"/>
      <c r="C160" s="81"/>
      <c r="D160" s="117"/>
      <c r="E160" s="81"/>
      <c r="F160" s="80"/>
      <c r="G160" s="81"/>
      <c r="H160" s="107"/>
      <c r="I160" s="107"/>
      <c r="J160" s="107"/>
      <c r="K160" s="107"/>
      <c r="L160" s="107"/>
      <c r="M160" s="107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256" s="119" customFormat="1" ht="16" customHeight="1" x14ac:dyDescent="0.25">
      <c r="A161" s="76"/>
      <c r="B161" s="20"/>
      <c r="C161" s="81"/>
      <c r="D161" s="117"/>
      <c r="E161" s="81"/>
      <c r="F161" s="80"/>
      <c r="G161" s="81"/>
      <c r="H161" s="107"/>
      <c r="I161" s="107"/>
      <c r="J161" s="107"/>
      <c r="K161" s="107"/>
      <c r="L161" s="107"/>
      <c r="M161" s="107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256" s="119" customFormat="1" ht="16" customHeight="1" x14ac:dyDescent="0.25">
      <c r="A162" s="76"/>
      <c r="B162" s="20"/>
      <c r="C162" s="81"/>
      <c r="D162" s="117"/>
      <c r="E162" s="81"/>
      <c r="F162" s="80"/>
      <c r="G162" s="81"/>
      <c r="H162" s="107"/>
      <c r="I162" s="107"/>
      <c r="J162" s="107"/>
      <c r="K162" s="107"/>
      <c r="L162" s="107"/>
      <c r="M162" s="107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</row>
    <row r="163" spans="1:256" s="119" customFormat="1" ht="16" customHeight="1" x14ac:dyDescent="0.25">
      <c r="A163" s="76"/>
      <c r="B163" s="20"/>
      <c r="C163" s="81"/>
      <c r="D163" s="117"/>
      <c r="E163" s="81"/>
      <c r="F163" s="80"/>
      <c r="G163" s="81"/>
      <c r="H163" s="107"/>
      <c r="I163" s="107"/>
      <c r="J163" s="107"/>
      <c r="K163" s="107"/>
      <c r="L163" s="107"/>
      <c r="M163" s="107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</row>
    <row r="164" spans="1:256" s="119" customFormat="1" ht="16" customHeight="1" x14ac:dyDescent="0.25">
      <c r="A164" s="76"/>
      <c r="B164" s="20"/>
      <c r="C164" s="81"/>
      <c r="D164" s="117"/>
      <c r="E164" s="81"/>
      <c r="F164" s="80"/>
      <c r="G164" s="81"/>
      <c r="H164" s="107"/>
      <c r="I164" s="107"/>
      <c r="J164" s="107"/>
      <c r="K164" s="107"/>
      <c r="L164" s="107"/>
      <c r="M164" s="107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256" s="119" customFormat="1" ht="16" customHeight="1" x14ac:dyDescent="0.25">
      <c r="A165" s="76"/>
      <c r="B165" s="20"/>
      <c r="C165" s="81"/>
      <c r="D165" s="117"/>
      <c r="E165" s="81"/>
      <c r="F165" s="80"/>
      <c r="G165" s="81"/>
      <c r="H165" s="107"/>
      <c r="I165" s="107"/>
      <c r="J165" s="107"/>
      <c r="K165" s="107"/>
      <c r="L165" s="107"/>
      <c r="M165" s="107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</row>
    <row r="166" spans="1:256" s="119" customFormat="1" ht="16" customHeight="1" x14ac:dyDescent="0.25">
      <c r="A166" s="76"/>
      <c r="B166" s="20"/>
      <c r="C166" s="81"/>
      <c r="D166" s="117"/>
      <c r="E166" s="81"/>
      <c r="F166" s="80"/>
      <c r="G166" s="81"/>
      <c r="H166" s="107"/>
      <c r="I166" s="107"/>
      <c r="J166" s="107"/>
      <c r="K166" s="107"/>
      <c r="L166" s="107"/>
      <c r="M166" s="107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</row>
    <row r="167" spans="1:256" s="119" customFormat="1" ht="16" customHeight="1" x14ac:dyDescent="0.25">
      <c r="A167" s="76"/>
      <c r="B167" s="20"/>
      <c r="C167" s="81"/>
      <c r="D167" s="117"/>
      <c r="E167" s="81"/>
      <c r="F167" s="80"/>
      <c r="G167" s="81"/>
      <c r="H167" s="107"/>
      <c r="I167" s="107"/>
      <c r="J167" s="107"/>
      <c r="K167" s="107"/>
      <c r="L167" s="107"/>
      <c r="M167" s="107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</row>
    <row r="168" spans="1:256" s="119" customFormat="1" ht="16" customHeight="1" x14ac:dyDescent="0.25">
      <c r="A168" s="76"/>
      <c r="B168" s="20"/>
      <c r="C168" s="81"/>
      <c r="D168" s="117"/>
      <c r="E168" s="81"/>
      <c r="F168" s="80"/>
      <c r="G168" s="81"/>
      <c r="H168" s="107"/>
      <c r="I168" s="107"/>
      <c r="J168" s="107"/>
      <c r="K168" s="107"/>
      <c r="L168" s="107"/>
      <c r="M168" s="107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</row>
    <row r="169" spans="1:256" s="119" customFormat="1" ht="16" customHeight="1" x14ac:dyDescent="0.25">
      <c r="A169" s="76"/>
      <c r="B169" s="20"/>
      <c r="C169" s="81"/>
      <c r="D169" s="117"/>
      <c r="E169" s="81"/>
      <c r="F169" s="80"/>
      <c r="G169" s="81"/>
      <c r="H169" s="107"/>
      <c r="I169" s="107"/>
      <c r="J169" s="107"/>
      <c r="K169" s="107"/>
      <c r="L169" s="107"/>
      <c r="M169" s="107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</row>
    <row r="170" spans="1:256" s="119" customFormat="1" ht="16" customHeight="1" x14ac:dyDescent="0.25">
      <c r="A170" s="76"/>
      <c r="B170" s="20"/>
      <c r="C170" s="81"/>
      <c r="D170" s="117"/>
      <c r="E170" s="81"/>
      <c r="F170" s="80"/>
      <c r="G170" s="81"/>
      <c r="H170" s="107"/>
      <c r="I170" s="107"/>
      <c r="J170" s="107"/>
      <c r="K170" s="107"/>
      <c r="L170" s="107"/>
      <c r="M170" s="107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</row>
    <row r="171" spans="1:256" s="119" customFormat="1" ht="16" customHeight="1" x14ac:dyDescent="0.25">
      <c r="A171" s="76"/>
      <c r="B171" s="20"/>
      <c r="C171" s="81"/>
      <c r="D171" s="117"/>
      <c r="E171" s="81"/>
      <c r="F171" s="80"/>
      <c r="G171" s="81"/>
      <c r="H171" s="107"/>
      <c r="I171" s="107"/>
      <c r="J171" s="107"/>
      <c r="K171" s="107"/>
      <c r="L171" s="107"/>
      <c r="M171" s="107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</row>
    <row r="172" spans="1:256" s="119" customFormat="1" ht="16" customHeight="1" x14ac:dyDescent="0.25">
      <c r="A172" s="76"/>
      <c r="B172" s="20"/>
      <c r="C172" s="81"/>
      <c r="D172" s="117"/>
      <c r="E172" s="81"/>
      <c r="F172" s="80"/>
      <c r="G172" s="81"/>
      <c r="H172" s="107"/>
      <c r="I172" s="107"/>
      <c r="J172" s="107"/>
      <c r="K172" s="107"/>
      <c r="L172" s="107"/>
      <c r="M172" s="107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  <c r="HD172" s="20"/>
      <c r="HE172" s="20"/>
      <c r="HF172" s="20"/>
      <c r="HG172" s="20"/>
      <c r="HH172" s="20"/>
      <c r="HI172" s="20"/>
      <c r="HJ172" s="20"/>
      <c r="HK172" s="20"/>
      <c r="HL172" s="20"/>
      <c r="HM172" s="20"/>
      <c r="HN172" s="20"/>
      <c r="HO172" s="20"/>
      <c r="HP172" s="20"/>
      <c r="HQ172" s="20"/>
      <c r="HR172" s="20"/>
      <c r="HS172" s="20"/>
      <c r="HT172" s="20"/>
      <c r="HU172" s="20"/>
      <c r="HV172" s="20"/>
      <c r="HW172" s="20"/>
      <c r="HX172" s="20"/>
      <c r="HY172" s="20"/>
      <c r="HZ172" s="20"/>
      <c r="IA172" s="20"/>
      <c r="IB172" s="20"/>
      <c r="IC172" s="20"/>
      <c r="ID172" s="20"/>
      <c r="IE172" s="20"/>
      <c r="IF172" s="20"/>
      <c r="IG172" s="20"/>
      <c r="IH172" s="20"/>
      <c r="II172" s="20"/>
      <c r="IJ172" s="20"/>
      <c r="IK172" s="20"/>
      <c r="IL172" s="20"/>
      <c r="IM172" s="20"/>
      <c r="IN172" s="20"/>
      <c r="IO172" s="20"/>
      <c r="IP172" s="20"/>
      <c r="IQ172" s="20"/>
      <c r="IR172" s="20"/>
      <c r="IS172" s="20"/>
      <c r="IT172" s="20"/>
      <c r="IU172" s="20"/>
      <c r="IV172" s="20"/>
    </row>
    <row r="173" spans="1:256" s="119" customFormat="1" ht="16" customHeight="1" x14ac:dyDescent="0.25">
      <c r="A173" s="76"/>
      <c r="B173" s="20"/>
      <c r="C173" s="81"/>
      <c r="D173" s="117"/>
      <c r="E173" s="81"/>
      <c r="F173" s="80"/>
      <c r="G173" s="81"/>
      <c r="H173" s="107"/>
      <c r="I173" s="107"/>
      <c r="J173" s="107"/>
      <c r="K173" s="107"/>
      <c r="L173" s="107"/>
      <c r="M173" s="107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</row>
    <row r="174" spans="1:256" s="119" customFormat="1" ht="16" customHeight="1" x14ac:dyDescent="0.25">
      <c r="A174" s="76"/>
      <c r="B174" s="20"/>
      <c r="C174" s="81"/>
      <c r="D174" s="117"/>
      <c r="E174" s="81"/>
      <c r="F174" s="80"/>
      <c r="G174" s="81"/>
      <c r="H174" s="107"/>
      <c r="I174" s="107"/>
      <c r="J174" s="107"/>
      <c r="K174" s="107"/>
      <c r="L174" s="107"/>
      <c r="M174" s="107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  <c r="GN174" s="20"/>
      <c r="GO174" s="20"/>
      <c r="GP174" s="20"/>
      <c r="GQ174" s="20"/>
      <c r="GR174" s="20"/>
      <c r="GS174" s="20"/>
      <c r="GT174" s="20"/>
      <c r="GU174" s="20"/>
      <c r="GV174" s="20"/>
      <c r="GW174" s="20"/>
      <c r="GX174" s="20"/>
      <c r="GY174" s="20"/>
      <c r="GZ174" s="20"/>
      <c r="HA174" s="20"/>
      <c r="HB174" s="20"/>
      <c r="HC174" s="20"/>
      <c r="HD174" s="20"/>
      <c r="HE174" s="20"/>
      <c r="HF174" s="20"/>
      <c r="HG174" s="20"/>
      <c r="HH174" s="20"/>
      <c r="HI174" s="20"/>
      <c r="HJ174" s="20"/>
      <c r="HK174" s="20"/>
      <c r="HL174" s="20"/>
      <c r="HM174" s="20"/>
      <c r="HN174" s="20"/>
      <c r="HO174" s="20"/>
      <c r="HP174" s="20"/>
      <c r="HQ174" s="20"/>
      <c r="HR174" s="20"/>
      <c r="HS174" s="20"/>
      <c r="HT174" s="20"/>
      <c r="HU174" s="20"/>
      <c r="HV174" s="20"/>
      <c r="HW174" s="20"/>
      <c r="HX174" s="20"/>
      <c r="HY174" s="20"/>
      <c r="HZ174" s="20"/>
      <c r="IA174" s="20"/>
      <c r="IB174" s="20"/>
      <c r="IC174" s="20"/>
      <c r="ID174" s="20"/>
      <c r="IE174" s="20"/>
      <c r="IF174" s="20"/>
      <c r="IG174" s="20"/>
      <c r="IH174" s="20"/>
      <c r="II174" s="20"/>
      <c r="IJ174" s="20"/>
      <c r="IK174" s="20"/>
      <c r="IL174" s="20"/>
      <c r="IM174" s="20"/>
      <c r="IN174" s="20"/>
      <c r="IO174" s="20"/>
      <c r="IP174" s="20"/>
      <c r="IQ174" s="20"/>
      <c r="IR174" s="20"/>
      <c r="IS174" s="20"/>
      <c r="IT174" s="20"/>
      <c r="IU174" s="20"/>
      <c r="IV174" s="20"/>
    </row>
    <row r="175" spans="1:256" s="119" customFormat="1" ht="16" customHeight="1" x14ac:dyDescent="0.25">
      <c r="A175" s="76"/>
      <c r="B175" s="20"/>
      <c r="C175" s="81"/>
      <c r="D175" s="117"/>
      <c r="E175" s="81"/>
      <c r="F175" s="80"/>
      <c r="G175" s="81"/>
      <c r="H175" s="107"/>
      <c r="I175" s="107"/>
      <c r="J175" s="107"/>
      <c r="K175" s="107"/>
      <c r="L175" s="107"/>
      <c r="M175" s="107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  <c r="GN175" s="20"/>
      <c r="GO175" s="20"/>
      <c r="GP175" s="20"/>
      <c r="GQ175" s="20"/>
      <c r="GR175" s="20"/>
      <c r="GS175" s="20"/>
      <c r="GT175" s="20"/>
      <c r="GU175" s="20"/>
      <c r="GV175" s="20"/>
      <c r="GW175" s="20"/>
      <c r="GX175" s="20"/>
      <c r="GY175" s="20"/>
      <c r="GZ175" s="20"/>
      <c r="HA175" s="20"/>
      <c r="HB175" s="20"/>
      <c r="HC175" s="20"/>
      <c r="HD175" s="20"/>
      <c r="HE175" s="20"/>
      <c r="HF175" s="20"/>
      <c r="HG175" s="20"/>
      <c r="HH175" s="20"/>
      <c r="HI175" s="20"/>
      <c r="HJ175" s="20"/>
      <c r="HK175" s="20"/>
      <c r="HL175" s="20"/>
      <c r="HM175" s="20"/>
      <c r="HN175" s="20"/>
      <c r="HO175" s="20"/>
      <c r="HP175" s="20"/>
      <c r="HQ175" s="20"/>
      <c r="HR175" s="20"/>
      <c r="HS175" s="20"/>
      <c r="HT175" s="20"/>
      <c r="HU175" s="20"/>
      <c r="HV175" s="20"/>
      <c r="HW175" s="20"/>
      <c r="HX175" s="20"/>
      <c r="HY175" s="20"/>
      <c r="HZ175" s="20"/>
      <c r="IA175" s="20"/>
      <c r="IB175" s="20"/>
      <c r="IC175" s="20"/>
      <c r="ID175" s="20"/>
      <c r="IE175" s="20"/>
      <c r="IF175" s="20"/>
      <c r="IG175" s="20"/>
      <c r="IH175" s="20"/>
      <c r="II175" s="20"/>
      <c r="IJ175" s="20"/>
      <c r="IK175" s="20"/>
      <c r="IL175" s="20"/>
      <c r="IM175" s="20"/>
      <c r="IN175" s="20"/>
      <c r="IO175" s="20"/>
      <c r="IP175" s="20"/>
      <c r="IQ175" s="20"/>
      <c r="IR175" s="20"/>
      <c r="IS175" s="20"/>
      <c r="IT175" s="20"/>
      <c r="IU175" s="20"/>
      <c r="IV175" s="20"/>
    </row>
    <row r="176" spans="1:256" s="119" customFormat="1" ht="16" customHeight="1" x14ac:dyDescent="0.25">
      <c r="A176" s="76"/>
      <c r="B176" s="20"/>
      <c r="C176" s="81"/>
      <c r="D176" s="117"/>
      <c r="E176" s="81"/>
      <c r="F176" s="80"/>
      <c r="G176" s="81"/>
      <c r="H176" s="107"/>
      <c r="I176" s="107"/>
      <c r="J176" s="107"/>
      <c r="K176" s="107"/>
      <c r="L176" s="107"/>
      <c r="M176" s="107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</row>
    <row r="177" spans="1:256" s="119" customFormat="1" ht="16" customHeight="1" x14ac:dyDescent="0.25">
      <c r="A177" s="76"/>
      <c r="B177" s="20"/>
      <c r="C177" s="81"/>
      <c r="D177" s="117"/>
      <c r="E177" s="81"/>
      <c r="F177" s="80"/>
      <c r="G177" s="81"/>
      <c r="H177" s="107"/>
      <c r="I177" s="107"/>
      <c r="J177" s="107"/>
      <c r="K177" s="107"/>
      <c r="L177" s="107"/>
      <c r="M177" s="107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</row>
    <row r="178" spans="1:256" s="119" customFormat="1" ht="16" customHeight="1" x14ac:dyDescent="0.25">
      <c r="A178" s="76"/>
      <c r="B178" s="20"/>
      <c r="C178" s="81"/>
      <c r="D178" s="117"/>
      <c r="E178" s="81"/>
      <c r="F178" s="80"/>
      <c r="G178" s="81"/>
      <c r="H178" s="107"/>
      <c r="I178" s="107"/>
      <c r="J178" s="107"/>
      <c r="K178" s="107"/>
      <c r="L178" s="107"/>
      <c r="M178" s="107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  <c r="GU178" s="20"/>
      <c r="GV178" s="20"/>
      <c r="GW178" s="20"/>
      <c r="GX178" s="20"/>
      <c r="GY178" s="20"/>
      <c r="GZ178" s="20"/>
      <c r="HA178" s="20"/>
      <c r="HB178" s="20"/>
      <c r="HC178" s="20"/>
      <c r="HD178" s="20"/>
      <c r="HE178" s="20"/>
      <c r="HF178" s="20"/>
      <c r="HG178" s="20"/>
      <c r="HH178" s="20"/>
      <c r="HI178" s="20"/>
      <c r="HJ178" s="20"/>
      <c r="HK178" s="20"/>
      <c r="HL178" s="20"/>
      <c r="HM178" s="20"/>
      <c r="HN178" s="20"/>
      <c r="HO178" s="20"/>
      <c r="HP178" s="20"/>
      <c r="HQ178" s="20"/>
      <c r="HR178" s="20"/>
      <c r="HS178" s="20"/>
      <c r="HT178" s="20"/>
      <c r="HU178" s="20"/>
      <c r="HV178" s="20"/>
      <c r="HW178" s="20"/>
      <c r="HX178" s="20"/>
      <c r="HY178" s="20"/>
      <c r="HZ178" s="20"/>
      <c r="IA178" s="20"/>
      <c r="IB178" s="20"/>
      <c r="IC178" s="20"/>
      <c r="ID178" s="20"/>
      <c r="IE178" s="20"/>
      <c r="IF178" s="20"/>
      <c r="IG178" s="20"/>
      <c r="IH178" s="20"/>
      <c r="II178" s="20"/>
      <c r="IJ178" s="20"/>
      <c r="IK178" s="20"/>
      <c r="IL178" s="20"/>
      <c r="IM178" s="20"/>
      <c r="IN178" s="20"/>
      <c r="IO178" s="20"/>
      <c r="IP178" s="20"/>
      <c r="IQ178" s="20"/>
      <c r="IR178" s="20"/>
      <c r="IS178" s="20"/>
      <c r="IT178" s="20"/>
      <c r="IU178" s="20"/>
      <c r="IV178" s="20"/>
    </row>
    <row r="179" spans="1:256" s="119" customFormat="1" ht="16" customHeight="1" x14ac:dyDescent="0.25">
      <c r="A179" s="76"/>
      <c r="B179" s="20"/>
      <c r="C179" s="81"/>
      <c r="D179" s="117"/>
      <c r="E179" s="81"/>
      <c r="F179" s="80"/>
      <c r="G179" s="81"/>
      <c r="H179" s="107"/>
      <c r="I179" s="107"/>
      <c r="J179" s="107"/>
      <c r="K179" s="107"/>
      <c r="L179" s="107"/>
      <c r="M179" s="107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</row>
    <row r="180" spans="1:256" s="119" customFormat="1" ht="16" customHeight="1" x14ac:dyDescent="0.25">
      <c r="A180" s="76"/>
      <c r="B180" s="20"/>
      <c r="C180" s="81"/>
      <c r="D180" s="117"/>
      <c r="E180" s="81"/>
      <c r="F180" s="80"/>
      <c r="G180" s="81"/>
      <c r="H180" s="107"/>
      <c r="I180" s="107"/>
      <c r="J180" s="107"/>
      <c r="K180" s="107"/>
      <c r="L180" s="107"/>
      <c r="M180" s="107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  <c r="GN180" s="20"/>
      <c r="GO180" s="20"/>
      <c r="GP180" s="20"/>
      <c r="GQ180" s="20"/>
      <c r="GR180" s="20"/>
      <c r="GS180" s="20"/>
      <c r="GT180" s="20"/>
      <c r="GU180" s="20"/>
      <c r="GV180" s="20"/>
      <c r="GW180" s="20"/>
      <c r="GX180" s="20"/>
      <c r="GY180" s="20"/>
      <c r="GZ180" s="20"/>
      <c r="HA180" s="20"/>
      <c r="HB180" s="20"/>
      <c r="HC180" s="20"/>
      <c r="HD180" s="20"/>
      <c r="HE180" s="20"/>
      <c r="HF180" s="20"/>
      <c r="HG180" s="20"/>
      <c r="HH180" s="20"/>
      <c r="HI180" s="20"/>
      <c r="HJ180" s="20"/>
      <c r="HK180" s="20"/>
      <c r="HL180" s="20"/>
      <c r="HM180" s="20"/>
      <c r="HN180" s="20"/>
      <c r="HO180" s="20"/>
      <c r="HP180" s="20"/>
      <c r="HQ180" s="20"/>
      <c r="HR180" s="20"/>
      <c r="HS180" s="20"/>
      <c r="HT180" s="20"/>
      <c r="HU180" s="20"/>
      <c r="HV180" s="20"/>
      <c r="HW180" s="20"/>
      <c r="HX180" s="20"/>
      <c r="HY180" s="20"/>
      <c r="HZ180" s="20"/>
      <c r="IA180" s="20"/>
      <c r="IB180" s="20"/>
      <c r="IC180" s="20"/>
      <c r="ID180" s="20"/>
      <c r="IE180" s="20"/>
      <c r="IF180" s="20"/>
      <c r="IG180" s="20"/>
      <c r="IH180" s="20"/>
      <c r="II180" s="20"/>
      <c r="IJ180" s="20"/>
      <c r="IK180" s="20"/>
      <c r="IL180" s="20"/>
      <c r="IM180" s="20"/>
      <c r="IN180" s="20"/>
      <c r="IO180" s="20"/>
      <c r="IP180" s="20"/>
      <c r="IQ180" s="20"/>
      <c r="IR180" s="20"/>
      <c r="IS180" s="20"/>
      <c r="IT180" s="20"/>
      <c r="IU180" s="20"/>
      <c r="IV180" s="20"/>
    </row>
    <row r="181" spans="1:256" s="119" customFormat="1" ht="16" customHeight="1" x14ac:dyDescent="0.25">
      <c r="A181" s="76"/>
      <c r="B181" s="20"/>
      <c r="C181" s="81"/>
      <c r="D181" s="117"/>
      <c r="E181" s="81"/>
      <c r="F181" s="80"/>
      <c r="G181" s="81"/>
      <c r="H181" s="107"/>
      <c r="I181" s="107"/>
      <c r="J181" s="107"/>
      <c r="K181" s="107"/>
      <c r="L181" s="107"/>
      <c r="M181" s="107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  <c r="GN181" s="20"/>
      <c r="GO181" s="20"/>
      <c r="GP181" s="20"/>
      <c r="GQ181" s="20"/>
      <c r="GR181" s="20"/>
      <c r="GS181" s="20"/>
      <c r="GT181" s="20"/>
      <c r="GU181" s="20"/>
      <c r="GV181" s="20"/>
      <c r="GW181" s="20"/>
      <c r="GX181" s="20"/>
      <c r="GY181" s="20"/>
      <c r="GZ181" s="20"/>
      <c r="HA181" s="20"/>
      <c r="HB181" s="20"/>
      <c r="HC181" s="20"/>
      <c r="HD181" s="20"/>
      <c r="HE181" s="20"/>
      <c r="HF181" s="20"/>
      <c r="HG181" s="20"/>
      <c r="HH181" s="20"/>
      <c r="HI181" s="20"/>
      <c r="HJ181" s="20"/>
      <c r="HK181" s="20"/>
      <c r="HL181" s="20"/>
      <c r="HM181" s="20"/>
      <c r="HN181" s="20"/>
      <c r="HO181" s="20"/>
      <c r="HP181" s="20"/>
      <c r="HQ181" s="20"/>
      <c r="HR181" s="20"/>
      <c r="HS181" s="20"/>
      <c r="HT181" s="20"/>
      <c r="HU181" s="20"/>
      <c r="HV181" s="20"/>
      <c r="HW181" s="20"/>
      <c r="HX181" s="20"/>
      <c r="HY181" s="20"/>
      <c r="HZ181" s="20"/>
      <c r="IA181" s="20"/>
      <c r="IB181" s="20"/>
      <c r="IC181" s="20"/>
      <c r="ID181" s="20"/>
      <c r="IE181" s="20"/>
      <c r="IF181" s="20"/>
      <c r="IG181" s="20"/>
      <c r="IH181" s="20"/>
      <c r="II181" s="20"/>
      <c r="IJ181" s="20"/>
      <c r="IK181" s="20"/>
      <c r="IL181" s="20"/>
      <c r="IM181" s="20"/>
      <c r="IN181" s="20"/>
      <c r="IO181" s="20"/>
      <c r="IP181" s="20"/>
      <c r="IQ181" s="20"/>
      <c r="IR181" s="20"/>
      <c r="IS181" s="20"/>
      <c r="IT181" s="20"/>
      <c r="IU181" s="20"/>
      <c r="IV181" s="20"/>
    </row>
    <row r="182" spans="1:256" s="119" customFormat="1" ht="16" customHeight="1" x14ac:dyDescent="0.25">
      <c r="A182" s="76"/>
      <c r="B182" s="20"/>
      <c r="C182" s="81"/>
      <c r="D182" s="117"/>
      <c r="E182" s="81"/>
      <c r="F182" s="80"/>
      <c r="G182" s="81"/>
      <c r="H182" s="107"/>
      <c r="I182" s="107"/>
      <c r="J182" s="107"/>
      <c r="K182" s="107"/>
      <c r="L182" s="107"/>
      <c r="M182" s="107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  <c r="GN182" s="20"/>
      <c r="GO182" s="20"/>
      <c r="GP182" s="20"/>
      <c r="GQ182" s="20"/>
      <c r="GR182" s="20"/>
      <c r="GS182" s="20"/>
      <c r="GT182" s="20"/>
      <c r="GU182" s="20"/>
      <c r="GV182" s="20"/>
      <c r="GW182" s="20"/>
      <c r="GX182" s="20"/>
      <c r="GY182" s="20"/>
      <c r="GZ182" s="20"/>
      <c r="HA182" s="20"/>
      <c r="HB182" s="20"/>
      <c r="HC182" s="20"/>
      <c r="HD182" s="20"/>
      <c r="HE182" s="20"/>
      <c r="HF182" s="20"/>
      <c r="HG182" s="20"/>
      <c r="HH182" s="20"/>
      <c r="HI182" s="20"/>
      <c r="HJ182" s="20"/>
      <c r="HK182" s="20"/>
      <c r="HL182" s="20"/>
      <c r="HM182" s="20"/>
      <c r="HN182" s="20"/>
      <c r="HO182" s="20"/>
      <c r="HP182" s="20"/>
      <c r="HQ182" s="20"/>
      <c r="HR182" s="20"/>
      <c r="HS182" s="20"/>
      <c r="HT182" s="20"/>
      <c r="HU182" s="20"/>
      <c r="HV182" s="20"/>
      <c r="HW182" s="20"/>
      <c r="HX182" s="20"/>
      <c r="HY182" s="20"/>
      <c r="HZ182" s="20"/>
      <c r="IA182" s="20"/>
      <c r="IB182" s="20"/>
      <c r="IC182" s="20"/>
      <c r="ID182" s="20"/>
      <c r="IE182" s="20"/>
      <c r="IF182" s="20"/>
      <c r="IG182" s="20"/>
      <c r="IH182" s="20"/>
      <c r="II182" s="20"/>
      <c r="IJ182" s="20"/>
      <c r="IK182" s="20"/>
      <c r="IL182" s="20"/>
      <c r="IM182" s="20"/>
      <c r="IN182" s="20"/>
      <c r="IO182" s="20"/>
      <c r="IP182" s="20"/>
      <c r="IQ182" s="20"/>
      <c r="IR182" s="20"/>
      <c r="IS182" s="20"/>
      <c r="IT182" s="20"/>
      <c r="IU182" s="20"/>
      <c r="IV182" s="20"/>
    </row>
    <row r="183" spans="1:256" s="119" customFormat="1" ht="16" customHeight="1" x14ac:dyDescent="0.25">
      <c r="A183" s="76"/>
      <c r="B183" s="20"/>
      <c r="C183" s="81"/>
      <c r="D183" s="117"/>
      <c r="E183" s="81"/>
      <c r="F183" s="80"/>
      <c r="G183" s="81"/>
      <c r="H183" s="107"/>
      <c r="I183" s="107"/>
      <c r="J183" s="107"/>
      <c r="K183" s="107"/>
      <c r="L183" s="107"/>
      <c r="M183" s="107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  <c r="IV183" s="20"/>
    </row>
    <row r="184" spans="1:256" s="119" customFormat="1" ht="16" customHeight="1" x14ac:dyDescent="0.25">
      <c r="A184" s="76"/>
      <c r="B184" s="20"/>
      <c r="C184" s="81"/>
      <c r="D184" s="117"/>
      <c r="E184" s="81"/>
      <c r="F184" s="80"/>
      <c r="G184" s="81"/>
      <c r="H184" s="107"/>
      <c r="I184" s="107"/>
      <c r="J184" s="107"/>
      <c r="K184" s="107"/>
      <c r="L184" s="107"/>
      <c r="M184" s="107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</row>
    <row r="185" spans="1:256" s="119" customFormat="1" ht="16" customHeight="1" x14ac:dyDescent="0.25">
      <c r="A185" s="76"/>
      <c r="B185" s="20"/>
      <c r="C185" s="81"/>
      <c r="D185" s="117"/>
      <c r="E185" s="81"/>
      <c r="F185" s="80"/>
      <c r="G185" s="81"/>
      <c r="H185" s="107"/>
      <c r="I185" s="107"/>
      <c r="J185" s="107"/>
      <c r="K185" s="107"/>
      <c r="L185" s="107"/>
      <c r="M185" s="107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  <c r="GN185" s="20"/>
      <c r="GO185" s="20"/>
      <c r="GP185" s="20"/>
      <c r="GQ185" s="20"/>
      <c r="GR185" s="20"/>
      <c r="GS185" s="20"/>
      <c r="GT185" s="20"/>
      <c r="GU185" s="20"/>
      <c r="GV185" s="20"/>
      <c r="GW185" s="20"/>
      <c r="GX185" s="20"/>
      <c r="GY185" s="20"/>
      <c r="GZ185" s="20"/>
      <c r="HA185" s="20"/>
      <c r="HB185" s="20"/>
      <c r="HC185" s="20"/>
      <c r="HD185" s="20"/>
      <c r="HE185" s="20"/>
      <c r="HF185" s="20"/>
      <c r="HG185" s="20"/>
      <c r="HH185" s="20"/>
      <c r="HI185" s="20"/>
      <c r="HJ185" s="20"/>
      <c r="HK185" s="20"/>
      <c r="HL185" s="20"/>
      <c r="HM185" s="20"/>
      <c r="HN185" s="20"/>
      <c r="HO185" s="20"/>
      <c r="HP185" s="20"/>
      <c r="HQ185" s="20"/>
      <c r="HR185" s="20"/>
      <c r="HS185" s="20"/>
      <c r="HT185" s="20"/>
      <c r="HU185" s="20"/>
      <c r="HV185" s="20"/>
      <c r="HW185" s="20"/>
      <c r="HX185" s="20"/>
      <c r="HY185" s="20"/>
      <c r="HZ185" s="20"/>
      <c r="IA185" s="20"/>
      <c r="IB185" s="20"/>
      <c r="IC185" s="20"/>
      <c r="ID185" s="20"/>
      <c r="IE185" s="20"/>
      <c r="IF185" s="20"/>
      <c r="IG185" s="20"/>
      <c r="IH185" s="20"/>
      <c r="II185" s="20"/>
      <c r="IJ185" s="20"/>
      <c r="IK185" s="20"/>
      <c r="IL185" s="20"/>
      <c r="IM185" s="20"/>
      <c r="IN185" s="20"/>
      <c r="IO185" s="20"/>
      <c r="IP185" s="20"/>
      <c r="IQ185" s="20"/>
      <c r="IR185" s="20"/>
      <c r="IS185" s="20"/>
      <c r="IT185" s="20"/>
      <c r="IU185" s="20"/>
      <c r="IV185" s="20"/>
    </row>
    <row r="186" spans="1:256" s="119" customFormat="1" ht="16" customHeight="1" x14ac:dyDescent="0.25">
      <c r="A186" s="76"/>
      <c r="B186" s="20"/>
      <c r="C186" s="81"/>
      <c r="D186" s="117"/>
      <c r="E186" s="81"/>
      <c r="F186" s="80"/>
      <c r="G186" s="81"/>
      <c r="H186" s="107"/>
      <c r="I186" s="107"/>
      <c r="J186" s="107"/>
      <c r="K186" s="107"/>
      <c r="L186" s="107"/>
      <c r="M186" s="107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  <c r="GN186" s="20"/>
      <c r="GO186" s="20"/>
      <c r="GP186" s="20"/>
      <c r="GQ186" s="20"/>
      <c r="GR186" s="20"/>
      <c r="GS186" s="20"/>
      <c r="GT186" s="20"/>
      <c r="GU186" s="20"/>
      <c r="GV186" s="20"/>
      <c r="GW186" s="20"/>
      <c r="GX186" s="20"/>
      <c r="GY186" s="20"/>
      <c r="GZ186" s="20"/>
      <c r="HA186" s="20"/>
      <c r="HB186" s="20"/>
      <c r="HC186" s="20"/>
      <c r="HD186" s="20"/>
      <c r="HE186" s="20"/>
      <c r="HF186" s="20"/>
      <c r="HG186" s="20"/>
      <c r="HH186" s="20"/>
      <c r="HI186" s="20"/>
      <c r="HJ186" s="20"/>
      <c r="HK186" s="20"/>
      <c r="HL186" s="20"/>
      <c r="HM186" s="20"/>
      <c r="HN186" s="20"/>
      <c r="HO186" s="20"/>
      <c r="HP186" s="20"/>
      <c r="HQ186" s="20"/>
      <c r="HR186" s="20"/>
      <c r="HS186" s="20"/>
      <c r="HT186" s="20"/>
      <c r="HU186" s="20"/>
      <c r="HV186" s="20"/>
      <c r="HW186" s="20"/>
      <c r="HX186" s="20"/>
      <c r="HY186" s="20"/>
      <c r="HZ186" s="20"/>
      <c r="IA186" s="20"/>
      <c r="IB186" s="20"/>
      <c r="IC186" s="20"/>
      <c r="ID186" s="20"/>
      <c r="IE186" s="20"/>
      <c r="IF186" s="20"/>
      <c r="IG186" s="20"/>
      <c r="IH186" s="20"/>
      <c r="II186" s="20"/>
      <c r="IJ186" s="20"/>
      <c r="IK186" s="20"/>
      <c r="IL186" s="20"/>
      <c r="IM186" s="20"/>
      <c r="IN186" s="20"/>
      <c r="IO186" s="20"/>
      <c r="IP186" s="20"/>
      <c r="IQ186" s="20"/>
      <c r="IR186" s="20"/>
      <c r="IS186" s="20"/>
      <c r="IT186" s="20"/>
      <c r="IU186" s="20"/>
      <c r="IV186" s="20"/>
    </row>
    <row r="187" spans="1:256" s="119" customFormat="1" ht="16" customHeight="1" x14ac:dyDescent="0.25">
      <c r="A187" s="76"/>
      <c r="B187" s="20"/>
      <c r="C187" s="81"/>
      <c r="D187" s="117"/>
      <c r="E187" s="81"/>
      <c r="F187" s="80"/>
      <c r="G187" s="81"/>
      <c r="H187" s="107"/>
      <c r="I187" s="107"/>
      <c r="J187" s="107"/>
      <c r="K187" s="107"/>
      <c r="L187" s="107"/>
      <c r="M187" s="107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</row>
    <row r="188" spans="1:256" s="119" customFormat="1" ht="16" customHeight="1" x14ac:dyDescent="0.25">
      <c r="A188" s="76"/>
      <c r="B188" s="20"/>
      <c r="C188" s="81"/>
      <c r="D188" s="117"/>
      <c r="E188" s="81"/>
      <c r="F188" s="80"/>
      <c r="G188" s="81"/>
      <c r="H188" s="134"/>
      <c r="I188" s="134"/>
      <c r="J188" s="134"/>
      <c r="K188" s="134"/>
      <c r="L188" s="134"/>
      <c r="M188" s="134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</row>
    <row r="189" spans="1:256" s="119" customFormat="1" ht="16" customHeight="1" x14ac:dyDescent="0.25">
      <c r="A189" s="76"/>
      <c r="B189" s="20"/>
      <c r="C189" s="81"/>
      <c r="D189" s="117"/>
      <c r="E189" s="81"/>
      <c r="F189" s="80"/>
      <c r="G189" s="81"/>
      <c r="H189" s="134"/>
      <c r="I189" s="134"/>
      <c r="J189" s="134"/>
      <c r="K189" s="134"/>
      <c r="L189" s="134"/>
      <c r="M189" s="134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s="119" customFormat="1" ht="16" customHeight="1" x14ac:dyDescent="0.25">
      <c r="A190" s="76"/>
      <c r="B190" s="20"/>
      <c r="C190" s="81"/>
      <c r="D190" s="117"/>
      <c r="E190" s="81"/>
      <c r="F190" s="80"/>
      <c r="G190" s="81"/>
      <c r="H190" s="134"/>
      <c r="I190" s="134"/>
      <c r="J190" s="134"/>
      <c r="K190" s="134"/>
      <c r="L190" s="134"/>
      <c r="M190" s="134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</row>
    <row r="191" spans="1:256" s="119" customFormat="1" ht="16" customHeight="1" x14ac:dyDescent="0.25">
      <c r="A191" s="76"/>
      <c r="B191" s="20"/>
      <c r="C191" s="81"/>
      <c r="D191" s="117"/>
      <c r="E191" s="81"/>
      <c r="F191" s="80"/>
      <c r="G191" s="81"/>
      <c r="H191" s="134"/>
      <c r="I191" s="134"/>
      <c r="J191" s="134"/>
      <c r="K191" s="134"/>
      <c r="L191" s="134"/>
      <c r="M191" s="134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</row>
    <row r="192" spans="1:256" s="119" customFormat="1" ht="16" customHeight="1" x14ac:dyDescent="0.25">
      <c r="A192" s="76"/>
      <c r="B192" s="20"/>
      <c r="C192" s="81"/>
      <c r="D192" s="117"/>
      <c r="E192" s="81"/>
      <c r="F192" s="80"/>
      <c r="G192" s="81"/>
      <c r="H192" s="134"/>
      <c r="I192" s="134"/>
      <c r="J192" s="134"/>
      <c r="K192" s="134"/>
      <c r="L192" s="134"/>
      <c r="M192" s="134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</row>
    <row r="193" spans="1:256" s="119" customFormat="1" ht="16" customHeight="1" x14ac:dyDescent="0.25">
      <c r="A193" s="76"/>
      <c r="B193" s="20"/>
      <c r="C193" s="81"/>
      <c r="D193" s="117"/>
      <c r="E193" s="81"/>
      <c r="F193" s="80"/>
      <c r="G193" s="81"/>
      <c r="H193" s="134"/>
      <c r="I193" s="134"/>
      <c r="J193" s="134"/>
      <c r="K193" s="134"/>
      <c r="L193" s="134"/>
      <c r="M193" s="134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</row>
    <row r="194" spans="1:256" s="119" customFormat="1" ht="16" customHeight="1" x14ac:dyDescent="0.25">
      <c r="A194" s="76"/>
      <c r="B194" s="20"/>
      <c r="C194" s="81"/>
      <c r="D194" s="117"/>
      <c r="E194" s="81"/>
      <c r="F194" s="80"/>
      <c r="G194" s="81"/>
      <c r="H194" s="134"/>
      <c r="I194" s="134"/>
      <c r="J194" s="134"/>
      <c r="K194" s="134"/>
      <c r="L194" s="134"/>
      <c r="M194" s="134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</row>
    <row r="195" spans="1:256" s="119" customFormat="1" ht="16" customHeight="1" x14ac:dyDescent="0.25">
      <c r="A195" s="76"/>
      <c r="B195" s="20"/>
      <c r="C195" s="81"/>
      <c r="D195" s="117"/>
      <c r="E195" s="81"/>
      <c r="F195" s="80"/>
      <c r="G195" s="81"/>
      <c r="H195" s="134"/>
      <c r="I195" s="134"/>
      <c r="J195" s="134"/>
      <c r="K195" s="134"/>
      <c r="L195" s="134"/>
      <c r="M195" s="134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</row>
    <row r="196" spans="1:256" s="119" customFormat="1" ht="16" customHeight="1" x14ac:dyDescent="0.25">
      <c r="A196" s="76"/>
      <c r="B196" s="20"/>
      <c r="C196" s="81"/>
      <c r="D196" s="117"/>
      <c r="E196" s="81"/>
      <c r="F196" s="80"/>
      <c r="G196" s="81"/>
      <c r="H196" s="134"/>
      <c r="I196" s="134"/>
      <c r="J196" s="134"/>
      <c r="K196" s="134"/>
      <c r="L196" s="134"/>
      <c r="M196" s="134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</row>
    <row r="197" spans="1:256" s="119" customFormat="1" ht="16" customHeight="1" x14ac:dyDescent="0.25">
      <c r="A197" s="76"/>
      <c r="B197" s="20"/>
      <c r="C197" s="81"/>
      <c r="D197" s="117"/>
      <c r="E197" s="81"/>
      <c r="F197" s="80"/>
      <c r="G197" s="81"/>
      <c r="H197" s="134"/>
      <c r="I197" s="134"/>
      <c r="J197" s="134"/>
      <c r="K197" s="134"/>
      <c r="L197" s="134"/>
      <c r="M197" s="134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</row>
    <row r="198" spans="1:256" s="119" customFormat="1" ht="16" customHeight="1" x14ac:dyDescent="0.25">
      <c r="A198" s="76"/>
      <c r="B198" s="20"/>
      <c r="C198" s="81"/>
      <c r="D198" s="117"/>
      <c r="E198" s="81"/>
      <c r="F198" s="80"/>
      <c r="G198" s="81"/>
      <c r="H198" s="134"/>
      <c r="I198" s="134"/>
      <c r="J198" s="134"/>
      <c r="K198" s="134"/>
      <c r="L198" s="134"/>
      <c r="M198" s="134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</row>
    <row r="199" spans="1:256" s="119" customFormat="1" ht="16" customHeight="1" x14ac:dyDescent="0.25">
      <c r="A199" s="76"/>
      <c r="B199" s="20"/>
      <c r="C199" s="81"/>
      <c r="D199" s="117"/>
      <c r="E199" s="81"/>
      <c r="F199" s="80"/>
      <c r="G199" s="81"/>
      <c r="H199" s="134"/>
      <c r="I199" s="134"/>
      <c r="J199" s="134"/>
      <c r="K199" s="134"/>
      <c r="L199" s="134"/>
      <c r="M199" s="134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</row>
    <row r="200" spans="1:256" s="119" customFormat="1" ht="16" customHeight="1" x14ac:dyDescent="0.25">
      <c r="A200" s="76"/>
      <c r="B200" s="20"/>
      <c r="C200" s="81"/>
      <c r="D200" s="117"/>
      <c r="E200" s="81"/>
      <c r="F200" s="80"/>
      <c r="G200" s="81"/>
      <c r="H200" s="134"/>
      <c r="I200" s="134"/>
      <c r="J200" s="134"/>
      <c r="K200" s="134"/>
      <c r="L200" s="134"/>
      <c r="M200" s="134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</row>
    <row r="201" spans="1:256" s="119" customFormat="1" ht="16" customHeight="1" x14ac:dyDescent="0.25">
      <c r="A201" s="76"/>
      <c r="B201" s="20"/>
      <c r="C201" s="81"/>
      <c r="D201" s="117"/>
      <c r="E201" s="81"/>
      <c r="F201" s="80"/>
      <c r="G201" s="81"/>
      <c r="H201" s="134"/>
      <c r="I201" s="134"/>
      <c r="J201" s="134"/>
      <c r="K201" s="134"/>
      <c r="L201" s="134"/>
      <c r="M201" s="134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</row>
    <row r="202" spans="1:256" s="119" customFormat="1" ht="16" customHeight="1" x14ac:dyDescent="0.25">
      <c r="A202" s="76"/>
      <c r="B202" s="20"/>
      <c r="C202" s="81"/>
      <c r="D202" s="117"/>
      <c r="E202" s="81"/>
      <c r="F202" s="80"/>
      <c r="G202" s="81"/>
      <c r="H202" s="134"/>
      <c r="I202" s="134"/>
      <c r="J202" s="134"/>
      <c r="K202" s="134"/>
      <c r="L202" s="134"/>
      <c r="M202" s="134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</row>
    <row r="203" spans="1:256" s="119" customFormat="1" ht="16" customHeight="1" x14ac:dyDescent="0.25">
      <c r="A203" s="76"/>
      <c r="B203" s="20"/>
      <c r="C203" s="81"/>
      <c r="D203" s="117"/>
      <c r="E203" s="81"/>
      <c r="F203" s="80"/>
      <c r="G203" s="81"/>
      <c r="H203" s="134"/>
      <c r="I203" s="134"/>
      <c r="J203" s="134"/>
      <c r="K203" s="134"/>
      <c r="L203" s="134"/>
      <c r="M203" s="134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</row>
    <row r="204" spans="1:256" s="119" customFormat="1" ht="16" customHeight="1" x14ac:dyDescent="0.25">
      <c r="A204" s="76"/>
      <c r="B204" s="20"/>
      <c r="C204" s="81"/>
      <c r="D204" s="117"/>
      <c r="E204" s="81"/>
      <c r="F204" s="80"/>
      <c r="G204" s="81"/>
      <c r="H204" s="134"/>
      <c r="I204" s="134"/>
      <c r="J204" s="134"/>
      <c r="K204" s="134"/>
      <c r="L204" s="134"/>
      <c r="M204" s="134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  <c r="IV204" s="20"/>
    </row>
    <row r="205" spans="1:256" s="119" customFormat="1" ht="16" customHeight="1" x14ac:dyDescent="0.25">
      <c r="A205" s="76"/>
      <c r="B205" s="20"/>
      <c r="C205" s="81"/>
      <c r="D205" s="117"/>
      <c r="E205" s="81"/>
      <c r="F205" s="80"/>
      <c r="G205" s="81"/>
      <c r="H205" s="134"/>
      <c r="I205" s="134"/>
      <c r="J205" s="134"/>
      <c r="K205" s="134"/>
      <c r="L205" s="134"/>
      <c r="M205" s="134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</row>
    <row r="206" spans="1:256" s="119" customFormat="1" ht="16" customHeight="1" x14ac:dyDescent="0.25">
      <c r="A206" s="76"/>
      <c r="B206" s="20"/>
      <c r="C206" s="81"/>
      <c r="D206" s="117"/>
      <c r="E206" s="81"/>
      <c r="F206" s="80"/>
      <c r="G206" s="81"/>
      <c r="H206" s="134"/>
      <c r="I206" s="134"/>
      <c r="J206" s="134"/>
      <c r="K206" s="134"/>
      <c r="L206" s="134"/>
      <c r="M206" s="134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</row>
    <row r="207" spans="1:256" s="119" customFormat="1" ht="16" customHeight="1" x14ac:dyDescent="0.25">
      <c r="A207" s="76"/>
      <c r="B207" s="20"/>
      <c r="C207" s="81"/>
      <c r="D207" s="117"/>
      <c r="E207" s="81"/>
      <c r="F207" s="80"/>
      <c r="G207" s="81"/>
      <c r="H207" s="134"/>
      <c r="I207" s="134"/>
      <c r="J207" s="134"/>
      <c r="K207" s="134"/>
      <c r="L207" s="134"/>
      <c r="M207" s="134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  <c r="IV207" s="20"/>
    </row>
    <row r="208" spans="1:256" s="119" customFormat="1" ht="16" customHeight="1" x14ac:dyDescent="0.25">
      <c r="A208" s="76"/>
      <c r="B208" s="20"/>
      <c r="C208" s="81"/>
      <c r="D208" s="117"/>
      <c r="E208" s="81"/>
      <c r="F208" s="80"/>
      <c r="G208" s="81"/>
      <c r="H208" s="134"/>
      <c r="I208" s="134"/>
      <c r="J208" s="134"/>
      <c r="K208" s="134"/>
      <c r="L208" s="134"/>
      <c r="M208" s="134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</row>
    <row r="209" spans="1:256" s="119" customFormat="1" ht="16" customHeight="1" x14ac:dyDescent="0.25">
      <c r="A209" s="76"/>
      <c r="B209" s="20"/>
      <c r="C209" s="81"/>
      <c r="D209" s="117"/>
      <c r="E209" s="81"/>
      <c r="F209" s="80"/>
      <c r="G209" s="81"/>
      <c r="H209" s="134"/>
      <c r="I209" s="134"/>
      <c r="J209" s="134"/>
      <c r="K209" s="134"/>
      <c r="L209" s="134"/>
      <c r="M209" s="134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</row>
    <row r="210" spans="1:256" s="119" customFormat="1" ht="16" customHeight="1" x14ac:dyDescent="0.25">
      <c r="A210" s="76"/>
      <c r="B210" s="20"/>
      <c r="C210" s="81"/>
      <c r="D210" s="117"/>
      <c r="E210" s="81"/>
      <c r="F210" s="80"/>
      <c r="G210" s="81"/>
      <c r="H210" s="134"/>
      <c r="I210" s="134"/>
      <c r="J210" s="134"/>
      <c r="K210" s="134"/>
      <c r="L210" s="134"/>
      <c r="M210" s="134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</row>
    <row r="211" spans="1:256" s="119" customFormat="1" ht="16" customHeight="1" x14ac:dyDescent="0.25">
      <c r="A211" s="76"/>
      <c r="B211" s="20"/>
      <c r="C211" s="81"/>
      <c r="D211" s="117"/>
      <c r="E211" s="81"/>
      <c r="F211" s="80"/>
      <c r="G211" s="81"/>
      <c r="H211" s="134"/>
      <c r="I211" s="134"/>
      <c r="J211" s="134"/>
      <c r="K211" s="134"/>
      <c r="L211" s="134"/>
      <c r="M211" s="134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</row>
    <row r="212" spans="1:256" s="119" customFormat="1" ht="16" customHeight="1" x14ac:dyDescent="0.25">
      <c r="A212" s="76"/>
      <c r="B212" s="20"/>
      <c r="C212" s="81"/>
      <c r="D212" s="117"/>
      <c r="E212" s="81"/>
      <c r="F212" s="80"/>
      <c r="G212" s="81"/>
      <c r="H212" s="134"/>
      <c r="I212" s="134"/>
      <c r="J212" s="134"/>
      <c r="K212" s="134"/>
      <c r="L212" s="134"/>
      <c r="M212" s="134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</row>
    <row r="213" spans="1:256" s="119" customFormat="1" ht="16" customHeight="1" x14ac:dyDescent="0.25">
      <c r="A213" s="76"/>
      <c r="B213" s="20"/>
      <c r="C213" s="81"/>
      <c r="D213" s="117"/>
      <c r="E213" s="81"/>
      <c r="F213" s="80"/>
      <c r="G213" s="81"/>
      <c r="H213" s="134"/>
      <c r="I213" s="134"/>
      <c r="J213" s="134"/>
      <c r="K213" s="134"/>
      <c r="L213" s="134"/>
      <c r="M213" s="134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</row>
    <row r="214" spans="1:256" s="119" customFormat="1" ht="16" customHeight="1" x14ac:dyDescent="0.25">
      <c r="A214" s="76"/>
      <c r="B214" s="20"/>
      <c r="C214" s="81"/>
      <c r="D214" s="117"/>
      <c r="E214" s="81"/>
      <c r="F214" s="80"/>
      <c r="G214" s="81"/>
      <c r="H214" s="134"/>
      <c r="I214" s="134"/>
      <c r="J214" s="134"/>
      <c r="K214" s="134"/>
      <c r="L214" s="134"/>
      <c r="M214" s="134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</row>
    <row r="215" spans="1:256" s="119" customFormat="1" ht="16" customHeight="1" x14ac:dyDescent="0.25">
      <c r="A215" s="76"/>
      <c r="B215" s="20"/>
      <c r="C215" s="81"/>
      <c r="D215" s="117"/>
      <c r="E215" s="81"/>
      <c r="F215" s="80"/>
      <c r="G215" s="81"/>
      <c r="H215" s="134"/>
      <c r="I215" s="134"/>
      <c r="J215" s="134"/>
      <c r="K215" s="134"/>
      <c r="L215" s="134"/>
      <c r="M215" s="134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</row>
    <row r="216" spans="1:256" s="119" customFormat="1" ht="16" customHeight="1" x14ac:dyDescent="0.25">
      <c r="A216" s="76"/>
      <c r="B216" s="20"/>
      <c r="C216" s="81"/>
      <c r="D216" s="117"/>
      <c r="E216" s="81"/>
      <c r="F216" s="80"/>
      <c r="G216" s="81"/>
      <c r="H216" s="134"/>
      <c r="I216" s="134"/>
      <c r="J216" s="134"/>
      <c r="K216" s="134"/>
      <c r="L216" s="134"/>
      <c r="M216" s="134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</row>
    <row r="217" spans="1:256" s="119" customFormat="1" ht="16" customHeight="1" x14ac:dyDescent="0.25">
      <c r="A217" s="76"/>
      <c r="B217" s="20"/>
      <c r="C217" s="81"/>
      <c r="D217" s="117"/>
      <c r="E217" s="81"/>
      <c r="F217" s="80"/>
      <c r="G217" s="81"/>
      <c r="H217" s="134"/>
      <c r="I217" s="134"/>
      <c r="J217" s="134"/>
      <c r="K217" s="134"/>
      <c r="L217" s="134"/>
      <c r="M217" s="134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</row>
    <row r="218" spans="1:256" s="119" customFormat="1" ht="16" customHeight="1" x14ac:dyDescent="0.25">
      <c r="A218" s="76"/>
      <c r="B218" s="20"/>
      <c r="C218" s="81"/>
      <c r="D218" s="117"/>
      <c r="E218" s="81"/>
      <c r="F218" s="80"/>
      <c r="G218" s="81"/>
      <c r="H218" s="134"/>
      <c r="I218" s="134"/>
      <c r="J218" s="134"/>
      <c r="K218" s="134"/>
      <c r="L218" s="134"/>
      <c r="M218" s="134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</row>
    <row r="219" spans="1:256" s="119" customFormat="1" ht="16" customHeight="1" x14ac:dyDescent="0.25">
      <c r="A219" s="76"/>
      <c r="B219" s="20"/>
      <c r="C219" s="81"/>
      <c r="D219" s="117"/>
      <c r="E219" s="81"/>
      <c r="F219" s="80"/>
      <c r="G219" s="81"/>
      <c r="H219" s="134"/>
      <c r="I219" s="134"/>
      <c r="J219" s="134"/>
      <c r="K219" s="134"/>
      <c r="L219" s="134"/>
      <c r="M219" s="134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</row>
    <row r="220" spans="1:256" s="119" customFormat="1" ht="16" customHeight="1" x14ac:dyDescent="0.25">
      <c r="A220" s="76"/>
      <c r="B220" s="20"/>
      <c r="C220" s="81"/>
      <c r="D220" s="117"/>
      <c r="E220" s="81"/>
      <c r="F220" s="80"/>
      <c r="G220" s="81"/>
      <c r="H220" s="134"/>
      <c r="I220" s="134"/>
      <c r="J220" s="134"/>
      <c r="K220" s="134"/>
      <c r="L220" s="134"/>
      <c r="M220" s="134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</row>
    <row r="221" spans="1:256" s="119" customFormat="1" ht="16" customHeight="1" x14ac:dyDescent="0.25">
      <c r="A221" s="76"/>
      <c r="B221" s="20"/>
      <c r="C221" s="81"/>
      <c r="D221" s="117"/>
      <c r="E221" s="81"/>
      <c r="F221" s="80"/>
      <c r="G221" s="81"/>
      <c r="H221" s="134"/>
      <c r="I221" s="134"/>
      <c r="J221" s="134"/>
      <c r="K221" s="134"/>
      <c r="L221" s="134"/>
      <c r="M221" s="134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</row>
    <row r="222" spans="1:256" s="119" customFormat="1" ht="16" customHeight="1" x14ac:dyDescent="0.25">
      <c r="A222" s="76"/>
      <c r="B222" s="20"/>
      <c r="C222" s="81"/>
      <c r="D222" s="117"/>
      <c r="E222" s="81"/>
      <c r="F222" s="80"/>
      <c r="G222" s="81"/>
      <c r="H222" s="134"/>
      <c r="I222" s="134"/>
      <c r="J222" s="134"/>
      <c r="K222" s="134"/>
      <c r="L222" s="134"/>
      <c r="M222" s="134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</row>
    <row r="223" spans="1:256" s="119" customFormat="1" ht="16" customHeight="1" x14ac:dyDescent="0.25">
      <c r="A223" s="76"/>
      <c r="B223" s="20"/>
      <c r="C223" s="81"/>
      <c r="D223" s="117"/>
      <c r="E223" s="81"/>
      <c r="F223" s="80"/>
      <c r="G223" s="81"/>
      <c r="H223" s="134"/>
      <c r="I223" s="134"/>
      <c r="J223" s="134"/>
      <c r="K223" s="134"/>
      <c r="L223" s="134"/>
      <c r="M223" s="134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</row>
    <row r="224" spans="1:256" s="119" customFormat="1" ht="16" customHeight="1" x14ac:dyDescent="0.25">
      <c r="A224" s="76"/>
      <c r="B224" s="20"/>
      <c r="C224" s="81"/>
      <c r="D224" s="117"/>
      <c r="E224" s="81"/>
      <c r="F224" s="80"/>
      <c r="G224" s="81"/>
      <c r="H224" s="134"/>
      <c r="I224" s="134"/>
      <c r="J224" s="134"/>
      <c r="K224" s="134"/>
      <c r="L224" s="134"/>
      <c r="M224" s="134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  <c r="IV224" s="20"/>
    </row>
    <row r="225" spans="1:256" s="119" customFormat="1" ht="16" customHeight="1" x14ac:dyDescent="0.25">
      <c r="A225" s="76"/>
      <c r="B225" s="20"/>
      <c r="C225" s="81"/>
      <c r="D225" s="117"/>
      <c r="E225" s="81"/>
      <c r="F225" s="80"/>
      <c r="G225" s="81"/>
      <c r="H225" s="134"/>
      <c r="I225" s="134"/>
      <c r="J225" s="134"/>
      <c r="K225" s="134"/>
      <c r="L225" s="134"/>
      <c r="M225" s="134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  <c r="IV225" s="20"/>
    </row>
    <row r="226" spans="1:256" s="119" customFormat="1" ht="16" customHeight="1" x14ac:dyDescent="0.25">
      <c r="A226" s="76"/>
      <c r="B226" s="20"/>
      <c r="C226" s="81"/>
      <c r="D226" s="117"/>
      <c r="E226" s="81"/>
      <c r="F226" s="80"/>
      <c r="G226" s="81"/>
      <c r="H226" s="134"/>
      <c r="I226" s="134"/>
      <c r="J226" s="134"/>
      <c r="K226" s="134"/>
      <c r="L226" s="134"/>
      <c r="M226" s="134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</row>
    <row r="227" spans="1:256" s="119" customFormat="1" ht="16" customHeight="1" x14ac:dyDescent="0.25">
      <c r="A227" s="76"/>
      <c r="B227" s="20"/>
      <c r="C227" s="81"/>
      <c r="D227" s="117"/>
      <c r="E227" s="81"/>
      <c r="F227" s="80"/>
      <c r="G227" s="81"/>
      <c r="H227" s="134"/>
      <c r="I227" s="134"/>
      <c r="J227" s="134"/>
      <c r="K227" s="134"/>
      <c r="L227" s="134"/>
      <c r="M227" s="134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</row>
    <row r="228" spans="1:256" s="119" customFormat="1" ht="16" customHeight="1" x14ac:dyDescent="0.25">
      <c r="A228" s="76"/>
      <c r="B228" s="20"/>
      <c r="C228" s="81"/>
      <c r="D228" s="117"/>
      <c r="E228" s="81"/>
      <c r="F228" s="80"/>
      <c r="G228" s="81"/>
      <c r="H228" s="134"/>
      <c r="I228" s="134"/>
      <c r="J228" s="134"/>
      <c r="K228" s="134"/>
      <c r="L228" s="134"/>
      <c r="M228" s="134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</row>
    <row r="229" spans="1:256" s="119" customFormat="1" ht="16" customHeight="1" x14ac:dyDescent="0.25">
      <c r="A229" s="76"/>
      <c r="B229" s="20"/>
      <c r="C229" s="81"/>
      <c r="D229" s="117"/>
      <c r="E229" s="81"/>
      <c r="F229" s="80"/>
      <c r="G229" s="81"/>
      <c r="H229" s="134"/>
      <c r="I229" s="134"/>
      <c r="J229" s="134"/>
      <c r="K229" s="134"/>
      <c r="L229" s="134"/>
      <c r="M229" s="134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</row>
    <row r="230" spans="1:256" s="119" customFormat="1" ht="16" customHeight="1" x14ac:dyDescent="0.25">
      <c r="A230" s="76"/>
      <c r="B230" s="20"/>
      <c r="C230" s="81"/>
      <c r="D230" s="117"/>
      <c r="E230" s="81"/>
      <c r="F230" s="80"/>
      <c r="G230" s="81"/>
      <c r="H230" s="134"/>
      <c r="I230" s="134"/>
      <c r="J230" s="134"/>
      <c r="K230" s="134"/>
      <c r="L230" s="134"/>
      <c r="M230" s="134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</row>
    <row r="231" spans="1:256" s="119" customFormat="1" ht="16" customHeight="1" x14ac:dyDescent="0.25">
      <c r="A231" s="76"/>
      <c r="B231" s="20"/>
      <c r="C231" s="81"/>
      <c r="D231" s="117"/>
      <c r="E231" s="81"/>
      <c r="F231" s="80"/>
      <c r="G231" s="81"/>
      <c r="H231" s="134"/>
      <c r="I231" s="134"/>
      <c r="J231" s="134"/>
      <c r="K231" s="134"/>
      <c r="L231" s="134"/>
      <c r="M231" s="134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</row>
    <row r="232" spans="1:256" s="119" customFormat="1" ht="16" customHeight="1" x14ac:dyDescent="0.25">
      <c r="A232" s="76"/>
      <c r="B232" s="20"/>
      <c r="C232" s="81"/>
      <c r="D232" s="117"/>
      <c r="E232" s="81"/>
      <c r="F232" s="80"/>
      <c r="G232" s="81"/>
      <c r="H232" s="134"/>
      <c r="I232" s="134"/>
      <c r="J232" s="134"/>
      <c r="K232" s="134"/>
      <c r="L232" s="134"/>
      <c r="M232" s="134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</row>
    <row r="233" spans="1:256" s="119" customFormat="1" ht="16" customHeight="1" x14ac:dyDescent="0.25">
      <c r="A233" s="76"/>
      <c r="B233" s="20"/>
      <c r="C233" s="81"/>
      <c r="D233" s="117"/>
      <c r="E233" s="81"/>
      <c r="F233" s="80"/>
      <c r="G233" s="81"/>
      <c r="H233" s="134"/>
      <c r="I233" s="134"/>
      <c r="J233" s="134"/>
      <c r="K233" s="134"/>
      <c r="L233" s="134"/>
      <c r="M233" s="134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</row>
    <row r="234" spans="1:256" s="119" customFormat="1" ht="16" customHeight="1" x14ac:dyDescent="0.25">
      <c r="A234" s="76"/>
      <c r="B234" s="20"/>
      <c r="C234" s="81"/>
      <c r="D234" s="117"/>
      <c r="E234" s="81"/>
      <c r="F234" s="80"/>
      <c r="G234" s="81"/>
      <c r="H234" s="134"/>
      <c r="I234" s="134"/>
      <c r="J234" s="134"/>
      <c r="K234" s="134"/>
      <c r="L234" s="134"/>
      <c r="M234" s="134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</row>
    <row r="235" spans="1:256" s="119" customFormat="1" ht="16" customHeight="1" x14ac:dyDescent="0.25">
      <c r="A235" s="76"/>
      <c r="B235" s="20"/>
      <c r="C235" s="81"/>
      <c r="D235" s="117"/>
      <c r="E235" s="81"/>
      <c r="F235" s="80"/>
      <c r="G235" s="81"/>
      <c r="H235" s="134"/>
      <c r="I235" s="134"/>
      <c r="J235" s="134"/>
      <c r="K235" s="134"/>
      <c r="L235" s="134"/>
      <c r="M235" s="134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</row>
    <row r="236" spans="1:256" s="119" customFormat="1" ht="16" customHeight="1" x14ac:dyDescent="0.25">
      <c r="A236" s="76"/>
      <c r="B236" s="20"/>
      <c r="C236" s="81"/>
      <c r="D236" s="117"/>
      <c r="E236" s="81"/>
      <c r="F236" s="80"/>
      <c r="G236" s="81"/>
      <c r="H236" s="134"/>
      <c r="I236" s="134"/>
      <c r="J236" s="134"/>
      <c r="K236" s="134"/>
      <c r="L236" s="134"/>
      <c r="M236" s="134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</row>
    <row r="237" spans="1:256" s="119" customFormat="1" ht="16" customHeight="1" x14ac:dyDescent="0.25">
      <c r="A237" s="76"/>
      <c r="B237" s="20"/>
      <c r="C237" s="81"/>
      <c r="D237" s="117"/>
      <c r="E237" s="81"/>
      <c r="F237" s="80"/>
      <c r="G237" s="81"/>
      <c r="H237" s="134"/>
      <c r="I237" s="134"/>
      <c r="J237" s="134"/>
      <c r="K237" s="134"/>
      <c r="L237" s="134"/>
      <c r="M237" s="134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</row>
    <row r="238" spans="1:256" s="119" customFormat="1" ht="16" customHeight="1" x14ac:dyDescent="0.25">
      <c r="A238" s="76"/>
      <c r="B238" s="20"/>
      <c r="C238" s="81"/>
      <c r="D238" s="117"/>
      <c r="E238" s="81"/>
      <c r="F238" s="80"/>
      <c r="G238" s="81"/>
      <c r="H238" s="134"/>
      <c r="I238" s="134"/>
      <c r="J238" s="134"/>
      <c r="K238" s="134"/>
      <c r="L238" s="134"/>
      <c r="M238" s="134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</row>
    <row r="239" spans="1:256" s="119" customFormat="1" ht="16" customHeight="1" x14ac:dyDescent="0.25">
      <c r="A239" s="76"/>
      <c r="B239" s="20"/>
      <c r="C239" s="81"/>
      <c r="D239" s="117"/>
      <c r="E239" s="81"/>
      <c r="F239" s="80"/>
      <c r="G239" s="81"/>
      <c r="H239" s="134"/>
      <c r="I239" s="134"/>
      <c r="J239" s="134"/>
      <c r="K239" s="134"/>
      <c r="L239" s="134"/>
      <c r="M239" s="134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</row>
    <row r="240" spans="1:256" s="119" customFormat="1" ht="16" customHeight="1" x14ac:dyDescent="0.25">
      <c r="A240" s="76"/>
      <c r="B240" s="20"/>
      <c r="C240" s="81"/>
      <c r="D240" s="117"/>
      <c r="E240" s="81"/>
      <c r="F240" s="80"/>
      <c r="G240" s="81"/>
      <c r="H240" s="134"/>
      <c r="I240" s="134"/>
      <c r="J240" s="134"/>
      <c r="K240" s="134"/>
      <c r="L240" s="134"/>
      <c r="M240" s="134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</row>
    <row r="241" spans="1:256" s="119" customFormat="1" ht="16" customHeight="1" x14ac:dyDescent="0.25">
      <c r="A241" s="76"/>
      <c r="B241" s="20"/>
      <c r="C241" s="81"/>
      <c r="D241" s="117"/>
      <c r="E241" s="81"/>
      <c r="F241" s="80"/>
      <c r="G241" s="81"/>
      <c r="H241" s="134"/>
      <c r="I241" s="134"/>
      <c r="J241" s="134"/>
      <c r="K241" s="134"/>
      <c r="L241" s="134"/>
      <c r="M241" s="134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</row>
    <row r="242" spans="1:256" s="119" customFormat="1" ht="16" customHeight="1" x14ac:dyDescent="0.25">
      <c r="A242" s="76"/>
      <c r="B242" s="20"/>
      <c r="C242" s="81"/>
      <c r="D242" s="117"/>
      <c r="E242" s="81"/>
      <c r="F242" s="80"/>
      <c r="G242" s="81"/>
      <c r="H242" s="134"/>
      <c r="I242" s="134"/>
      <c r="J242" s="134"/>
      <c r="K242" s="134"/>
      <c r="L242" s="134"/>
      <c r="M242" s="134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</row>
    <row r="243" spans="1:256" s="119" customFormat="1" ht="16" customHeight="1" x14ac:dyDescent="0.25">
      <c r="A243" s="76"/>
      <c r="B243" s="20"/>
      <c r="C243" s="81"/>
      <c r="D243" s="117"/>
      <c r="E243" s="81"/>
      <c r="F243" s="80"/>
      <c r="G243" s="81"/>
      <c r="H243" s="134"/>
      <c r="I243" s="134"/>
      <c r="J243" s="134"/>
      <c r="K243" s="134"/>
      <c r="L243" s="134"/>
      <c r="M243" s="134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</row>
    <row r="244" spans="1:256" s="119" customFormat="1" ht="16" customHeight="1" x14ac:dyDescent="0.25">
      <c r="A244" s="76"/>
      <c r="B244" s="20"/>
      <c r="C244" s="81"/>
      <c r="D244" s="117"/>
      <c r="E244" s="81"/>
      <c r="F244" s="80"/>
      <c r="G244" s="81"/>
      <c r="H244" s="134"/>
      <c r="I244" s="134"/>
      <c r="J244" s="134"/>
      <c r="K244" s="134"/>
      <c r="L244" s="134"/>
      <c r="M244" s="134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</row>
    <row r="245" spans="1:256" s="119" customFormat="1" ht="16" customHeight="1" x14ac:dyDescent="0.25">
      <c r="A245" s="76"/>
      <c r="B245" s="20"/>
      <c r="C245" s="81"/>
      <c r="D245" s="117"/>
      <c r="E245" s="81"/>
      <c r="F245" s="80"/>
      <c r="G245" s="81"/>
      <c r="H245" s="134"/>
      <c r="I245" s="134"/>
      <c r="J245" s="134"/>
      <c r="K245" s="134"/>
      <c r="L245" s="134"/>
      <c r="M245" s="134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</row>
    <row r="246" spans="1:256" s="119" customFormat="1" ht="16" customHeight="1" x14ac:dyDescent="0.25">
      <c r="A246" s="76"/>
      <c r="B246" s="20"/>
      <c r="C246" s="81"/>
      <c r="D246" s="117"/>
      <c r="E246" s="81"/>
      <c r="F246" s="80"/>
      <c r="G246" s="81"/>
      <c r="H246" s="134"/>
      <c r="I246" s="134"/>
      <c r="J246" s="134"/>
      <c r="K246" s="134"/>
      <c r="L246" s="134"/>
      <c r="M246" s="134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</row>
    <row r="247" spans="1:256" s="119" customFormat="1" ht="16" customHeight="1" x14ac:dyDescent="0.25">
      <c r="A247" s="76"/>
      <c r="B247" s="20"/>
      <c r="C247" s="81"/>
      <c r="D247" s="117"/>
      <c r="E247" s="81"/>
      <c r="F247" s="80"/>
      <c r="G247" s="81"/>
      <c r="H247" s="134"/>
      <c r="I247" s="134"/>
      <c r="J247" s="134"/>
      <c r="K247" s="134"/>
      <c r="L247" s="134"/>
      <c r="M247" s="134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</row>
    <row r="248" spans="1:256" s="119" customFormat="1" ht="16" customHeight="1" x14ac:dyDescent="0.25">
      <c r="A248" s="76"/>
      <c r="B248" s="20"/>
      <c r="C248" s="81"/>
      <c r="D248" s="117"/>
      <c r="E248" s="81"/>
      <c r="F248" s="80"/>
      <c r="G248" s="81"/>
      <c r="H248" s="134"/>
      <c r="I248" s="134"/>
      <c r="J248" s="134"/>
      <c r="K248" s="134"/>
      <c r="L248" s="134"/>
      <c r="M248" s="134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</row>
    <row r="249" spans="1:256" s="119" customFormat="1" ht="16" customHeight="1" x14ac:dyDescent="0.25">
      <c r="A249" s="76"/>
      <c r="B249" s="20"/>
      <c r="C249" s="81"/>
      <c r="D249" s="117"/>
      <c r="E249" s="81"/>
      <c r="F249" s="80"/>
      <c r="G249" s="81"/>
      <c r="H249" s="134"/>
      <c r="I249" s="134"/>
      <c r="J249" s="134"/>
      <c r="K249" s="134"/>
      <c r="L249" s="134"/>
      <c r="M249" s="134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</row>
    <row r="250" spans="1:256" s="119" customFormat="1" ht="16" customHeight="1" x14ac:dyDescent="0.25">
      <c r="A250" s="76"/>
      <c r="B250" s="20"/>
      <c r="C250" s="81"/>
      <c r="D250" s="117"/>
      <c r="E250" s="81"/>
      <c r="F250" s="80"/>
      <c r="G250" s="81"/>
      <c r="H250" s="134"/>
      <c r="I250" s="134"/>
      <c r="J250" s="134"/>
      <c r="K250" s="134"/>
      <c r="L250" s="134"/>
      <c r="M250" s="134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</row>
    <row r="251" spans="1:256" s="119" customFormat="1" ht="16" customHeight="1" x14ac:dyDescent="0.25">
      <c r="A251" s="76"/>
      <c r="B251" s="20"/>
      <c r="C251" s="81"/>
      <c r="D251" s="117"/>
      <c r="E251" s="81"/>
      <c r="F251" s="80"/>
      <c r="G251" s="81"/>
      <c r="H251" s="134"/>
      <c r="I251" s="134"/>
      <c r="J251" s="134"/>
      <c r="K251" s="134"/>
      <c r="L251" s="134"/>
      <c r="M251" s="134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</row>
    <row r="252" spans="1:256" s="119" customFormat="1" ht="16" customHeight="1" x14ac:dyDescent="0.25">
      <c r="A252" s="76"/>
      <c r="B252" s="20"/>
      <c r="C252" s="81"/>
      <c r="D252" s="117"/>
      <c r="E252" s="81"/>
      <c r="F252" s="80"/>
      <c r="G252" s="81"/>
      <c r="H252" s="134"/>
      <c r="I252" s="134"/>
      <c r="J252" s="134"/>
      <c r="K252" s="134"/>
      <c r="L252" s="134"/>
      <c r="M252" s="134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</row>
    <row r="253" spans="1:256" s="119" customFormat="1" ht="16" customHeight="1" x14ac:dyDescent="0.25">
      <c r="A253" s="76"/>
      <c r="B253" s="20"/>
      <c r="C253" s="81"/>
      <c r="D253" s="117"/>
      <c r="E253" s="81"/>
      <c r="F253" s="80"/>
      <c r="G253" s="81"/>
      <c r="H253" s="134"/>
      <c r="I253" s="134"/>
      <c r="J253" s="134"/>
      <c r="K253" s="134"/>
      <c r="L253" s="134"/>
      <c r="M253" s="134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</row>
    <row r="254" spans="1:256" s="119" customFormat="1" ht="16" customHeight="1" x14ac:dyDescent="0.25">
      <c r="A254" s="76"/>
      <c r="B254" s="20"/>
      <c r="C254" s="81"/>
      <c r="D254" s="117"/>
      <c r="E254" s="81"/>
      <c r="F254" s="80"/>
      <c r="G254" s="81"/>
      <c r="H254" s="134"/>
      <c r="I254" s="134"/>
      <c r="J254" s="134"/>
      <c r="K254" s="134"/>
      <c r="L254" s="134"/>
      <c r="M254" s="134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0"/>
    </row>
    <row r="255" spans="1:256" s="119" customFormat="1" ht="16" customHeight="1" x14ac:dyDescent="0.25">
      <c r="A255" s="76"/>
      <c r="B255" s="20"/>
      <c r="C255" s="81"/>
      <c r="D255" s="117"/>
      <c r="E255" s="81"/>
      <c r="F255" s="80"/>
      <c r="G255" s="81"/>
      <c r="H255" s="134"/>
      <c r="I255" s="134"/>
      <c r="J255" s="134"/>
      <c r="K255" s="134"/>
      <c r="L255" s="134"/>
      <c r="M255" s="134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</row>
    <row r="256" spans="1:256" s="119" customFormat="1" ht="16" customHeight="1" x14ac:dyDescent="0.25">
      <c r="A256" s="76"/>
      <c r="B256" s="20"/>
      <c r="C256" s="81"/>
      <c r="D256" s="117"/>
      <c r="E256" s="81"/>
      <c r="F256" s="80"/>
      <c r="G256" s="81"/>
      <c r="H256" s="134"/>
      <c r="I256" s="134"/>
      <c r="J256" s="134"/>
      <c r="K256" s="134"/>
      <c r="L256" s="134"/>
      <c r="M256" s="134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</row>
    <row r="257" spans="1:256" s="119" customFormat="1" ht="16" customHeight="1" x14ac:dyDescent="0.25">
      <c r="A257" s="76"/>
      <c r="B257" s="20"/>
      <c r="C257" s="81"/>
      <c r="D257" s="117"/>
      <c r="E257" s="81"/>
      <c r="F257" s="80"/>
      <c r="G257" s="81"/>
      <c r="H257" s="134"/>
      <c r="I257" s="134"/>
      <c r="J257" s="134"/>
      <c r="K257" s="134"/>
      <c r="L257" s="134"/>
      <c r="M257" s="134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</row>
    <row r="258" spans="1:256" s="119" customFormat="1" ht="16" customHeight="1" x14ac:dyDescent="0.25">
      <c r="A258" s="76"/>
      <c r="B258" s="20"/>
      <c r="C258" s="81"/>
      <c r="D258" s="117"/>
      <c r="E258" s="81"/>
      <c r="F258" s="80"/>
      <c r="G258" s="81"/>
      <c r="H258" s="134"/>
      <c r="I258" s="134"/>
      <c r="J258" s="134"/>
      <c r="K258" s="134"/>
      <c r="L258" s="134"/>
      <c r="M258" s="134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</row>
    <row r="259" spans="1:256" s="119" customFormat="1" ht="16" customHeight="1" x14ac:dyDescent="0.25">
      <c r="A259" s="76"/>
      <c r="B259" s="20"/>
      <c r="C259" s="81"/>
      <c r="D259" s="117"/>
      <c r="E259" s="81"/>
      <c r="F259" s="80"/>
      <c r="G259" s="81"/>
      <c r="H259" s="134"/>
      <c r="I259" s="134"/>
      <c r="J259" s="134"/>
      <c r="K259" s="134"/>
      <c r="L259" s="134"/>
      <c r="M259" s="134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</row>
    <row r="260" spans="1:256" s="119" customFormat="1" ht="16" customHeight="1" x14ac:dyDescent="0.25">
      <c r="A260" s="76"/>
      <c r="B260" s="20"/>
      <c r="C260" s="81"/>
      <c r="D260" s="117"/>
      <c r="E260" s="81"/>
      <c r="F260" s="80"/>
      <c r="G260" s="81"/>
      <c r="H260" s="134"/>
      <c r="I260" s="134"/>
      <c r="J260" s="134"/>
      <c r="K260" s="134"/>
      <c r="L260" s="134"/>
      <c r="M260" s="134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</row>
    <row r="261" spans="1:256" s="119" customFormat="1" ht="16" customHeight="1" x14ac:dyDescent="0.25">
      <c r="A261" s="76"/>
      <c r="B261" s="20"/>
      <c r="C261" s="81"/>
      <c r="D261" s="117"/>
      <c r="E261" s="81"/>
      <c r="F261" s="80"/>
      <c r="G261" s="81"/>
      <c r="H261" s="134"/>
      <c r="I261" s="134"/>
      <c r="J261" s="134"/>
      <c r="K261" s="134"/>
      <c r="L261" s="134"/>
      <c r="M261" s="134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</row>
    <row r="262" spans="1:256" s="119" customFormat="1" ht="16" customHeight="1" x14ac:dyDescent="0.25">
      <c r="A262" s="76"/>
      <c r="B262" s="20"/>
      <c r="C262" s="81"/>
      <c r="D262" s="117"/>
      <c r="E262" s="81"/>
      <c r="F262" s="80"/>
      <c r="G262" s="81"/>
      <c r="H262" s="134"/>
      <c r="I262" s="134"/>
      <c r="J262" s="134"/>
      <c r="K262" s="134"/>
      <c r="L262" s="134"/>
      <c r="M262" s="134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</row>
    <row r="263" spans="1:256" s="119" customFormat="1" ht="16" customHeight="1" x14ac:dyDescent="0.25">
      <c r="A263" s="76"/>
      <c r="B263" s="20"/>
      <c r="C263" s="81"/>
      <c r="D263" s="117"/>
      <c r="E263" s="81"/>
      <c r="F263" s="80"/>
      <c r="G263" s="81"/>
      <c r="H263" s="134"/>
      <c r="I263" s="134"/>
      <c r="J263" s="134"/>
      <c r="K263" s="134"/>
      <c r="L263" s="134"/>
      <c r="M263" s="134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</row>
    <row r="264" spans="1:256" s="119" customFormat="1" ht="16" customHeight="1" x14ac:dyDescent="0.25">
      <c r="A264" s="76"/>
      <c r="B264" s="20"/>
      <c r="C264" s="81"/>
      <c r="D264" s="117"/>
      <c r="E264" s="81"/>
      <c r="F264" s="80"/>
      <c r="G264" s="81"/>
      <c r="H264" s="134"/>
      <c r="I264" s="134"/>
      <c r="J264" s="134"/>
      <c r="K264" s="134"/>
      <c r="L264" s="134"/>
      <c r="M264" s="134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</row>
    <row r="265" spans="1:256" s="119" customFormat="1" ht="16" customHeight="1" x14ac:dyDescent="0.25">
      <c r="A265" s="76"/>
      <c r="B265" s="20"/>
      <c r="C265" s="81"/>
      <c r="D265" s="117"/>
      <c r="E265" s="81"/>
      <c r="F265" s="80"/>
      <c r="G265" s="81"/>
      <c r="H265" s="134"/>
      <c r="I265" s="134"/>
      <c r="J265" s="134"/>
      <c r="K265" s="134"/>
      <c r="L265" s="134"/>
      <c r="M265" s="134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</row>
    <row r="266" spans="1:256" s="119" customFormat="1" ht="16" customHeight="1" x14ac:dyDescent="0.25">
      <c r="A266" s="76"/>
      <c r="B266" s="20"/>
      <c r="C266" s="81"/>
      <c r="D266" s="117"/>
      <c r="E266" s="81"/>
      <c r="F266" s="80"/>
      <c r="G266" s="81"/>
      <c r="H266" s="134"/>
      <c r="I266" s="134"/>
      <c r="J266" s="134"/>
      <c r="K266" s="134"/>
      <c r="L266" s="134"/>
      <c r="M266" s="134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  <c r="IV266" s="20"/>
    </row>
    <row r="267" spans="1:256" s="119" customFormat="1" ht="16" customHeight="1" x14ac:dyDescent="0.25">
      <c r="A267" s="76"/>
      <c r="B267" s="20"/>
      <c r="C267" s="81"/>
      <c r="D267" s="117"/>
      <c r="E267" s="81"/>
      <c r="F267" s="80"/>
      <c r="G267" s="81"/>
      <c r="H267" s="134"/>
      <c r="I267" s="134"/>
      <c r="J267" s="134"/>
      <c r="K267" s="134"/>
      <c r="L267" s="134"/>
      <c r="M267" s="134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</row>
    <row r="268" spans="1:256" s="119" customFormat="1" ht="16" customHeight="1" x14ac:dyDescent="0.25">
      <c r="A268" s="76"/>
      <c r="B268" s="20"/>
      <c r="C268" s="81"/>
      <c r="D268" s="117"/>
      <c r="E268" s="81"/>
      <c r="F268" s="80"/>
      <c r="G268" s="81"/>
      <c r="H268" s="134"/>
      <c r="I268" s="134"/>
      <c r="J268" s="134"/>
      <c r="K268" s="134"/>
      <c r="L268" s="134"/>
      <c r="M268" s="134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  <c r="IV268" s="20"/>
    </row>
    <row r="269" spans="1:256" s="119" customFormat="1" ht="16" customHeight="1" x14ac:dyDescent="0.25">
      <c r="A269" s="76"/>
      <c r="B269" s="20"/>
      <c r="C269" s="81"/>
      <c r="D269" s="117"/>
      <c r="E269" s="81"/>
      <c r="F269" s="80"/>
      <c r="G269" s="81"/>
      <c r="H269" s="134"/>
      <c r="I269" s="134"/>
      <c r="J269" s="134"/>
      <c r="K269" s="134"/>
      <c r="L269" s="134"/>
      <c r="M269" s="134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  <c r="IV269" s="20"/>
    </row>
    <row r="270" spans="1:256" s="119" customFormat="1" ht="16" customHeight="1" x14ac:dyDescent="0.25">
      <c r="A270" s="76"/>
      <c r="B270" s="20"/>
      <c r="C270" s="81"/>
      <c r="D270" s="117"/>
      <c r="E270" s="81"/>
      <c r="F270" s="80"/>
      <c r="G270" s="81"/>
      <c r="H270" s="134"/>
      <c r="I270" s="134"/>
      <c r="J270" s="134"/>
      <c r="K270" s="134"/>
      <c r="L270" s="134"/>
      <c r="M270" s="134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  <c r="IU270" s="20"/>
      <c r="IV270" s="20"/>
    </row>
    <row r="271" spans="1:256" s="119" customFormat="1" ht="16" customHeight="1" x14ac:dyDescent="0.25">
      <c r="A271" s="76"/>
      <c r="B271" s="20"/>
      <c r="C271" s="81"/>
      <c r="D271" s="117"/>
      <c r="E271" s="81"/>
      <c r="F271" s="80"/>
      <c r="G271" s="81"/>
      <c r="H271" s="134"/>
      <c r="I271" s="134"/>
      <c r="J271" s="134"/>
      <c r="K271" s="134"/>
      <c r="L271" s="134"/>
      <c r="M271" s="134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  <c r="IV271" s="20"/>
    </row>
    <row r="272" spans="1:256" s="119" customFormat="1" ht="16" customHeight="1" x14ac:dyDescent="0.25">
      <c r="A272" s="76"/>
      <c r="B272" s="20"/>
      <c r="C272" s="81"/>
      <c r="D272" s="117"/>
      <c r="E272" s="81"/>
      <c r="F272" s="80"/>
      <c r="G272" s="81"/>
      <c r="H272" s="134"/>
      <c r="I272" s="134"/>
      <c r="J272" s="134"/>
      <c r="K272" s="134"/>
      <c r="L272" s="134"/>
      <c r="M272" s="134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  <c r="IV272" s="20"/>
    </row>
    <row r="273" spans="1:256" s="119" customFormat="1" ht="16" customHeight="1" x14ac:dyDescent="0.25">
      <c r="A273" s="76"/>
      <c r="B273" s="20"/>
      <c r="C273" s="81"/>
      <c r="D273" s="117"/>
      <c r="E273" s="81"/>
      <c r="F273" s="80"/>
      <c r="G273" s="81"/>
      <c r="H273" s="134"/>
      <c r="I273" s="134"/>
      <c r="J273" s="134"/>
      <c r="K273" s="134"/>
      <c r="L273" s="134"/>
      <c r="M273" s="134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  <c r="IV273" s="20"/>
    </row>
    <row r="274" spans="1:256" s="119" customFormat="1" ht="16" customHeight="1" x14ac:dyDescent="0.25">
      <c r="A274" s="76"/>
      <c r="B274" s="20"/>
      <c r="C274" s="81"/>
      <c r="D274" s="117"/>
      <c r="E274" s="81"/>
      <c r="F274" s="80"/>
      <c r="G274" s="81"/>
      <c r="H274" s="134"/>
      <c r="I274" s="134"/>
      <c r="J274" s="134"/>
      <c r="K274" s="134"/>
      <c r="L274" s="134"/>
      <c r="M274" s="134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  <c r="IV274" s="20"/>
    </row>
    <row r="275" spans="1:256" s="119" customFormat="1" ht="16" customHeight="1" x14ac:dyDescent="0.25">
      <c r="A275" s="76"/>
      <c r="B275" s="20"/>
      <c r="C275" s="81"/>
      <c r="D275" s="117"/>
      <c r="E275" s="81"/>
      <c r="F275" s="80"/>
      <c r="G275" s="81"/>
      <c r="H275" s="134"/>
      <c r="I275" s="134"/>
      <c r="J275" s="134"/>
      <c r="K275" s="134"/>
      <c r="L275" s="134"/>
      <c r="M275" s="134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T275" s="20"/>
      <c r="IU275" s="20"/>
      <c r="IV275" s="20"/>
    </row>
    <row r="276" spans="1:256" s="119" customFormat="1" ht="16" customHeight="1" x14ac:dyDescent="0.25">
      <c r="A276" s="76"/>
      <c r="B276" s="20"/>
      <c r="C276" s="81"/>
      <c r="D276" s="117"/>
      <c r="E276" s="81"/>
      <c r="F276" s="80"/>
      <c r="G276" s="81"/>
      <c r="H276" s="134"/>
      <c r="I276" s="134"/>
      <c r="J276" s="134"/>
      <c r="K276" s="134"/>
      <c r="L276" s="134"/>
      <c r="M276" s="134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  <c r="IV276" s="20"/>
    </row>
    <row r="277" spans="1:256" s="119" customFormat="1" ht="16" customHeight="1" x14ac:dyDescent="0.25">
      <c r="A277" s="76"/>
      <c r="B277" s="20"/>
      <c r="C277" s="81"/>
      <c r="D277" s="117"/>
      <c r="E277" s="81"/>
      <c r="F277" s="80"/>
      <c r="G277" s="81"/>
      <c r="H277" s="134"/>
      <c r="I277" s="134"/>
      <c r="J277" s="134"/>
      <c r="K277" s="134"/>
      <c r="L277" s="134"/>
      <c r="M277" s="134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  <c r="IV277" s="20"/>
    </row>
    <row r="278" spans="1:256" s="119" customFormat="1" ht="16" customHeight="1" x14ac:dyDescent="0.25">
      <c r="A278" s="76"/>
      <c r="B278" s="20"/>
      <c r="C278" s="81"/>
      <c r="D278" s="117"/>
      <c r="E278" s="81"/>
      <c r="F278" s="80"/>
      <c r="G278" s="81"/>
      <c r="H278" s="134"/>
      <c r="I278" s="134"/>
      <c r="J278" s="134"/>
      <c r="K278" s="134"/>
      <c r="L278" s="134"/>
      <c r="M278" s="134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  <c r="IV278" s="20"/>
    </row>
    <row r="279" spans="1:256" s="119" customFormat="1" ht="16" customHeight="1" x14ac:dyDescent="0.25">
      <c r="A279" s="76"/>
      <c r="B279" s="20"/>
      <c r="C279" s="81"/>
      <c r="D279" s="117"/>
      <c r="E279" s="81"/>
      <c r="F279" s="80"/>
      <c r="G279" s="81"/>
      <c r="H279" s="134"/>
      <c r="I279" s="134"/>
      <c r="J279" s="134"/>
      <c r="K279" s="134"/>
      <c r="L279" s="134"/>
      <c r="M279" s="134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  <c r="IV279" s="20"/>
    </row>
    <row r="280" spans="1:256" s="119" customFormat="1" ht="16" customHeight="1" x14ac:dyDescent="0.25">
      <c r="A280" s="76"/>
      <c r="B280" s="20"/>
      <c r="C280" s="81"/>
      <c r="D280" s="117"/>
      <c r="E280" s="81"/>
      <c r="F280" s="80"/>
      <c r="G280" s="81"/>
      <c r="H280" s="134"/>
      <c r="I280" s="134"/>
      <c r="J280" s="134"/>
      <c r="K280" s="134"/>
      <c r="L280" s="134"/>
      <c r="M280" s="134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  <c r="IV280" s="20"/>
    </row>
    <row r="281" spans="1:256" s="119" customFormat="1" ht="16" customHeight="1" x14ac:dyDescent="0.25">
      <c r="A281" s="76"/>
      <c r="B281" s="20"/>
      <c r="C281" s="81"/>
      <c r="D281" s="117"/>
      <c r="E281" s="81"/>
      <c r="F281" s="80"/>
      <c r="G281" s="81"/>
      <c r="H281" s="134"/>
      <c r="I281" s="134"/>
      <c r="J281" s="134"/>
      <c r="K281" s="134"/>
      <c r="L281" s="134"/>
      <c r="M281" s="134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  <c r="IV281" s="20"/>
    </row>
    <row r="282" spans="1:256" s="119" customFormat="1" ht="16" customHeight="1" x14ac:dyDescent="0.25">
      <c r="A282" s="76"/>
      <c r="B282" s="20"/>
      <c r="C282" s="81"/>
      <c r="D282" s="117"/>
      <c r="E282" s="81"/>
      <c r="F282" s="80"/>
      <c r="G282" s="81"/>
      <c r="H282" s="134"/>
      <c r="I282" s="134"/>
      <c r="J282" s="134"/>
      <c r="K282" s="134"/>
      <c r="L282" s="134"/>
      <c r="M282" s="134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  <c r="IV282" s="20"/>
    </row>
    <row r="283" spans="1:256" s="119" customFormat="1" ht="16" customHeight="1" x14ac:dyDescent="0.25">
      <c r="A283" s="76"/>
      <c r="B283" s="20"/>
      <c r="C283" s="81"/>
      <c r="D283" s="117"/>
      <c r="E283" s="81"/>
      <c r="F283" s="80"/>
      <c r="G283" s="81"/>
      <c r="H283" s="134"/>
      <c r="I283" s="134"/>
      <c r="J283" s="134"/>
      <c r="K283" s="134"/>
      <c r="L283" s="134"/>
      <c r="M283" s="134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</row>
    <row r="284" spans="1:256" s="119" customFormat="1" ht="16" customHeight="1" x14ac:dyDescent="0.25">
      <c r="A284" s="76"/>
      <c r="B284" s="20"/>
      <c r="C284" s="81"/>
      <c r="D284" s="117"/>
      <c r="E284" s="81"/>
      <c r="F284" s="80"/>
      <c r="G284" s="81"/>
      <c r="H284" s="134"/>
      <c r="I284" s="134"/>
      <c r="J284" s="134"/>
      <c r="K284" s="134"/>
      <c r="L284" s="134"/>
      <c r="M284" s="134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T284" s="20"/>
      <c r="IU284" s="20"/>
      <c r="IV284" s="20"/>
    </row>
    <row r="285" spans="1:256" s="119" customFormat="1" ht="16" customHeight="1" x14ac:dyDescent="0.25">
      <c r="A285" s="76"/>
      <c r="B285" s="20"/>
      <c r="C285" s="81"/>
      <c r="D285" s="117"/>
      <c r="E285" s="81"/>
      <c r="F285" s="80"/>
      <c r="G285" s="81"/>
      <c r="H285" s="134"/>
      <c r="I285" s="134"/>
      <c r="J285" s="134"/>
      <c r="K285" s="134"/>
      <c r="L285" s="134"/>
      <c r="M285" s="134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T285" s="20"/>
      <c r="IU285" s="20"/>
      <c r="IV285" s="20"/>
    </row>
    <row r="286" spans="1:256" s="119" customFormat="1" ht="16" customHeight="1" x14ac:dyDescent="0.25">
      <c r="A286" s="76"/>
      <c r="B286" s="20"/>
      <c r="C286" s="81"/>
      <c r="D286" s="117"/>
      <c r="E286" s="81"/>
      <c r="F286" s="80"/>
      <c r="G286" s="81"/>
      <c r="H286" s="134"/>
      <c r="I286" s="134"/>
      <c r="J286" s="134"/>
      <c r="K286" s="134"/>
      <c r="L286" s="134"/>
      <c r="M286" s="134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  <c r="IV286" s="20"/>
    </row>
    <row r="287" spans="1:256" s="119" customFormat="1" ht="16" customHeight="1" x14ac:dyDescent="0.25">
      <c r="A287" s="76"/>
      <c r="B287" s="20"/>
      <c r="C287" s="81"/>
      <c r="D287" s="117"/>
      <c r="E287" s="81"/>
      <c r="F287" s="80"/>
      <c r="G287" s="81"/>
      <c r="H287" s="134"/>
      <c r="I287" s="134"/>
      <c r="J287" s="134"/>
      <c r="K287" s="134"/>
      <c r="L287" s="134"/>
      <c r="M287" s="134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  <c r="IV287" s="20"/>
    </row>
    <row r="288" spans="1:256" s="119" customFormat="1" ht="16" customHeight="1" x14ac:dyDescent="0.25">
      <c r="A288" s="76"/>
      <c r="B288" s="20"/>
      <c r="C288" s="81"/>
      <c r="D288" s="117"/>
      <c r="E288" s="81"/>
      <c r="F288" s="80"/>
      <c r="G288" s="81"/>
      <c r="H288" s="134"/>
      <c r="I288" s="134"/>
      <c r="J288" s="134"/>
      <c r="K288" s="134"/>
      <c r="L288" s="134"/>
      <c r="M288" s="134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  <c r="IU288" s="20"/>
      <c r="IV288" s="20"/>
    </row>
    <row r="289" spans="1:256" s="119" customFormat="1" ht="16" customHeight="1" x14ac:dyDescent="0.25">
      <c r="A289" s="76"/>
      <c r="B289" s="20"/>
      <c r="C289" s="81"/>
      <c r="D289" s="117"/>
      <c r="E289" s="81"/>
      <c r="F289" s="80"/>
      <c r="G289" s="81"/>
      <c r="H289" s="134"/>
      <c r="I289" s="134"/>
      <c r="J289" s="134"/>
      <c r="K289" s="134"/>
      <c r="L289" s="134"/>
      <c r="M289" s="134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  <c r="IV289" s="20"/>
    </row>
    <row r="290" spans="1:256" s="119" customFormat="1" ht="16" customHeight="1" x14ac:dyDescent="0.25">
      <c r="A290" s="76"/>
      <c r="B290" s="20"/>
      <c r="C290" s="81"/>
      <c r="D290" s="117"/>
      <c r="E290" s="81"/>
      <c r="F290" s="80"/>
      <c r="G290" s="81"/>
      <c r="H290" s="134"/>
      <c r="I290" s="134"/>
      <c r="J290" s="134"/>
      <c r="K290" s="134"/>
      <c r="L290" s="134"/>
      <c r="M290" s="134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  <c r="IV290" s="20"/>
    </row>
    <row r="291" spans="1:256" s="119" customFormat="1" ht="16" customHeight="1" x14ac:dyDescent="0.25">
      <c r="A291" s="76"/>
      <c r="B291" s="20"/>
      <c r="C291" s="81"/>
      <c r="D291" s="117"/>
      <c r="E291" s="81"/>
      <c r="F291" s="80"/>
      <c r="G291" s="81"/>
      <c r="H291" s="134"/>
      <c r="I291" s="134"/>
      <c r="J291" s="134"/>
      <c r="K291" s="134"/>
      <c r="L291" s="134"/>
      <c r="M291" s="134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</row>
    <row r="292" spans="1:256" s="119" customFormat="1" ht="16" customHeight="1" x14ac:dyDescent="0.25">
      <c r="A292" s="76"/>
      <c r="B292" s="20"/>
      <c r="C292" s="81"/>
      <c r="D292" s="117"/>
      <c r="E292" s="81"/>
      <c r="F292" s="80"/>
      <c r="G292" s="81"/>
      <c r="H292" s="134"/>
      <c r="I292" s="134"/>
      <c r="J292" s="134"/>
      <c r="K292" s="134"/>
      <c r="L292" s="134"/>
      <c r="M292" s="134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  <c r="IV292" s="20"/>
    </row>
    <row r="293" spans="1:256" s="119" customFormat="1" ht="16" customHeight="1" x14ac:dyDescent="0.25">
      <c r="A293" s="76"/>
      <c r="B293" s="20"/>
      <c r="C293" s="81"/>
      <c r="D293" s="117"/>
      <c r="E293" s="81"/>
      <c r="F293" s="80"/>
      <c r="G293" s="81"/>
      <c r="H293" s="134"/>
      <c r="I293" s="134"/>
      <c r="J293" s="134"/>
      <c r="K293" s="134"/>
      <c r="L293" s="134"/>
      <c r="M293" s="134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  <c r="IV293" s="20"/>
    </row>
    <row r="294" spans="1:256" s="119" customFormat="1" ht="16" customHeight="1" x14ac:dyDescent="0.25">
      <c r="A294" s="76"/>
      <c r="B294" s="20"/>
      <c r="C294" s="81"/>
      <c r="D294" s="117"/>
      <c r="E294" s="81"/>
      <c r="F294" s="80"/>
      <c r="G294" s="81"/>
      <c r="H294" s="134"/>
      <c r="I294" s="134"/>
      <c r="J294" s="134"/>
      <c r="K294" s="134"/>
      <c r="L294" s="134"/>
      <c r="M294" s="134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</row>
    <row r="295" spans="1:256" s="119" customFormat="1" ht="16" customHeight="1" x14ac:dyDescent="0.25">
      <c r="A295" s="76"/>
      <c r="B295" s="20"/>
      <c r="C295" s="81"/>
      <c r="D295" s="117"/>
      <c r="E295" s="81"/>
      <c r="F295" s="80"/>
      <c r="G295" s="81"/>
      <c r="H295" s="134"/>
      <c r="I295" s="134"/>
      <c r="J295" s="134"/>
      <c r="K295" s="134"/>
      <c r="L295" s="134"/>
      <c r="M295" s="134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  <c r="IU295" s="20"/>
      <c r="IV295" s="20"/>
    </row>
    <row r="296" spans="1:256" s="119" customFormat="1" ht="16" customHeight="1" x14ac:dyDescent="0.25">
      <c r="A296" s="76"/>
      <c r="B296" s="20"/>
      <c r="C296" s="81"/>
      <c r="D296" s="117"/>
      <c r="E296" s="81"/>
      <c r="F296" s="80"/>
      <c r="G296" s="81"/>
      <c r="H296" s="134"/>
      <c r="I296" s="134"/>
      <c r="J296" s="134"/>
      <c r="K296" s="134"/>
      <c r="L296" s="134"/>
      <c r="M296" s="134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  <c r="IV296" s="20"/>
    </row>
    <row r="297" spans="1:256" s="119" customFormat="1" ht="16" customHeight="1" x14ac:dyDescent="0.25">
      <c r="A297" s="76"/>
      <c r="B297" s="20"/>
      <c r="C297" s="81"/>
      <c r="D297" s="117"/>
      <c r="E297" s="81"/>
      <c r="F297" s="80"/>
      <c r="G297" s="81"/>
      <c r="H297" s="134"/>
      <c r="I297" s="134"/>
      <c r="J297" s="134"/>
      <c r="K297" s="134"/>
      <c r="L297" s="134"/>
      <c r="M297" s="134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256" s="119" customFormat="1" ht="16" customHeight="1" x14ac:dyDescent="0.25">
      <c r="A298" s="76"/>
      <c r="B298" s="20"/>
      <c r="C298" s="81"/>
      <c r="D298" s="117"/>
      <c r="E298" s="81"/>
      <c r="F298" s="80"/>
      <c r="G298" s="81"/>
      <c r="H298" s="134"/>
      <c r="I298" s="134"/>
      <c r="J298" s="134"/>
      <c r="K298" s="134"/>
      <c r="L298" s="134"/>
      <c r="M298" s="134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  <c r="IV298" s="20"/>
    </row>
    <row r="299" spans="1:256" s="119" customFormat="1" ht="16" customHeight="1" x14ac:dyDescent="0.25">
      <c r="A299" s="76"/>
      <c r="B299" s="20"/>
      <c r="C299" s="81"/>
      <c r="D299" s="117"/>
      <c r="E299" s="81"/>
      <c r="F299" s="80"/>
      <c r="G299" s="81"/>
      <c r="H299" s="134"/>
      <c r="I299" s="134"/>
      <c r="J299" s="134"/>
      <c r="K299" s="134"/>
      <c r="L299" s="134"/>
      <c r="M299" s="134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  <c r="IV299" s="20"/>
    </row>
    <row r="300" spans="1:256" s="119" customFormat="1" ht="16" customHeight="1" x14ac:dyDescent="0.25">
      <c r="A300" s="76"/>
      <c r="B300" s="20"/>
      <c r="C300" s="81"/>
      <c r="D300" s="117"/>
      <c r="E300" s="81"/>
      <c r="F300" s="80"/>
      <c r="G300" s="81"/>
      <c r="H300" s="134"/>
      <c r="I300" s="134"/>
      <c r="J300" s="134"/>
      <c r="K300" s="134"/>
      <c r="L300" s="134"/>
      <c r="M300" s="134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  <c r="IU300" s="20"/>
      <c r="IV300" s="20"/>
    </row>
    <row r="301" spans="1:256" s="119" customFormat="1" ht="16" customHeight="1" x14ac:dyDescent="0.25">
      <c r="A301" s="76"/>
      <c r="B301" s="20"/>
      <c r="C301" s="81"/>
      <c r="D301" s="117"/>
      <c r="E301" s="81"/>
      <c r="F301" s="80"/>
      <c r="G301" s="81"/>
      <c r="H301" s="134"/>
      <c r="I301" s="134"/>
      <c r="J301" s="134"/>
      <c r="K301" s="134"/>
      <c r="L301" s="134"/>
      <c r="M301" s="134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</row>
    <row r="302" spans="1:256" s="119" customFormat="1" ht="16" customHeight="1" x14ac:dyDescent="0.25">
      <c r="A302" s="76"/>
      <c r="B302" s="20"/>
      <c r="C302" s="81"/>
      <c r="D302" s="117"/>
      <c r="E302" s="81"/>
      <c r="F302" s="80"/>
      <c r="G302" s="81"/>
      <c r="H302" s="134"/>
      <c r="I302" s="134"/>
      <c r="J302" s="134"/>
      <c r="K302" s="134"/>
      <c r="L302" s="134"/>
      <c r="M302" s="134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</row>
    <row r="303" spans="1:256" s="119" customFormat="1" ht="16" customHeight="1" x14ac:dyDescent="0.25">
      <c r="A303" s="76"/>
      <c r="B303" s="20"/>
      <c r="C303" s="81"/>
      <c r="D303" s="117"/>
      <c r="E303" s="81"/>
      <c r="F303" s="80"/>
      <c r="G303" s="81"/>
      <c r="H303" s="134"/>
      <c r="I303" s="134"/>
      <c r="J303" s="134"/>
      <c r="K303" s="134"/>
      <c r="L303" s="134"/>
      <c r="M303" s="134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  <c r="IU303" s="20"/>
      <c r="IV303" s="20"/>
    </row>
    <row r="304" spans="1:256" s="119" customFormat="1" ht="16" customHeight="1" x14ac:dyDescent="0.25">
      <c r="A304" s="76"/>
      <c r="B304" s="20"/>
      <c r="C304" s="81"/>
      <c r="D304" s="117"/>
      <c r="E304" s="81"/>
      <c r="F304" s="80"/>
      <c r="G304" s="81"/>
      <c r="H304" s="134"/>
      <c r="I304" s="134"/>
      <c r="J304" s="134"/>
      <c r="K304" s="134"/>
      <c r="L304" s="134"/>
      <c r="M304" s="134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  <c r="IV304" s="20"/>
    </row>
    <row r="305" spans="1:256" s="119" customFormat="1" ht="16" customHeight="1" x14ac:dyDescent="0.25">
      <c r="A305" s="76"/>
      <c r="B305" s="20"/>
      <c r="C305" s="81"/>
      <c r="D305" s="117"/>
      <c r="E305" s="81"/>
      <c r="F305" s="80"/>
      <c r="G305" s="81"/>
      <c r="H305" s="134"/>
      <c r="I305" s="134"/>
      <c r="J305" s="134"/>
      <c r="K305" s="134"/>
      <c r="L305" s="134"/>
      <c r="M305" s="134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  <c r="IV305" s="20"/>
    </row>
    <row r="306" spans="1:256" s="119" customFormat="1" ht="16" customHeight="1" x14ac:dyDescent="0.25">
      <c r="A306" s="76"/>
      <c r="B306" s="20"/>
      <c r="C306" s="81"/>
      <c r="D306" s="117"/>
      <c r="E306" s="81"/>
      <c r="F306" s="80"/>
      <c r="G306" s="81"/>
      <c r="H306" s="134"/>
      <c r="I306" s="134"/>
      <c r="J306" s="134"/>
      <c r="K306" s="134"/>
      <c r="L306" s="134"/>
      <c r="M306" s="134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  <c r="IV306" s="20"/>
    </row>
    <row r="307" spans="1:256" s="119" customFormat="1" ht="16" customHeight="1" x14ac:dyDescent="0.25">
      <c r="A307" s="76"/>
      <c r="B307" s="20"/>
      <c r="C307" s="81"/>
      <c r="D307" s="117"/>
      <c r="E307" s="81"/>
      <c r="F307" s="80"/>
      <c r="G307" s="81"/>
      <c r="H307" s="134"/>
      <c r="I307" s="134"/>
      <c r="J307" s="134"/>
      <c r="K307" s="134"/>
      <c r="L307" s="134"/>
      <c r="M307" s="134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  <c r="IV307" s="20"/>
    </row>
    <row r="308" spans="1:256" s="119" customFormat="1" ht="16" customHeight="1" x14ac:dyDescent="0.25">
      <c r="A308" s="76"/>
      <c r="B308" s="20"/>
      <c r="C308" s="81"/>
      <c r="D308" s="117"/>
      <c r="E308" s="81"/>
      <c r="F308" s="80"/>
      <c r="G308" s="81"/>
      <c r="H308" s="134"/>
      <c r="I308" s="134"/>
      <c r="J308" s="134"/>
      <c r="K308" s="134"/>
      <c r="L308" s="134"/>
      <c r="M308" s="134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  <c r="IV308" s="20"/>
    </row>
    <row r="309" spans="1:256" s="119" customFormat="1" ht="16" customHeight="1" x14ac:dyDescent="0.25">
      <c r="A309" s="76"/>
      <c r="B309" s="20"/>
      <c r="C309" s="81"/>
      <c r="D309" s="117"/>
      <c r="E309" s="81"/>
      <c r="F309" s="80"/>
      <c r="G309" s="81"/>
      <c r="H309" s="134"/>
      <c r="I309" s="134"/>
      <c r="J309" s="134"/>
      <c r="K309" s="134"/>
      <c r="L309" s="134"/>
      <c r="M309" s="134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  <c r="IV309" s="20"/>
    </row>
    <row r="310" spans="1:256" s="119" customFormat="1" ht="16" customHeight="1" x14ac:dyDescent="0.25">
      <c r="A310" s="76"/>
      <c r="B310" s="20"/>
      <c r="C310" s="81"/>
      <c r="D310" s="117"/>
      <c r="E310" s="81"/>
      <c r="F310" s="80"/>
      <c r="G310" s="81"/>
      <c r="H310" s="134"/>
      <c r="I310" s="134"/>
      <c r="J310" s="134"/>
      <c r="K310" s="134"/>
      <c r="L310" s="134"/>
      <c r="M310" s="134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  <c r="IV310" s="20"/>
    </row>
    <row r="311" spans="1:256" s="119" customFormat="1" ht="16" customHeight="1" x14ac:dyDescent="0.25">
      <c r="A311" s="76"/>
      <c r="B311" s="20"/>
      <c r="C311" s="81"/>
      <c r="D311" s="117"/>
      <c r="E311" s="81"/>
      <c r="F311" s="80"/>
      <c r="G311" s="81"/>
      <c r="H311" s="134"/>
      <c r="I311" s="134"/>
      <c r="J311" s="134"/>
      <c r="K311" s="134"/>
      <c r="L311" s="134"/>
      <c r="M311" s="134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  <c r="IV311" s="20"/>
    </row>
    <row r="312" spans="1:256" s="119" customFormat="1" ht="16" customHeight="1" x14ac:dyDescent="0.25">
      <c r="A312" s="76"/>
      <c r="B312" s="20"/>
      <c r="C312" s="81"/>
      <c r="D312" s="117"/>
      <c r="E312" s="81"/>
      <c r="F312" s="80"/>
      <c r="G312" s="81"/>
      <c r="H312" s="134"/>
      <c r="I312" s="134"/>
      <c r="J312" s="134"/>
      <c r="K312" s="134"/>
      <c r="L312" s="134"/>
      <c r="M312" s="134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</row>
    <row r="313" spans="1:256" s="119" customFormat="1" ht="16" customHeight="1" x14ac:dyDescent="0.25">
      <c r="A313" s="76"/>
      <c r="B313" s="20"/>
      <c r="C313" s="81"/>
      <c r="D313" s="117"/>
      <c r="E313" s="81"/>
      <c r="F313" s="80"/>
      <c r="G313" s="81"/>
      <c r="H313" s="134"/>
      <c r="I313" s="134"/>
      <c r="J313" s="134"/>
      <c r="K313" s="134"/>
      <c r="L313" s="134"/>
      <c r="M313" s="134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  <c r="IV313" s="20"/>
    </row>
    <row r="314" spans="1:256" s="119" customFormat="1" ht="16" customHeight="1" x14ac:dyDescent="0.25">
      <c r="A314" s="76"/>
      <c r="B314" s="20"/>
      <c r="C314" s="81"/>
      <c r="D314" s="117"/>
      <c r="E314" s="81"/>
      <c r="F314" s="80"/>
      <c r="G314" s="81"/>
      <c r="H314" s="134"/>
      <c r="I314" s="134"/>
      <c r="J314" s="134"/>
      <c r="K314" s="134"/>
      <c r="L314" s="134"/>
      <c r="M314" s="134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  <c r="IU314" s="20"/>
      <c r="IV314" s="20"/>
    </row>
    <row r="315" spans="1:256" s="119" customFormat="1" ht="16" customHeight="1" x14ac:dyDescent="0.25">
      <c r="A315" s="76"/>
      <c r="B315" s="20"/>
      <c r="C315" s="81"/>
      <c r="D315" s="117"/>
      <c r="E315" s="81"/>
      <c r="F315" s="80"/>
      <c r="G315" s="81"/>
      <c r="H315" s="134"/>
      <c r="I315" s="134"/>
      <c r="J315" s="134"/>
      <c r="K315" s="134"/>
      <c r="L315" s="134"/>
      <c r="M315" s="134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</row>
    <row r="316" spans="1:256" s="119" customFormat="1" ht="16" customHeight="1" x14ac:dyDescent="0.25">
      <c r="A316" s="76"/>
      <c r="B316" s="20"/>
      <c r="C316" s="81"/>
      <c r="D316" s="117"/>
      <c r="E316" s="81"/>
      <c r="F316" s="80"/>
      <c r="G316" s="81"/>
      <c r="H316" s="134"/>
      <c r="I316" s="134"/>
      <c r="J316" s="134"/>
      <c r="K316" s="134"/>
      <c r="L316" s="134"/>
      <c r="M316" s="134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  <c r="IV316" s="20"/>
    </row>
    <row r="317" spans="1:256" s="119" customFormat="1" ht="16" customHeight="1" x14ac:dyDescent="0.25">
      <c r="A317" s="76"/>
      <c r="B317" s="20"/>
      <c r="C317" s="81"/>
      <c r="D317" s="117"/>
      <c r="E317" s="81"/>
      <c r="F317" s="80"/>
      <c r="G317" s="81"/>
      <c r="H317" s="134"/>
      <c r="I317" s="134"/>
      <c r="J317" s="134"/>
      <c r="K317" s="134"/>
      <c r="L317" s="134"/>
      <c r="M317" s="134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  <c r="IV317" s="20"/>
    </row>
    <row r="318" spans="1:256" s="119" customFormat="1" ht="16" customHeight="1" x14ac:dyDescent="0.25">
      <c r="A318" s="76"/>
      <c r="B318" s="20"/>
      <c r="C318" s="81"/>
      <c r="D318" s="117"/>
      <c r="E318" s="81"/>
      <c r="F318" s="80"/>
      <c r="G318" s="81"/>
      <c r="H318" s="134"/>
      <c r="I318" s="134"/>
      <c r="J318" s="134"/>
      <c r="K318" s="134"/>
      <c r="L318" s="134"/>
      <c r="M318" s="134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  <c r="IV318" s="20"/>
    </row>
    <row r="319" spans="1:256" s="119" customFormat="1" ht="16" customHeight="1" x14ac:dyDescent="0.25">
      <c r="A319" s="76"/>
      <c r="B319" s="20"/>
      <c r="C319" s="81"/>
      <c r="D319" s="117"/>
      <c r="E319" s="81"/>
      <c r="F319" s="80"/>
      <c r="G319" s="81"/>
      <c r="H319" s="134"/>
      <c r="I319" s="134"/>
      <c r="J319" s="134"/>
      <c r="K319" s="134"/>
      <c r="L319" s="134"/>
      <c r="M319" s="134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  <c r="IV319" s="20"/>
    </row>
    <row r="320" spans="1:256" s="119" customFormat="1" ht="16" customHeight="1" x14ac:dyDescent="0.25">
      <c r="A320" s="76"/>
      <c r="B320" s="20"/>
      <c r="C320" s="81"/>
      <c r="D320" s="117"/>
      <c r="E320" s="81"/>
      <c r="F320" s="80"/>
      <c r="G320" s="81"/>
      <c r="H320" s="134"/>
      <c r="I320" s="134"/>
      <c r="J320" s="134"/>
      <c r="K320" s="134"/>
      <c r="L320" s="134"/>
      <c r="M320" s="134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  <c r="IU320" s="20"/>
      <c r="IV320" s="20"/>
    </row>
    <row r="321" spans="1:256" s="119" customFormat="1" ht="16" customHeight="1" x14ac:dyDescent="0.25">
      <c r="A321" s="76"/>
      <c r="B321" s="20"/>
      <c r="C321" s="81"/>
      <c r="D321" s="117"/>
      <c r="E321" s="81"/>
      <c r="F321" s="80"/>
      <c r="G321" s="81"/>
      <c r="H321" s="134"/>
      <c r="I321" s="134"/>
      <c r="J321" s="134"/>
      <c r="K321" s="134"/>
      <c r="L321" s="134"/>
      <c r="M321" s="134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  <c r="IV321" s="20"/>
    </row>
    <row r="322" spans="1:256" s="119" customFormat="1" ht="16" customHeight="1" x14ac:dyDescent="0.25">
      <c r="A322" s="76"/>
      <c r="B322" s="20"/>
      <c r="C322" s="81"/>
      <c r="D322" s="117"/>
      <c r="E322" s="81"/>
      <c r="F322" s="80"/>
      <c r="G322" s="81"/>
      <c r="H322" s="134"/>
      <c r="I322" s="134"/>
      <c r="J322" s="134"/>
      <c r="K322" s="134"/>
      <c r="L322" s="134"/>
      <c r="M322" s="134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  <c r="IV322" s="20"/>
    </row>
    <row r="323" spans="1:256" s="119" customFormat="1" ht="16" customHeight="1" x14ac:dyDescent="0.25">
      <c r="A323" s="76"/>
      <c r="B323" s="20"/>
      <c r="C323" s="81"/>
      <c r="D323" s="117"/>
      <c r="E323" s="81"/>
      <c r="F323" s="80"/>
      <c r="G323" s="81"/>
      <c r="H323" s="134"/>
      <c r="I323" s="134"/>
      <c r="J323" s="134"/>
      <c r="K323" s="134"/>
      <c r="L323" s="134"/>
      <c r="M323" s="134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  <c r="IV323" s="20"/>
    </row>
    <row r="324" spans="1:256" s="119" customFormat="1" ht="16" customHeight="1" x14ac:dyDescent="0.25">
      <c r="A324" s="76"/>
      <c r="B324" s="20"/>
      <c r="C324" s="81"/>
      <c r="D324" s="117"/>
      <c r="E324" s="81"/>
      <c r="F324" s="80"/>
      <c r="G324" s="81"/>
      <c r="H324" s="134"/>
      <c r="I324" s="134"/>
      <c r="J324" s="134"/>
      <c r="K324" s="134"/>
      <c r="L324" s="134"/>
      <c r="M324" s="134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  <c r="IU324" s="20"/>
      <c r="IV324" s="20"/>
    </row>
    <row r="325" spans="1:256" s="119" customFormat="1" ht="16" customHeight="1" x14ac:dyDescent="0.25">
      <c r="A325" s="76"/>
      <c r="B325" s="20"/>
      <c r="C325" s="81"/>
      <c r="D325" s="117"/>
      <c r="E325" s="81"/>
      <c r="F325" s="80"/>
      <c r="G325" s="81"/>
      <c r="H325" s="134"/>
      <c r="I325" s="134"/>
      <c r="J325" s="134"/>
      <c r="K325" s="134"/>
      <c r="L325" s="134"/>
      <c r="M325" s="134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  <c r="IV325" s="20"/>
    </row>
    <row r="326" spans="1:256" s="119" customFormat="1" ht="16" customHeight="1" x14ac:dyDescent="0.25">
      <c r="A326" s="76"/>
      <c r="B326" s="20"/>
      <c r="C326" s="81"/>
      <c r="D326" s="117"/>
      <c r="E326" s="81"/>
      <c r="F326" s="80"/>
      <c r="G326" s="81"/>
      <c r="H326" s="134"/>
      <c r="I326" s="134"/>
      <c r="J326" s="134"/>
      <c r="K326" s="134"/>
      <c r="L326" s="134"/>
      <c r="M326" s="134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  <c r="IT326" s="20"/>
      <c r="IU326" s="20"/>
      <c r="IV326" s="20"/>
    </row>
    <row r="327" spans="1:256" s="119" customFormat="1" ht="16" customHeight="1" x14ac:dyDescent="0.25">
      <c r="A327" s="76"/>
      <c r="B327" s="20"/>
      <c r="C327" s="81"/>
      <c r="D327" s="117"/>
      <c r="E327" s="81"/>
      <c r="F327" s="80"/>
      <c r="G327" s="81"/>
      <c r="H327" s="134"/>
      <c r="I327" s="134"/>
      <c r="J327" s="134"/>
      <c r="K327" s="134"/>
      <c r="L327" s="134"/>
      <c r="M327" s="134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  <c r="IT327" s="20"/>
      <c r="IU327" s="20"/>
      <c r="IV327" s="20"/>
    </row>
    <row r="328" spans="1:256" s="119" customFormat="1" ht="16" customHeight="1" x14ac:dyDescent="0.25">
      <c r="A328" s="76"/>
      <c r="B328" s="20"/>
      <c r="C328" s="81"/>
      <c r="D328" s="117"/>
      <c r="E328" s="81"/>
      <c r="F328" s="80"/>
      <c r="G328" s="81"/>
      <c r="H328" s="134"/>
      <c r="I328" s="134"/>
      <c r="J328" s="134"/>
      <c r="K328" s="134"/>
      <c r="L328" s="134"/>
      <c r="M328" s="134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  <c r="GN328" s="20"/>
      <c r="GO328" s="20"/>
      <c r="GP328" s="20"/>
      <c r="GQ328" s="20"/>
      <c r="GR328" s="20"/>
      <c r="GS328" s="20"/>
      <c r="GT328" s="20"/>
      <c r="GU328" s="20"/>
      <c r="GV328" s="20"/>
      <c r="GW328" s="20"/>
      <c r="GX328" s="20"/>
      <c r="GY328" s="20"/>
      <c r="GZ328" s="20"/>
      <c r="HA328" s="20"/>
      <c r="HB328" s="20"/>
      <c r="HC328" s="20"/>
      <c r="HD328" s="20"/>
      <c r="HE328" s="20"/>
      <c r="HF328" s="20"/>
      <c r="HG328" s="20"/>
      <c r="HH328" s="20"/>
      <c r="HI328" s="20"/>
      <c r="HJ328" s="20"/>
      <c r="HK328" s="20"/>
      <c r="HL328" s="20"/>
      <c r="HM328" s="20"/>
      <c r="HN328" s="20"/>
      <c r="HO328" s="20"/>
      <c r="HP328" s="20"/>
      <c r="HQ328" s="20"/>
      <c r="HR328" s="20"/>
      <c r="HS328" s="20"/>
      <c r="HT328" s="20"/>
      <c r="HU328" s="20"/>
      <c r="HV328" s="20"/>
      <c r="HW328" s="20"/>
      <c r="HX328" s="20"/>
      <c r="HY328" s="20"/>
      <c r="HZ328" s="20"/>
      <c r="IA328" s="20"/>
      <c r="IB328" s="20"/>
      <c r="IC328" s="20"/>
      <c r="ID328" s="20"/>
      <c r="IE328" s="20"/>
      <c r="IF328" s="20"/>
      <c r="IG328" s="20"/>
      <c r="IH328" s="20"/>
      <c r="II328" s="20"/>
      <c r="IJ328" s="20"/>
      <c r="IK328" s="20"/>
      <c r="IL328" s="20"/>
      <c r="IM328" s="20"/>
      <c r="IN328" s="20"/>
      <c r="IO328" s="20"/>
      <c r="IP328" s="20"/>
      <c r="IQ328" s="20"/>
      <c r="IR328" s="20"/>
      <c r="IS328" s="20"/>
      <c r="IT328" s="20"/>
      <c r="IU328" s="20"/>
      <c r="IV328" s="20"/>
    </row>
    <row r="329" spans="1:256" s="119" customFormat="1" ht="16" customHeight="1" x14ac:dyDescent="0.25">
      <c r="A329" s="76"/>
      <c r="B329" s="20"/>
      <c r="C329" s="81"/>
      <c r="D329" s="117"/>
      <c r="E329" s="81"/>
      <c r="F329" s="80"/>
      <c r="G329" s="81"/>
      <c r="H329" s="134"/>
      <c r="I329" s="134"/>
      <c r="J329" s="134"/>
      <c r="K329" s="134"/>
      <c r="L329" s="134"/>
      <c r="M329" s="134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  <c r="GN329" s="20"/>
      <c r="GO329" s="20"/>
      <c r="GP329" s="20"/>
      <c r="GQ329" s="20"/>
      <c r="GR329" s="20"/>
      <c r="GS329" s="20"/>
      <c r="GT329" s="20"/>
      <c r="GU329" s="20"/>
      <c r="GV329" s="20"/>
      <c r="GW329" s="20"/>
      <c r="GX329" s="20"/>
      <c r="GY329" s="20"/>
      <c r="GZ329" s="20"/>
      <c r="HA329" s="20"/>
      <c r="HB329" s="20"/>
      <c r="HC329" s="20"/>
      <c r="HD329" s="20"/>
      <c r="HE329" s="20"/>
      <c r="HF329" s="20"/>
      <c r="HG329" s="20"/>
      <c r="HH329" s="20"/>
      <c r="HI329" s="20"/>
      <c r="HJ329" s="20"/>
      <c r="HK329" s="20"/>
      <c r="HL329" s="20"/>
      <c r="HM329" s="20"/>
      <c r="HN329" s="20"/>
      <c r="HO329" s="20"/>
      <c r="HP329" s="20"/>
      <c r="HQ329" s="20"/>
      <c r="HR329" s="20"/>
      <c r="HS329" s="20"/>
      <c r="HT329" s="20"/>
      <c r="HU329" s="20"/>
      <c r="HV329" s="20"/>
      <c r="HW329" s="20"/>
      <c r="HX329" s="20"/>
      <c r="HY329" s="20"/>
      <c r="HZ329" s="20"/>
      <c r="IA329" s="20"/>
      <c r="IB329" s="20"/>
      <c r="IC329" s="20"/>
      <c r="ID329" s="20"/>
      <c r="IE329" s="20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  <c r="IV329" s="20"/>
    </row>
    <row r="330" spans="1:256" s="119" customFormat="1" ht="16" customHeight="1" x14ac:dyDescent="0.25">
      <c r="A330" s="76"/>
      <c r="B330" s="20"/>
      <c r="C330" s="81"/>
      <c r="D330" s="117"/>
      <c r="E330" s="81"/>
      <c r="F330" s="80"/>
      <c r="G330" s="81"/>
      <c r="H330" s="134"/>
      <c r="I330" s="134"/>
      <c r="J330" s="134"/>
      <c r="K330" s="134"/>
      <c r="L330" s="134"/>
      <c r="M330" s="134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  <c r="GN330" s="20"/>
      <c r="GO330" s="20"/>
      <c r="GP330" s="20"/>
      <c r="GQ330" s="20"/>
      <c r="GR330" s="20"/>
      <c r="GS330" s="20"/>
      <c r="GT330" s="20"/>
      <c r="GU330" s="20"/>
      <c r="GV330" s="20"/>
      <c r="GW330" s="20"/>
      <c r="GX330" s="20"/>
      <c r="GY330" s="20"/>
      <c r="GZ330" s="20"/>
      <c r="HA330" s="20"/>
      <c r="HB330" s="20"/>
      <c r="HC330" s="20"/>
      <c r="HD330" s="20"/>
      <c r="HE330" s="20"/>
      <c r="HF330" s="20"/>
      <c r="HG330" s="20"/>
      <c r="HH330" s="20"/>
      <c r="HI330" s="20"/>
      <c r="HJ330" s="20"/>
      <c r="HK330" s="20"/>
      <c r="HL330" s="20"/>
      <c r="HM330" s="20"/>
      <c r="HN330" s="20"/>
      <c r="HO330" s="20"/>
      <c r="HP330" s="20"/>
      <c r="HQ330" s="20"/>
      <c r="HR330" s="20"/>
      <c r="HS330" s="20"/>
      <c r="HT330" s="20"/>
      <c r="HU330" s="20"/>
      <c r="HV330" s="20"/>
      <c r="HW330" s="20"/>
      <c r="HX330" s="20"/>
      <c r="HY330" s="20"/>
      <c r="HZ330" s="20"/>
      <c r="IA330" s="20"/>
      <c r="IB330" s="20"/>
      <c r="IC330" s="20"/>
      <c r="ID330" s="20"/>
      <c r="IE330" s="20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  <c r="IV330" s="20"/>
    </row>
    <row r="331" spans="1:256" s="119" customFormat="1" ht="16" customHeight="1" x14ac:dyDescent="0.25">
      <c r="A331" s="76"/>
      <c r="B331" s="20"/>
      <c r="C331" s="81"/>
      <c r="D331" s="117"/>
      <c r="E331" s="81"/>
      <c r="F331" s="80"/>
      <c r="G331" s="81"/>
      <c r="H331" s="134"/>
      <c r="I331" s="134"/>
      <c r="J331" s="134"/>
      <c r="K331" s="134"/>
      <c r="L331" s="134"/>
      <c r="M331" s="134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  <c r="IV331" s="20"/>
    </row>
    <row r="332" spans="1:256" s="119" customFormat="1" ht="16" customHeight="1" x14ac:dyDescent="0.25">
      <c r="A332" s="76"/>
      <c r="B332" s="20"/>
      <c r="C332" s="81"/>
      <c r="D332" s="117"/>
      <c r="E332" s="81"/>
      <c r="F332" s="80"/>
      <c r="G332" s="81"/>
      <c r="H332" s="134"/>
      <c r="I332" s="134"/>
      <c r="J332" s="134"/>
      <c r="K332" s="134"/>
      <c r="L332" s="134"/>
      <c r="M332" s="134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  <c r="GN332" s="20"/>
      <c r="GO332" s="20"/>
      <c r="GP332" s="20"/>
      <c r="GQ332" s="20"/>
      <c r="GR332" s="20"/>
      <c r="GS332" s="20"/>
      <c r="GT332" s="20"/>
      <c r="GU332" s="20"/>
      <c r="GV332" s="20"/>
      <c r="GW332" s="20"/>
      <c r="GX332" s="20"/>
      <c r="GY332" s="20"/>
      <c r="GZ332" s="20"/>
      <c r="HA332" s="20"/>
      <c r="HB332" s="20"/>
      <c r="HC332" s="20"/>
      <c r="HD332" s="20"/>
      <c r="HE332" s="20"/>
      <c r="HF332" s="20"/>
      <c r="HG332" s="20"/>
      <c r="HH332" s="20"/>
      <c r="HI332" s="20"/>
      <c r="HJ332" s="20"/>
      <c r="HK332" s="20"/>
      <c r="HL332" s="20"/>
      <c r="HM332" s="20"/>
      <c r="HN332" s="20"/>
      <c r="HO332" s="20"/>
      <c r="HP332" s="20"/>
      <c r="HQ332" s="20"/>
      <c r="HR332" s="20"/>
      <c r="HS332" s="20"/>
      <c r="HT332" s="20"/>
      <c r="HU332" s="20"/>
      <c r="HV332" s="20"/>
      <c r="HW332" s="20"/>
      <c r="HX332" s="20"/>
      <c r="HY332" s="20"/>
      <c r="HZ332" s="20"/>
      <c r="IA332" s="20"/>
      <c r="IB332" s="20"/>
      <c r="IC332" s="20"/>
      <c r="ID332" s="20"/>
      <c r="IE332" s="20"/>
      <c r="IF332" s="20"/>
      <c r="IG332" s="20"/>
      <c r="IH332" s="20"/>
      <c r="II332" s="20"/>
      <c r="IJ332" s="20"/>
      <c r="IK332" s="20"/>
      <c r="IL332" s="20"/>
      <c r="IM332" s="20"/>
      <c r="IN332" s="20"/>
      <c r="IO332" s="20"/>
      <c r="IP332" s="20"/>
      <c r="IQ332" s="20"/>
      <c r="IR332" s="20"/>
      <c r="IS332" s="20"/>
      <c r="IT332" s="20"/>
      <c r="IU332" s="20"/>
      <c r="IV332" s="20"/>
    </row>
    <row r="333" spans="1:256" s="119" customFormat="1" ht="16" customHeight="1" x14ac:dyDescent="0.25">
      <c r="A333" s="76"/>
      <c r="B333" s="20"/>
      <c r="C333" s="81"/>
      <c r="D333" s="117"/>
      <c r="E333" s="81"/>
      <c r="F333" s="80"/>
      <c r="G333" s="81"/>
      <c r="H333" s="134"/>
      <c r="I333" s="134"/>
      <c r="J333" s="134"/>
      <c r="K333" s="134"/>
      <c r="L333" s="134"/>
      <c r="M333" s="134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  <c r="IU333" s="20"/>
      <c r="IV333" s="20"/>
    </row>
    <row r="334" spans="1:256" s="119" customFormat="1" ht="16" customHeight="1" x14ac:dyDescent="0.25">
      <c r="A334" s="76"/>
      <c r="B334" s="20"/>
      <c r="C334" s="81"/>
      <c r="D334" s="117"/>
      <c r="E334" s="81"/>
      <c r="F334" s="80"/>
      <c r="G334" s="81"/>
      <c r="H334" s="134"/>
      <c r="I334" s="134"/>
      <c r="J334" s="134"/>
      <c r="K334" s="134"/>
      <c r="L334" s="134"/>
      <c r="M334" s="134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  <c r="IV334" s="20"/>
    </row>
    <row r="335" spans="1:256" s="119" customFormat="1" ht="16" customHeight="1" x14ac:dyDescent="0.25">
      <c r="A335" s="76"/>
      <c r="B335" s="20"/>
      <c r="C335" s="81"/>
      <c r="D335" s="117"/>
      <c r="E335" s="81"/>
      <c r="F335" s="80"/>
      <c r="G335" s="81"/>
      <c r="H335" s="134"/>
      <c r="I335" s="134"/>
      <c r="J335" s="134"/>
      <c r="K335" s="134"/>
      <c r="L335" s="134"/>
      <c r="M335" s="134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  <c r="IV335" s="20"/>
    </row>
    <row r="336" spans="1:256" s="119" customFormat="1" ht="16" customHeight="1" x14ac:dyDescent="0.25">
      <c r="A336" s="76"/>
      <c r="B336" s="20"/>
      <c r="C336" s="81"/>
      <c r="D336" s="117"/>
      <c r="E336" s="81"/>
      <c r="F336" s="80"/>
      <c r="G336" s="81"/>
      <c r="H336" s="134"/>
      <c r="I336" s="134"/>
      <c r="J336" s="134"/>
      <c r="K336" s="134"/>
      <c r="L336" s="134"/>
      <c r="M336" s="134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  <c r="IV336" s="20"/>
    </row>
    <row r="337" spans="1:256" s="119" customFormat="1" ht="16" customHeight="1" x14ac:dyDescent="0.25">
      <c r="A337" s="76"/>
      <c r="B337" s="20"/>
      <c r="C337" s="81"/>
      <c r="D337" s="117"/>
      <c r="E337" s="81"/>
      <c r="F337" s="80"/>
      <c r="G337" s="81"/>
      <c r="H337" s="134"/>
      <c r="I337" s="134"/>
      <c r="J337" s="134"/>
      <c r="K337" s="134"/>
      <c r="L337" s="134"/>
      <c r="M337" s="134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  <c r="IV337" s="20"/>
    </row>
    <row r="338" spans="1:256" s="119" customFormat="1" ht="16" customHeight="1" x14ac:dyDescent="0.25">
      <c r="A338" s="76"/>
      <c r="B338" s="20"/>
      <c r="C338" s="81"/>
      <c r="D338" s="117"/>
      <c r="E338" s="81"/>
      <c r="F338" s="80"/>
      <c r="G338" s="81"/>
      <c r="H338" s="134"/>
      <c r="I338" s="134"/>
      <c r="J338" s="134"/>
      <c r="K338" s="134"/>
      <c r="L338" s="134"/>
      <c r="M338" s="134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  <c r="IT338" s="20"/>
      <c r="IU338" s="20"/>
      <c r="IV338" s="20"/>
    </row>
    <row r="339" spans="1:256" s="119" customFormat="1" ht="16" customHeight="1" x14ac:dyDescent="0.25">
      <c r="A339" s="76"/>
      <c r="B339" s="20"/>
      <c r="C339" s="81"/>
      <c r="D339" s="117"/>
      <c r="E339" s="81"/>
      <c r="F339" s="80"/>
      <c r="G339" s="81"/>
      <c r="H339" s="134"/>
      <c r="I339" s="134"/>
      <c r="J339" s="134"/>
      <c r="K339" s="134"/>
      <c r="L339" s="134"/>
      <c r="M339" s="134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  <c r="IV339" s="20"/>
    </row>
    <row r="340" spans="1:256" s="119" customFormat="1" ht="16" customHeight="1" x14ac:dyDescent="0.25">
      <c r="A340" s="76"/>
      <c r="B340" s="20"/>
      <c r="C340" s="81"/>
      <c r="D340" s="117"/>
      <c r="E340" s="81"/>
      <c r="F340" s="80"/>
      <c r="G340" s="81"/>
      <c r="H340" s="134"/>
      <c r="I340" s="134"/>
      <c r="J340" s="134"/>
      <c r="K340" s="134"/>
      <c r="L340" s="134"/>
      <c r="M340" s="134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</row>
    <row r="341" spans="1:256" s="119" customFormat="1" ht="16" customHeight="1" x14ac:dyDescent="0.25">
      <c r="A341" s="76"/>
      <c r="B341" s="20"/>
      <c r="C341" s="81"/>
      <c r="D341" s="117"/>
      <c r="E341" s="81"/>
      <c r="F341" s="80"/>
      <c r="G341" s="81"/>
      <c r="H341" s="134"/>
      <c r="I341" s="134"/>
      <c r="J341" s="134"/>
      <c r="K341" s="134"/>
      <c r="L341" s="134"/>
      <c r="M341" s="134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</row>
    <row r="342" spans="1:256" s="119" customFormat="1" ht="16" customHeight="1" x14ac:dyDescent="0.25">
      <c r="A342" s="76"/>
      <c r="B342" s="20"/>
      <c r="C342" s="81"/>
      <c r="D342" s="117"/>
      <c r="E342" s="81"/>
      <c r="F342" s="80"/>
      <c r="G342" s="81"/>
      <c r="H342" s="134"/>
      <c r="I342" s="134"/>
      <c r="J342" s="134"/>
      <c r="K342" s="134"/>
      <c r="L342" s="134"/>
      <c r="M342" s="134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</row>
    <row r="343" spans="1:256" s="119" customFormat="1" ht="16" customHeight="1" x14ac:dyDescent="0.25">
      <c r="A343" s="76"/>
      <c r="B343" s="20"/>
      <c r="C343" s="81"/>
      <c r="D343" s="117"/>
      <c r="E343" s="81"/>
      <c r="F343" s="80"/>
      <c r="G343" s="81"/>
      <c r="H343" s="134"/>
      <c r="I343" s="134"/>
      <c r="J343" s="134"/>
      <c r="K343" s="134"/>
      <c r="L343" s="134"/>
      <c r="M343" s="134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</row>
    <row r="344" spans="1:256" s="119" customFormat="1" ht="16" customHeight="1" x14ac:dyDescent="0.25">
      <c r="A344" s="76"/>
      <c r="B344" s="20"/>
      <c r="C344" s="81"/>
      <c r="D344" s="117"/>
      <c r="E344" s="81"/>
      <c r="F344" s="80"/>
      <c r="G344" s="81"/>
      <c r="H344" s="134"/>
      <c r="I344" s="134"/>
      <c r="J344" s="134"/>
      <c r="K344" s="134"/>
      <c r="L344" s="134"/>
      <c r="M344" s="134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20"/>
    </row>
    <row r="345" spans="1:256" s="119" customFormat="1" ht="16" customHeight="1" x14ac:dyDescent="0.25">
      <c r="A345" s="76"/>
      <c r="B345" s="20"/>
      <c r="C345" s="81"/>
      <c r="D345" s="117"/>
      <c r="E345" s="81"/>
      <c r="F345" s="80"/>
      <c r="G345" s="81"/>
      <c r="H345" s="134"/>
      <c r="I345" s="134"/>
      <c r="J345" s="134"/>
      <c r="K345" s="134"/>
      <c r="L345" s="134"/>
      <c r="M345" s="134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</row>
    <row r="346" spans="1:256" s="119" customFormat="1" ht="16" customHeight="1" x14ac:dyDescent="0.25">
      <c r="A346" s="76"/>
      <c r="B346" s="20"/>
      <c r="C346" s="81"/>
      <c r="D346" s="117"/>
      <c r="E346" s="81"/>
      <c r="F346" s="80"/>
      <c r="G346" s="81"/>
      <c r="H346" s="134"/>
      <c r="I346" s="134"/>
      <c r="J346" s="134"/>
      <c r="K346" s="134"/>
      <c r="L346" s="134"/>
      <c r="M346" s="134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  <c r="IT346" s="20"/>
      <c r="IU346" s="20"/>
      <c r="IV346" s="20"/>
    </row>
    <row r="347" spans="1:256" s="119" customFormat="1" ht="16" customHeight="1" x14ac:dyDescent="0.25">
      <c r="A347" s="76"/>
      <c r="B347" s="20"/>
      <c r="C347" s="81"/>
      <c r="D347" s="117"/>
      <c r="E347" s="81"/>
      <c r="F347" s="80"/>
      <c r="G347" s="81"/>
      <c r="H347" s="134"/>
      <c r="I347" s="134"/>
      <c r="J347" s="134"/>
      <c r="K347" s="134"/>
      <c r="L347" s="134"/>
      <c r="M347" s="134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  <c r="IT347" s="20"/>
      <c r="IU347" s="20"/>
      <c r="IV347" s="20"/>
    </row>
    <row r="348" spans="1:256" s="119" customFormat="1" ht="16" customHeight="1" x14ac:dyDescent="0.25">
      <c r="A348" s="76"/>
      <c r="B348" s="20"/>
      <c r="C348" s="81"/>
      <c r="D348" s="117"/>
      <c r="E348" s="81"/>
      <c r="F348" s="80"/>
      <c r="G348" s="81"/>
      <c r="H348" s="134"/>
      <c r="I348" s="134"/>
      <c r="J348" s="134"/>
      <c r="K348" s="134"/>
      <c r="L348" s="134"/>
      <c r="M348" s="134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  <c r="IT348" s="20"/>
      <c r="IU348" s="20"/>
      <c r="IV348" s="20"/>
    </row>
    <row r="349" spans="1:256" s="119" customFormat="1" ht="16" customHeight="1" x14ac:dyDescent="0.25">
      <c r="A349" s="76"/>
      <c r="B349" s="20"/>
      <c r="C349" s="81"/>
      <c r="D349" s="117"/>
      <c r="E349" s="81"/>
      <c r="F349" s="80"/>
      <c r="G349" s="81"/>
      <c r="H349" s="134"/>
      <c r="I349" s="134"/>
      <c r="J349" s="134"/>
      <c r="K349" s="134"/>
      <c r="L349" s="134"/>
      <c r="M349" s="134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  <c r="IT349" s="20"/>
      <c r="IU349" s="20"/>
      <c r="IV349" s="20"/>
    </row>
    <row r="350" spans="1:256" s="119" customFormat="1" ht="16" customHeight="1" x14ac:dyDescent="0.25">
      <c r="A350" s="76"/>
      <c r="B350" s="20"/>
      <c r="C350" s="81"/>
      <c r="D350" s="117"/>
      <c r="E350" s="81"/>
      <c r="F350" s="80"/>
      <c r="G350" s="81"/>
      <c r="H350" s="134"/>
      <c r="I350" s="134"/>
      <c r="J350" s="134"/>
      <c r="K350" s="134"/>
      <c r="L350" s="134"/>
      <c r="M350" s="134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  <c r="IT350" s="20"/>
      <c r="IU350" s="20"/>
      <c r="IV350" s="20"/>
    </row>
    <row r="351" spans="1:256" s="119" customFormat="1" ht="16" customHeight="1" x14ac:dyDescent="0.25">
      <c r="A351" s="76"/>
      <c r="B351" s="20"/>
      <c r="C351" s="81"/>
      <c r="D351" s="117"/>
      <c r="E351" s="81"/>
      <c r="F351" s="80"/>
      <c r="G351" s="81"/>
      <c r="H351" s="134"/>
      <c r="I351" s="134"/>
      <c r="J351" s="134"/>
      <c r="K351" s="134"/>
      <c r="L351" s="134"/>
      <c r="M351" s="134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  <c r="IT351" s="20"/>
      <c r="IU351" s="20"/>
      <c r="IV351" s="20"/>
    </row>
    <row r="352" spans="1:256" s="119" customFormat="1" ht="16" customHeight="1" x14ac:dyDescent="0.25">
      <c r="A352" s="76"/>
      <c r="B352" s="20"/>
      <c r="C352" s="81"/>
      <c r="D352" s="117"/>
      <c r="E352" s="81"/>
      <c r="F352" s="80"/>
      <c r="G352" s="81"/>
      <c r="H352" s="134"/>
      <c r="I352" s="134"/>
      <c r="J352" s="134"/>
      <c r="K352" s="134"/>
      <c r="L352" s="134"/>
      <c r="M352" s="134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  <c r="IT352" s="20"/>
      <c r="IU352" s="20"/>
      <c r="IV352" s="20"/>
    </row>
    <row r="353" spans="1:256" s="119" customFormat="1" ht="16" customHeight="1" x14ac:dyDescent="0.25">
      <c r="A353" s="76"/>
      <c r="B353" s="20"/>
      <c r="C353" s="81"/>
      <c r="D353" s="117"/>
      <c r="E353" s="81"/>
      <c r="F353" s="80"/>
      <c r="G353" s="81"/>
      <c r="H353" s="134"/>
      <c r="I353" s="134"/>
      <c r="J353" s="134"/>
      <c r="K353" s="134"/>
      <c r="L353" s="134"/>
      <c r="M353" s="134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</row>
    <row r="354" spans="1:256" s="119" customFormat="1" ht="16" customHeight="1" x14ac:dyDescent="0.25">
      <c r="A354" s="76"/>
      <c r="B354" s="20"/>
      <c r="C354" s="81"/>
      <c r="D354" s="117"/>
      <c r="E354" s="81"/>
      <c r="F354" s="80"/>
      <c r="G354" s="81"/>
      <c r="H354" s="134"/>
      <c r="I354" s="134"/>
      <c r="J354" s="134"/>
      <c r="K354" s="134"/>
      <c r="L354" s="134"/>
      <c r="M354" s="134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  <c r="IT354" s="20"/>
      <c r="IU354" s="20"/>
      <c r="IV354" s="20"/>
    </row>
    <row r="355" spans="1:256" s="119" customFormat="1" ht="16" customHeight="1" x14ac:dyDescent="0.25">
      <c r="A355" s="76"/>
      <c r="B355" s="20"/>
      <c r="C355" s="81"/>
      <c r="D355" s="117"/>
      <c r="E355" s="81"/>
      <c r="F355" s="80"/>
      <c r="G355" s="81"/>
      <c r="H355" s="134"/>
      <c r="I355" s="134"/>
      <c r="J355" s="134"/>
      <c r="K355" s="134"/>
      <c r="L355" s="134"/>
      <c r="M355" s="134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  <c r="IT355" s="20"/>
      <c r="IU355" s="20"/>
      <c r="IV355" s="20"/>
    </row>
    <row r="356" spans="1:256" s="119" customFormat="1" ht="16" customHeight="1" x14ac:dyDescent="0.25">
      <c r="A356" s="76"/>
      <c r="B356" s="20"/>
      <c r="C356" s="81"/>
      <c r="D356" s="117"/>
      <c r="E356" s="81"/>
      <c r="F356" s="80"/>
      <c r="G356" s="81"/>
      <c r="H356" s="134"/>
      <c r="I356" s="134"/>
      <c r="J356" s="134"/>
      <c r="K356" s="134"/>
      <c r="L356" s="134"/>
      <c r="M356" s="134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  <c r="IV356" s="20"/>
    </row>
    <row r="357" spans="1:256" s="119" customFormat="1" ht="16" customHeight="1" x14ac:dyDescent="0.25">
      <c r="A357" s="76"/>
      <c r="B357" s="20"/>
      <c r="C357" s="81"/>
      <c r="D357" s="117"/>
      <c r="E357" s="81"/>
      <c r="F357" s="80"/>
      <c r="G357" s="81"/>
      <c r="H357" s="134"/>
      <c r="I357" s="134"/>
      <c r="J357" s="134"/>
      <c r="K357" s="134"/>
      <c r="L357" s="134"/>
      <c r="M357" s="134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</row>
    <row r="358" spans="1:256" s="119" customFormat="1" ht="16" customHeight="1" x14ac:dyDescent="0.25">
      <c r="A358" s="76"/>
      <c r="B358" s="20"/>
      <c r="C358" s="81"/>
      <c r="D358" s="117"/>
      <c r="E358" s="81"/>
      <c r="F358" s="80"/>
      <c r="G358" s="81"/>
      <c r="H358" s="134"/>
      <c r="I358" s="134"/>
      <c r="J358" s="134"/>
      <c r="K358" s="134"/>
      <c r="L358" s="134"/>
      <c r="M358" s="134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  <c r="IT358" s="20"/>
      <c r="IU358" s="20"/>
      <c r="IV358" s="20"/>
    </row>
    <row r="359" spans="1:256" s="119" customFormat="1" x14ac:dyDescent="0.25">
      <c r="A359" s="76"/>
      <c r="B359" s="20"/>
      <c r="C359" s="81"/>
      <c r="D359" s="117"/>
      <c r="E359" s="81"/>
      <c r="F359" s="80"/>
      <c r="G359" s="81"/>
      <c r="H359" s="134"/>
      <c r="I359" s="134"/>
      <c r="J359" s="134"/>
      <c r="K359" s="134"/>
      <c r="L359" s="134"/>
      <c r="M359" s="134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  <c r="IT359" s="20"/>
      <c r="IU359" s="20"/>
      <c r="IV359" s="20"/>
    </row>
    <row r="360" spans="1:256" s="119" customFormat="1" x14ac:dyDescent="0.25">
      <c r="A360" s="76"/>
      <c r="B360" s="20"/>
      <c r="C360" s="81"/>
      <c r="D360" s="117"/>
      <c r="E360" s="81"/>
      <c r="F360" s="80"/>
      <c r="G360" s="81"/>
      <c r="H360" s="134"/>
      <c r="I360" s="134"/>
      <c r="J360" s="134"/>
      <c r="K360" s="134"/>
      <c r="L360" s="134"/>
      <c r="M360" s="134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</row>
    <row r="361" spans="1:256" s="119" customFormat="1" x14ac:dyDescent="0.25">
      <c r="A361" s="76"/>
      <c r="B361" s="20"/>
      <c r="C361" s="81"/>
      <c r="D361" s="117"/>
      <c r="E361" s="81"/>
      <c r="F361" s="80"/>
      <c r="G361" s="81"/>
      <c r="H361" s="134"/>
      <c r="I361" s="134"/>
      <c r="J361" s="134"/>
      <c r="K361" s="134"/>
      <c r="L361" s="134"/>
      <c r="M361" s="134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  <c r="FB361" s="20"/>
      <c r="FC361" s="20"/>
      <c r="FD361" s="20"/>
      <c r="FE361" s="20"/>
      <c r="FF361" s="20"/>
      <c r="FG361" s="20"/>
      <c r="FH361" s="20"/>
      <c r="FI361" s="20"/>
      <c r="FJ361" s="20"/>
      <c r="FK361" s="20"/>
      <c r="FL361" s="20"/>
      <c r="FM361" s="20"/>
      <c r="FN361" s="20"/>
      <c r="FO361" s="20"/>
      <c r="FP361" s="20"/>
      <c r="FQ361" s="20"/>
      <c r="FR361" s="20"/>
      <c r="FS361" s="20"/>
      <c r="FT361" s="20"/>
      <c r="FU361" s="20"/>
      <c r="FV361" s="20"/>
      <c r="FW361" s="20"/>
      <c r="FX361" s="20"/>
      <c r="FY361" s="20"/>
      <c r="FZ361" s="20"/>
      <c r="GA361" s="20"/>
      <c r="GB361" s="20"/>
      <c r="GC361" s="20"/>
      <c r="GD361" s="20"/>
      <c r="GE361" s="20"/>
      <c r="GF361" s="20"/>
      <c r="GG361" s="20"/>
      <c r="GH361" s="20"/>
      <c r="GI361" s="20"/>
      <c r="GJ361" s="20"/>
      <c r="GK361" s="20"/>
      <c r="GL361" s="20"/>
      <c r="GM361" s="20"/>
      <c r="GN361" s="20"/>
      <c r="GO361" s="20"/>
      <c r="GP361" s="20"/>
      <c r="GQ361" s="20"/>
      <c r="GR361" s="20"/>
      <c r="GS361" s="20"/>
      <c r="GT361" s="20"/>
      <c r="GU361" s="20"/>
      <c r="GV361" s="20"/>
      <c r="GW361" s="20"/>
      <c r="GX361" s="20"/>
      <c r="GY361" s="20"/>
      <c r="GZ361" s="20"/>
      <c r="HA361" s="20"/>
      <c r="HB361" s="20"/>
      <c r="HC361" s="20"/>
      <c r="HD361" s="20"/>
      <c r="HE361" s="20"/>
      <c r="HF361" s="20"/>
      <c r="HG361" s="20"/>
      <c r="HH361" s="20"/>
      <c r="HI361" s="20"/>
      <c r="HJ361" s="20"/>
      <c r="HK361" s="20"/>
      <c r="HL361" s="20"/>
      <c r="HM361" s="20"/>
      <c r="HN361" s="20"/>
      <c r="HO361" s="20"/>
      <c r="HP361" s="20"/>
      <c r="HQ361" s="20"/>
      <c r="HR361" s="20"/>
      <c r="HS361" s="20"/>
      <c r="HT361" s="20"/>
      <c r="HU361" s="20"/>
      <c r="HV361" s="20"/>
      <c r="HW361" s="20"/>
      <c r="HX361" s="20"/>
      <c r="HY361" s="20"/>
      <c r="HZ361" s="20"/>
      <c r="IA361" s="20"/>
      <c r="IB361" s="20"/>
      <c r="IC361" s="20"/>
      <c r="ID361" s="20"/>
      <c r="IE361" s="20"/>
      <c r="IF361" s="20"/>
      <c r="IG361" s="20"/>
      <c r="IH361" s="20"/>
      <c r="II361" s="20"/>
      <c r="IJ361" s="20"/>
      <c r="IK361" s="20"/>
      <c r="IL361" s="20"/>
      <c r="IM361" s="20"/>
      <c r="IN361" s="20"/>
      <c r="IO361" s="20"/>
      <c r="IP361" s="20"/>
      <c r="IQ361" s="20"/>
      <c r="IR361" s="20"/>
      <c r="IS361" s="20"/>
      <c r="IT361" s="20"/>
      <c r="IU361" s="20"/>
      <c r="IV361" s="20"/>
    </row>
    <row r="362" spans="1:256" s="119" customFormat="1" x14ac:dyDescent="0.25">
      <c r="A362" s="76"/>
      <c r="B362" s="20"/>
      <c r="C362" s="81"/>
      <c r="D362" s="117"/>
      <c r="E362" s="81"/>
      <c r="F362" s="80"/>
      <c r="G362" s="81"/>
      <c r="H362" s="134"/>
      <c r="I362" s="134"/>
      <c r="J362" s="134"/>
      <c r="K362" s="134"/>
      <c r="L362" s="134"/>
      <c r="M362" s="134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  <c r="IT362" s="20"/>
      <c r="IU362" s="20"/>
      <c r="IV362" s="20"/>
    </row>
    <row r="363" spans="1:256" s="119" customFormat="1" x14ac:dyDescent="0.25">
      <c r="A363" s="76"/>
      <c r="B363" s="20"/>
      <c r="C363" s="81"/>
      <c r="D363" s="117"/>
      <c r="E363" s="81"/>
      <c r="F363" s="80"/>
      <c r="G363" s="81"/>
      <c r="H363" s="134"/>
      <c r="I363" s="134"/>
      <c r="J363" s="134"/>
      <c r="K363" s="134"/>
      <c r="L363" s="134"/>
      <c r="M363" s="134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  <c r="IT363" s="20"/>
      <c r="IU363" s="20"/>
      <c r="IV363" s="20"/>
    </row>
    <row r="364" spans="1:256" s="119" customFormat="1" x14ac:dyDescent="0.25">
      <c r="A364" s="76"/>
      <c r="B364" s="20"/>
      <c r="C364" s="81"/>
      <c r="D364" s="117"/>
      <c r="E364" s="81"/>
      <c r="F364" s="80"/>
      <c r="G364" s="81"/>
      <c r="H364" s="134"/>
      <c r="I364" s="134"/>
      <c r="J364" s="134"/>
      <c r="K364" s="134"/>
      <c r="L364" s="134"/>
      <c r="M364" s="134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  <c r="IT364" s="20"/>
      <c r="IU364" s="20"/>
      <c r="IV364" s="20"/>
    </row>
    <row r="365" spans="1:256" s="119" customFormat="1" x14ac:dyDescent="0.25">
      <c r="A365" s="76"/>
      <c r="B365" s="20"/>
      <c r="C365" s="81"/>
      <c r="D365" s="117"/>
      <c r="E365" s="81"/>
      <c r="F365" s="80"/>
      <c r="G365" s="81"/>
      <c r="H365" s="134"/>
      <c r="I365" s="134"/>
      <c r="J365" s="134"/>
      <c r="K365" s="134"/>
      <c r="L365" s="134"/>
      <c r="M365" s="134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  <c r="IL365" s="20"/>
      <c r="IM365" s="20"/>
      <c r="IN365" s="20"/>
      <c r="IO365" s="20"/>
      <c r="IP365" s="20"/>
      <c r="IQ365" s="20"/>
      <c r="IR365" s="20"/>
      <c r="IS365" s="20"/>
      <c r="IT365" s="20"/>
      <c r="IU365" s="20"/>
      <c r="IV365" s="20"/>
    </row>
    <row r="366" spans="1:256" s="119" customFormat="1" x14ac:dyDescent="0.25">
      <c r="A366" s="76"/>
      <c r="B366" s="20"/>
      <c r="C366" s="81"/>
      <c r="D366" s="117"/>
      <c r="E366" s="81"/>
      <c r="F366" s="80"/>
      <c r="G366" s="81"/>
      <c r="H366" s="134"/>
      <c r="I366" s="134"/>
      <c r="J366" s="134"/>
      <c r="K366" s="134"/>
      <c r="L366" s="134"/>
      <c r="M366" s="134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  <c r="IT366" s="20"/>
      <c r="IU366" s="20"/>
      <c r="IV366" s="20"/>
    </row>
    <row r="367" spans="1:256" s="119" customFormat="1" x14ac:dyDescent="0.25">
      <c r="A367" s="76"/>
      <c r="B367" s="20"/>
      <c r="C367" s="81"/>
      <c r="D367" s="117"/>
      <c r="E367" s="81"/>
      <c r="F367" s="80"/>
      <c r="G367" s="81"/>
      <c r="H367" s="134"/>
      <c r="I367" s="134"/>
      <c r="J367" s="134"/>
      <c r="K367" s="134"/>
      <c r="L367" s="134"/>
      <c r="M367" s="134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  <c r="IT367" s="20"/>
      <c r="IU367" s="20"/>
      <c r="IV367" s="20"/>
    </row>
    <row r="368" spans="1:256" s="119" customFormat="1" x14ac:dyDescent="0.25">
      <c r="A368" s="76"/>
      <c r="B368" s="20"/>
      <c r="C368" s="81"/>
      <c r="D368" s="117"/>
      <c r="E368" s="81"/>
      <c r="F368" s="80"/>
      <c r="G368" s="81"/>
      <c r="H368" s="134"/>
      <c r="I368" s="134"/>
      <c r="J368" s="134"/>
      <c r="K368" s="134"/>
      <c r="L368" s="134"/>
      <c r="M368" s="134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  <c r="IT368" s="20"/>
      <c r="IU368" s="20"/>
      <c r="IV368" s="20"/>
    </row>
    <row r="369" spans="1:256" s="119" customFormat="1" x14ac:dyDescent="0.25">
      <c r="A369" s="76"/>
      <c r="B369" s="20"/>
      <c r="C369" s="81"/>
      <c r="D369" s="117"/>
      <c r="E369" s="81"/>
      <c r="F369" s="80"/>
      <c r="G369" s="81"/>
      <c r="H369" s="134"/>
      <c r="I369" s="134"/>
      <c r="J369" s="134"/>
      <c r="K369" s="134"/>
      <c r="L369" s="134"/>
      <c r="M369" s="134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  <c r="IL369" s="20"/>
      <c r="IM369" s="20"/>
      <c r="IN369" s="20"/>
      <c r="IO369" s="20"/>
      <c r="IP369" s="20"/>
      <c r="IQ369" s="20"/>
      <c r="IR369" s="20"/>
      <c r="IS369" s="20"/>
      <c r="IT369" s="20"/>
      <c r="IU369" s="20"/>
      <c r="IV369" s="20"/>
    </row>
    <row r="370" spans="1:256" s="119" customFormat="1" x14ac:dyDescent="0.25">
      <c r="A370" s="76"/>
      <c r="B370" s="20"/>
      <c r="C370" s="81"/>
      <c r="D370" s="117"/>
      <c r="E370" s="81"/>
      <c r="F370" s="80"/>
      <c r="G370" s="81"/>
      <c r="H370" s="134"/>
      <c r="I370" s="134"/>
      <c r="J370" s="134"/>
      <c r="K370" s="134"/>
      <c r="L370" s="134"/>
      <c r="M370" s="134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  <c r="IT370" s="20"/>
      <c r="IU370" s="20"/>
      <c r="IV370" s="20"/>
    </row>
    <row r="371" spans="1:256" s="119" customFormat="1" x14ac:dyDescent="0.25">
      <c r="A371" s="76"/>
      <c r="B371" s="20"/>
      <c r="C371" s="81"/>
      <c r="D371" s="117"/>
      <c r="E371" s="81"/>
      <c r="F371" s="80"/>
      <c r="G371" s="81"/>
      <c r="H371" s="134"/>
      <c r="I371" s="134"/>
      <c r="J371" s="134"/>
      <c r="K371" s="134"/>
      <c r="L371" s="134"/>
      <c r="M371" s="134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  <c r="IT371" s="20"/>
      <c r="IU371" s="20"/>
      <c r="IV371" s="20"/>
    </row>
    <row r="372" spans="1:256" s="119" customFormat="1" x14ac:dyDescent="0.25">
      <c r="A372" s="76"/>
      <c r="B372" s="20"/>
      <c r="C372" s="81"/>
      <c r="D372" s="117"/>
      <c r="E372" s="81"/>
      <c r="F372" s="80"/>
      <c r="G372" s="81"/>
      <c r="H372" s="134"/>
      <c r="I372" s="134"/>
      <c r="J372" s="134"/>
      <c r="K372" s="134"/>
      <c r="L372" s="134"/>
      <c r="M372" s="134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  <c r="IT372" s="20"/>
      <c r="IU372" s="20"/>
      <c r="IV372" s="20"/>
    </row>
    <row r="373" spans="1:256" s="119" customFormat="1" x14ac:dyDescent="0.25">
      <c r="A373" s="76"/>
      <c r="B373" s="20"/>
      <c r="C373" s="81"/>
      <c r="D373" s="117"/>
      <c r="E373" s="81"/>
      <c r="F373" s="80"/>
      <c r="G373" s="81"/>
      <c r="H373" s="134"/>
      <c r="I373" s="134"/>
      <c r="J373" s="134"/>
      <c r="K373" s="134"/>
      <c r="L373" s="134"/>
      <c r="M373" s="134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  <c r="IT373" s="20"/>
      <c r="IU373" s="20"/>
      <c r="IV373" s="20"/>
    </row>
    <row r="374" spans="1:256" s="119" customFormat="1" x14ac:dyDescent="0.25">
      <c r="A374" s="76"/>
      <c r="B374" s="20"/>
      <c r="C374" s="81"/>
      <c r="D374" s="117"/>
      <c r="E374" s="81"/>
      <c r="F374" s="80"/>
      <c r="G374" s="81"/>
      <c r="H374" s="134"/>
      <c r="I374" s="134"/>
      <c r="J374" s="134"/>
      <c r="K374" s="134"/>
      <c r="L374" s="134"/>
      <c r="M374" s="134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  <c r="IT374" s="20"/>
      <c r="IU374" s="20"/>
      <c r="IV374" s="20"/>
    </row>
    <row r="375" spans="1:256" s="119" customFormat="1" x14ac:dyDescent="0.25">
      <c r="A375" s="76"/>
      <c r="B375" s="20"/>
      <c r="C375" s="81"/>
      <c r="D375" s="117"/>
      <c r="E375" s="81"/>
      <c r="F375" s="80"/>
      <c r="G375" s="81"/>
      <c r="H375" s="134"/>
      <c r="I375" s="134"/>
      <c r="J375" s="134"/>
      <c r="K375" s="134"/>
      <c r="L375" s="134"/>
      <c r="M375" s="134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  <c r="IT375" s="20"/>
      <c r="IU375" s="20"/>
      <c r="IV375" s="20"/>
    </row>
    <row r="376" spans="1:256" s="119" customFormat="1" x14ac:dyDescent="0.25">
      <c r="A376" s="76"/>
      <c r="B376" s="20"/>
      <c r="C376" s="81"/>
      <c r="D376" s="117"/>
      <c r="E376" s="81"/>
      <c r="F376" s="80"/>
      <c r="G376" s="81"/>
      <c r="H376" s="134"/>
      <c r="I376" s="134"/>
      <c r="J376" s="134"/>
      <c r="K376" s="134"/>
      <c r="L376" s="134"/>
      <c r="M376" s="134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</row>
    <row r="377" spans="1:256" s="119" customFormat="1" x14ac:dyDescent="0.25">
      <c r="A377" s="76"/>
      <c r="B377" s="20"/>
      <c r="C377" s="81"/>
      <c r="D377" s="117"/>
      <c r="E377" s="81"/>
      <c r="F377" s="80"/>
      <c r="G377" s="81"/>
      <c r="H377" s="134"/>
      <c r="I377" s="134"/>
      <c r="J377" s="134"/>
      <c r="K377" s="134"/>
      <c r="L377" s="134"/>
      <c r="M377" s="134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20"/>
    </row>
    <row r="378" spans="1:256" s="119" customFormat="1" x14ac:dyDescent="0.25">
      <c r="A378" s="76"/>
      <c r="B378" s="20"/>
      <c r="C378" s="81"/>
      <c r="D378" s="117"/>
      <c r="E378" s="81"/>
      <c r="F378" s="80"/>
      <c r="G378" s="81"/>
      <c r="H378" s="134"/>
      <c r="I378" s="134"/>
      <c r="J378" s="134"/>
      <c r="K378" s="134"/>
      <c r="L378" s="134"/>
      <c r="M378" s="134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  <c r="IT378" s="20"/>
      <c r="IU378" s="20"/>
      <c r="IV378" s="20"/>
    </row>
    <row r="379" spans="1:256" s="119" customFormat="1" x14ac:dyDescent="0.25">
      <c r="A379" s="76"/>
      <c r="B379" s="20"/>
      <c r="C379" s="81"/>
      <c r="D379" s="117"/>
      <c r="E379" s="81"/>
      <c r="F379" s="80"/>
      <c r="G379" s="81"/>
      <c r="H379" s="134"/>
      <c r="I379" s="134"/>
      <c r="J379" s="134"/>
      <c r="K379" s="134"/>
      <c r="L379" s="134"/>
      <c r="M379" s="134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  <c r="IV379" s="20"/>
    </row>
    <row r="380" spans="1:256" s="119" customFormat="1" x14ac:dyDescent="0.25">
      <c r="A380" s="76"/>
      <c r="B380" s="20"/>
      <c r="C380" s="81"/>
      <c r="D380" s="117"/>
      <c r="E380" s="81"/>
      <c r="F380" s="80"/>
      <c r="G380" s="81"/>
      <c r="H380" s="134"/>
      <c r="I380" s="134"/>
      <c r="J380" s="134"/>
      <c r="K380" s="134"/>
      <c r="L380" s="134"/>
      <c r="M380" s="134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20"/>
    </row>
    <row r="381" spans="1:256" s="119" customFormat="1" x14ac:dyDescent="0.25">
      <c r="A381" s="76"/>
      <c r="B381" s="20"/>
      <c r="C381" s="81"/>
      <c r="D381" s="117"/>
      <c r="E381" s="81"/>
      <c r="F381" s="80"/>
      <c r="G381" s="81"/>
      <c r="H381" s="134"/>
      <c r="I381" s="134"/>
      <c r="J381" s="134"/>
      <c r="K381" s="134"/>
      <c r="L381" s="134"/>
      <c r="M381" s="134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20"/>
    </row>
    <row r="382" spans="1:256" s="119" customFormat="1" x14ac:dyDescent="0.25">
      <c r="A382" s="76"/>
      <c r="B382" s="20"/>
      <c r="C382" s="81"/>
      <c r="D382" s="117"/>
      <c r="E382" s="81"/>
      <c r="F382" s="80"/>
      <c r="G382" s="81"/>
      <c r="H382" s="134"/>
      <c r="I382" s="134"/>
      <c r="J382" s="134"/>
      <c r="K382" s="134"/>
      <c r="L382" s="134"/>
      <c r="M382" s="134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20"/>
    </row>
    <row r="383" spans="1:256" s="119" customFormat="1" x14ac:dyDescent="0.25">
      <c r="A383" s="76"/>
      <c r="B383" s="20"/>
      <c r="C383" s="81"/>
      <c r="D383" s="117"/>
      <c r="E383" s="81"/>
      <c r="F383" s="80"/>
      <c r="G383" s="81"/>
      <c r="H383" s="134"/>
      <c r="I383" s="134"/>
      <c r="J383" s="134"/>
      <c r="K383" s="134"/>
      <c r="L383" s="134"/>
      <c r="M383" s="134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  <c r="IT383" s="20"/>
      <c r="IU383" s="20"/>
      <c r="IV383" s="20"/>
    </row>
    <row r="384" spans="1:256" s="119" customFormat="1" x14ac:dyDescent="0.25">
      <c r="A384" s="76"/>
      <c r="B384" s="20"/>
      <c r="C384" s="81"/>
      <c r="D384" s="117"/>
      <c r="E384" s="81"/>
      <c r="F384" s="80"/>
      <c r="G384" s="81"/>
      <c r="H384" s="134"/>
      <c r="I384" s="134"/>
      <c r="J384" s="134"/>
      <c r="K384" s="134"/>
      <c r="L384" s="134"/>
      <c r="M384" s="134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  <c r="EZ384" s="20"/>
      <c r="FA384" s="20"/>
      <c r="FB384" s="20"/>
      <c r="FC384" s="20"/>
      <c r="FD384" s="20"/>
      <c r="FE384" s="20"/>
      <c r="FF384" s="20"/>
      <c r="FG384" s="20"/>
      <c r="FH384" s="20"/>
      <c r="FI384" s="20"/>
      <c r="FJ384" s="20"/>
      <c r="FK384" s="20"/>
      <c r="FL384" s="20"/>
      <c r="FM384" s="20"/>
      <c r="FN384" s="20"/>
      <c r="FO384" s="20"/>
      <c r="FP384" s="20"/>
      <c r="FQ384" s="20"/>
      <c r="FR384" s="20"/>
      <c r="FS384" s="20"/>
      <c r="FT384" s="20"/>
      <c r="FU384" s="20"/>
      <c r="FV384" s="20"/>
      <c r="FW384" s="20"/>
      <c r="FX384" s="20"/>
      <c r="FY384" s="20"/>
      <c r="FZ384" s="20"/>
      <c r="GA384" s="20"/>
      <c r="GB384" s="20"/>
      <c r="GC384" s="20"/>
      <c r="GD384" s="20"/>
      <c r="GE384" s="20"/>
      <c r="GF384" s="20"/>
      <c r="GG384" s="20"/>
      <c r="GH384" s="20"/>
      <c r="GI384" s="20"/>
      <c r="GJ384" s="20"/>
      <c r="GK384" s="20"/>
      <c r="GL384" s="20"/>
      <c r="GM384" s="20"/>
      <c r="GN384" s="20"/>
      <c r="GO384" s="20"/>
      <c r="GP384" s="20"/>
      <c r="GQ384" s="20"/>
      <c r="GR384" s="20"/>
      <c r="GS384" s="20"/>
      <c r="GT384" s="20"/>
      <c r="GU384" s="20"/>
      <c r="GV384" s="20"/>
      <c r="GW384" s="20"/>
      <c r="GX384" s="20"/>
      <c r="GY384" s="20"/>
      <c r="GZ384" s="20"/>
      <c r="HA384" s="20"/>
      <c r="HB384" s="20"/>
      <c r="HC384" s="20"/>
      <c r="HD384" s="20"/>
      <c r="HE384" s="20"/>
      <c r="HF384" s="20"/>
      <c r="HG384" s="20"/>
      <c r="HH384" s="20"/>
      <c r="HI384" s="20"/>
      <c r="HJ384" s="20"/>
      <c r="HK384" s="20"/>
      <c r="HL384" s="20"/>
      <c r="HM384" s="20"/>
      <c r="HN384" s="20"/>
      <c r="HO384" s="20"/>
      <c r="HP384" s="20"/>
      <c r="HQ384" s="20"/>
      <c r="HR384" s="20"/>
      <c r="HS384" s="20"/>
      <c r="HT384" s="20"/>
      <c r="HU384" s="20"/>
      <c r="HV384" s="20"/>
      <c r="HW384" s="20"/>
      <c r="HX384" s="20"/>
      <c r="HY384" s="20"/>
      <c r="HZ384" s="20"/>
      <c r="IA384" s="20"/>
      <c r="IB384" s="20"/>
      <c r="IC384" s="20"/>
      <c r="ID384" s="20"/>
      <c r="IE384" s="20"/>
      <c r="IF384" s="20"/>
      <c r="IG384" s="20"/>
      <c r="IH384" s="20"/>
      <c r="II384" s="20"/>
      <c r="IJ384" s="20"/>
      <c r="IK384" s="20"/>
      <c r="IL384" s="20"/>
      <c r="IM384" s="20"/>
      <c r="IN384" s="20"/>
      <c r="IO384" s="20"/>
      <c r="IP384" s="20"/>
      <c r="IQ384" s="20"/>
      <c r="IR384" s="20"/>
      <c r="IS384" s="20"/>
      <c r="IT384" s="20"/>
      <c r="IU384" s="20"/>
      <c r="IV384" s="20"/>
    </row>
    <row r="385" spans="1:256" s="119" customFormat="1" x14ac:dyDescent="0.25">
      <c r="A385" s="76"/>
      <c r="B385" s="20"/>
      <c r="C385" s="81"/>
      <c r="D385" s="117"/>
      <c r="E385" s="81"/>
      <c r="F385" s="80"/>
      <c r="G385" s="81"/>
      <c r="H385" s="134"/>
      <c r="I385" s="134"/>
      <c r="J385" s="134"/>
      <c r="K385" s="134"/>
      <c r="L385" s="134"/>
      <c r="M385" s="134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  <c r="IU385" s="20"/>
      <c r="IV385" s="20"/>
    </row>
    <row r="386" spans="1:256" s="119" customFormat="1" x14ac:dyDescent="0.25">
      <c r="A386" s="76"/>
      <c r="B386" s="20"/>
      <c r="C386" s="81"/>
      <c r="D386" s="117"/>
      <c r="E386" s="81"/>
      <c r="F386" s="80"/>
      <c r="G386" s="81"/>
      <c r="H386" s="134"/>
      <c r="I386" s="134"/>
      <c r="J386" s="134"/>
      <c r="K386" s="134"/>
      <c r="L386" s="134"/>
      <c r="M386" s="134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  <c r="IT386" s="20"/>
      <c r="IU386" s="20"/>
      <c r="IV386" s="20"/>
    </row>
    <row r="387" spans="1:256" s="119" customFormat="1" x14ac:dyDescent="0.25">
      <c r="A387" s="76"/>
      <c r="B387" s="20"/>
      <c r="C387" s="81"/>
      <c r="D387" s="117"/>
      <c r="E387" s="81"/>
      <c r="F387" s="80"/>
      <c r="G387" s="81"/>
      <c r="H387" s="134"/>
      <c r="I387" s="134"/>
      <c r="J387" s="134"/>
      <c r="K387" s="134"/>
      <c r="L387" s="134"/>
      <c r="M387" s="134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  <c r="IL387" s="20"/>
      <c r="IM387" s="20"/>
      <c r="IN387" s="20"/>
      <c r="IO387" s="20"/>
      <c r="IP387" s="20"/>
      <c r="IQ387" s="20"/>
      <c r="IR387" s="20"/>
      <c r="IS387" s="20"/>
      <c r="IT387" s="20"/>
      <c r="IU387" s="20"/>
      <c r="IV387" s="20"/>
    </row>
    <row r="388" spans="1:256" s="119" customFormat="1" x14ac:dyDescent="0.25">
      <c r="A388" s="76"/>
      <c r="B388" s="20"/>
      <c r="C388" s="81"/>
      <c r="D388" s="117"/>
      <c r="E388" s="81"/>
      <c r="F388" s="80"/>
      <c r="G388" s="81"/>
      <c r="H388" s="134"/>
      <c r="I388" s="134"/>
      <c r="J388" s="134"/>
      <c r="K388" s="134"/>
      <c r="L388" s="134"/>
      <c r="M388" s="134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  <c r="IT388" s="20"/>
      <c r="IU388" s="20"/>
      <c r="IV388" s="20"/>
    </row>
    <row r="389" spans="1:256" s="119" customFormat="1" x14ac:dyDescent="0.25">
      <c r="A389" s="76"/>
      <c r="B389" s="20"/>
      <c r="C389" s="81"/>
      <c r="D389" s="117"/>
      <c r="E389" s="81"/>
      <c r="F389" s="80"/>
      <c r="G389" s="81"/>
      <c r="H389" s="134"/>
      <c r="I389" s="134"/>
      <c r="J389" s="134"/>
      <c r="K389" s="134"/>
      <c r="L389" s="134"/>
      <c r="M389" s="134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  <c r="IP389" s="20"/>
      <c r="IQ389" s="20"/>
      <c r="IR389" s="20"/>
      <c r="IS389" s="20"/>
      <c r="IT389" s="20"/>
      <c r="IU389" s="20"/>
      <c r="IV389" s="20"/>
    </row>
    <row r="390" spans="1:256" s="119" customFormat="1" x14ac:dyDescent="0.25">
      <c r="A390" s="76"/>
      <c r="B390" s="20"/>
      <c r="C390" s="81"/>
      <c r="D390" s="117"/>
      <c r="E390" s="81"/>
      <c r="F390" s="80"/>
      <c r="G390" s="81"/>
      <c r="H390" s="134"/>
      <c r="I390" s="134"/>
      <c r="J390" s="134"/>
      <c r="K390" s="134"/>
      <c r="L390" s="134"/>
      <c r="M390" s="134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</row>
    <row r="391" spans="1:256" s="119" customFormat="1" x14ac:dyDescent="0.25">
      <c r="A391" s="76"/>
      <c r="B391" s="20"/>
      <c r="C391" s="81"/>
      <c r="D391" s="117"/>
      <c r="E391" s="81"/>
      <c r="F391" s="80"/>
      <c r="G391" s="81"/>
      <c r="H391" s="134"/>
      <c r="I391" s="134"/>
      <c r="J391" s="134"/>
      <c r="K391" s="134"/>
      <c r="L391" s="134"/>
      <c r="M391" s="134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  <c r="IT391" s="20"/>
      <c r="IU391" s="20"/>
      <c r="IV391" s="20"/>
    </row>
    <row r="392" spans="1:256" s="119" customFormat="1" x14ac:dyDescent="0.25">
      <c r="A392" s="76"/>
      <c r="B392" s="20"/>
      <c r="C392" s="81"/>
      <c r="D392" s="117"/>
      <c r="E392" s="81"/>
      <c r="F392" s="80"/>
      <c r="G392" s="81"/>
      <c r="H392" s="134"/>
      <c r="I392" s="134"/>
      <c r="J392" s="134"/>
      <c r="K392" s="134"/>
      <c r="L392" s="134"/>
      <c r="M392" s="134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  <c r="IT392" s="20"/>
      <c r="IU392" s="20"/>
      <c r="IV392" s="20"/>
    </row>
    <row r="393" spans="1:256" s="119" customFormat="1" x14ac:dyDescent="0.25">
      <c r="A393" s="76"/>
      <c r="B393" s="20"/>
      <c r="C393" s="81"/>
      <c r="D393" s="117"/>
      <c r="E393" s="81"/>
      <c r="F393" s="80"/>
      <c r="G393" s="81"/>
      <c r="H393" s="134"/>
      <c r="I393" s="134"/>
      <c r="J393" s="134"/>
      <c r="K393" s="134"/>
      <c r="L393" s="134"/>
      <c r="M393" s="134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  <c r="IT393" s="20"/>
      <c r="IU393" s="20"/>
      <c r="IV393" s="20"/>
    </row>
    <row r="394" spans="1:256" s="119" customFormat="1" x14ac:dyDescent="0.25">
      <c r="A394" s="76"/>
      <c r="B394" s="20"/>
      <c r="C394" s="81"/>
      <c r="D394" s="117"/>
      <c r="E394" s="81"/>
      <c r="F394" s="80"/>
      <c r="G394" s="81"/>
      <c r="H394" s="134"/>
      <c r="I394" s="134"/>
      <c r="J394" s="134"/>
      <c r="K394" s="134"/>
      <c r="L394" s="134"/>
      <c r="M394" s="134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  <c r="IT394" s="20"/>
      <c r="IU394" s="20"/>
      <c r="IV394" s="20"/>
    </row>
    <row r="395" spans="1:256" s="119" customFormat="1" x14ac:dyDescent="0.25">
      <c r="A395" s="76"/>
      <c r="B395" s="20"/>
      <c r="C395" s="81"/>
      <c r="D395" s="117"/>
      <c r="E395" s="81"/>
      <c r="F395" s="80"/>
      <c r="G395" s="81"/>
      <c r="H395" s="134"/>
      <c r="I395" s="134"/>
      <c r="J395" s="134"/>
      <c r="K395" s="134"/>
      <c r="L395" s="134"/>
      <c r="M395" s="134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  <c r="IT395" s="20"/>
      <c r="IU395" s="20"/>
      <c r="IV395" s="20"/>
    </row>
    <row r="396" spans="1:256" s="119" customFormat="1" x14ac:dyDescent="0.25">
      <c r="A396" s="76"/>
      <c r="B396" s="20"/>
      <c r="C396" s="81"/>
      <c r="D396" s="117"/>
      <c r="E396" s="81"/>
      <c r="F396" s="80"/>
      <c r="G396" s="81"/>
      <c r="H396" s="134"/>
      <c r="I396" s="134"/>
      <c r="J396" s="134"/>
      <c r="K396" s="134"/>
      <c r="L396" s="134"/>
      <c r="M396" s="134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</row>
    <row r="397" spans="1:256" s="119" customFormat="1" x14ac:dyDescent="0.25">
      <c r="A397" s="76"/>
      <c r="B397" s="20"/>
      <c r="C397" s="81"/>
      <c r="D397" s="117"/>
      <c r="E397" s="81"/>
      <c r="F397" s="80"/>
      <c r="G397" s="81"/>
      <c r="H397" s="134"/>
      <c r="I397" s="134"/>
      <c r="J397" s="134"/>
      <c r="K397" s="134"/>
      <c r="L397" s="134"/>
      <c r="M397" s="134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</row>
    <row r="398" spans="1:256" s="119" customFormat="1" x14ac:dyDescent="0.25">
      <c r="A398" s="76"/>
      <c r="B398" s="20"/>
      <c r="C398" s="81"/>
      <c r="D398" s="117"/>
      <c r="E398" s="81"/>
      <c r="F398" s="80"/>
      <c r="G398" s="81"/>
      <c r="H398" s="134"/>
      <c r="I398" s="134"/>
      <c r="J398" s="134"/>
      <c r="K398" s="134"/>
      <c r="L398" s="134"/>
      <c r="M398" s="134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</row>
    <row r="399" spans="1:256" s="119" customFormat="1" x14ac:dyDescent="0.25">
      <c r="A399" s="76"/>
      <c r="B399" s="20"/>
      <c r="C399" s="81"/>
      <c r="D399" s="117"/>
      <c r="E399" s="81"/>
      <c r="F399" s="80"/>
      <c r="G399" s="81"/>
      <c r="H399" s="134"/>
      <c r="I399" s="134"/>
      <c r="J399" s="134"/>
      <c r="K399" s="134"/>
      <c r="L399" s="134"/>
      <c r="M399" s="134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</row>
    <row r="400" spans="1:256" s="119" customFormat="1" x14ac:dyDescent="0.25">
      <c r="A400" s="76"/>
      <c r="B400" s="20"/>
      <c r="C400" s="81"/>
      <c r="D400" s="117"/>
      <c r="E400" s="81"/>
      <c r="F400" s="80"/>
      <c r="G400" s="81"/>
      <c r="H400" s="134"/>
      <c r="I400" s="134"/>
      <c r="J400" s="134"/>
      <c r="K400" s="134"/>
      <c r="L400" s="134"/>
      <c r="M400" s="134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</row>
    <row r="401" spans="1:256" s="119" customFormat="1" x14ac:dyDescent="0.25">
      <c r="A401" s="76"/>
      <c r="B401" s="20"/>
      <c r="C401" s="81"/>
      <c r="D401" s="117"/>
      <c r="E401" s="81"/>
      <c r="F401" s="80"/>
      <c r="G401" s="81"/>
      <c r="H401" s="134"/>
      <c r="I401" s="134"/>
      <c r="J401" s="134"/>
      <c r="K401" s="134"/>
      <c r="L401" s="134"/>
      <c r="M401" s="134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</row>
    <row r="402" spans="1:256" s="119" customFormat="1" x14ac:dyDescent="0.25">
      <c r="A402" s="76"/>
      <c r="B402" s="20"/>
      <c r="C402" s="81"/>
      <c r="D402" s="117"/>
      <c r="E402" s="81"/>
      <c r="F402" s="80"/>
      <c r="G402" s="81"/>
      <c r="H402" s="134"/>
      <c r="I402" s="134"/>
      <c r="J402" s="134"/>
      <c r="K402" s="134"/>
      <c r="L402" s="134"/>
      <c r="M402" s="134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</row>
    <row r="403" spans="1:256" s="119" customFormat="1" x14ac:dyDescent="0.25">
      <c r="A403" s="76"/>
      <c r="B403" s="20"/>
      <c r="C403" s="81"/>
      <c r="D403" s="117"/>
      <c r="E403" s="81"/>
      <c r="F403" s="80"/>
      <c r="G403" s="81"/>
      <c r="H403" s="134"/>
      <c r="I403" s="134"/>
      <c r="J403" s="134"/>
      <c r="K403" s="134"/>
      <c r="L403" s="134"/>
      <c r="M403" s="134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</row>
    <row r="404" spans="1:256" s="119" customFormat="1" x14ac:dyDescent="0.25">
      <c r="A404" s="76"/>
      <c r="B404" s="20"/>
      <c r="C404" s="81"/>
      <c r="D404" s="117"/>
      <c r="E404" s="81"/>
      <c r="F404" s="80"/>
      <c r="G404" s="81"/>
      <c r="H404" s="134"/>
      <c r="I404" s="134"/>
      <c r="J404" s="134"/>
      <c r="K404" s="134"/>
      <c r="L404" s="134"/>
      <c r="M404" s="134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</row>
    <row r="405" spans="1:256" s="119" customFormat="1" x14ac:dyDescent="0.25">
      <c r="A405" s="76"/>
      <c r="B405" s="20"/>
      <c r="C405" s="81"/>
      <c r="D405" s="117"/>
      <c r="E405" s="81"/>
      <c r="F405" s="80"/>
      <c r="G405" s="81"/>
      <c r="H405" s="134"/>
      <c r="I405" s="134"/>
      <c r="J405" s="134"/>
      <c r="K405" s="134"/>
      <c r="L405" s="134"/>
      <c r="M405" s="134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</row>
    <row r="406" spans="1:256" s="119" customFormat="1" x14ac:dyDescent="0.25">
      <c r="A406" s="76"/>
      <c r="B406" s="20"/>
      <c r="C406" s="81"/>
      <c r="D406" s="117"/>
      <c r="E406" s="81"/>
      <c r="F406" s="80"/>
      <c r="G406" s="81"/>
      <c r="H406" s="134"/>
      <c r="I406" s="134"/>
      <c r="J406" s="134"/>
      <c r="K406" s="134"/>
      <c r="L406" s="134"/>
      <c r="M406" s="134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s="119" customFormat="1" x14ac:dyDescent="0.25">
      <c r="A407" s="76"/>
      <c r="B407" s="20"/>
      <c r="C407" s="81"/>
      <c r="D407" s="117"/>
      <c r="E407" s="81"/>
      <c r="F407" s="80"/>
      <c r="G407" s="81"/>
      <c r="H407" s="134"/>
      <c r="I407" s="134"/>
      <c r="J407" s="134"/>
      <c r="K407" s="134"/>
      <c r="L407" s="134"/>
      <c r="M407" s="134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1:256" s="119" customFormat="1" x14ac:dyDescent="0.25">
      <c r="A408" s="76"/>
      <c r="B408" s="20"/>
      <c r="C408" s="81"/>
      <c r="D408" s="117"/>
      <c r="E408" s="81"/>
      <c r="F408" s="80"/>
      <c r="G408" s="81"/>
      <c r="H408" s="134"/>
      <c r="I408" s="134"/>
      <c r="J408" s="134"/>
      <c r="K408" s="134"/>
      <c r="L408" s="134"/>
      <c r="M408" s="134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</row>
    <row r="409" spans="1:256" s="119" customFormat="1" x14ac:dyDescent="0.25">
      <c r="A409" s="76"/>
      <c r="B409" s="20"/>
      <c r="C409" s="81"/>
      <c r="D409" s="117"/>
      <c r="E409" s="81"/>
      <c r="F409" s="80"/>
      <c r="G409" s="81"/>
      <c r="H409" s="134"/>
      <c r="I409" s="134"/>
      <c r="J409" s="134"/>
      <c r="K409" s="134"/>
      <c r="L409" s="134"/>
      <c r="M409" s="134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</row>
    <row r="410" spans="1:256" s="119" customFormat="1" x14ac:dyDescent="0.25">
      <c r="A410" s="76"/>
      <c r="B410" s="20"/>
      <c r="C410" s="81"/>
      <c r="D410" s="117"/>
      <c r="E410" s="81"/>
      <c r="F410" s="80"/>
      <c r="G410" s="81"/>
      <c r="H410" s="134"/>
      <c r="I410" s="134"/>
      <c r="J410" s="134"/>
      <c r="K410" s="134"/>
      <c r="L410" s="134"/>
      <c r="M410" s="134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</row>
    <row r="411" spans="1:256" s="119" customFormat="1" x14ac:dyDescent="0.25">
      <c r="A411" s="76"/>
      <c r="B411" s="20"/>
      <c r="C411" s="81"/>
      <c r="D411" s="117"/>
      <c r="E411" s="81"/>
      <c r="F411" s="80"/>
      <c r="G411" s="81"/>
      <c r="H411" s="134"/>
      <c r="I411" s="134"/>
      <c r="J411" s="134"/>
      <c r="K411" s="134"/>
      <c r="L411" s="134"/>
      <c r="M411" s="134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</row>
    <row r="412" spans="1:256" s="119" customFormat="1" x14ac:dyDescent="0.25">
      <c r="A412" s="76"/>
      <c r="B412" s="20"/>
      <c r="C412" s="81"/>
      <c r="D412" s="117"/>
      <c r="E412" s="81"/>
      <c r="F412" s="80"/>
      <c r="G412" s="81"/>
      <c r="H412" s="134"/>
      <c r="I412" s="134"/>
      <c r="J412" s="134"/>
      <c r="K412" s="134"/>
      <c r="L412" s="134"/>
      <c r="M412" s="134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  <c r="FD412" s="20"/>
      <c r="FE412" s="20"/>
      <c r="FF412" s="20"/>
      <c r="FG412" s="20"/>
      <c r="FH412" s="20"/>
      <c r="FI412" s="20"/>
      <c r="FJ412" s="20"/>
      <c r="FK412" s="20"/>
      <c r="FL412" s="20"/>
      <c r="FM412" s="20"/>
      <c r="FN412" s="20"/>
      <c r="FO412" s="20"/>
      <c r="FP412" s="20"/>
      <c r="FQ412" s="20"/>
      <c r="FR412" s="20"/>
      <c r="FS412" s="20"/>
      <c r="FT412" s="20"/>
      <c r="FU412" s="20"/>
      <c r="FV412" s="20"/>
      <c r="FW412" s="20"/>
      <c r="FX412" s="20"/>
      <c r="FY412" s="20"/>
      <c r="FZ412" s="20"/>
      <c r="GA412" s="20"/>
      <c r="GB412" s="20"/>
      <c r="GC412" s="20"/>
      <c r="GD412" s="20"/>
      <c r="GE412" s="20"/>
      <c r="GF412" s="20"/>
      <c r="GG412" s="20"/>
      <c r="GH412" s="20"/>
      <c r="GI412" s="20"/>
      <c r="GJ412" s="20"/>
      <c r="GK412" s="20"/>
      <c r="GL412" s="20"/>
      <c r="GM412" s="20"/>
      <c r="GN412" s="20"/>
      <c r="GO412" s="20"/>
      <c r="GP412" s="20"/>
      <c r="GQ412" s="20"/>
      <c r="GR412" s="20"/>
      <c r="GS412" s="20"/>
      <c r="GT412" s="20"/>
      <c r="GU412" s="20"/>
      <c r="GV412" s="20"/>
      <c r="GW412" s="20"/>
      <c r="GX412" s="20"/>
      <c r="GY412" s="20"/>
      <c r="GZ412" s="20"/>
      <c r="HA412" s="20"/>
      <c r="HB412" s="20"/>
      <c r="HC412" s="20"/>
      <c r="HD412" s="20"/>
      <c r="HE412" s="20"/>
      <c r="HF412" s="20"/>
      <c r="HG412" s="20"/>
      <c r="HH412" s="20"/>
      <c r="HI412" s="20"/>
      <c r="HJ412" s="20"/>
      <c r="HK412" s="20"/>
      <c r="HL412" s="20"/>
      <c r="HM412" s="20"/>
      <c r="HN412" s="20"/>
      <c r="HO412" s="20"/>
      <c r="HP412" s="20"/>
      <c r="HQ412" s="20"/>
      <c r="HR412" s="20"/>
      <c r="HS412" s="20"/>
      <c r="HT412" s="20"/>
      <c r="HU412" s="20"/>
      <c r="HV412" s="20"/>
      <c r="HW412" s="20"/>
      <c r="HX412" s="20"/>
      <c r="HY412" s="20"/>
      <c r="HZ412" s="20"/>
      <c r="IA412" s="20"/>
      <c r="IB412" s="20"/>
      <c r="IC412" s="20"/>
      <c r="ID412" s="20"/>
      <c r="IE412" s="20"/>
      <c r="IF412" s="20"/>
      <c r="IG412" s="20"/>
      <c r="IH412" s="20"/>
      <c r="II412" s="20"/>
      <c r="IJ412" s="20"/>
      <c r="IK412" s="20"/>
      <c r="IL412" s="20"/>
      <c r="IM412" s="20"/>
      <c r="IN412" s="20"/>
      <c r="IO412" s="20"/>
      <c r="IP412" s="20"/>
      <c r="IQ412" s="20"/>
      <c r="IR412" s="20"/>
      <c r="IS412" s="20"/>
      <c r="IT412" s="20"/>
      <c r="IU412" s="20"/>
      <c r="IV412" s="20"/>
    </row>
    <row r="413" spans="1:256" s="119" customFormat="1" x14ac:dyDescent="0.25">
      <c r="A413" s="76"/>
      <c r="B413" s="20"/>
      <c r="C413" s="81"/>
      <c r="D413" s="117"/>
      <c r="E413" s="81"/>
      <c r="F413" s="80"/>
      <c r="G413" s="81"/>
      <c r="H413" s="134"/>
      <c r="I413" s="134"/>
      <c r="J413" s="134"/>
      <c r="K413" s="134"/>
      <c r="L413" s="134"/>
      <c r="M413" s="134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</row>
    <row r="414" spans="1:256" s="119" customFormat="1" x14ac:dyDescent="0.25">
      <c r="A414" s="76"/>
      <c r="B414" s="20"/>
      <c r="C414" s="81"/>
      <c r="D414" s="117"/>
      <c r="E414" s="81"/>
      <c r="F414" s="80"/>
      <c r="G414" s="81"/>
      <c r="H414" s="134"/>
      <c r="I414" s="134"/>
      <c r="J414" s="134"/>
      <c r="K414" s="134"/>
      <c r="L414" s="134"/>
      <c r="M414" s="134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</row>
    <row r="415" spans="1:256" s="119" customFormat="1" x14ac:dyDescent="0.25">
      <c r="A415" s="76"/>
      <c r="B415" s="20"/>
      <c r="C415" s="81"/>
      <c r="D415" s="117"/>
      <c r="E415" s="81"/>
      <c r="F415" s="80"/>
      <c r="G415" s="81"/>
      <c r="H415" s="134"/>
      <c r="I415" s="134"/>
      <c r="J415" s="134"/>
      <c r="K415" s="134"/>
      <c r="L415" s="134"/>
      <c r="M415" s="134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</row>
    <row r="416" spans="1:256" s="119" customFormat="1" x14ac:dyDescent="0.25">
      <c r="A416" s="76"/>
      <c r="B416" s="20"/>
      <c r="C416" s="81"/>
      <c r="D416" s="117"/>
      <c r="E416" s="81"/>
      <c r="F416" s="80"/>
      <c r="G416" s="81"/>
      <c r="H416" s="134"/>
      <c r="I416" s="134"/>
      <c r="J416" s="134"/>
      <c r="K416" s="134"/>
      <c r="L416" s="134"/>
      <c r="M416" s="134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</row>
    <row r="417" spans="1:256" s="119" customFormat="1" x14ac:dyDescent="0.25">
      <c r="A417" s="76"/>
      <c r="B417" s="20"/>
      <c r="C417" s="81"/>
      <c r="D417" s="117"/>
      <c r="E417" s="81"/>
      <c r="F417" s="80"/>
      <c r="G417" s="81"/>
      <c r="H417" s="134"/>
      <c r="I417" s="134"/>
      <c r="J417" s="134"/>
      <c r="K417" s="134"/>
      <c r="L417" s="134"/>
      <c r="M417" s="134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  <c r="IT417" s="20"/>
      <c r="IU417" s="20"/>
      <c r="IV417" s="20"/>
    </row>
    <row r="418" spans="1:256" s="119" customFormat="1" x14ac:dyDescent="0.25">
      <c r="A418" s="76"/>
      <c r="B418" s="20"/>
      <c r="C418" s="81"/>
      <c r="D418" s="117"/>
      <c r="E418" s="81"/>
      <c r="F418" s="80"/>
      <c r="G418" s="81"/>
      <c r="H418" s="134"/>
      <c r="I418" s="134"/>
      <c r="J418" s="134"/>
      <c r="K418" s="134"/>
      <c r="L418" s="134"/>
      <c r="M418" s="134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  <c r="IT418" s="20"/>
      <c r="IU418" s="20"/>
      <c r="IV418" s="20"/>
    </row>
    <row r="419" spans="1:256" s="119" customFormat="1" x14ac:dyDescent="0.25">
      <c r="A419" s="76"/>
      <c r="B419" s="20"/>
      <c r="C419" s="81"/>
      <c r="D419" s="117"/>
      <c r="E419" s="81"/>
      <c r="F419" s="80"/>
      <c r="G419" s="81"/>
      <c r="H419" s="134"/>
      <c r="I419" s="134"/>
      <c r="J419" s="134"/>
      <c r="K419" s="134"/>
      <c r="L419" s="134"/>
      <c r="M419" s="134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  <c r="IT419" s="20"/>
      <c r="IU419" s="20"/>
      <c r="IV419" s="20"/>
    </row>
    <row r="420" spans="1:256" s="119" customFormat="1" x14ac:dyDescent="0.25">
      <c r="A420" s="76"/>
      <c r="B420" s="20"/>
      <c r="C420" s="81"/>
      <c r="D420" s="117"/>
      <c r="E420" s="81"/>
      <c r="F420" s="80"/>
      <c r="G420" s="81"/>
      <c r="H420" s="134"/>
      <c r="I420" s="134"/>
      <c r="J420" s="134"/>
      <c r="K420" s="134"/>
      <c r="L420" s="134"/>
      <c r="M420" s="134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  <c r="IP420" s="20"/>
      <c r="IQ420" s="20"/>
      <c r="IR420" s="20"/>
      <c r="IS420" s="20"/>
      <c r="IT420" s="20"/>
      <c r="IU420" s="20"/>
      <c r="IV420" s="20"/>
    </row>
    <row r="421" spans="1:256" s="119" customFormat="1" x14ac:dyDescent="0.25">
      <c r="A421" s="76"/>
      <c r="B421" s="20"/>
      <c r="C421" s="81"/>
      <c r="D421" s="117"/>
      <c r="E421" s="81"/>
      <c r="F421" s="80"/>
      <c r="G421" s="81"/>
      <c r="H421" s="134"/>
      <c r="I421" s="134"/>
      <c r="J421" s="134"/>
      <c r="K421" s="134"/>
      <c r="L421" s="134"/>
      <c r="M421" s="134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  <c r="IT421" s="20"/>
      <c r="IU421" s="20"/>
      <c r="IV421" s="20"/>
    </row>
    <row r="422" spans="1:256" s="119" customFormat="1" x14ac:dyDescent="0.25">
      <c r="A422" s="76"/>
      <c r="B422" s="20"/>
      <c r="C422" s="81"/>
      <c r="D422" s="117"/>
      <c r="E422" s="81"/>
      <c r="F422" s="80"/>
      <c r="G422" s="81"/>
      <c r="H422" s="134"/>
      <c r="I422" s="134"/>
      <c r="J422" s="134"/>
      <c r="K422" s="134"/>
      <c r="L422" s="134"/>
      <c r="M422" s="134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  <c r="IT422" s="20"/>
      <c r="IU422" s="20"/>
      <c r="IV422" s="20"/>
    </row>
    <row r="423" spans="1:256" s="119" customFormat="1" x14ac:dyDescent="0.25">
      <c r="A423" s="76"/>
      <c r="B423" s="20"/>
      <c r="C423" s="81"/>
      <c r="D423" s="117"/>
      <c r="E423" s="81"/>
      <c r="F423" s="80"/>
      <c r="G423" s="81"/>
      <c r="H423" s="134"/>
      <c r="I423" s="134"/>
      <c r="J423" s="134"/>
      <c r="K423" s="134"/>
      <c r="L423" s="134"/>
      <c r="M423" s="134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1:256" s="119" customFormat="1" x14ac:dyDescent="0.25">
      <c r="A424" s="76"/>
      <c r="B424" s="20"/>
      <c r="C424" s="81"/>
      <c r="D424" s="117"/>
      <c r="E424" s="81"/>
      <c r="F424" s="80"/>
      <c r="G424" s="81"/>
      <c r="H424" s="134"/>
      <c r="I424" s="134"/>
      <c r="J424" s="134"/>
      <c r="K424" s="134"/>
      <c r="L424" s="134"/>
      <c r="M424" s="134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</row>
    <row r="425" spans="1:256" s="119" customFormat="1" x14ac:dyDescent="0.25">
      <c r="A425" s="76"/>
      <c r="B425" s="20"/>
      <c r="C425" s="81"/>
      <c r="D425" s="117"/>
      <c r="E425" s="81"/>
      <c r="F425" s="80"/>
      <c r="G425" s="81"/>
      <c r="H425" s="134"/>
      <c r="I425" s="134"/>
      <c r="J425" s="134"/>
      <c r="K425" s="134"/>
      <c r="L425" s="134"/>
      <c r="M425" s="134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  <c r="IT425" s="20"/>
      <c r="IU425" s="20"/>
      <c r="IV425" s="20"/>
    </row>
    <row r="426" spans="1:256" s="119" customFormat="1" x14ac:dyDescent="0.25">
      <c r="A426" s="76"/>
      <c r="B426" s="20"/>
      <c r="C426" s="81"/>
      <c r="D426" s="117"/>
      <c r="E426" s="81"/>
      <c r="F426" s="80"/>
      <c r="G426" s="81"/>
      <c r="H426" s="134"/>
      <c r="I426" s="134"/>
      <c r="J426" s="134"/>
      <c r="K426" s="134"/>
      <c r="L426" s="134"/>
      <c r="M426" s="134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  <c r="IU426" s="20"/>
      <c r="IV426" s="20"/>
    </row>
    <row r="427" spans="1:256" s="119" customFormat="1" x14ac:dyDescent="0.25">
      <c r="A427" s="76"/>
      <c r="B427" s="20"/>
      <c r="C427" s="81"/>
      <c r="D427" s="117"/>
      <c r="E427" s="81"/>
      <c r="F427" s="80"/>
      <c r="G427" s="81"/>
      <c r="H427" s="134"/>
      <c r="I427" s="134"/>
      <c r="J427" s="134"/>
      <c r="K427" s="134"/>
      <c r="L427" s="134"/>
      <c r="M427" s="134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</row>
    <row r="428" spans="1:256" s="119" customFormat="1" x14ac:dyDescent="0.25">
      <c r="A428" s="76"/>
      <c r="B428" s="20"/>
      <c r="C428" s="81"/>
      <c r="D428" s="117"/>
      <c r="E428" s="81"/>
      <c r="F428" s="80"/>
      <c r="G428" s="81"/>
      <c r="H428" s="134"/>
      <c r="I428" s="134"/>
      <c r="J428" s="134"/>
      <c r="K428" s="134"/>
      <c r="L428" s="134"/>
      <c r="M428" s="134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  <c r="IT428" s="20"/>
      <c r="IU428" s="20"/>
      <c r="IV428" s="20"/>
    </row>
    <row r="429" spans="1:256" s="119" customFormat="1" x14ac:dyDescent="0.25">
      <c r="A429" s="76"/>
      <c r="B429" s="20"/>
      <c r="C429" s="81"/>
      <c r="D429" s="117"/>
      <c r="E429" s="81"/>
      <c r="F429" s="80"/>
      <c r="G429" s="81"/>
      <c r="H429" s="134"/>
      <c r="I429" s="134"/>
      <c r="J429" s="134"/>
      <c r="K429" s="134"/>
      <c r="L429" s="134"/>
      <c r="M429" s="134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  <c r="IT429" s="20"/>
      <c r="IU429" s="20"/>
      <c r="IV429" s="20"/>
    </row>
    <row r="430" spans="1:256" s="119" customFormat="1" x14ac:dyDescent="0.25">
      <c r="A430" s="76"/>
      <c r="B430" s="20"/>
      <c r="C430" s="81"/>
      <c r="D430" s="117"/>
      <c r="E430" s="81"/>
      <c r="F430" s="80"/>
      <c r="G430" s="81"/>
      <c r="H430" s="134"/>
      <c r="I430" s="134"/>
      <c r="J430" s="134"/>
      <c r="K430" s="134"/>
      <c r="L430" s="134"/>
      <c r="M430" s="134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  <c r="FD430" s="20"/>
      <c r="FE430" s="20"/>
      <c r="FF430" s="20"/>
      <c r="FG430" s="20"/>
      <c r="FH430" s="20"/>
      <c r="FI430" s="20"/>
      <c r="FJ430" s="20"/>
      <c r="FK430" s="20"/>
      <c r="FL430" s="20"/>
      <c r="FM430" s="20"/>
      <c r="FN430" s="20"/>
      <c r="FO430" s="20"/>
      <c r="FP430" s="20"/>
      <c r="FQ430" s="20"/>
      <c r="FR430" s="20"/>
      <c r="FS430" s="20"/>
      <c r="FT430" s="20"/>
      <c r="FU430" s="20"/>
      <c r="FV430" s="20"/>
      <c r="FW430" s="20"/>
      <c r="FX430" s="20"/>
      <c r="FY430" s="20"/>
      <c r="FZ430" s="20"/>
      <c r="GA430" s="20"/>
      <c r="GB430" s="20"/>
      <c r="GC430" s="20"/>
      <c r="GD430" s="20"/>
      <c r="GE430" s="20"/>
      <c r="GF430" s="20"/>
      <c r="GG430" s="20"/>
      <c r="GH430" s="20"/>
      <c r="GI430" s="20"/>
      <c r="GJ430" s="20"/>
      <c r="GK430" s="20"/>
      <c r="GL430" s="20"/>
      <c r="GM430" s="20"/>
      <c r="GN430" s="20"/>
      <c r="GO430" s="20"/>
      <c r="GP430" s="20"/>
      <c r="GQ430" s="20"/>
      <c r="GR430" s="20"/>
      <c r="GS430" s="20"/>
      <c r="GT430" s="20"/>
      <c r="GU430" s="20"/>
      <c r="GV430" s="20"/>
      <c r="GW430" s="20"/>
      <c r="GX430" s="20"/>
      <c r="GY430" s="20"/>
      <c r="GZ430" s="20"/>
      <c r="HA430" s="20"/>
      <c r="HB430" s="20"/>
      <c r="HC430" s="20"/>
      <c r="HD430" s="20"/>
      <c r="HE430" s="20"/>
      <c r="HF430" s="20"/>
      <c r="HG430" s="20"/>
      <c r="HH430" s="20"/>
      <c r="HI430" s="20"/>
      <c r="HJ430" s="20"/>
      <c r="HK430" s="20"/>
      <c r="HL430" s="20"/>
      <c r="HM430" s="20"/>
      <c r="HN430" s="20"/>
      <c r="HO430" s="20"/>
      <c r="HP430" s="20"/>
      <c r="HQ430" s="20"/>
      <c r="HR430" s="20"/>
      <c r="HS430" s="20"/>
      <c r="HT430" s="20"/>
      <c r="HU430" s="20"/>
      <c r="HV430" s="20"/>
      <c r="HW430" s="20"/>
      <c r="HX430" s="20"/>
      <c r="HY430" s="20"/>
      <c r="HZ430" s="20"/>
      <c r="IA430" s="20"/>
      <c r="IB430" s="20"/>
      <c r="IC430" s="20"/>
      <c r="ID430" s="20"/>
      <c r="IE430" s="20"/>
      <c r="IF430" s="20"/>
      <c r="IG430" s="20"/>
      <c r="IH430" s="20"/>
      <c r="II430" s="20"/>
      <c r="IJ430" s="20"/>
      <c r="IK430" s="20"/>
      <c r="IL430" s="20"/>
      <c r="IM430" s="20"/>
      <c r="IN430" s="20"/>
      <c r="IO430" s="20"/>
      <c r="IP430" s="20"/>
      <c r="IQ430" s="20"/>
      <c r="IR430" s="20"/>
      <c r="IS430" s="20"/>
      <c r="IT430" s="20"/>
      <c r="IU430" s="20"/>
      <c r="IV430" s="20"/>
    </row>
    <row r="431" spans="1:256" s="119" customFormat="1" x14ac:dyDescent="0.25">
      <c r="A431" s="76"/>
      <c r="B431" s="20"/>
      <c r="C431" s="81"/>
      <c r="D431" s="117"/>
      <c r="E431" s="81"/>
      <c r="F431" s="80"/>
      <c r="G431" s="81"/>
      <c r="H431" s="134"/>
      <c r="I431" s="134"/>
      <c r="J431" s="134"/>
      <c r="K431" s="134"/>
      <c r="L431" s="134"/>
      <c r="M431" s="134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  <c r="FD431" s="20"/>
      <c r="FE431" s="20"/>
      <c r="FF431" s="20"/>
      <c r="FG431" s="20"/>
      <c r="FH431" s="20"/>
      <c r="FI431" s="20"/>
      <c r="FJ431" s="20"/>
      <c r="FK431" s="20"/>
      <c r="FL431" s="20"/>
      <c r="FM431" s="20"/>
      <c r="FN431" s="20"/>
      <c r="FO431" s="20"/>
      <c r="FP431" s="20"/>
      <c r="FQ431" s="20"/>
      <c r="FR431" s="20"/>
      <c r="FS431" s="20"/>
      <c r="FT431" s="20"/>
      <c r="FU431" s="20"/>
      <c r="FV431" s="20"/>
      <c r="FW431" s="20"/>
      <c r="FX431" s="20"/>
      <c r="FY431" s="20"/>
      <c r="FZ431" s="20"/>
      <c r="GA431" s="20"/>
      <c r="GB431" s="20"/>
      <c r="GC431" s="20"/>
      <c r="GD431" s="20"/>
      <c r="GE431" s="20"/>
      <c r="GF431" s="20"/>
      <c r="GG431" s="20"/>
      <c r="GH431" s="20"/>
      <c r="GI431" s="20"/>
      <c r="GJ431" s="20"/>
      <c r="GK431" s="20"/>
      <c r="GL431" s="20"/>
      <c r="GM431" s="20"/>
      <c r="GN431" s="20"/>
      <c r="GO431" s="20"/>
      <c r="GP431" s="20"/>
      <c r="GQ431" s="20"/>
      <c r="GR431" s="20"/>
      <c r="GS431" s="20"/>
      <c r="GT431" s="20"/>
      <c r="GU431" s="20"/>
      <c r="GV431" s="20"/>
      <c r="GW431" s="20"/>
      <c r="GX431" s="20"/>
      <c r="GY431" s="20"/>
      <c r="GZ431" s="20"/>
      <c r="HA431" s="20"/>
      <c r="HB431" s="20"/>
      <c r="HC431" s="20"/>
      <c r="HD431" s="20"/>
      <c r="HE431" s="20"/>
      <c r="HF431" s="20"/>
      <c r="HG431" s="20"/>
      <c r="HH431" s="20"/>
      <c r="HI431" s="20"/>
      <c r="HJ431" s="20"/>
      <c r="HK431" s="20"/>
      <c r="HL431" s="20"/>
      <c r="HM431" s="20"/>
      <c r="HN431" s="20"/>
      <c r="HO431" s="20"/>
      <c r="HP431" s="20"/>
      <c r="HQ431" s="20"/>
      <c r="HR431" s="20"/>
      <c r="HS431" s="20"/>
      <c r="HT431" s="20"/>
      <c r="HU431" s="20"/>
      <c r="HV431" s="20"/>
      <c r="HW431" s="20"/>
      <c r="HX431" s="20"/>
      <c r="HY431" s="20"/>
      <c r="HZ431" s="20"/>
      <c r="IA431" s="20"/>
      <c r="IB431" s="20"/>
      <c r="IC431" s="20"/>
      <c r="ID431" s="20"/>
      <c r="IE431" s="20"/>
      <c r="IF431" s="20"/>
      <c r="IG431" s="20"/>
      <c r="IH431" s="20"/>
      <c r="II431" s="20"/>
      <c r="IJ431" s="20"/>
      <c r="IK431" s="20"/>
      <c r="IL431" s="20"/>
      <c r="IM431" s="20"/>
      <c r="IN431" s="20"/>
      <c r="IO431" s="20"/>
      <c r="IP431" s="20"/>
      <c r="IQ431" s="20"/>
      <c r="IR431" s="20"/>
      <c r="IS431" s="20"/>
      <c r="IT431" s="20"/>
      <c r="IU431" s="20"/>
      <c r="IV431" s="20"/>
    </row>
    <row r="432" spans="1:256" s="119" customFormat="1" x14ac:dyDescent="0.25">
      <c r="A432" s="76"/>
      <c r="B432" s="20"/>
      <c r="C432" s="81"/>
      <c r="D432" s="117"/>
      <c r="E432" s="81"/>
      <c r="F432" s="80"/>
      <c r="G432" s="81"/>
      <c r="H432" s="134"/>
      <c r="I432" s="134"/>
      <c r="J432" s="134"/>
      <c r="K432" s="134"/>
      <c r="L432" s="134"/>
      <c r="M432" s="134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  <c r="FD432" s="20"/>
      <c r="FE432" s="20"/>
      <c r="FF432" s="20"/>
      <c r="FG432" s="20"/>
      <c r="FH432" s="20"/>
      <c r="FI432" s="20"/>
      <c r="FJ432" s="20"/>
      <c r="FK432" s="20"/>
      <c r="FL432" s="20"/>
      <c r="FM432" s="20"/>
      <c r="FN432" s="20"/>
      <c r="FO432" s="20"/>
      <c r="FP432" s="20"/>
      <c r="FQ432" s="20"/>
      <c r="FR432" s="20"/>
      <c r="FS432" s="20"/>
      <c r="FT432" s="20"/>
      <c r="FU432" s="20"/>
      <c r="FV432" s="20"/>
      <c r="FW432" s="20"/>
      <c r="FX432" s="20"/>
      <c r="FY432" s="20"/>
      <c r="FZ432" s="20"/>
      <c r="GA432" s="20"/>
      <c r="GB432" s="20"/>
      <c r="GC432" s="20"/>
      <c r="GD432" s="20"/>
      <c r="GE432" s="20"/>
      <c r="GF432" s="20"/>
      <c r="GG432" s="20"/>
      <c r="GH432" s="20"/>
      <c r="GI432" s="20"/>
      <c r="GJ432" s="20"/>
      <c r="GK432" s="20"/>
      <c r="GL432" s="20"/>
      <c r="GM432" s="20"/>
      <c r="GN432" s="20"/>
      <c r="GO432" s="20"/>
      <c r="GP432" s="20"/>
      <c r="GQ432" s="20"/>
      <c r="GR432" s="20"/>
      <c r="GS432" s="20"/>
      <c r="GT432" s="20"/>
      <c r="GU432" s="20"/>
      <c r="GV432" s="20"/>
      <c r="GW432" s="20"/>
      <c r="GX432" s="20"/>
      <c r="GY432" s="20"/>
      <c r="GZ432" s="20"/>
      <c r="HA432" s="20"/>
      <c r="HB432" s="20"/>
      <c r="HC432" s="20"/>
      <c r="HD432" s="20"/>
      <c r="HE432" s="20"/>
      <c r="HF432" s="20"/>
      <c r="HG432" s="20"/>
      <c r="HH432" s="20"/>
      <c r="HI432" s="20"/>
      <c r="HJ432" s="20"/>
      <c r="HK432" s="20"/>
      <c r="HL432" s="20"/>
      <c r="HM432" s="20"/>
      <c r="HN432" s="20"/>
      <c r="HO432" s="20"/>
      <c r="HP432" s="20"/>
      <c r="HQ432" s="20"/>
      <c r="HR432" s="20"/>
      <c r="HS432" s="20"/>
      <c r="HT432" s="20"/>
      <c r="HU432" s="20"/>
      <c r="HV432" s="20"/>
      <c r="HW432" s="20"/>
      <c r="HX432" s="20"/>
      <c r="HY432" s="20"/>
      <c r="HZ432" s="20"/>
      <c r="IA432" s="20"/>
      <c r="IB432" s="20"/>
      <c r="IC432" s="20"/>
      <c r="ID432" s="20"/>
      <c r="IE432" s="20"/>
      <c r="IF432" s="20"/>
      <c r="IG432" s="20"/>
      <c r="IH432" s="20"/>
      <c r="II432" s="20"/>
      <c r="IJ432" s="20"/>
      <c r="IK432" s="20"/>
      <c r="IL432" s="20"/>
      <c r="IM432" s="20"/>
      <c r="IN432" s="20"/>
      <c r="IO432" s="20"/>
      <c r="IP432" s="20"/>
      <c r="IQ432" s="20"/>
      <c r="IR432" s="20"/>
      <c r="IS432" s="20"/>
      <c r="IT432" s="20"/>
      <c r="IU432" s="20"/>
      <c r="IV432" s="20"/>
    </row>
    <row r="433" spans="1:256" s="119" customFormat="1" x14ac:dyDescent="0.25">
      <c r="A433" s="76"/>
      <c r="B433" s="20"/>
      <c r="C433" s="81"/>
      <c r="D433" s="117"/>
      <c r="E433" s="81"/>
      <c r="F433" s="80"/>
      <c r="G433" s="81"/>
      <c r="H433" s="134"/>
      <c r="I433" s="134"/>
      <c r="J433" s="134"/>
      <c r="K433" s="134"/>
      <c r="L433" s="134"/>
      <c r="M433" s="134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  <c r="FD433" s="20"/>
      <c r="FE433" s="20"/>
      <c r="FF433" s="20"/>
      <c r="FG433" s="20"/>
      <c r="FH433" s="20"/>
      <c r="FI433" s="20"/>
      <c r="FJ433" s="20"/>
      <c r="FK433" s="20"/>
      <c r="FL433" s="20"/>
      <c r="FM433" s="20"/>
      <c r="FN433" s="20"/>
      <c r="FO433" s="20"/>
      <c r="FP433" s="20"/>
      <c r="FQ433" s="20"/>
      <c r="FR433" s="20"/>
      <c r="FS433" s="20"/>
      <c r="FT433" s="20"/>
      <c r="FU433" s="20"/>
      <c r="FV433" s="20"/>
      <c r="FW433" s="20"/>
      <c r="FX433" s="20"/>
      <c r="FY433" s="20"/>
      <c r="FZ433" s="20"/>
      <c r="GA433" s="20"/>
      <c r="GB433" s="20"/>
      <c r="GC433" s="20"/>
      <c r="GD433" s="20"/>
      <c r="GE433" s="20"/>
      <c r="GF433" s="20"/>
      <c r="GG433" s="20"/>
      <c r="GH433" s="20"/>
      <c r="GI433" s="20"/>
      <c r="GJ433" s="20"/>
      <c r="GK433" s="20"/>
      <c r="GL433" s="20"/>
      <c r="GM433" s="20"/>
      <c r="GN433" s="20"/>
      <c r="GO433" s="20"/>
      <c r="GP433" s="20"/>
      <c r="GQ433" s="20"/>
      <c r="GR433" s="20"/>
      <c r="GS433" s="20"/>
      <c r="GT433" s="20"/>
      <c r="GU433" s="20"/>
      <c r="GV433" s="20"/>
      <c r="GW433" s="20"/>
      <c r="GX433" s="20"/>
      <c r="GY433" s="20"/>
      <c r="GZ433" s="20"/>
      <c r="HA433" s="20"/>
      <c r="HB433" s="20"/>
      <c r="HC433" s="20"/>
      <c r="HD433" s="20"/>
      <c r="HE433" s="20"/>
      <c r="HF433" s="20"/>
      <c r="HG433" s="20"/>
      <c r="HH433" s="20"/>
      <c r="HI433" s="20"/>
      <c r="HJ433" s="20"/>
      <c r="HK433" s="20"/>
      <c r="HL433" s="20"/>
      <c r="HM433" s="20"/>
      <c r="HN433" s="20"/>
      <c r="HO433" s="20"/>
      <c r="HP433" s="20"/>
      <c r="HQ433" s="20"/>
      <c r="HR433" s="20"/>
      <c r="HS433" s="20"/>
      <c r="HT433" s="20"/>
      <c r="HU433" s="20"/>
      <c r="HV433" s="20"/>
      <c r="HW433" s="20"/>
      <c r="HX433" s="20"/>
      <c r="HY433" s="20"/>
      <c r="HZ433" s="20"/>
      <c r="IA433" s="20"/>
      <c r="IB433" s="20"/>
      <c r="IC433" s="20"/>
      <c r="ID433" s="20"/>
      <c r="IE433" s="20"/>
      <c r="IF433" s="20"/>
      <c r="IG433" s="20"/>
      <c r="IH433" s="20"/>
      <c r="II433" s="20"/>
      <c r="IJ433" s="20"/>
      <c r="IK433" s="20"/>
      <c r="IL433" s="20"/>
      <c r="IM433" s="20"/>
      <c r="IN433" s="20"/>
      <c r="IO433" s="20"/>
      <c r="IP433" s="20"/>
      <c r="IQ433" s="20"/>
      <c r="IR433" s="20"/>
      <c r="IS433" s="20"/>
      <c r="IT433" s="20"/>
      <c r="IU433" s="20"/>
      <c r="IV433" s="20"/>
    </row>
    <row r="434" spans="1:256" s="119" customFormat="1" x14ac:dyDescent="0.25">
      <c r="A434" s="76"/>
      <c r="B434" s="20"/>
      <c r="C434" s="81"/>
      <c r="D434" s="117"/>
      <c r="E434" s="81"/>
      <c r="F434" s="80"/>
      <c r="G434" s="81"/>
      <c r="H434" s="134"/>
      <c r="I434" s="134"/>
      <c r="J434" s="134"/>
      <c r="K434" s="134"/>
      <c r="L434" s="134"/>
      <c r="M434" s="134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  <c r="FD434" s="20"/>
      <c r="FE434" s="20"/>
      <c r="FF434" s="20"/>
      <c r="FG434" s="20"/>
      <c r="FH434" s="20"/>
      <c r="FI434" s="20"/>
      <c r="FJ434" s="20"/>
      <c r="FK434" s="20"/>
      <c r="FL434" s="20"/>
      <c r="FM434" s="20"/>
      <c r="FN434" s="20"/>
      <c r="FO434" s="20"/>
      <c r="FP434" s="20"/>
      <c r="FQ434" s="20"/>
      <c r="FR434" s="20"/>
      <c r="FS434" s="20"/>
      <c r="FT434" s="20"/>
      <c r="FU434" s="20"/>
      <c r="FV434" s="20"/>
      <c r="FW434" s="20"/>
      <c r="FX434" s="20"/>
      <c r="FY434" s="20"/>
      <c r="FZ434" s="20"/>
      <c r="GA434" s="20"/>
      <c r="GB434" s="20"/>
      <c r="GC434" s="20"/>
      <c r="GD434" s="20"/>
      <c r="GE434" s="20"/>
      <c r="GF434" s="20"/>
      <c r="GG434" s="20"/>
      <c r="GH434" s="20"/>
      <c r="GI434" s="20"/>
      <c r="GJ434" s="20"/>
      <c r="GK434" s="20"/>
      <c r="GL434" s="20"/>
      <c r="GM434" s="20"/>
      <c r="GN434" s="20"/>
      <c r="GO434" s="20"/>
      <c r="GP434" s="20"/>
      <c r="GQ434" s="20"/>
      <c r="GR434" s="20"/>
      <c r="GS434" s="20"/>
      <c r="GT434" s="20"/>
      <c r="GU434" s="20"/>
      <c r="GV434" s="20"/>
      <c r="GW434" s="20"/>
      <c r="GX434" s="20"/>
      <c r="GY434" s="20"/>
      <c r="GZ434" s="20"/>
      <c r="HA434" s="20"/>
      <c r="HB434" s="20"/>
      <c r="HC434" s="20"/>
      <c r="HD434" s="20"/>
      <c r="HE434" s="20"/>
      <c r="HF434" s="20"/>
      <c r="HG434" s="20"/>
      <c r="HH434" s="20"/>
      <c r="HI434" s="20"/>
      <c r="HJ434" s="20"/>
      <c r="HK434" s="20"/>
      <c r="HL434" s="20"/>
      <c r="HM434" s="20"/>
      <c r="HN434" s="20"/>
      <c r="HO434" s="20"/>
      <c r="HP434" s="20"/>
      <c r="HQ434" s="20"/>
      <c r="HR434" s="20"/>
      <c r="HS434" s="20"/>
      <c r="HT434" s="20"/>
      <c r="HU434" s="20"/>
      <c r="HV434" s="20"/>
      <c r="HW434" s="20"/>
      <c r="HX434" s="20"/>
      <c r="HY434" s="20"/>
      <c r="HZ434" s="20"/>
      <c r="IA434" s="20"/>
      <c r="IB434" s="20"/>
      <c r="IC434" s="20"/>
      <c r="ID434" s="20"/>
      <c r="IE434" s="20"/>
      <c r="IF434" s="20"/>
      <c r="IG434" s="20"/>
      <c r="IH434" s="20"/>
      <c r="II434" s="20"/>
      <c r="IJ434" s="20"/>
      <c r="IK434" s="20"/>
      <c r="IL434" s="20"/>
      <c r="IM434" s="20"/>
      <c r="IN434" s="20"/>
      <c r="IO434" s="20"/>
      <c r="IP434" s="20"/>
      <c r="IQ434" s="20"/>
      <c r="IR434" s="20"/>
      <c r="IS434" s="20"/>
      <c r="IT434" s="20"/>
      <c r="IU434" s="20"/>
      <c r="IV434" s="20"/>
    </row>
    <row r="435" spans="1:256" s="119" customFormat="1" x14ac:dyDescent="0.25">
      <c r="A435" s="76"/>
      <c r="B435" s="20"/>
      <c r="C435" s="81"/>
      <c r="D435" s="117"/>
      <c r="E435" s="81"/>
      <c r="F435" s="80"/>
      <c r="G435" s="81"/>
      <c r="H435" s="134"/>
      <c r="I435" s="134"/>
      <c r="J435" s="134"/>
      <c r="K435" s="134"/>
      <c r="L435" s="134"/>
      <c r="M435" s="134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  <c r="FD435" s="20"/>
      <c r="FE435" s="20"/>
      <c r="FF435" s="20"/>
      <c r="FG435" s="20"/>
      <c r="FH435" s="20"/>
      <c r="FI435" s="20"/>
      <c r="FJ435" s="20"/>
      <c r="FK435" s="20"/>
      <c r="FL435" s="20"/>
      <c r="FM435" s="20"/>
      <c r="FN435" s="20"/>
      <c r="FO435" s="20"/>
      <c r="FP435" s="20"/>
      <c r="FQ435" s="20"/>
      <c r="FR435" s="20"/>
      <c r="FS435" s="20"/>
      <c r="FT435" s="20"/>
      <c r="FU435" s="20"/>
      <c r="FV435" s="20"/>
      <c r="FW435" s="20"/>
      <c r="FX435" s="20"/>
      <c r="FY435" s="20"/>
      <c r="FZ435" s="20"/>
      <c r="GA435" s="20"/>
      <c r="GB435" s="20"/>
      <c r="GC435" s="20"/>
      <c r="GD435" s="20"/>
      <c r="GE435" s="20"/>
      <c r="GF435" s="20"/>
      <c r="GG435" s="20"/>
      <c r="GH435" s="20"/>
      <c r="GI435" s="20"/>
      <c r="GJ435" s="20"/>
      <c r="GK435" s="20"/>
      <c r="GL435" s="20"/>
      <c r="GM435" s="20"/>
      <c r="GN435" s="20"/>
      <c r="GO435" s="20"/>
      <c r="GP435" s="20"/>
      <c r="GQ435" s="20"/>
      <c r="GR435" s="20"/>
      <c r="GS435" s="20"/>
      <c r="GT435" s="20"/>
      <c r="GU435" s="20"/>
      <c r="GV435" s="20"/>
      <c r="GW435" s="20"/>
      <c r="GX435" s="20"/>
      <c r="GY435" s="20"/>
      <c r="GZ435" s="20"/>
      <c r="HA435" s="20"/>
      <c r="HB435" s="20"/>
      <c r="HC435" s="20"/>
      <c r="HD435" s="20"/>
      <c r="HE435" s="20"/>
      <c r="HF435" s="20"/>
      <c r="HG435" s="20"/>
      <c r="HH435" s="20"/>
      <c r="HI435" s="20"/>
      <c r="HJ435" s="20"/>
      <c r="HK435" s="20"/>
      <c r="HL435" s="20"/>
      <c r="HM435" s="20"/>
      <c r="HN435" s="20"/>
      <c r="HO435" s="20"/>
      <c r="HP435" s="20"/>
      <c r="HQ435" s="20"/>
      <c r="HR435" s="20"/>
      <c r="HS435" s="20"/>
      <c r="HT435" s="20"/>
      <c r="HU435" s="20"/>
      <c r="HV435" s="20"/>
      <c r="HW435" s="20"/>
      <c r="HX435" s="20"/>
      <c r="HY435" s="20"/>
      <c r="HZ435" s="20"/>
      <c r="IA435" s="20"/>
      <c r="IB435" s="20"/>
      <c r="IC435" s="20"/>
      <c r="ID435" s="20"/>
      <c r="IE435" s="20"/>
      <c r="IF435" s="20"/>
      <c r="IG435" s="20"/>
      <c r="IH435" s="20"/>
      <c r="II435" s="20"/>
      <c r="IJ435" s="20"/>
      <c r="IK435" s="20"/>
      <c r="IL435" s="20"/>
      <c r="IM435" s="20"/>
      <c r="IN435" s="20"/>
      <c r="IO435" s="20"/>
      <c r="IP435" s="20"/>
      <c r="IQ435" s="20"/>
      <c r="IR435" s="20"/>
      <c r="IS435" s="20"/>
      <c r="IT435" s="20"/>
      <c r="IU435" s="20"/>
      <c r="IV435" s="20"/>
    </row>
    <row r="436" spans="1:256" s="119" customFormat="1" x14ac:dyDescent="0.25">
      <c r="A436" s="76"/>
      <c r="B436" s="20"/>
      <c r="C436" s="81"/>
      <c r="D436" s="117"/>
      <c r="E436" s="81"/>
      <c r="F436" s="80"/>
      <c r="G436" s="81"/>
      <c r="H436" s="134"/>
      <c r="I436" s="134"/>
      <c r="J436" s="134"/>
      <c r="K436" s="134"/>
      <c r="L436" s="134"/>
      <c r="M436" s="134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  <c r="FD436" s="20"/>
      <c r="FE436" s="20"/>
      <c r="FF436" s="20"/>
      <c r="FG436" s="20"/>
      <c r="FH436" s="20"/>
      <c r="FI436" s="20"/>
      <c r="FJ436" s="20"/>
      <c r="FK436" s="20"/>
      <c r="FL436" s="20"/>
      <c r="FM436" s="20"/>
      <c r="FN436" s="20"/>
      <c r="FO436" s="20"/>
      <c r="FP436" s="20"/>
      <c r="FQ436" s="20"/>
      <c r="FR436" s="20"/>
      <c r="FS436" s="20"/>
      <c r="FT436" s="20"/>
      <c r="FU436" s="20"/>
      <c r="FV436" s="20"/>
      <c r="FW436" s="20"/>
      <c r="FX436" s="20"/>
      <c r="FY436" s="20"/>
      <c r="FZ436" s="20"/>
      <c r="GA436" s="20"/>
      <c r="GB436" s="20"/>
      <c r="GC436" s="20"/>
      <c r="GD436" s="20"/>
      <c r="GE436" s="20"/>
      <c r="GF436" s="20"/>
      <c r="GG436" s="20"/>
      <c r="GH436" s="20"/>
      <c r="GI436" s="20"/>
      <c r="GJ436" s="20"/>
      <c r="GK436" s="20"/>
      <c r="GL436" s="20"/>
      <c r="GM436" s="20"/>
      <c r="GN436" s="20"/>
      <c r="GO436" s="20"/>
      <c r="GP436" s="20"/>
      <c r="GQ436" s="20"/>
      <c r="GR436" s="20"/>
      <c r="GS436" s="20"/>
      <c r="GT436" s="20"/>
      <c r="GU436" s="20"/>
      <c r="GV436" s="20"/>
      <c r="GW436" s="20"/>
      <c r="GX436" s="20"/>
      <c r="GY436" s="20"/>
      <c r="GZ436" s="20"/>
      <c r="HA436" s="20"/>
      <c r="HB436" s="20"/>
      <c r="HC436" s="20"/>
      <c r="HD436" s="20"/>
      <c r="HE436" s="20"/>
      <c r="HF436" s="20"/>
      <c r="HG436" s="20"/>
      <c r="HH436" s="20"/>
      <c r="HI436" s="20"/>
      <c r="HJ436" s="20"/>
      <c r="HK436" s="20"/>
      <c r="HL436" s="20"/>
      <c r="HM436" s="20"/>
      <c r="HN436" s="20"/>
      <c r="HO436" s="20"/>
      <c r="HP436" s="20"/>
      <c r="HQ436" s="20"/>
      <c r="HR436" s="20"/>
      <c r="HS436" s="20"/>
      <c r="HT436" s="20"/>
      <c r="HU436" s="20"/>
      <c r="HV436" s="20"/>
      <c r="HW436" s="20"/>
      <c r="HX436" s="20"/>
      <c r="HY436" s="20"/>
      <c r="HZ436" s="20"/>
      <c r="IA436" s="20"/>
      <c r="IB436" s="20"/>
      <c r="IC436" s="20"/>
      <c r="ID436" s="20"/>
      <c r="IE436" s="20"/>
      <c r="IF436" s="20"/>
      <c r="IG436" s="20"/>
      <c r="IH436" s="20"/>
      <c r="II436" s="20"/>
      <c r="IJ436" s="20"/>
      <c r="IK436" s="20"/>
      <c r="IL436" s="20"/>
      <c r="IM436" s="20"/>
      <c r="IN436" s="20"/>
      <c r="IO436" s="20"/>
      <c r="IP436" s="20"/>
      <c r="IQ436" s="20"/>
      <c r="IR436" s="20"/>
      <c r="IS436" s="20"/>
      <c r="IT436" s="20"/>
      <c r="IU436" s="20"/>
      <c r="IV436" s="20"/>
    </row>
    <row r="437" spans="1:256" s="119" customFormat="1" x14ac:dyDescent="0.25">
      <c r="A437" s="76"/>
      <c r="B437" s="20"/>
      <c r="C437" s="81"/>
      <c r="D437" s="117"/>
      <c r="E437" s="81"/>
      <c r="F437" s="80"/>
      <c r="G437" s="81"/>
      <c r="H437" s="134"/>
      <c r="I437" s="134"/>
      <c r="J437" s="134"/>
      <c r="K437" s="134"/>
      <c r="L437" s="134"/>
      <c r="M437" s="134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  <c r="FD437" s="20"/>
      <c r="FE437" s="20"/>
      <c r="FF437" s="20"/>
      <c r="FG437" s="20"/>
      <c r="FH437" s="20"/>
      <c r="FI437" s="20"/>
      <c r="FJ437" s="20"/>
      <c r="FK437" s="20"/>
      <c r="FL437" s="20"/>
      <c r="FM437" s="20"/>
      <c r="FN437" s="20"/>
      <c r="FO437" s="20"/>
      <c r="FP437" s="20"/>
      <c r="FQ437" s="20"/>
      <c r="FR437" s="20"/>
      <c r="FS437" s="20"/>
      <c r="FT437" s="20"/>
      <c r="FU437" s="20"/>
      <c r="FV437" s="20"/>
      <c r="FW437" s="20"/>
      <c r="FX437" s="20"/>
      <c r="FY437" s="20"/>
      <c r="FZ437" s="20"/>
      <c r="GA437" s="20"/>
      <c r="GB437" s="20"/>
      <c r="GC437" s="20"/>
      <c r="GD437" s="20"/>
      <c r="GE437" s="20"/>
      <c r="GF437" s="20"/>
      <c r="GG437" s="20"/>
      <c r="GH437" s="20"/>
      <c r="GI437" s="20"/>
      <c r="GJ437" s="20"/>
      <c r="GK437" s="20"/>
      <c r="GL437" s="20"/>
      <c r="GM437" s="20"/>
      <c r="GN437" s="20"/>
      <c r="GO437" s="20"/>
      <c r="GP437" s="20"/>
      <c r="GQ437" s="20"/>
      <c r="GR437" s="20"/>
      <c r="GS437" s="20"/>
      <c r="GT437" s="20"/>
      <c r="GU437" s="20"/>
      <c r="GV437" s="20"/>
      <c r="GW437" s="20"/>
      <c r="GX437" s="20"/>
      <c r="GY437" s="20"/>
      <c r="GZ437" s="20"/>
      <c r="HA437" s="20"/>
      <c r="HB437" s="20"/>
      <c r="HC437" s="20"/>
      <c r="HD437" s="20"/>
      <c r="HE437" s="20"/>
      <c r="HF437" s="20"/>
      <c r="HG437" s="20"/>
      <c r="HH437" s="20"/>
      <c r="HI437" s="20"/>
      <c r="HJ437" s="20"/>
      <c r="HK437" s="20"/>
      <c r="HL437" s="20"/>
      <c r="HM437" s="20"/>
      <c r="HN437" s="20"/>
      <c r="HO437" s="20"/>
      <c r="HP437" s="20"/>
      <c r="HQ437" s="20"/>
      <c r="HR437" s="20"/>
      <c r="HS437" s="20"/>
      <c r="HT437" s="20"/>
      <c r="HU437" s="20"/>
      <c r="HV437" s="20"/>
      <c r="HW437" s="20"/>
      <c r="HX437" s="20"/>
      <c r="HY437" s="20"/>
      <c r="HZ437" s="20"/>
      <c r="IA437" s="20"/>
      <c r="IB437" s="20"/>
      <c r="IC437" s="20"/>
      <c r="ID437" s="20"/>
      <c r="IE437" s="20"/>
      <c r="IF437" s="20"/>
      <c r="IG437" s="20"/>
      <c r="IH437" s="20"/>
      <c r="II437" s="20"/>
      <c r="IJ437" s="20"/>
      <c r="IK437" s="20"/>
      <c r="IL437" s="20"/>
      <c r="IM437" s="20"/>
      <c r="IN437" s="20"/>
      <c r="IO437" s="20"/>
      <c r="IP437" s="20"/>
      <c r="IQ437" s="20"/>
      <c r="IR437" s="20"/>
      <c r="IS437" s="20"/>
      <c r="IT437" s="20"/>
      <c r="IU437" s="20"/>
      <c r="IV437" s="20"/>
    </row>
    <row r="438" spans="1:256" s="119" customFormat="1" x14ac:dyDescent="0.25">
      <c r="A438" s="76"/>
      <c r="B438" s="20"/>
      <c r="C438" s="81"/>
      <c r="D438" s="117"/>
      <c r="E438" s="81"/>
      <c r="F438" s="80"/>
      <c r="G438" s="81"/>
      <c r="H438" s="134"/>
      <c r="I438" s="134"/>
      <c r="J438" s="134"/>
      <c r="K438" s="134"/>
      <c r="L438" s="134"/>
      <c r="M438" s="134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  <c r="FD438" s="20"/>
      <c r="FE438" s="20"/>
      <c r="FF438" s="20"/>
      <c r="FG438" s="20"/>
      <c r="FH438" s="20"/>
      <c r="FI438" s="20"/>
      <c r="FJ438" s="20"/>
      <c r="FK438" s="20"/>
      <c r="FL438" s="20"/>
      <c r="FM438" s="20"/>
      <c r="FN438" s="20"/>
      <c r="FO438" s="20"/>
      <c r="FP438" s="20"/>
      <c r="FQ438" s="20"/>
      <c r="FR438" s="20"/>
      <c r="FS438" s="20"/>
      <c r="FT438" s="20"/>
      <c r="FU438" s="20"/>
      <c r="FV438" s="20"/>
      <c r="FW438" s="20"/>
      <c r="FX438" s="20"/>
      <c r="FY438" s="20"/>
      <c r="FZ438" s="20"/>
      <c r="GA438" s="20"/>
      <c r="GB438" s="20"/>
      <c r="GC438" s="20"/>
      <c r="GD438" s="20"/>
      <c r="GE438" s="20"/>
      <c r="GF438" s="20"/>
      <c r="GG438" s="20"/>
      <c r="GH438" s="20"/>
      <c r="GI438" s="20"/>
      <c r="GJ438" s="20"/>
      <c r="GK438" s="20"/>
      <c r="GL438" s="20"/>
      <c r="GM438" s="20"/>
      <c r="GN438" s="20"/>
      <c r="GO438" s="20"/>
      <c r="GP438" s="20"/>
      <c r="GQ438" s="20"/>
      <c r="GR438" s="20"/>
      <c r="GS438" s="20"/>
      <c r="GT438" s="20"/>
      <c r="GU438" s="20"/>
      <c r="GV438" s="20"/>
      <c r="GW438" s="20"/>
      <c r="GX438" s="20"/>
      <c r="GY438" s="20"/>
      <c r="GZ438" s="20"/>
      <c r="HA438" s="20"/>
      <c r="HB438" s="20"/>
      <c r="HC438" s="20"/>
      <c r="HD438" s="20"/>
      <c r="HE438" s="20"/>
      <c r="HF438" s="20"/>
      <c r="HG438" s="20"/>
      <c r="HH438" s="20"/>
      <c r="HI438" s="20"/>
      <c r="HJ438" s="20"/>
      <c r="HK438" s="20"/>
      <c r="HL438" s="20"/>
      <c r="HM438" s="20"/>
      <c r="HN438" s="20"/>
      <c r="HO438" s="20"/>
      <c r="HP438" s="20"/>
      <c r="HQ438" s="20"/>
      <c r="HR438" s="20"/>
      <c r="HS438" s="20"/>
      <c r="HT438" s="20"/>
      <c r="HU438" s="20"/>
      <c r="HV438" s="20"/>
      <c r="HW438" s="20"/>
      <c r="HX438" s="20"/>
      <c r="HY438" s="20"/>
      <c r="HZ438" s="20"/>
      <c r="IA438" s="20"/>
      <c r="IB438" s="20"/>
      <c r="IC438" s="20"/>
      <c r="ID438" s="20"/>
      <c r="IE438" s="20"/>
      <c r="IF438" s="20"/>
      <c r="IG438" s="20"/>
      <c r="IH438" s="20"/>
      <c r="II438" s="20"/>
      <c r="IJ438" s="20"/>
      <c r="IK438" s="20"/>
      <c r="IL438" s="20"/>
      <c r="IM438" s="20"/>
      <c r="IN438" s="20"/>
      <c r="IO438" s="20"/>
      <c r="IP438" s="20"/>
      <c r="IQ438" s="20"/>
      <c r="IR438" s="20"/>
      <c r="IS438" s="20"/>
      <c r="IT438" s="20"/>
      <c r="IU438" s="20"/>
      <c r="IV438" s="20"/>
    </row>
    <row r="439" spans="1:256" s="119" customFormat="1" x14ac:dyDescent="0.25">
      <c r="A439" s="76"/>
      <c r="B439" s="20"/>
      <c r="C439" s="81"/>
      <c r="D439" s="117"/>
      <c r="E439" s="81"/>
      <c r="F439" s="80"/>
      <c r="G439" s="81"/>
      <c r="H439" s="134"/>
      <c r="I439" s="134"/>
      <c r="J439" s="134"/>
      <c r="K439" s="134"/>
      <c r="L439" s="134"/>
      <c r="M439" s="134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  <c r="FD439" s="20"/>
      <c r="FE439" s="20"/>
      <c r="FF439" s="20"/>
      <c r="FG439" s="20"/>
      <c r="FH439" s="20"/>
      <c r="FI439" s="20"/>
      <c r="FJ439" s="20"/>
      <c r="FK439" s="20"/>
      <c r="FL439" s="20"/>
      <c r="FM439" s="20"/>
      <c r="FN439" s="20"/>
      <c r="FO439" s="20"/>
      <c r="FP439" s="20"/>
      <c r="FQ439" s="20"/>
      <c r="FR439" s="20"/>
      <c r="FS439" s="20"/>
      <c r="FT439" s="20"/>
      <c r="FU439" s="20"/>
      <c r="FV439" s="20"/>
      <c r="FW439" s="20"/>
      <c r="FX439" s="20"/>
      <c r="FY439" s="20"/>
      <c r="FZ439" s="20"/>
      <c r="GA439" s="20"/>
      <c r="GB439" s="20"/>
      <c r="GC439" s="20"/>
      <c r="GD439" s="20"/>
      <c r="GE439" s="20"/>
      <c r="GF439" s="20"/>
      <c r="GG439" s="20"/>
      <c r="GH439" s="20"/>
      <c r="GI439" s="20"/>
      <c r="GJ439" s="20"/>
      <c r="GK439" s="20"/>
      <c r="GL439" s="20"/>
      <c r="GM439" s="20"/>
      <c r="GN439" s="20"/>
      <c r="GO439" s="20"/>
      <c r="GP439" s="20"/>
      <c r="GQ439" s="20"/>
      <c r="GR439" s="20"/>
      <c r="GS439" s="20"/>
      <c r="GT439" s="20"/>
      <c r="GU439" s="20"/>
      <c r="GV439" s="20"/>
      <c r="GW439" s="20"/>
      <c r="GX439" s="20"/>
      <c r="GY439" s="20"/>
      <c r="GZ439" s="20"/>
      <c r="HA439" s="20"/>
      <c r="HB439" s="20"/>
      <c r="HC439" s="20"/>
      <c r="HD439" s="20"/>
      <c r="HE439" s="20"/>
      <c r="HF439" s="20"/>
      <c r="HG439" s="20"/>
      <c r="HH439" s="20"/>
      <c r="HI439" s="20"/>
      <c r="HJ439" s="20"/>
      <c r="HK439" s="20"/>
      <c r="HL439" s="20"/>
      <c r="HM439" s="20"/>
      <c r="HN439" s="20"/>
      <c r="HO439" s="20"/>
      <c r="HP439" s="20"/>
      <c r="HQ439" s="20"/>
      <c r="HR439" s="20"/>
      <c r="HS439" s="20"/>
      <c r="HT439" s="20"/>
      <c r="HU439" s="20"/>
      <c r="HV439" s="20"/>
      <c r="HW439" s="20"/>
      <c r="HX439" s="20"/>
      <c r="HY439" s="20"/>
      <c r="HZ439" s="20"/>
      <c r="IA439" s="20"/>
      <c r="IB439" s="20"/>
      <c r="IC439" s="20"/>
      <c r="ID439" s="20"/>
      <c r="IE439" s="20"/>
      <c r="IF439" s="20"/>
      <c r="IG439" s="20"/>
      <c r="IH439" s="20"/>
      <c r="II439" s="20"/>
      <c r="IJ439" s="20"/>
      <c r="IK439" s="20"/>
      <c r="IL439" s="20"/>
      <c r="IM439" s="20"/>
      <c r="IN439" s="20"/>
      <c r="IO439" s="20"/>
      <c r="IP439" s="20"/>
      <c r="IQ439" s="20"/>
      <c r="IR439" s="20"/>
      <c r="IS439" s="20"/>
      <c r="IT439" s="20"/>
      <c r="IU439" s="20"/>
      <c r="IV439" s="20"/>
    </row>
    <row r="440" spans="1:256" s="119" customFormat="1" x14ac:dyDescent="0.25">
      <c r="A440" s="76"/>
      <c r="B440" s="20"/>
      <c r="C440" s="81"/>
      <c r="D440" s="117"/>
      <c r="E440" s="81"/>
      <c r="F440" s="80"/>
      <c r="G440" s="81"/>
      <c r="H440" s="134"/>
      <c r="I440" s="134"/>
      <c r="J440" s="134"/>
      <c r="K440" s="134"/>
      <c r="L440" s="134"/>
      <c r="M440" s="134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  <c r="FD440" s="20"/>
      <c r="FE440" s="20"/>
      <c r="FF440" s="20"/>
      <c r="FG440" s="20"/>
      <c r="FH440" s="20"/>
      <c r="FI440" s="20"/>
      <c r="FJ440" s="20"/>
      <c r="FK440" s="20"/>
      <c r="FL440" s="20"/>
      <c r="FM440" s="20"/>
      <c r="FN440" s="20"/>
      <c r="FO440" s="20"/>
      <c r="FP440" s="20"/>
      <c r="FQ440" s="20"/>
      <c r="FR440" s="20"/>
      <c r="FS440" s="20"/>
      <c r="FT440" s="20"/>
      <c r="FU440" s="20"/>
      <c r="FV440" s="20"/>
      <c r="FW440" s="20"/>
      <c r="FX440" s="20"/>
      <c r="FY440" s="20"/>
      <c r="FZ440" s="20"/>
      <c r="GA440" s="20"/>
      <c r="GB440" s="20"/>
      <c r="GC440" s="20"/>
      <c r="GD440" s="20"/>
      <c r="GE440" s="20"/>
      <c r="GF440" s="20"/>
      <c r="GG440" s="20"/>
      <c r="GH440" s="20"/>
      <c r="GI440" s="20"/>
      <c r="GJ440" s="20"/>
      <c r="GK440" s="20"/>
      <c r="GL440" s="20"/>
      <c r="GM440" s="20"/>
      <c r="GN440" s="20"/>
      <c r="GO440" s="20"/>
      <c r="GP440" s="20"/>
      <c r="GQ440" s="20"/>
      <c r="GR440" s="20"/>
      <c r="GS440" s="20"/>
      <c r="GT440" s="20"/>
      <c r="GU440" s="20"/>
      <c r="GV440" s="20"/>
      <c r="GW440" s="20"/>
      <c r="GX440" s="20"/>
      <c r="GY440" s="20"/>
      <c r="GZ440" s="20"/>
      <c r="HA440" s="20"/>
      <c r="HB440" s="20"/>
      <c r="HC440" s="20"/>
      <c r="HD440" s="20"/>
      <c r="HE440" s="20"/>
      <c r="HF440" s="20"/>
      <c r="HG440" s="20"/>
      <c r="HH440" s="20"/>
      <c r="HI440" s="20"/>
      <c r="HJ440" s="20"/>
      <c r="HK440" s="20"/>
      <c r="HL440" s="20"/>
      <c r="HM440" s="20"/>
      <c r="HN440" s="20"/>
      <c r="HO440" s="20"/>
      <c r="HP440" s="20"/>
      <c r="HQ440" s="20"/>
      <c r="HR440" s="20"/>
      <c r="HS440" s="20"/>
      <c r="HT440" s="20"/>
      <c r="HU440" s="20"/>
      <c r="HV440" s="20"/>
      <c r="HW440" s="20"/>
      <c r="HX440" s="20"/>
      <c r="HY440" s="20"/>
      <c r="HZ440" s="20"/>
      <c r="IA440" s="20"/>
      <c r="IB440" s="20"/>
      <c r="IC440" s="20"/>
      <c r="ID440" s="20"/>
      <c r="IE440" s="20"/>
      <c r="IF440" s="20"/>
      <c r="IG440" s="20"/>
      <c r="IH440" s="20"/>
      <c r="II440" s="20"/>
      <c r="IJ440" s="20"/>
      <c r="IK440" s="20"/>
      <c r="IL440" s="20"/>
      <c r="IM440" s="20"/>
      <c r="IN440" s="20"/>
      <c r="IO440" s="20"/>
      <c r="IP440" s="20"/>
      <c r="IQ440" s="20"/>
      <c r="IR440" s="20"/>
      <c r="IS440" s="20"/>
      <c r="IT440" s="20"/>
      <c r="IU440" s="20"/>
      <c r="IV440" s="20"/>
    </row>
    <row r="441" spans="1:256" s="119" customFormat="1" x14ac:dyDescent="0.25">
      <c r="A441" s="76"/>
      <c r="B441" s="20"/>
      <c r="C441" s="81"/>
      <c r="D441" s="117"/>
      <c r="E441" s="81"/>
      <c r="F441" s="80"/>
      <c r="G441" s="81"/>
      <c r="H441" s="134"/>
      <c r="I441" s="134"/>
      <c r="J441" s="134"/>
      <c r="K441" s="134"/>
      <c r="L441" s="134"/>
      <c r="M441" s="134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  <c r="FD441" s="20"/>
      <c r="FE441" s="20"/>
      <c r="FF441" s="20"/>
      <c r="FG441" s="20"/>
      <c r="FH441" s="20"/>
      <c r="FI441" s="20"/>
      <c r="FJ441" s="20"/>
      <c r="FK441" s="20"/>
      <c r="FL441" s="20"/>
      <c r="FM441" s="20"/>
      <c r="FN441" s="20"/>
      <c r="FO441" s="20"/>
      <c r="FP441" s="20"/>
      <c r="FQ441" s="20"/>
      <c r="FR441" s="20"/>
      <c r="FS441" s="20"/>
      <c r="FT441" s="20"/>
      <c r="FU441" s="20"/>
      <c r="FV441" s="20"/>
      <c r="FW441" s="20"/>
      <c r="FX441" s="20"/>
      <c r="FY441" s="20"/>
      <c r="FZ441" s="20"/>
      <c r="GA441" s="20"/>
      <c r="GB441" s="20"/>
      <c r="GC441" s="20"/>
      <c r="GD441" s="20"/>
      <c r="GE441" s="20"/>
      <c r="GF441" s="20"/>
      <c r="GG441" s="20"/>
      <c r="GH441" s="20"/>
      <c r="GI441" s="20"/>
      <c r="GJ441" s="20"/>
      <c r="GK441" s="20"/>
      <c r="GL441" s="20"/>
      <c r="GM441" s="20"/>
      <c r="GN441" s="20"/>
      <c r="GO441" s="20"/>
      <c r="GP441" s="20"/>
      <c r="GQ441" s="20"/>
      <c r="GR441" s="20"/>
      <c r="GS441" s="20"/>
      <c r="GT441" s="20"/>
      <c r="GU441" s="20"/>
      <c r="GV441" s="20"/>
      <c r="GW441" s="20"/>
      <c r="GX441" s="20"/>
      <c r="GY441" s="20"/>
      <c r="GZ441" s="20"/>
      <c r="HA441" s="20"/>
      <c r="HB441" s="20"/>
      <c r="HC441" s="20"/>
      <c r="HD441" s="20"/>
      <c r="HE441" s="20"/>
      <c r="HF441" s="20"/>
      <c r="HG441" s="20"/>
      <c r="HH441" s="20"/>
      <c r="HI441" s="20"/>
      <c r="HJ441" s="20"/>
      <c r="HK441" s="20"/>
      <c r="HL441" s="20"/>
      <c r="HM441" s="20"/>
      <c r="HN441" s="20"/>
      <c r="HO441" s="20"/>
      <c r="HP441" s="20"/>
      <c r="HQ441" s="20"/>
      <c r="HR441" s="20"/>
      <c r="HS441" s="20"/>
      <c r="HT441" s="20"/>
      <c r="HU441" s="20"/>
      <c r="HV441" s="20"/>
      <c r="HW441" s="20"/>
      <c r="HX441" s="20"/>
      <c r="HY441" s="20"/>
      <c r="HZ441" s="20"/>
      <c r="IA441" s="20"/>
      <c r="IB441" s="20"/>
      <c r="IC441" s="20"/>
      <c r="ID441" s="20"/>
      <c r="IE441" s="20"/>
      <c r="IF441" s="20"/>
      <c r="IG441" s="20"/>
      <c r="IH441" s="20"/>
      <c r="II441" s="20"/>
      <c r="IJ441" s="20"/>
      <c r="IK441" s="20"/>
      <c r="IL441" s="20"/>
      <c r="IM441" s="20"/>
      <c r="IN441" s="20"/>
      <c r="IO441" s="20"/>
      <c r="IP441" s="20"/>
      <c r="IQ441" s="20"/>
      <c r="IR441" s="20"/>
      <c r="IS441" s="20"/>
      <c r="IT441" s="20"/>
      <c r="IU441" s="20"/>
      <c r="IV441" s="20"/>
    </row>
    <row r="442" spans="1:256" s="119" customFormat="1" x14ac:dyDescent="0.25">
      <c r="A442" s="76"/>
      <c r="B442" s="20"/>
      <c r="C442" s="81"/>
      <c r="D442" s="117"/>
      <c r="E442" s="81"/>
      <c r="F442" s="80"/>
      <c r="G442" s="81"/>
      <c r="H442" s="134"/>
      <c r="I442" s="134"/>
      <c r="J442" s="134"/>
      <c r="K442" s="134"/>
      <c r="L442" s="134"/>
      <c r="M442" s="134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  <c r="FD442" s="20"/>
      <c r="FE442" s="20"/>
      <c r="FF442" s="20"/>
      <c r="FG442" s="20"/>
      <c r="FH442" s="20"/>
      <c r="FI442" s="20"/>
      <c r="FJ442" s="20"/>
      <c r="FK442" s="20"/>
      <c r="FL442" s="20"/>
      <c r="FM442" s="20"/>
      <c r="FN442" s="20"/>
      <c r="FO442" s="20"/>
      <c r="FP442" s="20"/>
      <c r="FQ442" s="20"/>
      <c r="FR442" s="20"/>
      <c r="FS442" s="20"/>
      <c r="FT442" s="20"/>
      <c r="FU442" s="20"/>
      <c r="FV442" s="20"/>
      <c r="FW442" s="20"/>
      <c r="FX442" s="20"/>
      <c r="FY442" s="20"/>
      <c r="FZ442" s="20"/>
      <c r="GA442" s="20"/>
      <c r="GB442" s="20"/>
      <c r="GC442" s="20"/>
      <c r="GD442" s="20"/>
      <c r="GE442" s="20"/>
      <c r="GF442" s="20"/>
      <c r="GG442" s="20"/>
      <c r="GH442" s="20"/>
      <c r="GI442" s="20"/>
      <c r="GJ442" s="20"/>
      <c r="GK442" s="20"/>
      <c r="GL442" s="20"/>
      <c r="GM442" s="20"/>
      <c r="GN442" s="20"/>
      <c r="GO442" s="20"/>
      <c r="GP442" s="20"/>
      <c r="GQ442" s="20"/>
      <c r="GR442" s="20"/>
      <c r="GS442" s="20"/>
      <c r="GT442" s="20"/>
      <c r="GU442" s="20"/>
      <c r="GV442" s="20"/>
      <c r="GW442" s="20"/>
      <c r="GX442" s="20"/>
      <c r="GY442" s="20"/>
      <c r="GZ442" s="20"/>
      <c r="HA442" s="20"/>
      <c r="HB442" s="20"/>
      <c r="HC442" s="20"/>
      <c r="HD442" s="20"/>
      <c r="HE442" s="20"/>
      <c r="HF442" s="20"/>
      <c r="HG442" s="20"/>
      <c r="HH442" s="20"/>
      <c r="HI442" s="20"/>
      <c r="HJ442" s="20"/>
      <c r="HK442" s="20"/>
      <c r="HL442" s="20"/>
      <c r="HM442" s="20"/>
      <c r="HN442" s="20"/>
      <c r="HO442" s="20"/>
      <c r="HP442" s="20"/>
      <c r="HQ442" s="20"/>
      <c r="HR442" s="20"/>
      <c r="HS442" s="20"/>
      <c r="HT442" s="20"/>
      <c r="HU442" s="20"/>
      <c r="HV442" s="20"/>
      <c r="HW442" s="20"/>
      <c r="HX442" s="20"/>
      <c r="HY442" s="20"/>
      <c r="HZ442" s="20"/>
      <c r="IA442" s="20"/>
      <c r="IB442" s="20"/>
      <c r="IC442" s="20"/>
      <c r="ID442" s="20"/>
      <c r="IE442" s="20"/>
      <c r="IF442" s="20"/>
      <c r="IG442" s="20"/>
      <c r="IH442" s="20"/>
      <c r="II442" s="20"/>
      <c r="IJ442" s="20"/>
      <c r="IK442" s="20"/>
      <c r="IL442" s="20"/>
      <c r="IM442" s="20"/>
      <c r="IN442" s="20"/>
      <c r="IO442" s="20"/>
      <c r="IP442" s="20"/>
      <c r="IQ442" s="20"/>
      <c r="IR442" s="20"/>
      <c r="IS442" s="20"/>
      <c r="IT442" s="20"/>
      <c r="IU442" s="20"/>
      <c r="IV442" s="20"/>
    </row>
    <row r="443" spans="1:256" s="119" customFormat="1" x14ac:dyDescent="0.25">
      <c r="A443" s="76"/>
      <c r="B443" s="20"/>
      <c r="C443" s="81"/>
      <c r="D443" s="117"/>
      <c r="E443" s="81"/>
      <c r="F443" s="80"/>
      <c r="G443" s="81"/>
      <c r="H443" s="134"/>
      <c r="I443" s="134"/>
      <c r="J443" s="134"/>
      <c r="K443" s="134"/>
      <c r="L443" s="134"/>
      <c r="M443" s="134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  <c r="FD443" s="20"/>
      <c r="FE443" s="20"/>
      <c r="FF443" s="20"/>
      <c r="FG443" s="20"/>
      <c r="FH443" s="20"/>
      <c r="FI443" s="20"/>
      <c r="FJ443" s="20"/>
      <c r="FK443" s="20"/>
      <c r="FL443" s="20"/>
      <c r="FM443" s="20"/>
      <c r="FN443" s="20"/>
      <c r="FO443" s="20"/>
      <c r="FP443" s="20"/>
      <c r="FQ443" s="20"/>
      <c r="FR443" s="20"/>
      <c r="FS443" s="20"/>
      <c r="FT443" s="20"/>
      <c r="FU443" s="20"/>
      <c r="FV443" s="20"/>
      <c r="FW443" s="20"/>
      <c r="FX443" s="20"/>
      <c r="FY443" s="20"/>
      <c r="FZ443" s="20"/>
      <c r="GA443" s="20"/>
      <c r="GB443" s="20"/>
      <c r="GC443" s="20"/>
      <c r="GD443" s="20"/>
      <c r="GE443" s="20"/>
      <c r="GF443" s="20"/>
      <c r="GG443" s="20"/>
      <c r="GH443" s="20"/>
      <c r="GI443" s="20"/>
      <c r="GJ443" s="20"/>
      <c r="GK443" s="20"/>
      <c r="GL443" s="20"/>
      <c r="GM443" s="20"/>
      <c r="GN443" s="20"/>
      <c r="GO443" s="20"/>
      <c r="GP443" s="20"/>
      <c r="GQ443" s="20"/>
      <c r="GR443" s="20"/>
      <c r="GS443" s="20"/>
      <c r="GT443" s="20"/>
      <c r="GU443" s="20"/>
      <c r="GV443" s="20"/>
      <c r="GW443" s="20"/>
      <c r="GX443" s="20"/>
      <c r="GY443" s="20"/>
      <c r="GZ443" s="20"/>
      <c r="HA443" s="20"/>
      <c r="HB443" s="20"/>
      <c r="HC443" s="20"/>
      <c r="HD443" s="20"/>
      <c r="HE443" s="20"/>
      <c r="HF443" s="20"/>
      <c r="HG443" s="20"/>
      <c r="HH443" s="20"/>
      <c r="HI443" s="20"/>
      <c r="HJ443" s="20"/>
      <c r="HK443" s="20"/>
      <c r="HL443" s="20"/>
      <c r="HM443" s="20"/>
      <c r="HN443" s="20"/>
      <c r="HO443" s="20"/>
      <c r="HP443" s="20"/>
      <c r="HQ443" s="20"/>
      <c r="HR443" s="20"/>
      <c r="HS443" s="20"/>
      <c r="HT443" s="20"/>
      <c r="HU443" s="20"/>
      <c r="HV443" s="20"/>
      <c r="HW443" s="20"/>
      <c r="HX443" s="20"/>
      <c r="HY443" s="20"/>
      <c r="HZ443" s="20"/>
      <c r="IA443" s="20"/>
      <c r="IB443" s="20"/>
      <c r="IC443" s="20"/>
      <c r="ID443" s="20"/>
      <c r="IE443" s="20"/>
      <c r="IF443" s="20"/>
      <c r="IG443" s="20"/>
      <c r="IH443" s="20"/>
      <c r="II443" s="20"/>
      <c r="IJ443" s="20"/>
      <c r="IK443" s="20"/>
      <c r="IL443" s="20"/>
      <c r="IM443" s="20"/>
      <c r="IN443" s="20"/>
      <c r="IO443" s="20"/>
      <c r="IP443" s="20"/>
      <c r="IQ443" s="20"/>
      <c r="IR443" s="20"/>
      <c r="IS443" s="20"/>
      <c r="IT443" s="20"/>
      <c r="IU443" s="20"/>
      <c r="IV443" s="20"/>
    </row>
    <row r="444" spans="1:256" s="119" customFormat="1" x14ac:dyDescent="0.25">
      <c r="A444" s="76"/>
      <c r="B444" s="20"/>
      <c r="C444" s="81"/>
      <c r="D444" s="117"/>
      <c r="E444" s="81"/>
      <c r="F444" s="80"/>
      <c r="G444" s="81"/>
      <c r="H444" s="134"/>
      <c r="I444" s="134"/>
      <c r="J444" s="134"/>
      <c r="K444" s="134"/>
      <c r="L444" s="134"/>
      <c r="M444" s="134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  <c r="FD444" s="20"/>
      <c r="FE444" s="20"/>
      <c r="FF444" s="20"/>
      <c r="FG444" s="20"/>
      <c r="FH444" s="20"/>
      <c r="FI444" s="20"/>
      <c r="FJ444" s="20"/>
      <c r="FK444" s="20"/>
      <c r="FL444" s="20"/>
      <c r="FM444" s="20"/>
      <c r="FN444" s="20"/>
      <c r="FO444" s="20"/>
      <c r="FP444" s="20"/>
      <c r="FQ444" s="20"/>
      <c r="FR444" s="20"/>
      <c r="FS444" s="20"/>
      <c r="FT444" s="20"/>
      <c r="FU444" s="20"/>
      <c r="FV444" s="20"/>
      <c r="FW444" s="20"/>
      <c r="FX444" s="20"/>
      <c r="FY444" s="20"/>
      <c r="FZ444" s="20"/>
      <c r="GA444" s="20"/>
      <c r="GB444" s="20"/>
      <c r="GC444" s="20"/>
      <c r="GD444" s="20"/>
      <c r="GE444" s="20"/>
      <c r="GF444" s="20"/>
      <c r="GG444" s="20"/>
      <c r="GH444" s="20"/>
      <c r="GI444" s="20"/>
      <c r="GJ444" s="20"/>
      <c r="GK444" s="20"/>
      <c r="GL444" s="20"/>
      <c r="GM444" s="20"/>
      <c r="GN444" s="20"/>
      <c r="GO444" s="20"/>
      <c r="GP444" s="20"/>
      <c r="GQ444" s="20"/>
      <c r="GR444" s="20"/>
      <c r="GS444" s="20"/>
      <c r="GT444" s="20"/>
      <c r="GU444" s="20"/>
      <c r="GV444" s="20"/>
      <c r="GW444" s="20"/>
      <c r="GX444" s="20"/>
      <c r="GY444" s="20"/>
      <c r="GZ444" s="20"/>
      <c r="HA444" s="20"/>
      <c r="HB444" s="20"/>
      <c r="HC444" s="20"/>
      <c r="HD444" s="20"/>
      <c r="HE444" s="20"/>
      <c r="HF444" s="20"/>
      <c r="HG444" s="20"/>
      <c r="HH444" s="20"/>
      <c r="HI444" s="20"/>
      <c r="HJ444" s="20"/>
      <c r="HK444" s="20"/>
      <c r="HL444" s="20"/>
      <c r="HM444" s="20"/>
      <c r="HN444" s="20"/>
      <c r="HO444" s="20"/>
      <c r="HP444" s="20"/>
      <c r="HQ444" s="20"/>
      <c r="HR444" s="20"/>
      <c r="HS444" s="20"/>
      <c r="HT444" s="20"/>
      <c r="HU444" s="20"/>
      <c r="HV444" s="20"/>
      <c r="HW444" s="20"/>
      <c r="HX444" s="20"/>
      <c r="HY444" s="20"/>
      <c r="HZ444" s="20"/>
      <c r="IA444" s="20"/>
      <c r="IB444" s="20"/>
      <c r="IC444" s="20"/>
      <c r="ID444" s="20"/>
      <c r="IE444" s="20"/>
      <c r="IF444" s="20"/>
      <c r="IG444" s="20"/>
      <c r="IH444" s="20"/>
      <c r="II444" s="20"/>
      <c r="IJ444" s="20"/>
      <c r="IK444" s="20"/>
      <c r="IL444" s="20"/>
      <c r="IM444" s="20"/>
      <c r="IN444" s="20"/>
      <c r="IO444" s="20"/>
      <c r="IP444" s="20"/>
      <c r="IQ444" s="20"/>
      <c r="IR444" s="20"/>
      <c r="IS444" s="20"/>
      <c r="IT444" s="20"/>
      <c r="IU444" s="20"/>
      <c r="IV444" s="20"/>
    </row>
    <row r="445" spans="1:256" s="119" customFormat="1" x14ac:dyDescent="0.25">
      <c r="A445" s="76"/>
      <c r="B445" s="20"/>
      <c r="C445" s="81"/>
      <c r="D445" s="117"/>
      <c r="E445" s="81"/>
      <c r="F445" s="80"/>
      <c r="G445" s="81"/>
      <c r="H445" s="134"/>
      <c r="I445" s="134"/>
      <c r="J445" s="134"/>
      <c r="K445" s="134"/>
      <c r="L445" s="134"/>
      <c r="M445" s="134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  <c r="FD445" s="20"/>
      <c r="FE445" s="20"/>
      <c r="FF445" s="20"/>
      <c r="FG445" s="20"/>
      <c r="FH445" s="20"/>
      <c r="FI445" s="20"/>
      <c r="FJ445" s="20"/>
      <c r="FK445" s="20"/>
      <c r="FL445" s="20"/>
      <c r="FM445" s="20"/>
      <c r="FN445" s="20"/>
      <c r="FO445" s="20"/>
      <c r="FP445" s="20"/>
      <c r="FQ445" s="20"/>
      <c r="FR445" s="20"/>
      <c r="FS445" s="20"/>
      <c r="FT445" s="20"/>
      <c r="FU445" s="20"/>
      <c r="FV445" s="20"/>
      <c r="FW445" s="20"/>
      <c r="FX445" s="20"/>
      <c r="FY445" s="20"/>
      <c r="FZ445" s="20"/>
      <c r="GA445" s="20"/>
      <c r="GB445" s="20"/>
      <c r="GC445" s="20"/>
      <c r="GD445" s="20"/>
      <c r="GE445" s="20"/>
      <c r="GF445" s="20"/>
      <c r="GG445" s="20"/>
      <c r="GH445" s="20"/>
      <c r="GI445" s="20"/>
      <c r="GJ445" s="20"/>
      <c r="GK445" s="20"/>
      <c r="GL445" s="20"/>
      <c r="GM445" s="20"/>
      <c r="GN445" s="20"/>
      <c r="GO445" s="20"/>
      <c r="GP445" s="20"/>
      <c r="GQ445" s="20"/>
      <c r="GR445" s="20"/>
      <c r="GS445" s="20"/>
      <c r="GT445" s="20"/>
      <c r="GU445" s="20"/>
      <c r="GV445" s="20"/>
      <c r="GW445" s="20"/>
      <c r="GX445" s="20"/>
      <c r="GY445" s="20"/>
      <c r="GZ445" s="20"/>
      <c r="HA445" s="20"/>
      <c r="HB445" s="20"/>
      <c r="HC445" s="20"/>
      <c r="HD445" s="20"/>
      <c r="HE445" s="20"/>
      <c r="HF445" s="20"/>
      <c r="HG445" s="20"/>
      <c r="HH445" s="20"/>
      <c r="HI445" s="20"/>
      <c r="HJ445" s="20"/>
      <c r="HK445" s="20"/>
      <c r="HL445" s="20"/>
      <c r="HM445" s="20"/>
      <c r="HN445" s="20"/>
      <c r="HO445" s="20"/>
      <c r="HP445" s="20"/>
      <c r="HQ445" s="20"/>
      <c r="HR445" s="20"/>
      <c r="HS445" s="20"/>
      <c r="HT445" s="20"/>
      <c r="HU445" s="20"/>
      <c r="HV445" s="20"/>
      <c r="HW445" s="20"/>
      <c r="HX445" s="20"/>
      <c r="HY445" s="20"/>
      <c r="HZ445" s="20"/>
      <c r="IA445" s="20"/>
      <c r="IB445" s="20"/>
      <c r="IC445" s="20"/>
      <c r="ID445" s="20"/>
      <c r="IE445" s="20"/>
      <c r="IF445" s="20"/>
      <c r="IG445" s="20"/>
      <c r="IH445" s="20"/>
      <c r="II445" s="20"/>
      <c r="IJ445" s="20"/>
      <c r="IK445" s="20"/>
      <c r="IL445" s="20"/>
      <c r="IM445" s="20"/>
      <c r="IN445" s="20"/>
      <c r="IO445" s="20"/>
      <c r="IP445" s="20"/>
      <c r="IQ445" s="20"/>
      <c r="IR445" s="20"/>
      <c r="IS445" s="20"/>
      <c r="IT445" s="20"/>
      <c r="IU445" s="20"/>
      <c r="IV445" s="20"/>
    </row>
    <row r="446" spans="1:256" s="119" customFormat="1" x14ac:dyDescent="0.25">
      <c r="A446" s="76"/>
      <c r="B446" s="20"/>
      <c r="C446" s="81"/>
      <c r="D446" s="117"/>
      <c r="E446" s="81"/>
      <c r="F446" s="80"/>
      <c r="G446" s="81"/>
      <c r="H446" s="134"/>
      <c r="I446" s="134"/>
      <c r="J446" s="134"/>
      <c r="K446" s="134"/>
      <c r="L446" s="134"/>
      <c r="M446" s="134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  <c r="FD446" s="20"/>
      <c r="FE446" s="20"/>
      <c r="FF446" s="20"/>
      <c r="FG446" s="20"/>
      <c r="FH446" s="20"/>
      <c r="FI446" s="20"/>
      <c r="FJ446" s="20"/>
      <c r="FK446" s="20"/>
      <c r="FL446" s="20"/>
      <c r="FM446" s="20"/>
      <c r="FN446" s="20"/>
      <c r="FO446" s="20"/>
      <c r="FP446" s="20"/>
      <c r="FQ446" s="20"/>
      <c r="FR446" s="20"/>
      <c r="FS446" s="20"/>
      <c r="FT446" s="20"/>
      <c r="FU446" s="20"/>
      <c r="FV446" s="20"/>
      <c r="FW446" s="20"/>
      <c r="FX446" s="20"/>
      <c r="FY446" s="20"/>
      <c r="FZ446" s="20"/>
      <c r="GA446" s="20"/>
      <c r="GB446" s="20"/>
      <c r="GC446" s="20"/>
      <c r="GD446" s="20"/>
      <c r="GE446" s="20"/>
      <c r="GF446" s="20"/>
      <c r="GG446" s="20"/>
      <c r="GH446" s="20"/>
      <c r="GI446" s="20"/>
      <c r="GJ446" s="20"/>
      <c r="GK446" s="20"/>
      <c r="GL446" s="20"/>
      <c r="GM446" s="20"/>
      <c r="GN446" s="20"/>
      <c r="GO446" s="20"/>
      <c r="GP446" s="20"/>
      <c r="GQ446" s="20"/>
      <c r="GR446" s="20"/>
      <c r="GS446" s="20"/>
      <c r="GT446" s="20"/>
      <c r="GU446" s="20"/>
      <c r="GV446" s="20"/>
      <c r="GW446" s="20"/>
      <c r="GX446" s="20"/>
      <c r="GY446" s="20"/>
      <c r="GZ446" s="20"/>
      <c r="HA446" s="20"/>
      <c r="HB446" s="20"/>
      <c r="HC446" s="20"/>
      <c r="HD446" s="20"/>
      <c r="HE446" s="20"/>
      <c r="HF446" s="20"/>
      <c r="HG446" s="20"/>
      <c r="HH446" s="20"/>
      <c r="HI446" s="20"/>
      <c r="HJ446" s="20"/>
      <c r="HK446" s="20"/>
      <c r="HL446" s="20"/>
      <c r="HM446" s="20"/>
      <c r="HN446" s="20"/>
      <c r="HO446" s="20"/>
      <c r="HP446" s="20"/>
      <c r="HQ446" s="20"/>
      <c r="HR446" s="20"/>
      <c r="HS446" s="20"/>
      <c r="HT446" s="20"/>
      <c r="HU446" s="20"/>
      <c r="HV446" s="20"/>
      <c r="HW446" s="20"/>
      <c r="HX446" s="20"/>
      <c r="HY446" s="20"/>
      <c r="HZ446" s="20"/>
      <c r="IA446" s="20"/>
      <c r="IB446" s="20"/>
      <c r="IC446" s="20"/>
      <c r="ID446" s="20"/>
      <c r="IE446" s="20"/>
      <c r="IF446" s="20"/>
      <c r="IG446" s="20"/>
      <c r="IH446" s="20"/>
      <c r="II446" s="20"/>
      <c r="IJ446" s="20"/>
      <c r="IK446" s="20"/>
      <c r="IL446" s="20"/>
      <c r="IM446" s="20"/>
      <c r="IN446" s="20"/>
      <c r="IO446" s="20"/>
      <c r="IP446" s="20"/>
      <c r="IQ446" s="20"/>
      <c r="IR446" s="20"/>
      <c r="IS446" s="20"/>
      <c r="IT446" s="20"/>
      <c r="IU446" s="20"/>
      <c r="IV446" s="20"/>
    </row>
    <row r="447" spans="1:256" s="119" customFormat="1" x14ac:dyDescent="0.25">
      <c r="A447" s="76"/>
      <c r="B447" s="20"/>
      <c r="C447" s="81"/>
      <c r="D447" s="117"/>
      <c r="E447" s="81"/>
      <c r="F447" s="80"/>
      <c r="G447" s="81"/>
      <c r="H447" s="134"/>
      <c r="I447" s="134"/>
      <c r="J447" s="134"/>
      <c r="K447" s="134"/>
      <c r="L447" s="134"/>
      <c r="M447" s="134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  <c r="FD447" s="20"/>
      <c r="FE447" s="20"/>
      <c r="FF447" s="20"/>
      <c r="FG447" s="20"/>
      <c r="FH447" s="20"/>
      <c r="FI447" s="20"/>
      <c r="FJ447" s="20"/>
      <c r="FK447" s="20"/>
      <c r="FL447" s="20"/>
      <c r="FM447" s="20"/>
      <c r="FN447" s="20"/>
      <c r="FO447" s="20"/>
      <c r="FP447" s="20"/>
      <c r="FQ447" s="20"/>
      <c r="FR447" s="20"/>
      <c r="FS447" s="20"/>
      <c r="FT447" s="20"/>
      <c r="FU447" s="20"/>
      <c r="FV447" s="20"/>
      <c r="FW447" s="20"/>
      <c r="FX447" s="20"/>
      <c r="FY447" s="20"/>
      <c r="FZ447" s="20"/>
      <c r="GA447" s="20"/>
      <c r="GB447" s="20"/>
      <c r="GC447" s="20"/>
      <c r="GD447" s="20"/>
      <c r="GE447" s="20"/>
      <c r="GF447" s="20"/>
      <c r="GG447" s="20"/>
      <c r="GH447" s="20"/>
      <c r="GI447" s="20"/>
      <c r="GJ447" s="20"/>
      <c r="GK447" s="20"/>
      <c r="GL447" s="20"/>
      <c r="GM447" s="20"/>
      <c r="GN447" s="20"/>
      <c r="GO447" s="20"/>
      <c r="GP447" s="20"/>
      <c r="GQ447" s="20"/>
      <c r="GR447" s="20"/>
      <c r="GS447" s="20"/>
      <c r="GT447" s="20"/>
      <c r="GU447" s="20"/>
      <c r="GV447" s="20"/>
      <c r="GW447" s="20"/>
      <c r="GX447" s="20"/>
      <c r="GY447" s="20"/>
      <c r="GZ447" s="20"/>
      <c r="HA447" s="20"/>
      <c r="HB447" s="20"/>
      <c r="HC447" s="20"/>
      <c r="HD447" s="20"/>
      <c r="HE447" s="20"/>
      <c r="HF447" s="20"/>
      <c r="HG447" s="20"/>
      <c r="HH447" s="20"/>
      <c r="HI447" s="20"/>
      <c r="HJ447" s="20"/>
      <c r="HK447" s="20"/>
      <c r="HL447" s="20"/>
      <c r="HM447" s="20"/>
      <c r="HN447" s="20"/>
      <c r="HO447" s="20"/>
      <c r="HP447" s="20"/>
      <c r="HQ447" s="20"/>
      <c r="HR447" s="20"/>
      <c r="HS447" s="20"/>
      <c r="HT447" s="20"/>
      <c r="HU447" s="20"/>
      <c r="HV447" s="20"/>
      <c r="HW447" s="20"/>
      <c r="HX447" s="20"/>
      <c r="HY447" s="20"/>
      <c r="HZ447" s="20"/>
      <c r="IA447" s="20"/>
      <c r="IB447" s="20"/>
      <c r="IC447" s="20"/>
      <c r="ID447" s="20"/>
      <c r="IE447" s="20"/>
      <c r="IF447" s="20"/>
      <c r="IG447" s="20"/>
      <c r="IH447" s="20"/>
      <c r="II447" s="20"/>
      <c r="IJ447" s="20"/>
      <c r="IK447" s="20"/>
      <c r="IL447" s="20"/>
      <c r="IM447" s="20"/>
      <c r="IN447" s="20"/>
      <c r="IO447" s="20"/>
      <c r="IP447" s="20"/>
      <c r="IQ447" s="20"/>
      <c r="IR447" s="20"/>
      <c r="IS447" s="20"/>
      <c r="IT447" s="20"/>
      <c r="IU447" s="20"/>
      <c r="IV447" s="20"/>
    </row>
    <row r="448" spans="1:256" s="119" customFormat="1" x14ac:dyDescent="0.25">
      <c r="A448" s="76"/>
      <c r="B448" s="20"/>
      <c r="C448" s="81"/>
      <c r="D448" s="117"/>
      <c r="E448" s="81"/>
      <c r="F448" s="80"/>
      <c r="G448" s="81"/>
      <c r="H448" s="134"/>
      <c r="I448" s="134"/>
      <c r="J448" s="134"/>
      <c r="K448" s="134"/>
      <c r="L448" s="134"/>
      <c r="M448" s="134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  <c r="FD448" s="20"/>
      <c r="FE448" s="20"/>
      <c r="FF448" s="20"/>
      <c r="FG448" s="20"/>
      <c r="FH448" s="20"/>
      <c r="FI448" s="20"/>
      <c r="FJ448" s="20"/>
      <c r="FK448" s="20"/>
      <c r="FL448" s="20"/>
      <c r="FM448" s="20"/>
      <c r="FN448" s="20"/>
      <c r="FO448" s="20"/>
      <c r="FP448" s="20"/>
      <c r="FQ448" s="20"/>
      <c r="FR448" s="20"/>
      <c r="FS448" s="20"/>
      <c r="FT448" s="20"/>
      <c r="FU448" s="20"/>
      <c r="FV448" s="20"/>
      <c r="FW448" s="20"/>
      <c r="FX448" s="20"/>
      <c r="FY448" s="20"/>
      <c r="FZ448" s="20"/>
      <c r="GA448" s="20"/>
      <c r="GB448" s="20"/>
      <c r="GC448" s="20"/>
      <c r="GD448" s="20"/>
      <c r="GE448" s="20"/>
      <c r="GF448" s="20"/>
      <c r="GG448" s="20"/>
      <c r="GH448" s="20"/>
      <c r="GI448" s="20"/>
      <c r="GJ448" s="20"/>
      <c r="GK448" s="20"/>
      <c r="GL448" s="20"/>
      <c r="GM448" s="20"/>
      <c r="GN448" s="20"/>
      <c r="GO448" s="20"/>
      <c r="GP448" s="20"/>
      <c r="GQ448" s="20"/>
      <c r="GR448" s="20"/>
      <c r="GS448" s="20"/>
      <c r="GT448" s="20"/>
      <c r="GU448" s="20"/>
      <c r="GV448" s="20"/>
      <c r="GW448" s="20"/>
      <c r="GX448" s="20"/>
      <c r="GY448" s="20"/>
      <c r="GZ448" s="20"/>
      <c r="HA448" s="20"/>
      <c r="HB448" s="20"/>
      <c r="HC448" s="20"/>
      <c r="HD448" s="20"/>
      <c r="HE448" s="20"/>
      <c r="HF448" s="20"/>
      <c r="HG448" s="20"/>
      <c r="HH448" s="20"/>
      <c r="HI448" s="20"/>
      <c r="HJ448" s="20"/>
      <c r="HK448" s="20"/>
      <c r="HL448" s="20"/>
      <c r="HM448" s="20"/>
      <c r="HN448" s="20"/>
      <c r="HO448" s="20"/>
      <c r="HP448" s="20"/>
      <c r="HQ448" s="20"/>
      <c r="HR448" s="20"/>
      <c r="HS448" s="20"/>
      <c r="HT448" s="20"/>
      <c r="HU448" s="20"/>
      <c r="HV448" s="20"/>
      <c r="HW448" s="20"/>
      <c r="HX448" s="20"/>
      <c r="HY448" s="20"/>
      <c r="HZ448" s="20"/>
      <c r="IA448" s="20"/>
      <c r="IB448" s="20"/>
      <c r="IC448" s="20"/>
      <c r="ID448" s="20"/>
      <c r="IE448" s="20"/>
      <c r="IF448" s="20"/>
      <c r="IG448" s="20"/>
      <c r="IH448" s="20"/>
      <c r="II448" s="20"/>
      <c r="IJ448" s="20"/>
      <c r="IK448" s="20"/>
      <c r="IL448" s="20"/>
      <c r="IM448" s="20"/>
      <c r="IN448" s="20"/>
      <c r="IO448" s="20"/>
      <c r="IP448" s="20"/>
      <c r="IQ448" s="20"/>
      <c r="IR448" s="20"/>
      <c r="IS448" s="20"/>
      <c r="IT448" s="20"/>
      <c r="IU448" s="20"/>
      <c r="IV448" s="20"/>
    </row>
    <row r="449" spans="1:256" s="119" customFormat="1" x14ac:dyDescent="0.25">
      <c r="A449" s="76"/>
      <c r="B449" s="20"/>
      <c r="C449" s="81"/>
      <c r="D449" s="117"/>
      <c r="E449" s="81"/>
      <c r="F449" s="80"/>
      <c r="G449" s="81"/>
      <c r="H449" s="134"/>
      <c r="I449" s="134"/>
      <c r="J449" s="134"/>
      <c r="K449" s="134"/>
      <c r="L449" s="134"/>
      <c r="M449" s="134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  <c r="IT449" s="20"/>
      <c r="IU449" s="20"/>
      <c r="IV449" s="20"/>
    </row>
    <row r="450" spans="1:256" s="119" customFormat="1" x14ac:dyDescent="0.25">
      <c r="A450" s="76"/>
      <c r="B450" s="20"/>
      <c r="C450" s="81"/>
      <c r="D450" s="117"/>
      <c r="E450" s="81"/>
      <c r="F450" s="80"/>
      <c r="G450" s="81"/>
      <c r="H450" s="134"/>
      <c r="I450" s="134"/>
      <c r="J450" s="134"/>
      <c r="K450" s="134"/>
      <c r="L450" s="134"/>
      <c r="M450" s="134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  <c r="IT450" s="20"/>
      <c r="IU450" s="20"/>
      <c r="IV450" s="20"/>
    </row>
    <row r="451" spans="1:256" s="119" customFormat="1" x14ac:dyDescent="0.25">
      <c r="A451" s="76"/>
      <c r="B451" s="20"/>
      <c r="C451" s="81"/>
      <c r="D451" s="117"/>
      <c r="E451" s="81"/>
      <c r="F451" s="80"/>
      <c r="G451" s="81"/>
      <c r="H451" s="134"/>
      <c r="I451" s="134"/>
      <c r="J451" s="134"/>
      <c r="K451" s="134"/>
      <c r="L451" s="134"/>
      <c r="M451" s="134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  <c r="FD451" s="20"/>
      <c r="FE451" s="20"/>
      <c r="FF451" s="20"/>
      <c r="FG451" s="20"/>
      <c r="FH451" s="20"/>
      <c r="FI451" s="20"/>
      <c r="FJ451" s="20"/>
      <c r="FK451" s="20"/>
      <c r="FL451" s="20"/>
      <c r="FM451" s="20"/>
      <c r="FN451" s="20"/>
      <c r="FO451" s="20"/>
      <c r="FP451" s="20"/>
      <c r="FQ451" s="20"/>
      <c r="FR451" s="20"/>
      <c r="FS451" s="20"/>
      <c r="FT451" s="20"/>
      <c r="FU451" s="20"/>
      <c r="FV451" s="20"/>
      <c r="FW451" s="20"/>
      <c r="FX451" s="20"/>
      <c r="FY451" s="20"/>
      <c r="FZ451" s="20"/>
      <c r="GA451" s="20"/>
      <c r="GB451" s="20"/>
      <c r="GC451" s="20"/>
      <c r="GD451" s="20"/>
      <c r="GE451" s="20"/>
      <c r="GF451" s="20"/>
      <c r="GG451" s="20"/>
      <c r="GH451" s="20"/>
      <c r="GI451" s="20"/>
      <c r="GJ451" s="20"/>
      <c r="GK451" s="20"/>
      <c r="GL451" s="20"/>
      <c r="GM451" s="20"/>
      <c r="GN451" s="20"/>
      <c r="GO451" s="20"/>
      <c r="GP451" s="20"/>
      <c r="GQ451" s="20"/>
      <c r="GR451" s="20"/>
      <c r="GS451" s="20"/>
      <c r="GT451" s="20"/>
      <c r="GU451" s="20"/>
      <c r="GV451" s="20"/>
      <c r="GW451" s="20"/>
      <c r="GX451" s="20"/>
      <c r="GY451" s="20"/>
      <c r="GZ451" s="20"/>
      <c r="HA451" s="20"/>
      <c r="HB451" s="20"/>
      <c r="HC451" s="20"/>
      <c r="HD451" s="20"/>
      <c r="HE451" s="20"/>
      <c r="HF451" s="20"/>
      <c r="HG451" s="20"/>
      <c r="HH451" s="20"/>
      <c r="HI451" s="20"/>
      <c r="HJ451" s="20"/>
      <c r="HK451" s="20"/>
      <c r="HL451" s="20"/>
      <c r="HM451" s="20"/>
      <c r="HN451" s="20"/>
      <c r="HO451" s="20"/>
      <c r="HP451" s="20"/>
      <c r="HQ451" s="20"/>
      <c r="HR451" s="20"/>
      <c r="HS451" s="20"/>
      <c r="HT451" s="20"/>
      <c r="HU451" s="20"/>
      <c r="HV451" s="20"/>
      <c r="HW451" s="20"/>
      <c r="HX451" s="20"/>
      <c r="HY451" s="20"/>
      <c r="HZ451" s="20"/>
      <c r="IA451" s="20"/>
      <c r="IB451" s="20"/>
      <c r="IC451" s="20"/>
      <c r="ID451" s="20"/>
      <c r="IE451" s="20"/>
      <c r="IF451" s="20"/>
      <c r="IG451" s="20"/>
      <c r="IH451" s="20"/>
      <c r="II451" s="20"/>
      <c r="IJ451" s="20"/>
      <c r="IK451" s="20"/>
      <c r="IL451" s="20"/>
      <c r="IM451" s="20"/>
      <c r="IN451" s="20"/>
      <c r="IO451" s="20"/>
      <c r="IP451" s="20"/>
      <c r="IQ451" s="20"/>
      <c r="IR451" s="20"/>
      <c r="IS451" s="20"/>
      <c r="IT451" s="20"/>
      <c r="IU451" s="20"/>
      <c r="IV451" s="20"/>
    </row>
    <row r="452" spans="1:256" s="119" customFormat="1" x14ac:dyDescent="0.25">
      <c r="A452" s="76"/>
      <c r="B452" s="20"/>
      <c r="C452" s="81"/>
      <c r="D452" s="117"/>
      <c r="E452" s="81"/>
      <c r="F452" s="80"/>
      <c r="G452" s="81"/>
      <c r="H452" s="134"/>
      <c r="I452" s="134"/>
      <c r="J452" s="134"/>
      <c r="K452" s="134"/>
      <c r="L452" s="134"/>
      <c r="M452" s="134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  <c r="FD452" s="20"/>
      <c r="FE452" s="20"/>
      <c r="FF452" s="20"/>
      <c r="FG452" s="20"/>
      <c r="FH452" s="20"/>
      <c r="FI452" s="20"/>
      <c r="FJ452" s="20"/>
      <c r="FK452" s="20"/>
      <c r="FL452" s="20"/>
      <c r="FM452" s="20"/>
      <c r="FN452" s="20"/>
      <c r="FO452" s="20"/>
      <c r="FP452" s="20"/>
      <c r="FQ452" s="20"/>
      <c r="FR452" s="20"/>
      <c r="FS452" s="20"/>
      <c r="FT452" s="20"/>
      <c r="FU452" s="20"/>
      <c r="FV452" s="20"/>
      <c r="FW452" s="20"/>
      <c r="FX452" s="20"/>
      <c r="FY452" s="20"/>
      <c r="FZ452" s="20"/>
      <c r="GA452" s="20"/>
      <c r="GB452" s="20"/>
      <c r="GC452" s="20"/>
      <c r="GD452" s="20"/>
      <c r="GE452" s="20"/>
      <c r="GF452" s="20"/>
      <c r="GG452" s="20"/>
      <c r="GH452" s="20"/>
      <c r="GI452" s="20"/>
      <c r="GJ452" s="20"/>
      <c r="GK452" s="20"/>
      <c r="GL452" s="20"/>
      <c r="GM452" s="20"/>
      <c r="GN452" s="20"/>
      <c r="GO452" s="20"/>
      <c r="GP452" s="20"/>
      <c r="GQ452" s="20"/>
      <c r="GR452" s="20"/>
      <c r="GS452" s="20"/>
      <c r="GT452" s="20"/>
      <c r="GU452" s="20"/>
      <c r="GV452" s="20"/>
      <c r="GW452" s="20"/>
      <c r="GX452" s="20"/>
      <c r="GY452" s="20"/>
      <c r="GZ452" s="20"/>
      <c r="HA452" s="20"/>
      <c r="HB452" s="20"/>
      <c r="HC452" s="20"/>
      <c r="HD452" s="20"/>
      <c r="HE452" s="20"/>
      <c r="HF452" s="20"/>
      <c r="HG452" s="20"/>
      <c r="HH452" s="20"/>
      <c r="HI452" s="20"/>
      <c r="HJ452" s="20"/>
      <c r="HK452" s="20"/>
      <c r="HL452" s="20"/>
      <c r="HM452" s="20"/>
      <c r="HN452" s="20"/>
      <c r="HO452" s="20"/>
      <c r="HP452" s="20"/>
      <c r="HQ452" s="20"/>
      <c r="HR452" s="20"/>
      <c r="HS452" s="20"/>
      <c r="HT452" s="20"/>
      <c r="HU452" s="20"/>
      <c r="HV452" s="20"/>
      <c r="HW452" s="20"/>
      <c r="HX452" s="20"/>
      <c r="HY452" s="20"/>
      <c r="HZ452" s="20"/>
      <c r="IA452" s="20"/>
      <c r="IB452" s="20"/>
      <c r="IC452" s="20"/>
      <c r="ID452" s="20"/>
      <c r="IE452" s="20"/>
      <c r="IF452" s="20"/>
      <c r="IG452" s="20"/>
      <c r="IH452" s="20"/>
      <c r="II452" s="20"/>
      <c r="IJ452" s="20"/>
      <c r="IK452" s="20"/>
      <c r="IL452" s="20"/>
      <c r="IM452" s="20"/>
      <c r="IN452" s="20"/>
      <c r="IO452" s="20"/>
      <c r="IP452" s="20"/>
      <c r="IQ452" s="20"/>
      <c r="IR452" s="20"/>
      <c r="IS452" s="20"/>
      <c r="IT452" s="20"/>
      <c r="IU452" s="20"/>
      <c r="IV452" s="20"/>
    </row>
    <row r="453" spans="1:256" s="119" customFormat="1" x14ac:dyDescent="0.25">
      <c r="A453" s="76"/>
      <c r="B453" s="20"/>
      <c r="C453" s="81"/>
      <c r="D453" s="117"/>
      <c r="E453" s="81"/>
      <c r="F453" s="80"/>
      <c r="G453" s="81"/>
      <c r="H453" s="134"/>
      <c r="I453" s="134"/>
      <c r="J453" s="134"/>
      <c r="K453" s="134"/>
      <c r="L453" s="134"/>
      <c r="M453" s="134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  <c r="IT453" s="20"/>
      <c r="IU453" s="20"/>
      <c r="IV453" s="20"/>
    </row>
    <row r="454" spans="1:256" s="119" customFormat="1" x14ac:dyDescent="0.25">
      <c r="A454" s="76"/>
      <c r="B454" s="20"/>
      <c r="C454" s="81"/>
      <c r="D454" s="117"/>
      <c r="E454" s="81"/>
      <c r="F454" s="80"/>
      <c r="G454" s="81"/>
      <c r="H454" s="134"/>
      <c r="I454" s="134"/>
      <c r="J454" s="134"/>
      <c r="K454" s="134"/>
      <c r="L454" s="134"/>
      <c r="M454" s="134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  <c r="FB454" s="20"/>
      <c r="FC454" s="20"/>
      <c r="FD454" s="20"/>
      <c r="FE454" s="20"/>
      <c r="FF454" s="20"/>
      <c r="FG454" s="20"/>
      <c r="FH454" s="20"/>
      <c r="FI454" s="20"/>
      <c r="FJ454" s="20"/>
      <c r="FK454" s="20"/>
      <c r="FL454" s="20"/>
      <c r="FM454" s="20"/>
      <c r="FN454" s="20"/>
      <c r="FO454" s="20"/>
      <c r="FP454" s="20"/>
      <c r="FQ454" s="20"/>
      <c r="FR454" s="20"/>
      <c r="FS454" s="20"/>
      <c r="FT454" s="20"/>
      <c r="FU454" s="20"/>
      <c r="FV454" s="20"/>
      <c r="FW454" s="20"/>
      <c r="FX454" s="20"/>
      <c r="FY454" s="20"/>
      <c r="FZ454" s="20"/>
      <c r="GA454" s="20"/>
      <c r="GB454" s="20"/>
      <c r="GC454" s="20"/>
      <c r="GD454" s="20"/>
      <c r="GE454" s="20"/>
      <c r="GF454" s="20"/>
      <c r="GG454" s="20"/>
      <c r="GH454" s="20"/>
      <c r="GI454" s="20"/>
      <c r="GJ454" s="20"/>
      <c r="GK454" s="20"/>
      <c r="GL454" s="20"/>
      <c r="GM454" s="20"/>
      <c r="GN454" s="20"/>
      <c r="GO454" s="20"/>
      <c r="GP454" s="20"/>
      <c r="GQ454" s="20"/>
      <c r="GR454" s="20"/>
      <c r="GS454" s="20"/>
      <c r="GT454" s="20"/>
      <c r="GU454" s="20"/>
      <c r="GV454" s="20"/>
      <c r="GW454" s="20"/>
      <c r="GX454" s="20"/>
      <c r="GY454" s="20"/>
      <c r="GZ454" s="20"/>
      <c r="HA454" s="20"/>
      <c r="HB454" s="20"/>
      <c r="HC454" s="20"/>
      <c r="HD454" s="20"/>
      <c r="HE454" s="20"/>
      <c r="HF454" s="20"/>
      <c r="HG454" s="20"/>
      <c r="HH454" s="20"/>
      <c r="HI454" s="20"/>
      <c r="HJ454" s="20"/>
      <c r="HK454" s="20"/>
      <c r="HL454" s="20"/>
      <c r="HM454" s="20"/>
      <c r="HN454" s="20"/>
      <c r="HO454" s="20"/>
      <c r="HP454" s="20"/>
      <c r="HQ454" s="20"/>
      <c r="HR454" s="20"/>
      <c r="HS454" s="20"/>
      <c r="HT454" s="20"/>
      <c r="HU454" s="20"/>
      <c r="HV454" s="20"/>
      <c r="HW454" s="20"/>
      <c r="HX454" s="20"/>
      <c r="HY454" s="20"/>
      <c r="HZ454" s="20"/>
      <c r="IA454" s="20"/>
      <c r="IB454" s="20"/>
      <c r="IC454" s="20"/>
      <c r="ID454" s="20"/>
      <c r="IE454" s="20"/>
      <c r="IF454" s="20"/>
      <c r="IG454" s="20"/>
      <c r="IH454" s="20"/>
      <c r="II454" s="20"/>
      <c r="IJ454" s="20"/>
      <c r="IK454" s="20"/>
      <c r="IL454" s="20"/>
      <c r="IM454" s="20"/>
      <c r="IN454" s="20"/>
      <c r="IO454" s="20"/>
      <c r="IP454" s="20"/>
      <c r="IQ454" s="20"/>
      <c r="IR454" s="20"/>
      <c r="IS454" s="20"/>
      <c r="IT454" s="20"/>
      <c r="IU454" s="20"/>
      <c r="IV454" s="20"/>
    </row>
    <row r="455" spans="1:256" s="119" customFormat="1" x14ac:dyDescent="0.25">
      <c r="A455" s="76"/>
      <c r="B455" s="20"/>
      <c r="C455" s="81"/>
      <c r="D455" s="117"/>
      <c r="E455" s="81"/>
      <c r="F455" s="80"/>
      <c r="G455" s="81"/>
      <c r="H455" s="134"/>
      <c r="I455" s="134"/>
      <c r="J455" s="134"/>
      <c r="K455" s="134"/>
      <c r="L455" s="134"/>
      <c r="M455" s="134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  <c r="DV455" s="20"/>
      <c r="DW455" s="20"/>
      <c r="DX455" s="20"/>
      <c r="DY455" s="20"/>
      <c r="DZ455" s="20"/>
      <c r="EA455" s="20"/>
      <c r="EB455" s="20"/>
      <c r="EC455" s="20"/>
      <c r="ED455" s="20"/>
      <c r="EE455" s="20"/>
      <c r="EF455" s="20"/>
      <c r="EG455" s="20"/>
      <c r="EH455" s="20"/>
      <c r="EI455" s="20"/>
      <c r="EJ455" s="20"/>
      <c r="EK455" s="20"/>
      <c r="EL455" s="20"/>
      <c r="EM455" s="20"/>
      <c r="EN455" s="20"/>
      <c r="EO455" s="20"/>
      <c r="EP455" s="20"/>
      <c r="EQ455" s="20"/>
      <c r="ER455" s="20"/>
      <c r="ES455" s="20"/>
      <c r="ET455" s="20"/>
      <c r="EU455" s="20"/>
      <c r="EV455" s="20"/>
      <c r="EW455" s="20"/>
      <c r="EX455" s="20"/>
      <c r="EY455" s="20"/>
      <c r="EZ455" s="20"/>
      <c r="FA455" s="20"/>
      <c r="FB455" s="20"/>
      <c r="FC455" s="20"/>
      <c r="FD455" s="20"/>
      <c r="FE455" s="20"/>
      <c r="FF455" s="20"/>
      <c r="FG455" s="20"/>
      <c r="FH455" s="20"/>
      <c r="FI455" s="20"/>
      <c r="FJ455" s="20"/>
      <c r="FK455" s="20"/>
      <c r="FL455" s="20"/>
      <c r="FM455" s="20"/>
      <c r="FN455" s="20"/>
      <c r="FO455" s="20"/>
      <c r="FP455" s="20"/>
      <c r="FQ455" s="20"/>
      <c r="FR455" s="20"/>
      <c r="FS455" s="20"/>
      <c r="FT455" s="20"/>
      <c r="FU455" s="20"/>
      <c r="FV455" s="20"/>
      <c r="FW455" s="20"/>
      <c r="FX455" s="20"/>
      <c r="FY455" s="20"/>
      <c r="FZ455" s="20"/>
      <c r="GA455" s="20"/>
      <c r="GB455" s="20"/>
      <c r="GC455" s="20"/>
      <c r="GD455" s="20"/>
      <c r="GE455" s="20"/>
      <c r="GF455" s="20"/>
      <c r="GG455" s="20"/>
      <c r="GH455" s="20"/>
      <c r="GI455" s="20"/>
      <c r="GJ455" s="20"/>
      <c r="GK455" s="20"/>
      <c r="GL455" s="20"/>
      <c r="GM455" s="20"/>
      <c r="GN455" s="20"/>
      <c r="GO455" s="20"/>
      <c r="GP455" s="20"/>
      <c r="GQ455" s="20"/>
      <c r="GR455" s="20"/>
      <c r="GS455" s="20"/>
      <c r="GT455" s="20"/>
      <c r="GU455" s="20"/>
      <c r="GV455" s="20"/>
      <c r="GW455" s="20"/>
      <c r="GX455" s="20"/>
      <c r="GY455" s="20"/>
      <c r="GZ455" s="20"/>
      <c r="HA455" s="20"/>
      <c r="HB455" s="20"/>
      <c r="HC455" s="20"/>
      <c r="HD455" s="20"/>
      <c r="HE455" s="20"/>
      <c r="HF455" s="20"/>
      <c r="HG455" s="20"/>
      <c r="HH455" s="20"/>
      <c r="HI455" s="20"/>
      <c r="HJ455" s="20"/>
      <c r="HK455" s="20"/>
      <c r="HL455" s="20"/>
      <c r="HM455" s="20"/>
      <c r="HN455" s="20"/>
      <c r="HO455" s="20"/>
      <c r="HP455" s="20"/>
      <c r="HQ455" s="20"/>
      <c r="HR455" s="20"/>
      <c r="HS455" s="20"/>
      <c r="HT455" s="20"/>
      <c r="HU455" s="20"/>
      <c r="HV455" s="20"/>
      <c r="HW455" s="20"/>
      <c r="HX455" s="20"/>
      <c r="HY455" s="20"/>
      <c r="HZ455" s="20"/>
      <c r="IA455" s="20"/>
      <c r="IB455" s="20"/>
      <c r="IC455" s="20"/>
      <c r="ID455" s="20"/>
      <c r="IE455" s="20"/>
      <c r="IF455" s="20"/>
      <c r="IG455" s="20"/>
      <c r="IH455" s="20"/>
      <c r="II455" s="20"/>
      <c r="IJ455" s="20"/>
      <c r="IK455" s="20"/>
      <c r="IL455" s="20"/>
      <c r="IM455" s="20"/>
      <c r="IN455" s="20"/>
      <c r="IO455" s="20"/>
      <c r="IP455" s="20"/>
      <c r="IQ455" s="20"/>
      <c r="IR455" s="20"/>
      <c r="IS455" s="20"/>
      <c r="IT455" s="20"/>
      <c r="IU455" s="20"/>
      <c r="IV455" s="20"/>
    </row>
    <row r="456" spans="1:256" s="119" customFormat="1" x14ac:dyDescent="0.25">
      <c r="A456" s="76"/>
      <c r="B456" s="20"/>
      <c r="C456" s="81"/>
      <c r="D456" s="117"/>
      <c r="E456" s="81"/>
      <c r="F456" s="80"/>
      <c r="G456" s="81"/>
      <c r="H456" s="134"/>
      <c r="I456" s="134"/>
      <c r="J456" s="134"/>
      <c r="K456" s="134"/>
      <c r="L456" s="134"/>
      <c r="M456" s="134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  <c r="FD456" s="20"/>
      <c r="FE456" s="20"/>
      <c r="FF456" s="20"/>
      <c r="FG456" s="20"/>
      <c r="FH456" s="20"/>
      <c r="FI456" s="20"/>
      <c r="FJ456" s="20"/>
      <c r="FK456" s="20"/>
      <c r="FL456" s="20"/>
      <c r="FM456" s="20"/>
      <c r="FN456" s="20"/>
      <c r="FO456" s="20"/>
      <c r="FP456" s="20"/>
      <c r="FQ456" s="20"/>
      <c r="FR456" s="20"/>
      <c r="FS456" s="20"/>
      <c r="FT456" s="20"/>
      <c r="FU456" s="20"/>
      <c r="FV456" s="20"/>
      <c r="FW456" s="20"/>
      <c r="FX456" s="20"/>
      <c r="FY456" s="20"/>
      <c r="FZ456" s="20"/>
      <c r="GA456" s="20"/>
      <c r="GB456" s="20"/>
      <c r="GC456" s="20"/>
      <c r="GD456" s="20"/>
      <c r="GE456" s="20"/>
      <c r="GF456" s="20"/>
      <c r="GG456" s="20"/>
      <c r="GH456" s="20"/>
      <c r="GI456" s="20"/>
      <c r="GJ456" s="20"/>
      <c r="GK456" s="20"/>
      <c r="GL456" s="20"/>
      <c r="GM456" s="20"/>
      <c r="GN456" s="20"/>
      <c r="GO456" s="20"/>
      <c r="GP456" s="20"/>
      <c r="GQ456" s="20"/>
      <c r="GR456" s="20"/>
      <c r="GS456" s="20"/>
      <c r="GT456" s="20"/>
      <c r="GU456" s="20"/>
      <c r="GV456" s="20"/>
      <c r="GW456" s="20"/>
      <c r="GX456" s="20"/>
      <c r="GY456" s="20"/>
      <c r="GZ456" s="20"/>
      <c r="HA456" s="20"/>
      <c r="HB456" s="20"/>
      <c r="HC456" s="20"/>
      <c r="HD456" s="20"/>
      <c r="HE456" s="20"/>
      <c r="HF456" s="20"/>
      <c r="HG456" s="20"/>
      <c r="HH456" s="20"/>
      <c r="HI456" s="20"/>
      <c r="HJ456" s="20"/>
      <c r="HK456" s="20"/>
      <c r="HL456" s="20"/>
      <c r="HM456" s="20"/>
      <c r="HN456" s="20"/>
      <c r="HO456" s="20"/>
      <c r="HP456" s="20"/>
      <c r="HQ456" s="20"/>
      <c r="HR456" s="20"/>
      <c r="HS456" s="20"/>
      <c r="HT456" s="20"/>
      <c r="HU456" s="20"/>
      <c r="HV456" s="20"/>
      <c r="HW456" s="20"/>
      <c r="HX456" s="20"/>
      <c r="HY456" s="20"/>
      <c r="HZ456" s="20"/>
      <c r="IA456" s="20"/>
      <c r="IB456" s="20"/>
      <c r="IC456" s="20"/>
      <c r="ID456" s="20"/>
      <c r="IE456" s="20"/>
      <c r="IF456" s="20"/>
      <c r="IG456" s="20"/>
      <c r="IH456" s="20"/>
      <c r="II456" s="20"/>
      <c r="IJ456" s="20"/>
      <c r="IK456" s="20"/>
      <c r="IL456" s="20"/>
      <c r="IM456" s="20"/>
      <c r="IN456" s="20"/>
      <c r="IO456" s="20"/>
      <c r="IP456" s="20"/>
      <c r="IQ456" s="20"/>
      <c r="IR456" s="20"/>
      <c r="IS456" s="20"/>
      <c r="IT456" s="20"/>
      <c r="IU456" s="20"/>
      <c r="IV456" s="20"/>
    </row>
    <row r="457" spans="1:256" s="119" customFormat="1" x14ac:dyDescent="0.25">
      <c r="A457" s="76"/>
      <c r="B457" s="20"/>
      <c r="C457" s="81"/>
      <c r="D457" s="117"/>
      <c r="E457" s="81"/>
      <c r="F457" s="80"/>
      <c r="G457" s="81"/>
      <c r="H457" s="134"/>
      <c r="I457" s="134"/>
      <c r="J457" s="134"/>
      <c r="K457" s="134"/>
      <c r="L457" s="134"/>
      <c r="M457" s="134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  <c r="FD457" s="20"/>
      <c r="FE457" s="20"/>
      <c r="FF457" s="20"/>
      <c r="FG457" s="20"/>
      <c r="FH457" s="20"/>
      <c r="FI457" s="20"/>
      <c r="FJ457" s="20"/>
      <c r="FK457" s="20"/>
      <c r="FL457" s="20"/>
      <c r="FM457" s="20"/>
      <c r="FN457" s="20"/>
      <c r="FO457" s="20"/>
      <c r="FP457" s="20"/>
      <c r="FQ457" s="20"/>
      <c r="FR457" s="20"/>
      <c r="FS457" s="20"/>
      <c r="FT457" s="20"/>
      <c r="FU457" s="20"/>
      <c r="FV457" s="20"/>
      <c r="FW457" s="20"/>
      <c r="FX457" s="20"/>
      <c r="FY457" s="20"/>
      <c r="FZ457" s="20"/>
      <c r="GA457" s="20"/>
      <c r="GB457" s="20"/>
      <c r="GC457" s="20"/>
      <c r="GD457" s="20"/>
      <c r="GE457" s="20"/>
      <c r="GF457" s="20"/>
      <c r="GG457" s="20"/>
      <c r="GH457" s="20"/>
      <c r="GI457" s="20"/>
      <c r="GJ457" s="20"/>
      <c r="GK457" s="20"/>
      <c r="GL457" s="20"/>
      <c r="GM457" s="20"/>
      <c r="GN457" s="20"/>
      <c r="GO457" s="20"/>
      <c r="GP457" s="20"/>
      <c r="GQ457" s="20"/>
      <c r="GR457" s="20"/>
      <c r="GS457" s="20"/>
      <c r="GT457" s="20"/>
      <c r="GU457" s="20"/>
      <c r="GV457" s="20"/>
      <c r="GW457" s="20"/>
      <c r="GX457" s="20"/>
      <c r="GY457" s="20"/>
      <c r="GZ457" s="20"/>
      <c r="HA457" s="20"/>
      <c r="HB457" s="20"/>
      <c r="HC457" s="20"/>
      <c r="HD457" s="20"/>
      <c r="HE457" s="20"/>
      <c r="HF457" s="20"/>
      <c r="HG457" s="20"/>
      <c r="HH457" s="20"/>
      <c r="HI457" s="20"/>
      <c r="HJ457" s="20"/>
      <c r="HK457" s="20"/>
      <c r="HL457" s="20"/>
      <c r="HM457" s="20"/>
      <c r="HN457" s="20"/>
      <c r="HO457" s="20"/>
      <c r="HP457" s="20"/>
      <c r="HQ457" s="20"/>
      <c r="HR457" s="20"/>
      <c r="HS457" s="20"/>
      <c r="HT457" s="20"/>
      <c r="HU457" s="20"/>
      <c r="HV457" s="20"/>
      <c r="HW457" s="20"/>
      <c r="HX457" s="20"/>
      <c r="HY457" s="20"/>
      <c r="HZ457" s="20"/>
      <c r="IA457" s="20"/>
      <c r="IB457" s="20"/>
      <c r="IC457" s="20"/>
      <c r="ID457" s="20"/>
      <c r="IE457" s="20"/>
      <c r="IF457" s="20"/>
      <c r="IG457" s="20"/>
      <c r="IH457" s="20"/>
      <c r="II457" s="20"/>
      <c r="IJ457" s="20"/>
      <c r="IK457" s="20"/>
      <c r="IL457" s="20"/>
      <c r="IM457" s="20"/>
      <c r="IN457" s="20"/>
      <c r="IO457" s="20"/>
      <c r="IP457" s="20"/>
      <c r="IQ457" s="20"/>
      <c r="IR457" s="20"/>
      <c r="IS457" s="20"/>
      <c r="IT457" s="20"/>
      <c r="IU457" s="20"/>
      <c r="IV457" s="20"/>
    </row>
    <row r="458" spans="1:256" s="119" customFormat="1" x14ac:dyDescent="0.25">
      <c r="A458" s="76"/>
      <c r="B458" s="20"/>
      <c r="C458" s="81"/>
      <c r="D458" s="117"/>
      <c r="E458" s="81"/>
      <c r="F458" s="80"/>
      <c r="G458" s="81"/>
      <c r="H458" s="134"/>
      <c r="I458" s="134"/>
      <c r="J458" s="134"/>
      <c r="K458" s="134"/>
      <c r="L458" s="134"/>
      <c r="M458" s="134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  <c r="FD458" s="20"/>
      <c r="FE458" s="20"/>
      <c r="FF458" s="20"/>
      <c r="FG458" s="20"/>
      <c r="FH458" s="20"/>
      <c r="FI458" s="20"/>
      <c r="FJ458" s="20"/>
      <c r="FK458" s="20"/>
      <c r="FL458" s="20"/>
      <c r="FM458" s="20"/>
      <c r="FN458" s="20"/>
      <c r="FO458" s="20"/>
      <c r="FP458" s="20"/>
      <c r="FQ458" s="20"/>
      <c r="FR458" s="20"/>
      <c r="FS458" s="20"/>
      <c r="FT458" s="20"/>
      <c r="FU458" s="20"/>
      <c r="FV458" s="20"/>
      <c r="FW458" s="20"/>
      <c r="FX458" s="20"/>
      <c r="FY458" s="20"/>
      <c r="FZ458" s="20"/>
      <c r="GA458" s="20"/>
      <c r="GB458" s="20"/>
      <c r="GC458" s="20"/>
      <c r="GD458" s="20"/>
      <c r="GE458" s="20"/>
      <c r="GF458" s="20"/>
      <c r="GG458" s="20"/>
      <c r="GH458" s="20"/>
      <c r="GI458" s="20"/>
      <c r="GJ458" s="20"/>
      <c r="GK458" s="20"/>
      <c r="GL458" s="20"/>
      <c r="GM458" s="20"/>
      <c r="GN458" s="20"/>
      <c r="GO458" s="20"/>
      <c r="GP458" s="20"/>
      <c r="GQ458" s="20"/>
      <c r="GR458" s="20"/>
      <c r="GS458" s="20"/>
      <c r="GT458" s="20"/>
      <c r="GU458" s="20"/>
      <c r="GV458" s="20"/>
      <c r="GW458" s="20"/>
      <c r="GX458" s="20"/>
      <c r="GY458" s="20"/>
      <c r="GZ458" s="20"/>
      <c r="HA458" s="20"/>
      <c r="HB458" s="20"/>
      <c r="HC458" s="20"/>
      <c r="HD458" s="20"/>
      <c r="HE458" s="20"/>
      <c r="HF458" s="20"/>
      <c r="HG458" s="20"/>
      <c r="HH458" s="20"/>
      <c r="HI458" s="20"/>
      <c r="HJ458" s="20"/>
      <c r="HK458" s="20"/>
      <c r="HL458" s="20"/>
      <c r="HM458" s="20"/>
      <c r="HN458" s="20"/>
      <c r="HO458" s="20"/>
      <c r="HP458" s="20"/>
      <c r="HQ458" s="20"/>
      <c r="HR458" s="20"/>
      <c r="HS458" s="20"/>
      <c r="HT458" s="20"/>
      <c r="HU458" s="20"/>
      <c r="HV458" s="20"/>
      <c r="HW458" s="20"/>
      <c r="HX458" s="20"/>
      <c r="HY458" s="20"/>
      <c r="HZ458" s="20"/>
      <c r="IA458" s="20"/>
      <c r="IB458" s="20"/>
      <c r="IC458" s="20"/>
      <c r="ID458" s="20"/>
      <c r="IE458" s="20"/>
      <c r="IF458" s="20"/>
      <c r="IG458" s="20"/>
      <c r="IH458" s="20"/>
      <c r="II458" s="20"/>
      <c r="IJ458" s="20"/>
      <c r="IK458" s="20"/>
      <c r="IL458" s="20"/>
      <c r="IM458" s="20"/>
      <c r="IN458" s="20"/>
      <c r="IO458" s="20"/>
      <c r="IP458" s="20"/>
      <c r="IQ458" s="20"/>
      <c r="IR458" s="20"/>
      <c r="IS458" s="20"/>
      <c r="IT458" s="20"/>
      <c r="IU458" s="20"/>
      <c r="IV458" s="20"/>
    </row>
    <row r="459" spans="1:256" s="119" customFormat="1" x14ac:dyDescent="0.25">
      <c r="A459" s="76"/>
      <c r="B459" s="20"/>
      <c r="C459" s="81"/>
      <c r="D459" s="117"/>
      <c r="E459" s="81"/>
      <c r="F459" s="80"/>
      <c r="G459" s="81"/>
      <c r="H459" s="134"/>
      <c r="I459" s="134"/>
      <c r="J459" s="134"/>
      <c r="K459" s="134"/>
      <c r="L459" s="134"/>
      <c r="M459" s="134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  <c r="DV459" s="20"/>
      <c r="DW459" s="20"/>
      <c r="DX459" s="20"/>
      <c r="DY459" s="20"/>
      <c r="DZ459" s="20"/>
      <c r="EA459" s="20"/>
      <c r="EB459" s="20"/>
      <c r="EC459" s="20"/>
      <c r="ED459" s="20"/>
      <c r="EE459" s="20"/>
      <c r="EF459" s="20"/>
      <c r="EG459" s="20"/>
      <c r="EH459" s="20"/>
      <c r="EI459" s="20"/>
      <c r="EJ459" s="20"/>
      <c r="EK459" s="20"/>
      <c r="EL459" s="20"/>
      <c r="EM459" s="20"/>
      <c r="EN459" s="20"/>
      <c r="EO459" s="20"/>
      <c r="EP459" s="20"/>
      <c r="EQ459" s="20"/>
      <c r="ER459" s="20"/>
      <c r="ES459" s="20"/>
      <c r="ET459" s="20"/>
      <c r="EU459" s="20"/>
      <c r="EV459" s="20"/>
      <c r="EW459" s="20"/>
      <c r="EX459" s="20"/>
      <c r="EY459" s="20"/>
      <c r="EZ459" s="20"/>
      <c r="FA459" s="20"/>
      <c r="FB459" s="20"/>
      <c r="FC459" s="20"/>
      <c r="FD459" s="20"/>
      <c r="FE459" s="20"/>
      <c r="FF459" s="20"/>
      <c r="FG459" s="20"/>
      <c r="FH459" s="20"/>
      <c r="FI459" s="20"/>
      <c r="FJ459" s="20"/>
      <c r="FK459" s="20"/>
      <c r="FL459" s="20"/>
      <c r="FM459" s="20"/>
      <c r="FN459" s="20"/>
      <c r="FO459" s="20"/>
      <c r="FP459" s="20"/>
      <c r="FQ459" s="20"/>
      <c r="FR459" s="20"/>
      <c r="FS459" s="20"/>
      <c r="FT459" s="20"/>
      <c r="FU459" s="20"/>
      <c r="FV459" s="20"/>
      <c r="FW459" s="20"/>
      <c r="FX459" s="20"/>
      <c r="FY459" s="20"/>
      <c r="FZ459" s="20"/>
      <c r="GA459" s="20"/>
      <c r="GB459" s="20"/>
      <c r="GC459" s="20"/>
      <c r="GD459" s="20"/>
      <c r="GE459" s="20"/>
      <c r="GF459" s="20"/>
      <c r="GG459" s="20"/>
      <c r="GH459" s="20"/>
      <c r="GI459" s="20"/>
      <c r="GJ459" s="20"/>
      <c r="GK459" s="20"/>
      <c r="GL459" s="20"/>
      <c r="GM459" s="20"/>
      <c r="GN459" s="20"/>
      <c r="GO459" s="20"/>
      <c r="GP459" s="20"/>
      <c r="GQ459" s="20"/>
      <c r="GR459" s="20"/>
      <c r="GS459" s="20"/>
      <c r="GT459" s="20"/>
      <c r="GU459" s="20"/>
      <c r="GV459" s="20"/>
      <c r="GW459" s="20"/>
      <c r="GX459" s="20"/>
      <c r="GY459" s="20"/>
      <c r="GZ459" s="20"/>
      <c r="HA459" s="20"/>
      <c r="HB459" s="20"/>
      <c r="HC459" s="20"/>
      <c r="HD459" s="20"/>
      <c r="HE459" s="20"/>
      <c r="HF459" s="20"/>
      <c r="HG459" s="20"/>
      <c r="HH459" s="20"/>
      <c r="HI459" s="20"/>
      <c r="HJ459" s="20"/>
      <c r="HK459" s="20"/>
      <c r="HL459" s="20"/>
      <c r="HM459" s="20"/>
      <c r="HN459" s="20"/>
      <c r="HO459" s="20"/>
      <c r="HP459" s="20"/>
      <c r="HQ459" s="20"/>
      <c r="HR459" s="20"/>
      <c r="HS459" s="20"/>
      <c r="HT459" s="20"/>
      <c r="HU459" s="20"/>
      <c r="HV459" s="20"/>
      <c r="HW459" s="20"/>
      <c r="HX459" s="20"/>
      <c r="HY459" s="20"/>
      <c r="HZ459" s="20"/>
      <c r="IA459" s="20"/>
      <c r="IB459" s="20"/>
      <c r="IC459" s="20"/>
      <c r="ID459" s="20"/>
      <c r="IE459" s="20"/>
      <c r="IF459" s="20"/>
      <c r="IG459" s="20"/>
      <c r="IH459" s="20"/>
      <c r="II459" s="20"/>
      <c r="IJ459" s="20"/>
      <c r="IK459" s="20"/>
      <c r="IL459" s="20"/>
      <c r="IM459" s="20"/>
      <c r="IN459" s="20"/>
      <c r="IO459" s="20"/>
      <c r="IP459" s="20"/>
      <c r="IQ459" s="20"/>
      <c r="IR459" s="20"/>
      <c r="IS459" s="20"/>
      <c r="IT459" s="20"/>
      <c r="IU459" s="20"/>
      <c r="IV459" s="20"/>
    </row>
    <row r="460" spans="1:256" s="119" customFormat="1" x14ac:dyDescent="0.25">
      <c r="A460" s="76"/>
      <c r="B460" s="20"/>
      <c r="C460" s="81"/>
      <c r="D460" s="117"/>
      <c r="E460" s="81"/>
      <c r="F460" s="80"/>
      <c r="G460" s="81"/>
      <c r="H460" s="134"/>
      <c r="I460" s="134"/>
      <c r="J460" s="134"/>
      <c r="K460" s="134"/>
      <c r="L460" s="134"/>
      <c r="M460" s="134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  <c r="FD460" s="20"/>
      <c r="FE460" s="20"/>
      <c r="FF460" s="20"/>
      <c r="FG460" s="20"/>
      <c r="FH460" s="20"/>
      <c r="FI460" s="20"/>
      <c r="FJ460" s="20"/>
      <c r="FK460" s="20"/>
      <c r="FL460" s="20"/>
      <c r="FM460" s="20"/>
      <c r="FN460" s="20"/>
      <c r="FO460" s="20"/>
      <c r="FP460" s="20"/>
      <c r="FQ460" s="20"/>
      <c r="FR460" s="20"/>
      <c r="FS460" s="20"/>
      <c r="FT460" s="20"/>
      <c r="FU460" s="20"/>
      <c r="FV460" s="20"/>
      <c r="FW460" s="20"/>
      <c r="FX460" s="20"/>
      <c r="FY460" s="20"/>
      <c r="FZ460" s="20"/>
      <c r="GA460" s="20"/>
      <c r="GB460" s="20"/>
      <c r="GC460" s="20"/>
      <c r="GD460" s="20"/>
      <c r="GE460" s="20"/>
      <c r="GF460" s="20"/>
      <c r="GG460" s="20"/>
      <c r="GH460" s="20"/>
      <c r="GI460" s="20"/>
      <c r="GJ460" s="20"/>
      <c r="GK460" s="20"/>
      <c r="GL460" s="20"/>
      <c r="GM460" s="20"/>
      <c r="GN460" s="20"/>
      <c r="GO460" s="20"/>
      <c r="GP460" s="20"/>
      <c r="GQ460" s="20"/>
      <c r="GR460" s="20"/>
      <c r="GS460" s="20"/>
      <c r="GT460" s="20"/>
      <c r="GU460" s="20"/>
      <c r="GV460" s="20"/>
      <c r="GW460" s="20"/>
      <c r="GX460" s="20"/>
      <c r="GY460" s="20"/>
      <c r="GZ460" s="20"/>
      <c r="HA460" s="20"/>
      <c r="HB460" s="20"/>
      <c r="HC460" s="20"/>
      <c r="HD460" s="20"/>
      <c r="HE460" s="20"/>
      <c r="HF460" s="20"/>
      <c r="HG460" s="20"/>
      <c r="HH460" s="20"/>
      <c r="HI460" s="20"/>
      <c r="HJ460" s="20"/>
      <c r="HK460" s="20"/>
      <c r="HL460" s="20"/>
      <c r="HM460" s="20"/>
      <c r="HN460" s="20"/>
      <c r="HO460" s="20"/>
      <c r="HP460" s="20"/>
      <c r="HQ460" s="20"/>
      <c r="HR460" s="20"/>
      <c r="HS460" s="20"/>
      <c r="HT460" s="20"/>
      <c r="HU460" s="20"/>
      <c r="HV460" s="20"/>
      <c r="HW460" s="20"/>
      <c r="HX460" s="20"/>
      <c r="HY460" s="20"/>
      <c r="HZ460" s="20"/>
      <c r="IA460" s="20"/>
      <c r="IB460" s="20"/>
      <c r="IC460" s="20"/>
      <c r="ID460" s="20"/>
      <c r="IE460" s="20"/>
      <c r="IF460" s="20"/>
      <c r="IG460" s="20"/>
      <c r="IH460" s="20"/>
      <c r="II460" s="20"/>
      <c r="IJ460" s="20"/>
      <c r="IK460" s="20"/>
      <c r="IL460" s="20"/>
      <c r="IM460" s="20"/>
      <c r="IN460" s="20"/>
      <c r="IO460" s="20"/>
      <c r="IP460" s="20"/>
      <c r="IQ460" s="20"/>
      <c r="IR460" s="20"/>
      <c r="IS460" s="20"/>
      <c r="IT460" s="20"/>
      <c r="IU460" s="20"/>
      <c r="IV460" s="20"/>
    </row>
    <row r="461" spans="1:256" s="119" customFormat="1" x14ac:dyDescent="0.25">
      <c r="A461" s="76"/>
      <c r="B461" s="20"/>
      <c r="C461" s="81"/>
      <c r="D461" s="117"/>
      <c r="E461" s="81"/>
      <c r="F461" s="80"/>
      <c r="G461" s="81"/>
      <c r="H461" s="134"/>
      <c r="I461" s="134"/>
      <c r="J461" s="134"/>
      <c r="K461" s="134"/>
      <c r="L461" s="134"/>
      <c r="M461" s="134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  <c r="DV461" s="20"/>
      <c r="DW461" s="20"/>
      <c r="DX461" s="20"/>
      <c r="DY461" s="20"/>
      <c r="DZ461" s="20"/>
      <c r="EA461" s="20"/>
      <c r="EB461" s="20"/>
      <c r="EC461" s="20"/>
      <c r="ED461" s="20"/>
      <c r="EE461" s="20"/>
      <c r="EF461" s="20"/>
      <c r="EG461" s="20"/>
      <c r="EH461" s="20"/>
      <c r="EI461" s="20"/>
      <c r="EJ461" s="20"/>
      <c r="EK461" s="20"/>
      <c r="EL461" s="20"/>
      <c r="EM461" s="20"/>
      <c r="EN461" s="20"/>
      <c r="EO461" s="20"/>
      <c r="EP461" s="20"/>
      <c r="EQ461" s="20"/>
      <c r="ER461" s="20"/>
      <c r="ES461" s="20"/>
      <c r="ET461" s="20"/>
      <c r="EU461" s="20"/>
      <c r="EV461" s="20"/>
      <c r="EW461" s="20"/>
      <c r="EX461" s="20"/>
      <c r="EY461" s="20"/>
      <c r="EZ461" s="20"/>
      <c r="FA461" s="20"/>
      <c r="FB461" s="20"/>
      <c r="FC461" s="20"/>
      <c r="FD461" s="20"/>
      <c r="FE461" s="20"/>
      <c r="FF461" s="20"/>
      <c r="FG461" s="20"/>
      <c r="FH461" s="20"/>
      <c r="FI461" s="20"/>
      <c r="FJ461" s="20"/>
      <c r="FK461" s="20"/>
      <c r="FL461" s="20"/>
      <c r="FM461" s="20"/>
      <c r="FN461" s="20"/>
      <c r="FO461" s="20"/>
      <c r="FP461" s="20"/>
      <c r="FQ461" s="20"/>
      <c r="FR461" s="20"/>
      <c r="FS461" s="20"/>
      <c r="FT461" s="20"/>
      <c r="FU461" s="20"/>
      <c r="FV461" s="20"/>
      <c r="FW461" s="20"/>
      <c r="FX461" s="20"/>
      <c r="FY461" s="20"/>
      <c r="FZ461" s="20"/>
      <c r="GA461" s="20"/>
      <c r="GB461" s="20"/>
      <c r="GC461" s="20"/>
      <c r="GD461" s="20"/>
      <c r="GE461" s="20"/>
      <c r="GF461" s="20"/>
      <c r="GG461" s="20"/>
      <c r="GH461" s="20"/>
      <c r="GI461" s="20"/>
      <c r="GJ461" s="20"/>
      <c r="GK461" s="20"/>
      <c r="GL461" s="20"/>
      <c r="GM461" s="20"/>
      <c r="GN461" s="20"/>
      <c r="GO461" s="20"/>
      <c r="GP461" s="20"/>
      <c r="GQ461" s="20"/>
      <c r="GR461" s="20"/>
      <c r="GS461" s="20"/>
      <c r="GT461" s="20"/>
      <c r="GU461" s="20"/>
      <c r="GV461" s="20"/>
      <c r="GW461" s="20"/>
      <c r="GX461" s="20"/>
      <c r="GY461" s="20"/>
      <c r="GZ461" s="20"/>
      <c r="HA461" s="20"/>
      <c r="HB461" s="20"/>
      <c r="HC461" s="20"/>
      <c r="HD461" s="20"/>
      <c r="HE461" s="20"/>
      <c r="HF461" s="20"/>
      <c r="HG461" s="20"/>
      <c r="HH461" s="20"/>
      <c r="HI461" s="20"/>
      <c r="HJ461" s="20"/>
      <c r="HK461" s="20"/>
      <c r="HL461" s="20"/>
      <c r="HM461" s="20"/>
      <c r="HN461" s="20"/>
      <c r="HO461" s="20"/>
      <c r="HP461" s="20"/>
      <c r="HQ461" s="20"/>
      <c r="HR461" s="20"/>
      <c r="HS461" s="20"/>
      <c r="HT461" s="20"/>
      <c r="HU461" s="20"/>
      <c r="HV461" s="20"/>
      <c r="HW461" s="20"/>
      <c r="HX461" s="20"/>
      <c r="HY461" s="20"/>
      <c r="HZ461" s="20"/>
      <c r="IA461" s="20"/>
      <c r="IB461" s="20"/>
      <c r="IC461" s="20"/>
      <c r="ID461" s="20"/>
      <c r="IE461" s="20"/>
      <c r="IF461" s="20"/>
      <c r="IG461" s="20"/>
      <c r="IH461" s="20"/>
      <c r="II461" s="20"/>
      <c r="IJ461" s="20"/>
      <c r="IK461" s="20"/>
      <c r="IL461" s="20"/>
      <c r="IM461" s="20"/>
      <c r="IN461" s="20"/>
      <c r="IO461" s="20"/>
      <c r="IP461" s="20"/>
      <c r="IQ461" s="20"/>
      <c r="IR461" s="20"/>
      <c r="IS461" s="20"/>
      <c r="IT461" s="20"/>
      <c r="IU461" s="20"/>
      <c r="IV461" s="20"/>
    </row>
    <row r="462" spans="1:256" s="119" customFormat="1" x14ac:dyDescent="0.25">
      <c r="A462" s="76"/>
      <c r="B462" s="20"/>
      <c r="C462" s="81"/>
      <c r="D462" s="117"/>
      <c r="E462" s="81"/>
      <c r="F462" s="80"/>
      <c r="G462" s="81"/>
      <c r="H462" s="134"/>
      <c r="I462" s="134"/>
      <c r="J462" s="134"/>
      <c r="K462" s="134"/>
      <c r="L462" s="134"/>
      <c r="M462" s="134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  <c r="DV462" s="20"/>
      <c r="DW462" s="20"/>
      <c r="DX462" s="20"/>
      <c r="DY462" s="20"/>
      <c r="DZ462" s="20"/>
      <c r="EA462" s="20"/>
      <c r="EB462" s="20"/>
      <c r="EC462" s="20"/>
      <c r="ED462" s="20"/>
      <c r="EE462" s="20"/>
      <c r="EF462" s="20"/>
      <c r="EG462" s="20"/>
      <c r="EH462" s="20"/>
      <c r="EI462" s="20"/>
      <c r="EJ462" s="20"/>
      <c r="EK462" s="20"/>
      <c r="EL462" s="20"/>
      <c r="EM462" s="20"/>
      <c r="EN462" s="20"/>
      <c r="EO462" s="20"/>
      <c r="EP462" s="20"/>
      <c r="EQ462" s="20"/>
      <c r="ER462" s="20"/>
      <c r="ES462" s="20"/>
      <c r="ET462" s="20"/>
      <c r="EU462" s="20"/>
      <c r="EV462" s="20"/>
      <c r="EW462" s="20"/>
      <c r="EX462" s="20"/>
      <c r="EY462" s="20"/>
      <c r="EZ462" s="20"/>
      <c r="FA462" s="20"/>
      <c r="FB462" s="20"/>
      <c r="FC462" s="20"/>
      <c r="FD462" s="20"/>
      <c r="FE462" s="20"/>
      <c r="FF462" s="20"/>
      <c r="FG462" s="20"/>
      <c r="FH462" s="20"/>
      <c r="FI462" s="20"/>
      <c r="FJ462" s="20"/>
      <c r="FK462" s="20"/>
      <c r="FL462" s="20"/>
      <c r="FM462" s="20"/>
      <c r="FN462" s="20"/>
      <c r="FO462" s="20"/>
      <c r="FP462" s="20"/>
      <c r="FQ462" s="20"/>
      <c r="FR462" s="20"/>
      <c r="FS462" s="20"/>
      <c r="FT462" s="20"/>
      <c r="FU462" s="20"/>
      <c r="FV462" s="20"/>
      <c r="FW462" s="20"/>
      <c r="FX462" s="20"/>
      <c r="FY462" s="20"/>
      <c r="FZ462" s="20"/>
      <c r="GA462" s="20"/>
      <c r="GB462" s="20"/>
      <c r="GC462" s="20"/>
      <c r="GD462" s="20"/>
      <c r="GE462" s="20"/>
      <c r="GF462" s="20"/>
      <c r="GG462" s="20"/>
      <c r="GH462" s="20"/>
      <c r="GI462" s="20"/>
      <c r="GJ462" s="20"/>
      <c r="GK462" s="20"/>
      <c r="GL462" s="20"/>
      <c r="GM462" s="20"/>
      <c r="GN462" s="20"/>
      <c r="GO462" s="20"/>
      <c r="GP462" s="20"/>
      <c r="GQ462" s="20"/>
      <c r="GR462" s="20"/>
      <c r="GS462" s="20"/>
      <c r="GT462" s="20"/>
      <c r="GU462" s="20"/>
      <c r="GV462" s="20"/>
      <c r="GW462" s="20"/>
      <c r="GX462" s="20"/>
      <c r="GY462" s="20"/>
      <c r="GZ462" s="20"/>
      <c r="HA462" s="20"/>
      <c r="HB462" s="20"/>
      <c r="HC462" s="20"/>
      <c r="HD462" s="20"/>
      <c r="HE462" s="20"/>
      <c r="HF462" s="20"/>
      <c r="HG462" s="20"/>
      <c r="HH462" s="20"/>
      <c r="HI462" s="20"/>
      <c r="HJ462" s="20"/>
      <c r="HK462" s="20"/>
      <c r="HL462" s="20"/>
      <c r="HM462" s="20"/>
      <c r="HN462" s="20"/>
      <c r="HO462" s="20"/>
      <c r="HP462" s="20"/>
      <c r="HQ462" s="20"/>
      <c r="HR462" s="20"/>
      <c r="HS462" s="20"/>
      <c r="HT462" s="20"/>
      <c r="HU462" s="20"/>
      <c r="HV462" s="20"/>
      <c r="HW462" s="20"/>
      <c r="HX462" s="20"/>
      <c r="HY462" s="20"/>
      <c r="HZ462" s="20"/>
      <c r="IA462" s="20"/>
      <c r="IB462" s="20"/>
      <c r="IC462" s="20"/>
      <c r="ID462" s="20"/>
      <c r="IE462" s="20"/>
      <c r="IF462" s="20"/>
      <c r="IG462" s="20"/>
      <c r="IH462" s="20"/>
      <c r="II462" s="20"/>
      <c r="IJ462" s="20"/>
      <c r="IK462" s="20"/>
      <c r="IL462" s="20"/>
      <c r="IM462" s="20"/>
      <c r="IN462" s="20"/>
      <c r="IO462" s="20"/>
      <c r="IP462" s="20"/>
      <c r="IQ462" s="20"/>
      <c r="IR462" s="20"/>
      <c r="IS462" s="20"/>
      <c r="IT462" s="20"/>
      <c r="IU462" s="20"/>
      <c r="IV462" s="20"/>
    </row>
    <row r="463" spans="1:256" s="119" customFormat="1" x14ac:dyDescent="0.25">
      <c r="A463" s="76"/>
      <c r="B463" s="20"/>
      <c r="C463" s="81"/>
      <c r="D463" s="117"/>
      <c r="E463" s="81"/>
      <c r="F463" s="80"/>
      <c r="G463" s="81"/>
      <c r="H463" s="134"/>
      <c r="I463" s="134"/>
      <c r="J463" s="134"/>
      <c r="K463" s="134"/>
      <c r="L463" s="134"/>
      <c r="M463" s="134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  <c r="DV463" s="20"/>
      <c r="DW463" s="20"/>
      <c r="DX463" s="20"/>
      <c r="DY463" s="20"/>
      <c r="DZ463" s="20"/>
      <c r="EA463" s="20"/>
      <c r="EB463" s="20"/>
      <c r="EC463" s="20"/>
      <c r="ED463" s="20"/>
      <c r="EE463" s="20"/>
      <c r="EF463" s="20"/>
      <c r="EG463" s="20"/>
      <c r="EH463" s="20"/>
      <c r="EI463" s="20"/>
      <c r="EJ463" s="20"/>
      <c r="EK463" s="20"/>
      <c r="EL463" s="20"/>
      <c r="EM463" s="20"/>
      <c r="EN463" s="20"/>
      <c r="EO463" s="20"/>
      <c r="EP463" s="20"/>
      <c r="EQ463" s="20"/>
      <c r="ER463" s="20"/>
      <c r="ES463" s="20"/>
      <c r="ET463" s="20"/>
      <c r="EU463" s="20"/>
      <c r="EV463" s="20"/>
      <c r="EW463" s="20"/>
      <c r="EX463" s="20"/>
      <c r="EY463" s="20"/>
      <c r="EZ463" s="20"/>
      <c r="FA463" s="20"/>
      <c r="FB463" s="20"/>
      <c r="FC463" s="20"/>
      <c r="FD463" s="20"/>
      <c r="FE463" s="20"/>
      <c r="FF463" s="20"/>
      <c r="FG463" s="20"/>
      <c r="FH463" s="20"/>
      <c r="FI463" s="20"/>
      <c r="FJ463" s="20"/>
      <c r="FK463" s="20"/>
      <c r="FL463" s="20"/>
      <c r="FM463" s="20"/>
      <c r="FN463" s="20"/>
      <c r="FO463" s="20"/>
      <c r="FP463" s="20"/>
      <c r="FQ463" s="20"/>
      <c r="FR463" s="20"/>
      <c r="FS463" s="20"/>
      <c r="FT463" s="20"/>
      <c r="FU463" s="20"/>
      <c r="FV463" s="20"/>
      <c r="FW463" s="20"/>
      <c r="FX463" s="20"/>
      <c r="FY463" s="20"/>
      <c r="FZ463" s="20"/>
      <c r="GA463" s="20"/>
      <c r="GB463" s="20"/>
      <c r="GC463" s="20"/>
      <c r="GD463" s="20"/>
      <c r="GE463" s="20"/>
      <c r="GF463" s="20"/>
      <c r="GG463" s="20"/>
      <c r="GH463" s="20"/>
      <c r="GI463" s="20"/>
      <c r="GJ463" s="20"/>
      <c r="GK463" s="20"/>
      <c r="GL463" s="20"/>
      <c r="GM463" s="20"/>
      <c r="GN463" s="20"/>
      <c r="GO463" s="20"/>
      <c r="GP463" s="20"/>
      <c r="GQ463" s="20"/>
      <c r="GR463" s="20"/>
      <c r="GS463" s="20"/>
      <c r="GT463" s="20"/>
      <c r="GU463" s="20"/>
      <c r="GV463" s="20"/>
      <c r="GW463" s="20"/>
      <c r="GX463" s="20"/>
      <c r="GY463" s="20"/>
      <c r="GZ463" s="20"/>
      <c r="HA463" s="20"/>
      <c r="HB463" s="20"/>
      <c r="HC463" s="20"/>
      <c r="HD463" s="20"/>
      <c r="HE463" s="20"/>
      <c r="HF463" s="20"/>
      <c r="HG463" s="20"/>
      <c r="HH463" s="20"/>
      <c r="HI463" s="20"/>
      <c r="HJ463" s="20"/>
      <c r="HK463" s="20"/>
      <c r="HL463" s="20"/>
      <c r="HM463" s="20"/>
      <c r="HN463" s="20"/>
      <c r="HO463" s="20"/>
      <c r="HP463" s="20"/>
      <c r="HQ463" s="20"/>
      <c r="HR463" s="20"/>
      <c r="HS463" s="20"/>
      <c r="HT463" s="20"/>
      <c r="HU463" s="20"/>
      <c r="HV463" s="20"/>
      <c r="HW463" s="20"/>
      <c r="HX463" s="20"/>
      <c r="HY463" s="20"/>
      <c r="HZ463" s="20"/>
      <c r="IA463" s="20"/>
      <c r="IB463" s="20"/>
      <c r="IC463" s="20"/>
      <c r="ID463" s="20"/>
      <c r="IE463" s="20"/>
      <c r="IF463" s="20"/>
      <c r="IG463" s="20"/>
      <c r="IH463" s="20"/>
      <c r="II463" s="20"/>
      <c r="IJ463" s="20"/>
      <c r="IK463" s="20"/>
      <c r="IL463" s="20"/>
      <c r="IM463" s="20"/>
      <c r="IN463" s="20"/>
      <c r="IO463" s="20"/>
      <c r="IP463" s="20"/>
      <c r="IQ463" s="20"/>
      <c r="IR463" s="20"/>
      <c r="IS463" s="20"/>
      <c r="IT463" s="20"/>
      <c r="IU463" s="20"/>
      <c r="IV463" s="20"/>
    </row>
    <row r="464" spans="1:256" s="119" customFormat="1" x14ac:dyDescent="0.25">
      <c r="A464" s="76"/>
      <c r="B464" s="20"/>
      <c r="C464" s="81"/>
      <c r="D464" s="117"/>
      <c r="E464" s="81"/>
      <c r="F464" s="80"/>
      <c r="G464" s="81"/>
      <c r="H464" s="134"/>
      <c r="I464" s="134"/>
      <c r="J464" s="134"/>
      <c r="K464" s="134"/>
      <c r="L464" s="134"/>
      <c r="M464" s="134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  <c r="DV464" s="20"/>
      <c r="DW464" s="20"/>
      <c r="DX464" s="20"/>
      <c r="DY464" s="20"/>
      <c r="DZ464" s="20"/>
      <c r="EA464" s="20"/>
      <c r="EB464" s="20"/>
      <c r="EC464" s="20"/>
      <c r="ED464" s="20"/>
      <c r="EE464" s="20"/>
      <c r="EF464" s="20"/>
      <c r="EG464" s="20"/>
      <c r="EH464" s="20"/>
      <c r="EI464" s="20"/>
      <c r="EJ464" s="20"/>
      <c r="EK464" s="20"/>
      <c r="EL464" s="20"/>
      <c r="EM464" s="20"/>
      <c r="EN464" s="20"/>
      <c r="EO464" s="20"/>
      <c r="EP464" s="20"/>
      <c r="EQ464" s="20"/>
      <c r="ER464" s="20"/>
      <c r="ES464" s="20"/>
      <c r="ET464" s="20"/>
      <c r="EU464" s="20"/>
      <c r="EV464" s="20"/>
      <c r="EW464" s="20"/>
      <c r="EX464" s="20"/>
      <c r="EY464" s="20"/>
      <c r="EZ464" s="20"/>
      <c r="FA464" s="20"/>
      <c r="FB464" s="20"/>
      <c r="FC464" s="20"/>
      <c r="FD464" s="20"/>
      <c r="FE464" s="20"/>
      <c r="FF464" s="20"/>
      <c r="FG464" s="20"/>
      <c r="FH464" s="20"/>
      <c r="FI464" s="20"/>
      <c r="FJ464" s="20"/>
      <c r="FK464" s="20"/>
      <c r="FL464" s="20"/>
      <c r="FM464" s="20"/>
      <c r="FN464" s="20"/>
      <c r="FO464" s="20"/>
      <c r="FP464" s="20"/>
      <c r="FQ464" s="20"/>
      <c r="FR464" s="20"/>
      <c r="FS464" s="20"/>
      <c r="FT464" s="20"/>
      <c r="FU464" s="20"/>
      <c r="FV464" s="20"/>
      <c r="FW464" s="20"/>
      <c r="FX464" s="20"/>
      <c r="FY464" s="20"/>
      <c r="FZ464" s="20"/>
      <c r="GA464" s="20"/>
      <c r="GB464" s="20"/>
      <c r="GC464" s="20"/>
      <c r="GD464" s="20"/>
      <c r="GE464" s="20"/>
      <c r="GF464" s="20"/>
      <c r="GG464" s="20"/>
      <c r="GH464" s="20"/>
      <c r="GI464" s="20"/>
      <c r="GJ464" s="20"/>
      <c r="GK464" s="20"/>
      <c r="GL464" s="20"/>
      <c r="GM464" s="20"/>
      <c r="GN464" s="20"/>
      <c r="GO464" s="20"/>
      <c r="GP464" s="20"/>
      <c r="GQ464" s="20"/>
      <c r="GR464" s="20"/>
      <c r="GS464" s="20"/>
      <c r="GT464" s="20"/>
      <c r="GU464" s="20"/>
      <c r="GV464" s="20"/>
      <c r="GW464" s="20"/>
      <c r="GX464" s="20"/>
      <c r="GY464" s="20"/>
      <c r="GZ464" s="20"/>
      <c r="HA464" s="20"/>
      <c r="HB464" s="20"/>
      <c r="HC464" s="20"/>
      <c r="HD464" s="20"/>
      <c r="HE464" s="20"/>
      <c r="HF464" s="20"/>
      <c r="HG464" s="20"/>
      <c r="HH464" s="20"/>
      <c r="HI464" s="20"/>
      <c r="HJ464" s="20"/>
      <c r="HK464" s="20"/>
      <c r="HL464" s="20"/>
      <c r="HM464" s="20"/>
      <c r="HN464" s="20"/>
      <c r="HO464" s="20"/>
      <c r="HP464" s="20"/>
      <c r="HQ464" s="20"/>
      <c r="HR464" s="20"/>
      <c r="HS464" s="20"/>
      <c r="HT464" s="20"/>
      <c r="HU464" s="20"/>
      <c r="HV464" s="20"/>
      <c r="HW464" s="20"/>
      <c r="HX464" s="20"/>
      <c r="HY464" s="20"/>
      <c r="HZ464" s="20"/>
      <c r="IA464" s="20"/>
      <c r="IB464" s="20"/>
      <c r="IC464" s="20"/>
      <c r="ID464" s="20"/>
      <c r="IE464" s="20"/>
      <c r="IF464" s="20"/>
      <c r="IG464" s="20"/>
      <c r="IH464" s="20"/>
      <c r="II464" s="20"/>
      <c r="IJ464" s="20"/>
      <c r="IK464" s="20"/>
      <c r="IL464" s="20"/>
      <c r="IM464" s="20"/>
      <c r="IN464" s="20"/>
      <c r="IO464" s="20"/>
      <c r="IP464" s="20"/>
      <c r="IQ464" s="20"/>
      <c r="IR464" s="20"/>
      <c r="IS464" s="20"/>
      <c r="IT464" s="20"/>
      <c r="IU464" s="20"/>
      <c r="IV464" s="20"/>
    </row>
    <row r="465" spans="1:256" s="119" customFormat="1" x14ac:dyDescent="0.25">
      <c r="A465" s="76"/>
      <c r="B465" s="20"/>
      <c r="C465" s="81"/>
      <c r="D465" s="117"/>
      <c r="E465" s="81"/>
      <c r="F465" s="80"/>
      <c r="G465" s="81"/>
      <c r="H465" s="134"/>
      <c r="I465" s="134"/>
      <c r="J465" s="134"/>
      <c r="K465" s="134"/>
      <c r="L465" s="134"/>
      <c r="M465" s="134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  <c r="DV465" s="20"/>
      <c r="DW465" s="20"/>
      <c r="DX465" s="20"/>
      <c r="DY465" s="20"/>
      <c r="DZ465" s="20"/>
      <c r="EA465" s="20"/>
      <c r="EB465" s="20"/>
      <c r="EC465" s="20"/>
      <c r="ED465" s="20"/>
      <c r="EE465" s="20"/>
      <c r="EF465" s="20"/>
      <c r="EG465" s="20"/>
      <c r="EH465" s="20"/>
      <c r="EI465" s="20"/>
      <c r="EJ465" s="20"/>
      <c r="EK465" s="20"/>
      <c r="EL465" s="20"/>
      <c r="EM465" s="20"/>
      <c r="EN465" s="20"/>
      <c r="EO465" s="20"/>
      <c r="EP465" s="20"/>
      <c r="EQ465" s="20"/>
      <c r="ER465" s="20"/>
      <c r="ES465" s="20"/>
      <c r="ET465" s="20"/>
      <c r="EU465" s="20"/>
      <c r="EV465" s="20"/>
      <c r="EW465" s="20"/>
      <c r="EX465" s="20"/>
      <c r="EY465" s="20"/>
      <c r="EZ465" s="20"/>
      <c r="FA465" s="20"/>
      <c r="FB465" s="20"/>
      <c r="FC465" s="20"/>
      <c r="FD465" s="20"/>
      <c r="FE465" s="20"/>
      <c r="FF465" s="20"/>
      <c r="FG465" s="20"/>
      <c r="FH465" s="20"/>
      <c r="FI465" s="20"/>
      <c r="FJ465" s="20"/>
      <c r="FK465" s="20"/>
      <c r="FL465" s="20"/>
      <c r="FM465" s="20"/>
      <c r="FN465" s="20"/>
      <c r="FO465" s="20"/>
      <c r="FP465" s="20"/>
      <c r="FQ465" s="20"/>
      <c r="FR465" s="20"/>
      <c r="FS465" s="20"/>
      <c r="FT465" s="20"/>
      <c r="FU465" s="20"/>
      <c r="FV465" s="20"/>
      <c r="FW465" s="20"/>
      <c r="FX465" s="20"/>
      <c r="FY465" s="20"/>
      <c r="FZ465" s="20"/>
      <c r="GA465" s="20"/>
      <c r="GB465" s="20"/>
      <c r="GC465" s="20"/>
      <c r="GD465" s="20"/>
      <c r="GE465" s="20"/>
      <c r="GF465" s="20"/>
      <c r="GG465" s="20"/>
      <c r="GH465" s="20"/>
      <c r="GI465" s="20"/>
      <c r="GJ465" s="20"/>
      <c r="GK465" s="20"/>
      <c r="GL465" s="20"/>
      <c r="GM465" s="20"/>
      <c r="GN465" s="20"/>
      <c r="GO465" s="20"/>
      <c r="GP465" s="20"/>
      <c r="GQ465" s="20"/>
      <c r="GR465" s="20"/>
      <c r="GS465" s="20"/>
      <c r="GT465" s="20"/>
      <c r="GU465" s="20"/>
      <c r="GV465" s="20"/>
      <c r="GW465" s="20"/>
      <c r="GX465" s="20"/>
      <c r="GY465" s="20"/>
      <c r="GZ465" s="20"/>
      <c r="HA465" s="20"/>
      <c r="HB465" s="20"/>
      <c r="HC465" s="20"/>
      <c r="HD465" s="20"/>
      <c r="HE465" s="20"/>
      <c r="HF465" s="20"/>
      <c r="HG465" s="20"/>
      <c r="HH465" s="20"/>
      <c r="HI465" s="20"/>
      <c r="HJ465" s="20"/>
      <c r="HK465" s="20"/>
      <c r="HL465" s="20"/>
      <c r="HM465" s="20"/>
      <c r="HN465" s="20"/>
      <c r="HO465" s="20"/>
      <c r="HP465" s="20"/>
      <c r="HQ465" s="20"/>
      <c r="HR465" s="20"/>
      <c r="HS465" s="20"/>
      <c r="HT465" s="20"/>
      <c r="HU465" s="20"/>
      <c r="HV465" s="20"/>
      <c r="HW465" s="20"/>
      <c r="HX465" s="20"/>
      <c r="HY465" s="20"/>
      <c r="HZ465" s="20"/>
      <c r="IA465" s="20"/>
      <c r="IB465" s="20"/>
      <c r="IC465" s="20"/>
      <c r="ID465" s="20"/>
      <c r="IE465" s="20"/>
      <c r="IF465" s="20"/>
      <c r="IG465" s="20"/>
      <c r="IH465" s="20"/>
      <c r="II465" s="20"/>
      <c r="IJ465" s="20"/>
      <c r="IK465" s="20"/>
      <c r="IL465" s="20"/>
      <c r="IM465" s="20"/>
      <c r="IN465" s="20"/>
      <c r="IO465" s="20"/>
      <c r="IP465" s="20"/>
      <c r="IQ465" s="20"/>
      <c r="IR465" s="20"/>
      <c r="IS465" s="20"/>
      <c r="IT465" s="20"/>
      <c r="IU465" s="20"/>
      <c r="IV465" s="20"/>
    </row>
    <row r="466" spans="1:256" s="119" customFormat="1" x14ac:dyDescent="0.25">
      <c r="A466" s="76"/>
      <c r="B466" s="20"/>
      <c r="C466" s="81"/>
      <c r="D466" s="117"/>
      <c r="E466" s="81"/>
      <c r="F466" s="80"/>
      <c r="G466" s="81"/>
      <c r="H466" s="134"/>
      <c r="I466" s="134"/>
      <c r="J466" s="134"/>
      <c r="K466" s="134"/>
      <c r="L466" s="134"/>
      <c r="M466" s="134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  <c r="IT466" s="20"/>
      <c r="IU466" s="20"/>
      <c r="IV466" s="20"/>
    </row>
    <row r="467" spans="1:256" s="119" customFormat="1" x14ac:dyDescent="0.25">
      <c r="A467" s="76"/>
      <c r="B467" s="20"/>
      <c r="C467" s="81"/>
      <c r="D467" s="117"/>
      <c r="E467" s="81"/>
      <c r="F467" s="80"/>
      <c r="G467" s="81"/>
      <c r="H467" s="134"/>
      <c r="I467" s="134"/>
      <c r="J467" s="134"/>
      <c r="K467" s="134"/>
      <c r="L467" s="134"/>
      <c r="M467" s="134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  <c r="DV467" s="20"/>
      <c r="DW467" s="20"/>
      <c r="DX467" s="20"/>
      <c r="DY467" s="20"/>
      <c r="DZ467" s="20"/>
      <c r="EA467" s="20"/>
      <c r="EB467" s="20"/>
      <c r="EC467" s="20"/>
      <c r="ED467" s="20"/>
      <c r="EE467" s="20"/>
      <c r="EF467" s="20"/>
      <c r="EG467" s="20"/>
      <c r="EH467" s="20"/>
      <c r="EI467" s="20"/>
      <c r="EJ467" s="20"/>
      <c r="EK467" s="20"/>
      <c r="EL467" s="20"/>
      <c r="EM467" s="20"/>
      <c r="EN467" s="20"/>
      <c r="EO467" s="20"/>
      <c r="EP467" s="20"/>
      <c r="EQ467" s="20"/>
      <c r="ER467" s="20"/>
      <c r="ES467" s="20"/>
      <c r="ET467" s="20"/>
      <c r="EU467" s="20"/>
      <c r="EV467" s="20"/>
      <c r="EW467" s="20"/>
      <c r="EX467" s="20"/>
      <c r="EY467" s="20"/>
      <c r="EZ467" s="20"/>
      <c r="FA467" s="20"/>
      <c r="FB467" s="20"/>
      <c r="FC467" s="20"/>
      <c r="FD467" s="20"/>
      <c r="FE467" s="20"/>
      <c r="FF467" s="20"/>
      <c r="FG467" s="20"/>
      <c r="FH467" s="20"/>
      <c r="FI467" s="20"/>
      <c r="FJ467" s="20"/>
      <c r="FK467" s="20"/>
      <c r="FL467" s="20"/>
      <c r="FM467" s="20"/>
      <c r="FN467" s="20"/>
      <c r="FO467" s="20"/>
      <c r="FP467" s="20"/>
      <c r="FQ467" s="20"/>
      <c r="FR467" s="20"/>
      <c r="FS467" s="20"/>
      <c r="FT467" s="20"/>
      <c r="FU467" s="20"/>
      <c r="FV467" s="20"/>
      <c r="FW467" s="20"/>
      <c r="FX467" s="20"/>
      <c r="FY467" s="20"/>
      <c r="FZ467" s="20"/>
      <c r="GA467" s="20"/>
      <c r="GB467" s="20"/>
      <c r="GC467" s="20"/>
      <c r="GD467" s="20"/>
      <c r="GE467" s="20"/>
      <c r="GF467" s="20"/>
      <c r="GG467" s="20"/>
      <c r="GH467" s="20"/>
      <c r="GI467" s="20"/>
      <c r="GJ467" s="20"/>
      <c r="GK467" s="20"/>
      <c r="GL467" s="20"/>
      <c r="GM467" s="20"/>
      <c r="GN467" s="20"/>
      <c r="GO467" s="20"/>
      <c r="GP467" s="20"/>
      <c r="GQ467" s="20"/>
      <c r="GR467" s="20"/>
      <c r="GS467" s="20"/>
      <c r="GT467" s="20"/>
      <c r="GU467" s="20"/>
      <c r="GV467" s="20"/>
      <c r="GW467" s="20"/>
      <c r="GX467" s="20"/>
      <c r="GY467" s="20"/>
      <c r="GZ467" s="20"/>
      <c r="HA467" s="20"/>
      <c r="HB467" s="20"/>
      <c r="HC467" s="20"/>
      <c r="HD467" s="20"/>
      <c r="HE467" s="20"/>
      <c r="HF467" s="20"/>
      <c r="HG467" s="20"/>
      <c r="HH467" s="20"/>
      <c r="HI467" s="20"/>
      <c r="HJ467" s="20"/>
      <c r="HK467" s="20"/>
      <c r="HL467" s="20"/>
      <c r="HM467" s="20"/>
      <c r="HN467" s="20"/>
      <c r="HO467" s="20"/>
      <c r="HP467" s="20"/>
      <c r="HQ467" s="20"/>
      <c r="HR467" s="20"/>
      <c r="HS467" s="20"/>
      <c r="HT467" s="20"/>
      <c r="HU467" s="20"/>
      <c r="HV467" s="20"/>
      <c r="HW467" s="20"/>
      <c r="HX467" s="20"/>
      <c r="HY467" s="20"/>
      <c r="HZ467" s="20"/>
      <c r="IA467" s="20"/>
      <c r="IB467" s="20"/>
      <c r="IC467" s="20"/>
      <c r="ID467" s="20"/>
      <c r="IE467" s="20"/>
      <c r="IF467" s="20"/>
      <c r="IG467" s="20"/>
      <c r="IH467" s="20"/>
      <c r="II467" s="20"/>
      <c r="IJ467" s="20"/>
      <c r="IK467" s="20"/>
      <c r="IL467" s="20"/>
      <c r="IM467" s="20"/>
      <c r="IN467" s="20"/>
      <c r="IO467" s="20"/>
      <c r="IP467" s="20"/>
      <c r="IQ467" s="20"/>
      <c r="IR467" s="20"/>
      <c r="IS467" s="20"/>
      <c r="IT467" s="20"/>
      <c r="IU467" s="20"/>
      <c r="IV467" s="20"/>
    </row>
    <row r="468" spans="1:256" s="119" customFormat="1" x14ac:dyDescent="0.25">
      <c r="A468" s="76"/>
      <c r="B468" s="20"/>
      <c r="C468" s="81"/>
      <c r="D468" s="117"/>
      <c r="E468" s="81"/>
      <c r="F468" s="80"/>
      <c r="G468" s="81"/>
      <c r="H468" s="134"/>
      <c r="I468" s="134"/>
      <c r="J468" s="134"/>
      <c r="K468" s="134"/>
      <c r="L468" s="134"/>
      <c r="M468" s="134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  <c r="FD468" s="20"/>
      <c r="FE468" s="20"/>
      <c r="FF468" s="20"/>
      <c r="FG468" s="20"/>
      <c r="FH468" s="20"/>
      <c r="FI468" s="20"/>
      <c r="FJ468" s="20"/>
      <c r="FK468" s="20"/>
      <c r="FL468" s="20"/>
      <c r="FM468" s="20"/>
      <c r="FN468" s="20"/>
      <c r="FO468" s="20"/>
      <c r="FP468" s="20"/>
      <c r="FQ468" s="20"/>
      <c r="FR468" s="20"/>
      <c r="FS468" s="20"/>
      <c r="FT468" s="20"/>
      <c r="FU468" s="20"/>
      <c r="FV468" s="20"/>
      <c r="FW468" s="20"/>
      <c r="FX468" s="20"/>
      <c r="FY468" s="20"/>
      <c r="FZ468" s="20"/>
      <c r="GA468" s="20"/>
      <c r="GB468" s="20"/>
      <c r="GC468" s="20"/>
      <c r="GD468" s="20"/>
      <c r="GE468" s="20"/>
      <c r="GF468" s="20"/>
      <c r="GG468" s="20"/>
      <c r="GH468" s="20"/>
      <c r="GI468" s="20"/>
      <c r="GJ468" s="20"/>
      <c r="GK468" s="20"/>
      <c r="GL468" s="20"/>
      <c r="GM468" s="20"/>
      <c r="GN468" s="20"/>
      <c r="GO468" s="20"/>
      <c r="GP468" s="20"/>
      <c r="GQ468" s="20"/>
      <c r="GR468" s="20"/>
      <c r="GS468" s="20"/>
      <c r="GT468" s="20"/>
      <c r="GU468" s="20"/>
      <c r="GV468" s="20"/>
      <c r="GW468" s="20"/>
      <c r="GX468" s="20"/>
      <c r="GY468" s="20"/>
      <c r="GZ468" s="20"/>
      <c r="HA468" s="20"/>
      <c r="HB468" s="20"/>
      <c r="HC468" s="20"/>
      <c r="HD468" s="20"/>
      <c r="HE468" s="20"/>
      <c r="HF468" s="20"/>
      <c r="HG468" s="20"/>
      <c r="HH468" s="20"/>
      <c r="HI468" s="20"/>
      <c r="HJ468" s="20"/>
      <c r="HK468" s="20"/>
      <c r="HL468" s="20"/>
      <c r="HM468" s="20"/>
      <c r="HN468" s="20"/>
      <c r="HO468" s="20"/>
      <c r="HP468" s="20"/>
      <c r="HQ468" s="20"/>
      <c r="HR468" s="20"/>
      <c r="HS468" s="20"/>
      <c r="HT468" s="20"/>
      <c r="HU468" s="20"/>
      <c r="HV468" s="20"/>
      <c r="HW468" s="20"/>
      <c r="HX468" s="20"/>
      <c r="HY468" s="20"/>
      <c r="HZ468" s="20"/>
      <c r="IA468" s="20"/>
      <c r="IB468" s="20"/>
      <c r="IC468" s="20"/>
      <c r="ID468" s="20"/>
      <c r="IE468" s="20"/>
      <c r="IF468" s="20"/>
      <c r="IG468" s="20"/>
      <c r="IH468" s="20"/>
      <c r="II468" s="20"/>
      <c r="IJ468" s="20"/>
      <c r="IK468" s="20"/>
      <c r="IL468" s="20"/>
      <c r="IM468" s="20"/>
      <c r="IN468" s="20"/>
      <c r="IO468" s="20"/>
      <c r="IP468" s="20"/>
      <c r="IQ468" s="20"/>
      <c r="IR468" s="20"/>
      <c r="IS468" s="20"/>
      <c r="IT468" s="20"/>
      <c r="IU468" s="20"/>
      <c r="IV468" s="20"/>
    </row>
    <row r="469" spans="1:256" s="119" customFormat="1" x14ac:dyDescent="0.25">
      <c r="A469" s="76"/>
      <c r="B469" s="20"/>
      <c r="C469" s="81"/>
      <c r="D469" s="117"/>
      <c r="E469" s="81"/>
      <c r="F469" s="80"/>
      <c r="G469" s="81"/>
      <c r="H469" s="134"/>
      <c r="I469" s="134"/>
      <c r="J469" s="134"/>
      <c r="K469" s="134"/>
      <c r="L469" s="134"/>
      <c r="M469" s="134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  <c r="FD469" s="20"/>
      <c r="FE469" s="20"/>
      <c r="FF469" s="20"/>
      <c r="FG469" s="20"/>
      <c r="FH469" s="20"/>
      <c r="FI469" s="20"/>
      <c r="FJ469" s="20"/>
      <c r="FK469" s="20"/>
      <c r="FL469" s="20"/>
      <c r="FM469" s="20"/>
      <c r="FN469" s="20"/>
      <c r="FO469" s="20"/>
      <c r="FP469" s="20"/>
      <c r="FQ469" s="20"/>
      <c r="FR469" s="20"/>
      <c r="FS469" s="20"/>
      <c r="FT469" s="20"/>
      <c r="FU469" s="20"/>
      <c r="FV469" s="20"/>
      <c r="FW469" s="20"/>
      <c r="FX469" s="20"/>
      <c r="FY469" s="20"/>
      <c r="FZ469" s="20"/>
      <c r="GA469" s="20"/>
      <c r="GB469" s="20"/>
      <c r="GC469" s="20"/>
      <c r="GD469" s="20"/>
      <c r="GE469" s="20"/>
      <c r="GF469" s="20"/>
      <c r="GG469" s="20"/>
      <c r="GH469" s="20"/>
      <c r="GI469" s="20"/>
      <c r="GJ469" s="20"/>
      <c r="GK469" s="20"/>
      <c r="GL469" s="20"/>
      <c r="GM469" s="20"/>
      <c r="GN469" s="20"/>
      <c r="GO469" s="20"/>
      <c r="GP469" s="20"/>
      <c r="GQ469" s="20"/>
      <c r="GR469" s="20"/>
      <c r="GS469" s="20"/>
      <c r="GT469" s="20"/>
      <c r="GU469" s="20"/>
      <c r="GV469" s="20"/>
      <c r="GW469" s="20"/>
      <c r="GX469" s="20"/>
      <c r="GY469" s="20"/>
      <c r="GZ469" s="20"/>
      <c r="HA469" s="20"/>
      <c r="HB469" s="20"/>
      <c r="HC469" s="20"/>
      <c r="HD469" s="20"/>
      <c r="HE469" s="20"/>
      <c r="HF469" s="20"/>
      <c r="HG469" s="20"/>
      <c r="HH469" s="20"/>
      <c r="HI469" s="20"/>
      <c r="HJ469" s="20"/>
      <c r="HK469" s="20"/>
      <c r="HL469" s="20"/>
      <c r="HM469" s="20"/>
      <c r="HN469" s="20"/>
      <c r="HO469" s="20"/>
      <c r="HP469" s="20"/>
      <c r="HQ469" s="20"/>
      <c r="HR469" s="20"/>
      <c r="HS469" s="20"/>
      <c r="HT469" s="20"/>
      <c r="HU469" s="20"/>
      <c r="HV469" s="20"/>
      <c r="HW469" s="20"/>
      <c r="HX469" s="20"/>
      <c r="HY469" s="20"/>
      <c r="HZ469" s="20"/>
      <c r="IA469" s="20"/>
      <c r="IB469" s="20"/>
      <c r="IC469" s="20"/>
      <c r="ID469" s="20"/>
      <c r="IE469" s="20"/>
      <c r="IF469" s="20"/>
      <c r="IG469" s="20"/>
      <c r="IH469" s="20"/>
      <c r="II469" s="20"/>
      <c r="IJ469" s="20"/>
      <c r="IK469" s="20"/>
      <c r="IL469" s="20"/>
      <c r="IM469" s="20"/>
      <c r="IN469" s="20"/>
      <c r="IO469" s="20"/>
      <c r="IP469" s="20"/>
      <c r="IQ469" s="20"/>
      <c r="IR469" s="20"/>
      <c r="IS469" s="20"/>
      <c r="IT469" s="20"/>
      <c r="IU469" s="20"/>
      <c r="IV469" s="20"/>
    </row>
    <row r="470" spans="1:256" s="119" customFormat="1" x14ac:dyDescent="0.25">
      <c r="A470" s="76"/>
      <c r="B470" s="20"/>
      <c r="C470" s="81"/>
      <c r="D470" s="117"/>
      <c r="E470" s="81"/>
      <c r="F470" s="80"/>
      <c r="G470" s="81"/>
      <c r="H470" s="134"/>
      <c r="I470" s="134"/>
      <c r="J470" s="134"/>
      <c r="K470" s="134"/>
      <c r="L470" s="134"/>
      <c r="M470" s="134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  <c r="FD470" s="20"/>
      <c r="FE470" s="20"/>
      <c r="FF470" s="20"/>
      <c r="FG470" s="20"/>
      <c r="FH470" s="20"/>
      <c r="FI470" s="20"/>
      <c r="FJ470" s="20"/>
      <c r="FK470" s="20"/>
      <c r="FL470" s="20"/>
      <c r="FM470" s="20"/>
      <c r="FN470" s="20"/>
      <c r="FO470" s="20"/>
      <c r="FP470" s="20"/>
      <c r="FQ470" s="20"/>
      <c r="FR470" s="20"/>
      <c r="FS470" s="20"/>
      <c r="FT470" s="20"/>
      <c r="FU470" s="20"/>
      <c r="FV470" s="20"/>
      <c r="FW470" s="20"/>
      <c r="FX470" s="20"/>
      <c r="FY470" s="20"/>
      <c r="FZ470" s="20"/>
      <c r="GA470" s="20"/>
      <c r="GB470" s="20"/>
      <c r="GC470" s="20"/>
      <c r="GD470" s="20"/>
      <c r="GE470" s="20"/>
      <c r="GF470" s="20"/>
      <c r="GG470" s="20"/>
      <c r="GH470" s="20"/>
      <c r="GI470" s="20"/>
      <c r="GJ470" s="20"/>
      <c r="GK470" s="20"/>
      <c r="GL470" s="20"/>
      <c r="GM470" s="20"/>
      <c r="GN470" s="20"/>
      <c r="GO470" s="20"/>
      <c r="GP470" s="20"/>
      <c r="GQ470" s="20"/>
      <c r="GR470" s="20"/>
      <c r="GS470" s="20"/>
      <c r="GT470" s="20"/>
      <c r="GU470" s="20"/>
      <c r="GV470" s="20"/>
      <c r="GW470" s="20"/>
      <c r="GX470" s="20"/>
      <c r="GY470" s="20"/>
      <c r="GZ470" s="20"/>
      <c r="HA470" s="20"/>
      <c r="HB470" s="20"/>
      <c r="HC470" s="20"/>
      <c r="HD470" s="20"/>
      <c r="HE470" s="20"/>
      <c r="HF470" s="20"/>
      <c r="HG470" s="20"/>
      <c r="HH470" s="20"/>
      <c r="HI470" s="20"/>
      <c r="HJ470" s="20"/>
      <c r="HK470" s="20"/>
      <c r="HL470" s="20"/>
      <c r="HM470" s="20"/>
      <c r="HN470" s="20"/>
      <c r="HO470" s="20"/>
      <c r="HP470" s="20"/>
      <c r="HQ470" s="20"/>
      <c r="HR470" s="20"/>
      <c r="HS470" s="20"/>
      <c r="HT470" s="20"/>
      <c r="HU470" s="20"/>
      <c r="HV470" s="20"/>
      <c r="HW470" s="20"/>
      <c r="HX470" s="20"/>
      <c r="HY470" s="20"/>
      <c r="HZ470" s="20"/>
      <c r="IA470" s="20"/>
      <c r="IB470" s="20"/>
      <c r="IC470" s="20"/>
      <c r="ID470" s="20"/>
      <c r="IE470" s="20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  <c r="IT470" s="20"/>
      <c r="IU470" s="20"/>
      <c r="IV470" s="20"/>
    </row>
    <row r="471" spans="1:256" s="119" customFormat="1" x14ac:dyDescent="0.25">
      <c r="A471" s="76"/>
      <c r="B471" s="20"/>
      <c r="C471" s="81"/>
      <c r="D471" s="117"/>
      <c r="E471" s="81"/>
      <c r="F471" s="80"/>
      <c r="G471" s="81"/>
      <c r="H471" s="134"/>
      <c r="I471" s="134"/>
      <c r="J471" s="134"/>
      <c r="K471" s="134"/>
      <c r="L471" s="134"/>
      <c r="M471" s="134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  <c r="FD471" s="20"/>
      <c r="FE471" s="20"/>
      <c r="FF471" s="20"/>
      <c r="FG471" s="20"/>
      <c r="FH471" s="20"/>
      <c r="FI471" s="20"/>
      <c r="FJ471" s="20"/>
      <c r="FK471" s="20"/>
      <c r="FL471" s="20"/>
      <c r="FM471" s="20"/>
      <c r="FN471" s="20"/>
      <c r="FO471" s="20"/>
      <c r="FP471" s="20"/>
      <c r="FQ471" s="20"/>
      <c r="FR471" s="20"/>
      <c r="FS471" s="20"/>
      <c r="FT471" s="20"/>
      <c r="FU471" s="20"/>
      <c r="FV471" s="20"/>
      <c r="FW471" s="20"/>
      <c r="FX471" s="20"/>
      <c r="FY471" s="20"/>
      <c r="FZ471" s="20"/>
      <c r="GA471" s="20"/>
      <c r="GB471" s="20"/>
      <c r="GC471" s="20"/>
      <c r="GD471" s="20"/>
      <c r="GE471" s="20"/>
      <c r="GF471" s="20"/>
      <c r="GG471" s="20"/>
      <c r="GH471" s="20"/>
      <c r="GI471" s="20"/>
      <c r="GJ471" s="20"/>
      <c r="GK471" s="20"/>
      <c r="GL471" s="20"/>
      <c r="GM471" s="20"/>
      <c r="GN471" s="20"/>
      <c r="GO471" s="20"/>
      <c r="GP471" s="20"/>
      <c r="GQ471" s="20"/>
      <c r="GR471" s="20"/>
      <c r="GS471" s="20"/>
      <c r="GT471" s="20"/>
      <c r="GU471" s="20"/>
      <c r="GV471" s="20"/>
      <c r="GW471" s="20"/>
      <c r="GX471" s="20"/>
      <c r="GY471" s="20"/>
      <c r="GZ471" s="20"/>
      <c r="HA471" s="20"/>
      <c r="HB471" s="20"/>
      <c r="HC471" s="20"/>
      <c r="HD471" s="20"/>
      <c r="HE471" s="20"/>
      <c r="HF471" s="20"/>
      <c r="HG471" s="20"/>
      <c r="HH471" s="20"/>
      <c r="HI471" s="20"/>
      <c r="HJ471" s="20"/>
      <c r="HK471" s="20"/>
      <c r="HL471" s="20"/>
      <c r="HM471" s="20"/>
      <c r="HN471" s="20"/>
      <c r="HO471" s="20"/>
      <c r="HP471" s="20"/>
      <c r="HQ471" s="20"/>
      <c r="HR471" s="20"/>
      <c r="HS471" s="20"/>
      <c r="HT471" s="20"/>
      <c r="HU471" s="20"/>
      <c r="HV471" s="20"/>
      <c r="HW471" s="20"/>
      <c r="HX471" s="20"/>
      <c r="HY471" s="20"/>
      <c r="HZ471" s="20"/>
      <c r="IA471" s="20"/>
      <c r="IB471" s="20"/>
      <c r="IC471" s="20"/>
      <c r="ID471" s="20"/>
      <c r="IE471" s="20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  <c r="IT471" s="20"/>
      <c r="IU471" s="20"/>
      <c r="IV471" s="20"/>
    </row>
    <row r="472" spans="1:256" s="119" customFormat="1" x14ac:dyDescent="0.25">
      <c r="A472" s="76"/>
      <c r="B472" s="20"/>
      <c r="C472" s="81"/>
      <c r="D472" s="117"/>
      <c r="E472" s="81"/>
      <c r="F472" s="80"/>
      <c r="G472" s="81"/>
      <c r="H472" s="134"/>
      <c r="I472" s="134"/>
      <c r="J472" s="134"/>
      <c r="K472" s="134"/>
      <c r="L472" s="134"/>
      <c r="M472" s="134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  <c r="FD472" s="20"/>
      <c r="FE472" s="20"/>
      <c r="FF472" s="20"/>
      <c r="FG472" s="20"/>
      <c r="FH472" s="20"/>
      <c r="FI472" s="20"/>
      <c r="FJ472" s="20"/>
      <c r="FK472" s="20"/>
      <c r="FL472" s="20"/>
      <c r="FM472" s="20"/>
      <c r="FN472" s="20"/>
      <c r="FO472" s="20"/>
      <c r="FP472" s="20"/>
      <c r="FQ472" s="20"/>
      <c r="FR472" s="20"/>
      <c r="FS472" s="20"/>
      <c r="FT472" s="20"/>
      <c r="FU472" s="20"/>
      <c r="FV472" s="20"/>
      <c r="FW472" s="20"/>
      <c r="FX472" s="20"/>
      <c r="FY472" s="20"/>
      <c r="FZ472" s="20"/>
      <c r="GA472" s="20"/>
      <c r="GB472" s="20"/>
      <c r="GC472" s="20"/>
      <c r="GD472" s="20"/>
      <c r="GE472" s="20"/>
      <c r="GF472" s="20"/>
      <c r="GG472" s="20"/>
      <c r="GH472" s="20"/>
      <c r="GI472" s="20"/>
      <c r="GJ472" s="20"/>
      <c r="GK472" s="20"/>
      <c r="GL472" s="20"/>
      <c r="GM472" s="20"/>
      <c r="GN472" s="20"/>
      <c r="GO472" s="20"/>
      <c r="GP472" s="20"/>
      <c r="GQ472" s="20"/>
      <c r="GR472" s="20"/>
      <c r="GS472" s="20"/>
      <c r="GT472" s="20"/>
      <c r="GU472" s="20"/>
      <c r="GV472" s="20"/>
      <c r="GW472" s="20"/>
      <c r="GX472" s="20"/>
      <c r="GY472" s="20"/>
      <c r="GZ472" s="20"/>
      <c r="HA472" s="20"/>
      <c r="HB472" s="20"/>
      <c r="HC472" s="20"/>
      <c r="HD472" s="20"/>
      <c r="HE472" s="20"/>
      <c r="HF472" s="20"/>
      <c r="HG472" s="20"/>
      <c r="HH472" s="20"/>
      <c r="HI472" s="20"/>
      <c r="HJ472" s="20"/>
      <c r="HK472" s="20"/>
      <c r="HL472" s="20"/>
      <c r="HM472" s="20"/>
      <c r="HN472" s="20"/>
      <c r="HO472" s="20"/>
      <c r="HP472" s="20"/>
      <c r="HQ472" s="20"/>
      <c r="HR472" s="20"/>
      <c r="HS472" s="20"/>
      <c r="HT472" s="20"/>
      <c r="HU472" s="20"/>
      <c r="HV472" s="20"/>
      <c r="HW472" s="20"/>
      <c r="HX472" s="20"/>
      <c r="HY472" s="20"/>
      <c r="HZ472" s="20"/>
      <c r="IA472" s="20"/>
      <c r="IB472" s="20"/>
      <c r="IC472" s="20"/>
      <c r="ID472" s="20"/>
      <c r="IE472" s="20"/>
      <c r="IF472" s="20"/>
      <c r="IG472" s="20"/>
      <c r="IH472" s="20"/>
      <c r="II472" s="20"/>
      <c r="IJ472" s="20"/>
      <c r="IK472" s="20"/>
      <c r="IL472" s="20"/>
      <c r="IM472" s="20"/>
      <c r="IN472" s="20"/>
      <c r="IO472" s="20"/>
      <c r="IP472" s="20"/>
      <c r="IQ472" s="20"/>
      <c r="IR472" s="20"/>
      <c r="IS472" s="20"/>
      <c r="IT472" s="20"/>
      <c r="IU472" s="20"/>
      <c r="IV472" s="20"/>
    </row>
    <row r="473" spans="1:256" s="119" customFormat="1" x14ac:dyDescent="0.25">
      <c r="A473" s="76"/>
      <c r="B473" s="20"/>
      <c r="C473" s="81"/>
      <c r="D473" s="117"/>
      <c r="E473" s="81"/>
      <c r="F473" s="80"/>
      <c r="G473" s="81"/>
      <c r="H473" s="134"/>
      <c r="I473" s="134"/>
      <c r="J473" s="134"/>
      <c r="K473" s="134"/>
      <c r="L473" s="134"/>
      <c r="M473" s="134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  <c r="FD473" s="20"/>
      <c r="FE473" s="20"/>
      <c r="FF473" s="20"/>
      <c r="FG473" s="20"/>
      <c r="FH473" s="20"/>
      <c r="FI473" s="20"/>
      <c r="FJ473" s="20"/>
      <c r="FK473" s="20"/>
      <c r="FL473" s="20"/>
      <c r="FM473" s="20"/>
      <c r="FN473" s="20"/>
      <c r="FO473" s="20"/>
      <c r="FP473" s="20"/>
      <c r="FQ473" s="20"/>
      <c r="FR473" s="20"/>
      <c r="FS473" s="20"/>
      <c r="FT473" s="20"/>
      <c r="FU473" s="20"/>
      <c r="FV473" s="20"/>
      <c r="FW473" s="20"/>
      <c r="FX473" s="20"/>
      <c r="FY473" s="20"/>
      <c r="FZ473" s="20"/>
      <c r="GA473" s="20"/>
      <c r="GB473" s="20"/>
      <c r="GC473" s="20"/>
      <c r="GD473" s="20"/>
      <c r="GE473" s="20"/>
      <c r="GF473" s="20"/>
      <c r="GG473" s="20"/>
      <c r="GH473" s="20"/>
      <c r="GI473" s="20"/>
      <c r="GJ473" s="20"/>
      <c r="GK473" s="20"/>
      <c r="GL473" s="20"/>
      <c r="GM473" s="20"/>
      <c r="GN473" s="20"/>
      <c r="GO473" s="20"/>
      <c r="GP473" s="20"/>
      <c r="GQ473" s="20"/>
      <c r="GR473" s="20"/>
      <c r="GS473" s="20"/>
      <c r="GT473" s="20"/>
      <c r="GU473" s="20"/>
      <c r="GV473" s="20"/>
      <c r="GW473" s="20"/>
      <c r="GX473" s="20"/>
      <c r="GY473" s="20"/>
      <c r="GZ473" s="20"/>
      <c r="HA473" s="20"/>
      <c r="HB473" s="20"/>
      <c r="HC473" s="20"/>
      <c r="HD473" s="20"/>
      <c r="HE473" s="20"/>
      <c r="HF473" s="20"/>
      <c r="HG473" s="20"/>
      <c r="HH473" s="20"/>
      <c r="HI473" s="20"/>
      <c r="HJ473" s="20"/>
      <c r="HK473" s="20"/>
      <c r="HL473" s="20"/>
      <c r="HM473" s="20"/>
      <c r="HN473" s="20"/>
      <c r="HO473" s="20"/>
      <c r="HP473" s="20"/>
      <c r="HQ473" s="20"/>
      <c r="HR473" s="20"/>
      <c r="HS473" s="20"/>
      <c r="HT473" s="20"/>
      <c r="HU473" s="20"/>
      <c r="HV473" s="20"/>
      <c r="HW473" s="20"/>
      <c r="HX473" s="20"/>
      <c r="HY473" s="20"/>
      <c r="HZ473" s="20"/>
      <c r="IA473" s="20"/>
      <c r="IB473" s="20"/>
      <c r="IC473" s="20"/>
      <c r="ID473" s="20"/>
      <c r="IE473" s="20"/>
      <c r="IF473" s="20"/>
      <c r="IG473" s="20"/>
      <c r="IH473" s="20"/>
      <c r="II473" s="20"/>
      <c r="IJ473" s="20"/>
      <c r="IK473" s="20"/>
      <c r="IL473" s="20"/>
      <c r="IM473" s="20"/>
      <c r="IN473" s="20"/>
      <c r="IO473" s="20"/>
      <c r="IP473" s="20"/>
      <c r="IQ473" s="20"/>
      <c r="IR473" s="20"/>
      <c r="IS473" s="20"/>
      <c r="IT473" s="20"/>
      <c r="IU473" s="20"/>
      <c r="IV473" s="20"/>
    </row>
    <row r="474" spans="1:256" s="119" customFormat="1" x14ac:dyDescent="0.25">
      <c r="A474" s="76"/>
      <c r="B474" s="20"/>
      <c r="C474" s="81"/>
      <c r="D474" s="117"/>
      <c r="E474" s="81"/>
      <c r="F474" s="80"/>
      <c r="G474" s="81"/>
      <c r="H474" s="134"/>
      <c r="I474" s="134"/>
      <c r="J474" s="134"/>
      <c r="K474" s="134"/>
      <c r="L474" s="134"/>
      <c r="M474" s="134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  <c r="FD474" s="20"/>
      <c r="FE474" s="20"/>
      <c r="FF474" s="20"/>
      <c r="FG474" s="20"/>
      <c r="FH474" s="20"/>
      <c r="FI474" s="20"/>
      <c r="FJ474" s="20"/>
      <c r="FK474" s="20"/>
      <c r="FL474" s="20"/>
      <c r="FM474" s="20"/>
      <c r="FN474" s="20"/>
      <c r="FO474" s="20"/>
      <c r="FP474" s="20"/>
      <c r="FQ474" s="20"/>
      <c r="FR474" s="20"/>
      <c r="FS474" s="20"/>
      <c r="FT474" s="20"/>
      <c r="FU474" s="20"/>
      <c r="FV474" s="20"/>
      <c r="FW474" s="20"/>
      <c r="FX474" s="20"/>
      <c r="FY474" s="20"/>
      <c r="FZ474" s="20"/>
      <c r="GA474" s="20"/>
      <c r="GB474" s="20"/>
      <c r="GC474" s="20"/>
      <c r="GD474" s="20"/>
      <c r="GE474" s="20"/>
      <c r="GF474" s="20"/>
      <c r="GG474" s="20"/>
      <c r="GH474" s="20"/>
      <c r="GI474" s="20"/>
      <c r="GJ474" s="20"/>
      <c r="GK474" s="20"/>
      <c r="GL474" s="20"/>
      <c r="GM474" s="20"/>
      <c r="GN474" s="20"/>
      <c r="GO474" s="20"/>
      <c r="GP474" s="20"/>
      <c r="GQ474" s="20"/>
      <c r="GR474" s="20"/>
      <c r="GS474" s="20"/>
      <c r="GT474" s="20"/>
      <c r="GU474" s="20"/>
      <c r="GV474" s="20"/>
      <c r="GW474" s="20"/>
      <c r="GX474" s="20"/>
      <c r="GY474" s="20"/>
      <c r="GZ474" s="20"/>
      <c r="HA474" s="20"/>
      <c r="HB474" s="20"/>
      <c r="HC474" s="20"/>
      <c r="HD474" s="20"/>
      <c r="HE474" s="20"/>
      <c r="HF474" s="20"/>
      <c r="HG474" s="20"/>
      <c r="HH474" s="20"/>
      <c r="HI474" s="20"/>
      <c r="HJ474" s="20"/>
      <c r="HK474" s="20"/>
      <c r="HL474" s="20"/>
      <c r="HM474" s="20"/>
      <c r="HN474" s="20"/>
      <c r="HO474" s="20"/>
      <c r="HP474" s="20"/>
      <c r="HQ474" s="20"/>
      <c r="HR474" s="20"/>
      <c r="HS474" s="20"/>
      <c r="HT474" s="20"/>
      <c r="HU474" s="20"/>
      <c r="HV474" s="20"/>
      <c r="HW474" s="20"/>
      <c r="HX474" s="20"/>
      <c r="HY474" s="20"/>
      <c r="HZ474" s="20"/>
      <c r="IA474" s="20"/>
      <c r="IB474" s="20"/>
      <c r="IC474" s="20"/>
      <c r="ID474" s="20"/>
      <c r="IE474" s="20"/>
      <c r="IF474" s="20"/>
      <c r="IG474" s="20"/>
      <c r="IH474" s="20"/>
      <c r="II474" s="20"/>
      <c r="IJ474" s="20"/>
      <c r="IK474" s="20"/>
      <c r="IL474" s="20"/>
      <c r="IM474" s="20"/>
      <c r="IN474" s="20"/>
      <c r="IO474" s="20"/>
      <c r="IP474" s="20"/>
      <c r="IQ474" s="20"/>
      <c r="IR474" s="20"/>
      <c r="IS474" s="20"/>
      <c r="IT474" s="20"/>
      <c r="IU474" s="20"/>
      <c r="IV474" s="20"/>
    </row>
    <row r="475" spans="1:256" s="119" customFormat="1" x14ac:dyDescent="0.25">
      <c r="A475" s="76"/>
      <c r="B475" s="20"/>
      <c r="C475" s="81"/>
      <c r="D475" s="117"/>
      <c r="E475" s="81"/>
      <c r="F475" s="80"/>
      <c r="G475" s="81"/>
      <c r="H475" s="134"/>
      <c r="I475" s="134"/>
      <c r="J475" s="134"/>
      <c r="K475" s="134"/>
      <c r="L475" s="134"/>
      <c r="M475" s="134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  <c r="FD475" s="20"/>
      <c r="FE475" s="20"/>
      <c r="FF475" s="20"/>
      <c r="FG475" s="20"/>
      <c r="FH475" s="20"/>
      <c r="FI475" s="20"/>
      <c r="FJ475" s="20"/>
      <c r="FK475" s="20"/>
      <c r="FL475" s="20"/>
      <c r="FM475" s="20"/>
      <c r="FN475" s="20"/>
      <c r="FO475" s="20"/>
      <c r="FP475" s="20"/>
      <c r="FQ475" s="20"/>
      <c r="FR475" s="20"/>
      <c r="FS475" s="20"/>
      <c r="FT475" s="20"/>
      <c r="FU475" s="20"/>
      <c r="FV475" s="20"/>
      <c r="FW475" s="20"/>
      <c r="FX475" s="20"/>
      <c r="FY475" s="20"/>
      <c r="FZ475" s="20"/>
      <c r="GA475" s="20"/>
      <c r="GB475" s="20"/>
      <c r="GC475" s="20"/>
      <c r="GD475" s="20"/>
      <c r="GE475" s="20"/>
      <c r="GF475" s="20"/>
      <c r="GG475" s="20"/>
      <c r="GH475" s="20"/>
      <c r="GI475" s="20"/>
      <c r="GJ475" s="20"/>
      <c r="GK475" s="20"/>
      <c r="GL475" s="20"/>
      <c r="GM475" s="20"/>
      <c r="GN475" s="20"/>
      <c r="GO475" s="20"/>
      <c r="GP475" s="20"/>
      <c r="GQ475" s="20"/>
      <c r="GR475" s="20"/>
      <c r="GS475" s="20"/>
      <c r="GT475" s="20"/>
      <c r="GU475" s="20"/>
      <c r="GV475" s="20"/>
      <c r="GW475" s="20"/>
      <c r="GX475" s="20"/>
      <c r="GY475" s="20"/>
      <c r="GZ475" s="20"/>
      <c r="HA475" s="20"/>
      <c r="HB475" s="20"/>
      <c r="HC475" s="20"/>
      <c r="HD475" s="20"/>
      <c r="HE475" s="20"/>
      <c r="HF475" s="20"/>
      <c r="HG475" s="20"/>
      <c r="HH475" s="20"/>
      <c r="HI475" s="20"/>
      <c r="HJ475" s="20"/>
      <c r="HK475" s="20"/>
      <c r="HL475" s="20"/>
      <c r="HM475" s="20"/>
      <c r="HN475" s="20"/>
      <c r="HO475" s="20"/>
      <c r="HP475" s="20"/>
      <c r="HQ475" s="20"/>
      <c r="HR475" s="20"/>
      <c r="HS475" s="20"/>
      <c r="HT475" s="20"/>
      <c r="HU475" s="20"/>
      <c r="HV475" s="20"/>
      <c r="HW475" s="20"/>
      <c r="HX475" s="20"/>
      <c r="HY475" s="20"/>
      <c r="HZ475" s="20"/>
      <c r="IA475" s="20"/>
      <c r="IB475" s="20"/>
      <c r="IC475" s="20"/>
      <c r="ID475" s="20"/>
      <c r="IE475" s="20"/>
      <c r="IF475" s="20"/>
      <c r="IG475" s="20"/>
      <c r="IH475" s="20"/>
      <c r="II475" s="20"/>
      <c r="IJ475" s="20"/>
      <c r="IK475" s="20"/>
      <c r="IL475" s="20"/>
      <c r="IM475" s="20"/>
      <c r="IN475" s="20"/>
      <c r="IO475" s="20"/>
      <c r="IP475" s="20"/>
      <c r="IQ475" s="20"/>
      <c r="IR475" s="20"/>
      <c r="IS475" s="20"/>
      <c r="IT475" s="20"/>
      <c r="IU475" s="20"/>
      <c r="IV475" s="20"/>
    </row>
    <row r="476" spans="1:256" s="119" customFormat="1" x14ac:dyDescent="0.25">
      <c r="A476" s="76"/>
      <c r="B476" s="20"/>
      <c r="C476" s="81"/>
      <c r="D476" s="117"/>
      <c r="E476" s="81"/>
      <c r="F476" s="80"/>
      <c r="G476" s="81"/>
      <c r="H476" s="134"/>
      <c r="I476" s="134"/>
      <c r="J476" s="134"/>
      <c r="K476" s="134"/>
      <c r="L476" s="134"/>
      <c r="M476" s="134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  <c r="FD476" s="20"/>
      <c r="FE476" s="20"/>
      <c r="FF476" s="20"/>
      <c r="FG476" s="20"/>
      <c r="FH476" s="20"/>
      <c r="FI476" s="20"/>
      <c r="FJ476" s="20"/>
      <c r="FK476" s="20"/>
      <c r="FL476" s="20"/>
      <c r="FM476" s="20"/>
      <c r="FN476" s="20"/>
      <c r="FO476" s="20"/>
      <c r="FP476" s="20"/>
      <c r="FQ476" s="20"/>
      <c r="FR476" s="20"/>
      <c r="FS476" s="20"/>
      <c r="FT476" s="20"/>
      <c r="FU476" s="20"/>
      <c r="FV476" s="20"/>
      <c r="FW476" s="20"/>
      <c r="FX476" s="20"/>
      <c r="FY476" s="20"/>
      <c r="FZ476" s="20"/>
      <c r="GA476" s="20"/>
      <c r="GB476" s="20"/>
      <c r="GC476" s="20"/>
      <c r="GD476" s="20"/>
      <c r="GE476" s="20"/>
      <c r="GF476" s="20"/>
      <c r="GG476" s="20"/>
      <c r="GH476" s="20"/>
      <c r="GI476" s="20"/>
      <c r="GJ476" s="20"/>
      <c r="GK476" s="20"/>
      <c r="GL476" s="20"/>
      <c r="GM476" s="20"/>
      <c r="GN476" s="20"/>
      <c r="GO476" s="20"/>
      <c r="GP476" s="20"/>
      <c r="GQ476" s="20"/>
      <c r="GR476" s="20"/>
      <c r="GS476" s="20"/>
      <c r="GT476" s="20"/>
      <c r="GU476" s="20"/>
      <c r="GV476" s="20"/>
      <c r="GW476" s="20"/>
      <c r="GX476" s="20"/>
      <c r="GY476" s="20"/>
      <c r="GZ476" s="20"/>
      <c r="HA476" s="20"/>
      <c r="HB476" s="20"/>
      <c r="HC476" s="20"/>
      <c r="HD476" s="20"/>
      <c r="HE476" s="20"/>
      <c r="HF476" s="20"/>
      <c r="HG476" s="20"/>
      <c r="HH476" s="20"/>
      <c r="HI476" s="20"/>
      <c r="HJ476" s="20"/>
      <c r="HK476" s="20"/>
      <c r="HL476" s="20"/>
      <c r="HM476" s="20"/>
      <c r="HN476" s="20"/>
      <c r="HO476" s="20"/>
      <c r="HP476" s="20"/>
      <c r="HQ476" s="20"/>
      <c r="HR476" s="20"/>
      <c r="HS476" s="20"/>
      <c r="HT476" s="20"/>
      <c r="HU476" s="20"/>
      <c r="HV476" s="20"/>
      <c r="HW476" s="20"/>
      <c r="HX476" s="20"/>
      <c r="HY476" s="20"/>
      <c r="HZ476" s="20"/>
      <c r="IA476" s="20"/>
      <c r="IB476" s="20"/>
      <c r="IC476" s="20"/>
      <c r="ID476" s="20"/>
      <c r="IE476" s="20"/>
      <c r="IF476" s="20"/>
      <c r="IG476" s="20"/>
      <c r="IH476" s="20"/>
      <c r="II476" s="20"/>
      <c r="IJ476" s="20"/>
      <c r="IK476" s="20"/>
      <c r="IL476" s="20"/>
      <c r="IM476" s="20"/>
      <c r="IN476" s="20"/>
      <c r="IO476" s="20"/>
      <c r="IP476" s="20"/>
      <c r="IQ476" s="20"/>
      <c r="IR476" s="20"/>
      <c r="IS476" s="20"/>
      <c r="IT476" s="20"/>
      <c r="IU476" s="20"/>
      <c r="IV476" s="20"/>
    </row>
    <row r="477" spans="1:256" s="119" customFormat="1" x14ac:dyDescent="0.25">
      <c r="A477" s="76"/>
      <c r="B477" s="20"/>
      <c r="C477" s="81"/>
      <c r="D477" s="117"/>
      <c r="E477" s="81"/>
      <c r="F477" s="80"/>
      <c r="G477" s="81"/>
      <c r="H477" s="134"/>
      <c r="I477" s="134"/>
      <c r="J477" s="134"/>
      <c r="K477" s="134"/>
      <c r="L477" s="134"/>
      <c r="M477" s="134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  <c r="FD477" s="20"/>
      <c r="FE477" s="20"/>
      <c r="FF477" s="20"/>
      <c r="FG477" s="20"/>
      <c r="FH477" s="20"/>
      <c r="FI477" s="20"/>
      <c r="FJ477" s="20"/>
      <c r="FK477" s="20"/>
      <c r="FL477" s="20"/>
      <c r="FM477" s="20"/>
      <c r="FN477" s="20"/>
      <c r="FO477" s="20"/>
      <c r="FP477" s="20"/>
      <c r="FQ477" s="20"/>
      <c r="FR477" s="20"/>
      <c r="FS477" s="20"/>
      <c r="FT477" s="20"/>
      <c r="FU477" s="20"/>
      <c r="FV477" s="20"/>
      <c r="FW477" s="20"/>
      <c r="FX477" s="20"/>
      <c r="FY477" s="20"/>
      <c r="FZ477" s="20"/>
      <c r="GA477" s="20"/>
      <c r="GB477" s="20"/>
      <c r="GC477" s="20"/>
      <c r="GD477" s="20"/>
      <c r="GE477" s="20"/>
      <c r="GF477" s="20"/>
      <c r="GG477" s="20"/>
      <c r="GH477" s="20"/>
      <c r="GI477" s="20"/>
      <c r="GJ477" s="20"/>
      <c r="GK477" s="20"/>
      <c r="GL477" s="20"/>
      <c r="GM477" s="20"/>
      <c r="GN477" s="20"/>
      <c r="GO477" s="20"/>
      <c r="GP477" s="20"/>
      <c r="GQ477" s="20"/>
      <c r="GR477" s="20"/>
      <c r="GS477" s="20"/>
      <c r="GT477" s="20"/>
      <c r="GU477" s="20"/>
      <c r="GV477" s="20"/>
      <c r="GW477" s="20"/>
      <c r="GX477" s="20"/>
      <c r="GY477" s="20"/>
      <c r="GZ477" s="20"/>
      <c r="HA477" s="20"/>
      <c r="HB477" s="20"/>
      <c r="HC477" s="20"/>
      <c r="HD477" s="20"/>
      <c r="HE477" s="20"/>
      <c r="HF477" s="20"/>
      <c r="HG477" s="20"/>
      <c r="HH477" s="20"/>
      <c r="HI477" s="20"/>
      <c r="HJ477" s="20"/>
      <c r="HK477" s="20"/>
      <c r="HL477" s="20"/>
      <c r="HM477" s="20"/>
      <c r="HN477" s="20"/>
      <c r="HO477" s="20"/>
      <c r="HP477" s="20"/>
      <c r="HQ477" s="20"/>
      <c r="HR477" s="20"/>
      <c r="HS477" s="20"/>
      <c r="HT477" s="20"/>
      <c r="HU477" s="20"/>
      <c r="HV477" s="20"/>
      <c r="HW477" s="20"/>
      <c r="HX477" s="20"/>
      <c r="HY477" s="20"/>
      <c r="HZ477" s="20"/>
      <c r="IA477" s="20"/>
      <c r="IB477" s="20"/>
      <c r="IC477" s="20"/>
      <c r="ID477" s="20"/>
      <c r="IE477" s="20"/>
      <c r="IF477" s="20"/>
      <c r="IG477" s="20"/>
      <c r="IH477" s="20"/>
      <c r="II477" s="20"/>
      <c r="IJ477" s="20"/>
      <c r="IK477" s="20"/>
      <c r="IL477" s="20"/>
      <c r="IM477" s="20"/>
      <c r="IN477" s="20"/>
      <c r="IO477" s="20"/>
      <c r="IP477" s="20"/>
      <c r="IQ477" s="20"/>
      <c r="IR477" s="20"/>
      <c r="IS477" s="20"/>
      <c r="IT477" s="20"/>
      <c r="IU477" s="20"/>
      <c r="IV477" s="20"/>
    </row>
    <row r="478" spans="1:256" s="119" customFormat="1" x14ac:dyDescent="0.25">
      <c r="A478" s="76"/>
      <c r="B478" s="20"/>
      <c r="C478" s="81"/>
      <c r="D478" s="117"/>
      <c r="E478" s="81"/>
      <c r="F478" s="80"/>
      <c r="G478" s="81"/>
      <c r="H478" s="134"/>
      <c r="I478" s="134"/>
      <c r="J478" s="134"/>
      <c r="K478" s="134"/>
      <c r="L478" s="134"/>
      <c r="M478" s="134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  <c r="FD478" s="20"/>
      <c r="FE478" s="20"/>
      <c r="FF478" s="20"/>
      <c r="FG478" s="20"/>
      <c r="FH478" s="20"/>
      <c r="FI478" s="20"/>
      <c r="FJ478" s="20"/>
      <c r="FK478" s="20"/>
      <c r="FL478" s="20"/>
      <c r="FM478" s="20"/>
      <c r="FN478" s="20"/>
      <c r="FO478" s="20"/>
      <c r="FP478" s="20"/>
      <c r="FQ478" s="20"/>
      <c r="FR478" s="20"/>
      <c r="FS478" s="20"/>
      <c r="FT478" s="20"/>
      <c r="FU478" s="20"/>
      <c r="FV478" s="20"/>
      <c r="FW478" s="20"/>
      <c r="FX478" s="20"/>
      <c r="FY478" s="20"/>
      <c r="FZ478" s="20"/>
      <c r="GA478" s="20"/>
      <c r="GB478" s="20"/>
      <c r="GC478" s="20"/>
      <c r="GD478" s="20"/>
      <c r="GE478" s="20"/>
      <c r="GF478" s="20"/>
      <c r="GG478" s="20"/>
      <c r="GH478" s="20"/>
      <c r="GI478" s="20"/>
      <c r="GJ478" s="20"/>
      <c r="GK478" s="20"/>
      <c r="GL478" s="20"/>
      <c r="GM478" s="20"/>
      <c r="GN478" s="20"/>
      <c r="GO478" s="20"/>
      <c r="GP478" s="20"/>
      <c r="GQ478" s="20"/>
      <c r="GR478" s="20"/>
      <c r="GS478" s="20"/>
      <c r="GT478" s="20"/>
      <c r="GU478" s="20"/>
      <c r="GV478" s="20"/>
      <c r="GW478" s="20"/>
      <c r="GX478" s="20"/>
      <c r="GY478" s="20"/>
      <c r="GZ478" s="20"/>
      <c r="HA478" s="20"/>
      <c r="HB478" s="20"/>
      <c r="HC478" s="20"/>
      <c r="HD478" s="20"/>
      <c r="HE478" s="20"/>
      <c r="HF478" s="20"/>
      <c r="HG478" s="20"/>
      <c r="HH478" s="20"/>
      <c r="HI478" s="20"/>
      <c r="HJ478" s="20"/>
      <c r="HK478" s="20"/>
      <c r="HL478" s="20"/>
      <c r="HM478" s="20"/>
      <c r="HN478" s="20"/>
      <c r="HO478" s="20"/>
      <c r="HP478" s="20"/>
      <c r="HQ478" s="20"/>
      <c r="HR478" s="20"/>
      <c r="HS478" s="20"/>
      <c r="HT478" s="20"/>
      <c r="HU478" s="20"/>
      <c r="HV478" s="20"/>
      <c r="HW478" s="20"/>
      <c r="HX478" s="20"/>
      <c r="HY478" s="20"/>
      <c r="HZ478" s="20"/>
      <c r="IA478" s="20"/>
      <c r="IB478" s="20"/>
      <c r="IC478" s="20"/>
      <c r="ID478" s="20"/>
      <c r="IE478" s="20"/>
      <c r="IF478" s="20"/>
      <c r="IG478" s="20"/>
      <c r="IH478" s="20"/>
      <c r="II478" s="20"/>
      <c r="IJ478" s="20"/>
      <c r="IK478" s="20"/>
      <c r="IL478" s="20"/>
      <c r="IM478" s="20"/>
      <c r="IN478" s="20"/>
      <c r="IO478" s="20"/>
      <c r="IP478" s="20"/>
      <c r="IQ478" s="20"/>
      <c r="IR478" s="20"/>
      <c r="IS478" s="20"/>
      <c r="IT478" s="20"/>
      <c r="IU478" s="20"/>
      <c r="IV478" s="20"/>
    </row>
    <row r="479" spans="1:256" s="119" customFormat="1" x14ac:dyDescent="0.25">
      <c r="A479" s="76"/>
      <c r="B479" s="20"/>
      <c r="C479" s="81"/>
      <c r="D479" s="117"/>
      <c r="E479" s="81"/>
      <c r="F479" s="80"/>
      <c r="G479" s="81"/>
      <c r="H479" s="134"/>
      <c r="I479" s="134"/>
      <c r="J479" s="134"/>
      <c r="K479" s="134"/>
      <c r="L479" s="134"/>
      <c r="M479" s="134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  <c r="DV479" s="20"/>
      <c r="DW479" s="20"/>
      <c r="DX479" s="20"/>
      <c r="DY479" s="20"/>
      <c r="DZ479" s="20"/>
      <c r="EA479" s="20"/>
      <c r="EB479" s="20"/>
      <c r="EC479" s="20"/>
      <c r="ED479" s="20"/>
      <c r="EE479" s="20"/>
      <c r="EF479" s="20"/>
      <c r="EG479" s="20"/>
      <c r="EH479" s="20"/>
      <c r="EI479" s="20"/>
      <c r="EJ479" s="20"/>
      <c r="EK479" s="20"/>
      <c r="EL479" s="20"/>
      <c r="EM479" s="20"/>
      <c r="EN479" s="20"/>
      <c r="EO479" s="20"/>
      <c r="EP479" s="20"/>
      <c r="EQ479" s="20"/>
      <c r="ER479" s="20"/>
      <c r="ES479" s="20"/>
      <c r="ET479" s="20"/>
      <c r="EU479" s="20"/>
      <c r="EV479" s="20"/>
      <c r="EW479" s="20"/>
      <c r="EX479" s="20"/>
      <c r="EY479" s="20"/>
      <c r="EZ479" s="20"/>
      <c r="FA479" s="20"/>
      <c r="FB479" s="20"/>
      <c r="FC479" s="20"/>
      <c r="FD479" s="20"/>
      <c r="FE479" s="20"/>
      <c r="FF479" s="20"/>
      <c r="FG479" s="20"/>
      <c r="FH479" s="20"/>
      <c r="FI479" s="20"/>
      <c r="FJ479" s="20"/>
      <c r="FK479" s="20"/>
      <c r="FL479" s="20"/>
      <c r="FM479" s="20"/>
      <c r="FN479" s="20"/>
      <c r="FO479" s="20"/>
      <c r="FP479" s="20"/>
      <c r="FQ479" s="20"/>
      <c r="FR479" s="20"/>
      <c r="FS479" s="20"/>
      <c r="FT479" s="20"/>
      <c r="FU479" s="20"/>
      <c r="FV479" s="20"/>
      <c r="FW479" s="20"/>
      <c r="FX479" s="20"/>
      <c r="FY479" s="20"/>
      <c r="FZ479" s="20"/>
      <c r="GA479" s="20"/>
      <c r="GB479" s="20"/>
      <c r="GC479" s="20"/>
      <c r="GD479" s="20"/>
      <c r="GE479" s="20"/>
      <c r="GF479" s="20"/>
      <c r="GG479" s="20"/>
      <c r="GH479" s="20"/>
      <c r="GI479" s="20"/>
      <c r="GJ479" s="20"/>
      <c r="GK479" s="20"/>
      <c r="GL479" s="20"/>
      <c r="GM479" s="20"/>
      <c r="GN479" s="20"/>
      <c r="GO479" s="20"/>
      <c r="GP479" s="20"/>
      <c r="GQ479" s="20"/>
      <c r="GR479" s="20"/>
      <c r="GS479" s="20"/>
      <c r="GT479" s="20"/>
      <c r="GU479" s="20"/>
      <c r="GV479" s="20"/>
      <c r="GW479" s="20"/>
      <c r="GX479" s="20"/>
      <c r="GY479" s="20"/>
      <c r="GZ479" s="20"/>
      <c r="HA479" s="20"/>
      <c r="HB479" s="20"/>
      <c r="HC479" s="20"/>
      <c r="HD479" s="20"/>
      <c r="HE479" s="20"/>
      <c r="HF479" s="20"/>
      <c r="HG479" s="20"/>
      <c r="HH479" s="20"/>
      <c r="HI479" s="20"/>
      <c r="HJ479" s="20"/>
      <c r="HK479" s="20"/>
      <c r="HL479" s="20"/>
      <c r="HM479" s="20"/>
      <c r="HN479" s="20"/>
      <c r="HO479" s="20"/>
      <c r="HP479" s="20"/>
      <c r="HQ479" s="20"/>
      <c r="HR479" s="20"/>
      <c r="HS479" s="20"/>
      <c r="HT479" s="20"/>
      <c r="HU479" s="20"/>
      <c r="HV479" s="20"/>
      <c r="HW479" s="20"/>
      <c r="HX479" s="20"/>
      <c r="HY479" s="20"/>
      <c r="HZ479" s="20"/>
      <c r="IA479" s="20"/>
      <c r="IB479" s="20"/>
      <c r="IC479" s="20"/>
      <c r="ID479" s="20"/>
      <c r="IE479" s="20"/>
      <c r="IF479" s="20"/>
      <c r="IG479" s="20"/>
      <c r="IH479" s="20"/>
      <c r="II479" s="20"/>
      <c r="IJ479" s="20"/>
      <c r="IK479" s="20"/>
      <c r="IL479" s="20"/>
      <c r="IM479" s="20"/>
      <c r="IN479" s="20"/>
      <c r="IO479" s="20"/>
      <c r="IP479" s="20"/>
      <c r="IQ479" s="20"/>
      <c r="IR479" s="20"/>
      <c r="IS479" s="20"/>
      <c r="IT479" s="20"/>
      <c r="IU479" s="20"/>
      <c r="IV479" s="20"/>
    </row>
    <row r="480" spans="1:256" s="119" customFormat="1" x14ac:dyDescent="0.25">
      <c r="A480" s="76"/>
      <c r="B480" s="20"/>
      <c r="C480" s="81"/>
      <c r="D480" s="117"/>
      <c r="E480" s="81"/>
      <c r="F480" s="80"/>
      <c r="G480" s="81"/>
      <c r="H480" s="134"/>
      <c r="I480" s="134"/>
      <c r="J480" s="134"/>
      <c r="K480" s="134"/>
      <c r="L480" s="134"/>
      <c r="M480" s="134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  <c r="FD480" s="20"/>
      <c r="FE480" s="20"/>
      <c r="FF480" s="20"/>
      <c r="FG480" s="20"/>
      <c r="FH480" s="20"/>
      <c r="FI480" s="20"/>
      <c r="FJ480" s="20"/>
      <c r="FK480" s="20"/>
      <c r="FL480" s="20"/>
      <c r="FM480" s="20"/>
      <c r="FN480" s="20"/>
      <c r="FO480" s="20"/>
      <c r="FP480" s="20"/>
      <c r="FQ480" s="20"/>
      <c r="FR480" s="20"/>
      <c r="FS480" s="20"/>
      <c r="FT480" s="20"/>
      <c r="FU480" s="20"/>
      <c r="FV480" s="20"/>
      <c r="FW480" s="20"/>
      <c r="FX480" s="20"/>
      <c r="FY480" s="20"/>
      <c r="FZ480" s="20"/>
      <c r="GA480" s="20"/>
      <c r="GB480" s="20"/>
      <c r="GC480" s="20"/>
      <c r="GD480" s="20"/>
      <c r="GE480" s="20"/>
      <c r="GF480" s="20"/>
      <c r="GG480" s="20"/>
      <c r="GH480" s="20"/>
      <c r="GI480" s="20"/>
      <c r="GJ480" s="20"/>
      <c r="GK480" s="20"/>
      <c r="GL480" s="20"/>
      <c r="GM480" s="20"/>
      <c r="GN480" s="20"/>
      <c r="GO480" s="20"/>
      <c r="GP480" s="20"/>
      <c r="GQ480" s="20"/>
      <c r="GR480" s="20"/>
      <c r="GS480" s="20"/>
      <c r="GT480" s="20"/>
      <c r="GU480" s="20"/>
      <c r="GV480" s="20"/>
      <c r="GW480" s="20"/>
      <c r="GX480" s="20"/>
      <c r="GY480" s="20"/>
      <c r="GZ480" s="20"/>
      <c r="HA480" s="20"/>
      <c r="HB480" s="20"/>
      <c r="HC480" s="20"/>
      <c r="HD480" s="20"/>
      <c r="HE480" s="20"/>
      <c r="HF480" s="20"/>
      <c r="HG480" s="20"/>
      <c r="HH480" s="20"/>
      <c r="HI480" s="20"/>
      <c r="HJ480" s="20"/>
      <c r="HK480" s="20"/>
      <c r="HL480" s="20"/>
      <c r="HM480" s="20"/>
      <c r="HN480" s="20"/>
      <c r="HO480" s="20"/>
      <c r="HP480" s="20"/>
      <c r="HQ480" s="20"/>
      <c r="HR480" s="20"/>
      <c r="HS480" s="20"/>
      <c r="HT480" s="20"/>
      <c r="HU480" s="20"/>
      <c r="HV480" s="20"/>
      <c r="HW480" s="20"/>
      <c r="HX480" s="20"/>
      <c r="HY480" s="20"/>
      <c r="HZ480" s="20"/>
      <c r="IA480" s="20"/>
      <c r="IB480" s="20"/>
      <c r="IC480" s="20"/>
      <c r="ID480" s="20"/>
      <c r="IE480" s="20"/>
      <c r="IF480" s="20"/>
      <c r="IG480" s="20"/>
      <c r="IH480" s="20"/>
      <c r="II480" s="20"/>
      <c r="IJ480" s="20"/>
      <c r="IK480" s="20"/>
      <c r="IL480" s="20"/>
      <c r="IM480" s="20"/>
      <c r="IN480" s="20"/>
      <c r="IO480" s="20"/>
      <c r="IP480" s="20"/>
      <c r="IQ480" s="20"/>
      <c r="IR480" s="20"/>
      <c r="IS480" s="20"/>
      <c r="IT480" s="20"/>
      <c r="IU480" s="20"/>
      <c r="IV480" s="20"/>
    </row>
    <row r="481" spans="1:256" s="119" customFormat="1" x14ac:dyDescent="0.25">
      <c r="A481" s="76"/>
      <c r="B481" s="20"/>
      <c r="C481" s="81"/>
      <c r="D481" s="117"/>
      <c r="E481" s="81"/>
      <c r="F481" s="80"/>
      <c r="G481" s="81"/>
      <c r="H481" s="134"/>
      <c r="I481" s="134"/>
      <c r="J481" s="134"/>
      <c r="K481" s="134"/>
      <c r="L481" s="134"/>
      <c r="M481" s="134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  <c r="IT481" s="20"/>
      <c r="IU481" s="20"/>
      <c r="IV481" s="20"/>
    </row>
    <row r="482" spans="1:256" s="119" customFormat="1" x14ac:dyDescent="0.25">
      <c r="A482" s="76"/>
      <c r="B482" s="20"/>
      <c r="C482" s="81"/>
      <c r="D482" s="117"/>
      <c r="E482" s="81"/>
      <c r="F482" s="80"/>
      <c r="G482" s="81"/>
      <c r="H482" s="134"/>
      <c r="I482" s="134"/>
      <c r="J482" s="134"/>
      <c r="K482" s="134"/>
      <c r="L482" s="134"/>
      <c r="M482" s="134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  <c r="FD482" s="20"/>
      <c r="FE482" s="20"/>
      <c r="FF482" s="20"/>
      <c r="FG482" s="20"/>
      <c r="FH482" s="20"/>
      <c r="FI482" s="20"/>
      <c r="FJ482" s="20"/>
      <c r="FK482" s="20"/>
      <c r="FL482" s="20"/>
      <c r="FM482" s="20"/>
      <c r="FN482" s="20"/>
      <c r="FO482" s="20"/>
      <c r="FP482" s="20"/>
      <c r="FQ482" s="20"/>
      <c r="FR482" s="20"/>
      <c r="FS482" s="20"/>
      <c r="FT482" s="20"/>
      <c r="FU482" s="20"/>
      <c r="FV482" s="20"/>
      <c r="FW482" s="20"/>
      <c r="FX482" s="20"/>
      <c r="FY482" s="20"/>
      <c r="FZ482" s="20"/>
      <c r="GA482" s="20"/>
      <c r="GB482" s="20"/>
      <c r="GC482" s="20"/>
      <c r="GD482" s="20"/>
      <c r="GE482" s="20"/>
      <c r="GF482" s="20"/>
      <c r="GG482" s="20"/>
      <c r="GH482" s="20"/>
      <c r="GI482" s="20"/>
      <c r="GJ482" s="20"/>
      <c r="GK482" s="20"/>
      <c r="GL482" s="20"/>
      <c r="GM482" s="20"/>
      <c r="GN482" s="20"/>
      <c r="GO482" s="20"/>
      <c r="GP482" s="20"/>
      <c r="GQ482" s="20"/>
      <c r="GR482" s="20"/>
      <c r="GS482" s="20"/>
      <c r="GT482" s="20"/>
      <c r="GU482" s="20"/>
      <c r="GV482" s="20"/>
      <c r="GW482" s="20"/>
      <c r="GX482" s="20"/>
      <c r="GY482" s="20"/>
      <c r="GZ482" s="20"/>
      <c r="HA482" s="20"/>
      <c r="HB482" s="20"/>
      <c r="HC482" s="20"/>
      <c r="HD482" s="20"/>
      <c r="HE482" s="20"/>
      <c r="HF482" s="20"/>
      <c r="HG482" s="20"/>
      <c r="HH482" s="20"/>
      <c r="HI482" s="20"/>
      <c r="HJ482" s="20"/>
      <c r="HK482" s="20"/>
      <c r="HL482" s="20"/>
      <c r="HM482" s="20"/>
      <c r="HN482" s="20"/>
      <c r="HO482" s="20"/>
      <c r="HP482" s="20"/>
      <c r="HQ482" s="20"/>
      <c r="HR482" s="20"/>
      <c r="HS482" s="20"/>
      <c r="HT482" s="20"/>
      <c r="HU482" s="20"/>
      <c r="HV482" s="20"/>
      <c r="HW482" s="20"/>
      <c r="HX482" s="20"/>
      <c r="HY482" s="20"/>
      <c r="HZ482" s="20"/>
      <c r="IA482" s="20"/>
      <c r="IB482" s="20"/>
      <c r="IC482" s="20"/>
      <c r="ID482" s="20"/>
      <c r="IE482" s="20"/>
      <c r="IF482" s="20"/>
      <c r="IG482" s="20"/>
      <c r="IH482" s="20"/>
      <c r="II482" s="20"/>
      <c r="IJ482" s="20"/>
      <c r="IK482" s="20"/>
      <c r="IL482" s="20"/>
      <c r="IM482" s="20"/>
      <c r="IN482" s="20"/>
      <c r="IO482" s="20"/>
      <c r="IP482" s="20"/>
      <c r="IQ482" s="20"/>
      <c r="IR482" s="20"/>
      <c r="IS482" s="20"/>
      <c r="IT482" s="20"/>
      <c r="IU482" s="20"/>
      <c r="IV482" s="20"/>
    </row>
    <row r="483" spans="1:256" s="119" customFormat="1" x14ac:dyDescent="0.25">
      <c r="A483" s="76"/>
      <c r="B483" s="20"/>
      <c r="C483" s="81"/>
      <c r="D483" s="117"/>
      <c r="E483" s="81"/>
      <c r="F483" s="80"/>
      <c r="G483" s="81"/>
      <c r="H483" s="134"/>
      <c r="I483" s="134"/>
      <c r="J483" s="134"/>
      <c r="K483" s="134"/>
      <c r="L483" s="134"/>
      <c r="M483" s="134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  <c r="FD483" s="20"/>
      <c r="FE483" s="20"/>
      <c r="FF483" s="20"/>
      <c r="FG483" s="20"/>
      <c r="FH483" s="20"/>
      <c r="FI483" s="20"/>
      <c r="FJ483" s="20"/>
      <c r="FK483" s="20"/>
      <c r="FL483" s="20"/>
      <c r="FM483" s="20"/>
      <c r="FN483" s="20"/>
      <c r="FO483" s="20"/>
      <c r="FP483" s="20"/>
      <c r="FQ483" s="20"/>
      <c r="FR483" s="20"/>
      <c r="FS483" s="20"/>
      <c r="FT483" s="20"/>
      <c r="FU483" s="20"/>
      <c r="FV483" s="20"/>
      <c r="FW483" s="20"/>
      <c r="FX483" s="20"/>
      <c r="FY483" s="20"/>
      <c r="FZ483" s="20"/>
      <c r="GA483" s="20"/>
      <c r="GB483" s="20"/>
      <c r="GC483" s="20"/>
      <c r="GD483" s="20"/>
      <c r="GE483" s="20"/>
      <c r="GF483" s="20"/>
      <c r="GG483" s="20"/>
      <c r="GH483" s="20"/>
      <c r="GI483" s="20"/>
      <c r="GJ483" s="20"/>
      <c r="GK483" s="20"/>
      <c r="GL483" s="20"/>
      <c r="GM483" s="20"/>
      <c r="GN483" s="20"/>
      <c r="GO483" s="20"/>
      <c r="GP483" s="20"/>
      <c r="GQ483" s="20"/>
      <c r="GR483" s="20"/>
      <c r="GS483" s="20"/>
      <c r="GT483" s="20"/>
      <c r="GU483" s="20"/>
      <c r="GV483" s="20"/>
      <c r="GW483" s="20"/>
      <c r="GX483" s="20"/>
      <c r="GY483" s="20"/>
      <c r="GZ483" s="20"/>
      <c r="HA483" s="20"/>
      <c r="HB483" s="20"/>
      <c r="HC483" s="20"/>
      <c r="HD483" s="20"/>
      <c r="HE483" s="20"/>
      <c r="HF483" s="20"/>
      <c r="HG483" s="20"/>
      <c r="HH483" s="20"/>
      <c r="HI483" s="20"/>
      <c r="HJ483" s="20"/>
      <c r="HK483" s="20"/>
      <c r="HL483" s="20"/>
      <c r="HM483" s="20"/>
      <c r="HN483" s="20"/>
      <c r="HO483" s="20"/>
      <c r="HP483" s="20"/>
      <c r="HQ483" s="20"/>
      <c r="HR483" s="20"/>
      <c r="HS483" s="20"/>
      <c r="HT483" s="20"/>
      <c r="HU483" s="20"/>
      <c r="HV483" s="20"/>
      <c r="HW483" s="20"/>
      <c r="HX483" s="20"/>
      <c r="HY483" s="20"/>
      <c r="HZ483" s="20"/>
      <c r="IA483" s="20"/>
      <c r="IB483" s="20"/>
      <c r="IC483" s="20"/>
      <c r="ID483" s="20"/>
      <c r="IE483" s="20"/>
      <c r="IF483" s="20"/>
      <c r="IG483" s="20"/>
      <c r="IH483" s="20"/>
      <c r="II483" s="20"/>
      <c r="IJ483" s="20"/>
      <c r="IK483" s="20"/>
      <c r="IL483" s="20"/>
      <c r="IM483" s="20"/>
      <c r="IN483" s="20"/>
      <c r="IO483" s="20"/>
      <c r="IP483" s="20"/>
      <c r="IQ483" s="20"/>
      <c r="IR483" s="20"/>
      <c r="IS483" s="20"/>
      <c r="IT483" s="20"/>
      <c r="IU483" s="20"/>
      <c r="IV483" s="20"/>
    </row>
    <row r="484" spans="1:256" s="119" customFormat="1" x14ac:dyDescent="0.25">
      <c r="A484" s="76"/>
      <c r="B484" s="20"/>
      <c r="C484" s="81"/>
      <c r="D484" s="117"/>
      <c r="E484" s="81"/>
      <c r="F484" s="80"/>
      <c r="G484" s="81"/>
      <c r="H484" s="134"/>
      <c r="I484" s="134"/>
      <c r="J484" s="134"/>
      <c r="K484" s="134"/>
      <c r="L484" s="134"/>
      <c r="M484" s="134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  <c r="FD484" s="20"/>
      <c r="FE484" s="20"/>
      <c r="FF484" s="20"/>
      <c r="FG484" s="20"/>
      <c r="FH484" s="20"/>
      <c r="FI484" s="20"/>
      <c r="FJ484" s="20"/>
      <c r="FK484" s="20"/>
      <c r="FL484" s="20"/>
      <c r="FM484" s="20"/>
      <c r="FN484" s="20"/>
      <c r="FO484" s="20"/>
      <c r="FP484" s="20"/>
      <c r="FQ484" s="20"/>
      <c r="FR484" s="20"/>
      <c r="FS484" s="20"/>
      <c r="FT484" s="20"/>
      <c r="FU484" s="20"/>
      <c r="FV484" s="20"/>
      <c r="FW484" s="20"/>
      <c r="FX484" s="20"/>
      <c r="FY484" s="20"/>
      <c r="FZ484" s="20"/>
      <c r="GA484" s="20"/>
      <c r="GB484" s="20"/>
      <c r="GC484" s="20"/>
      <c r="GD484" s="20"/>
      <c r="GE484" s="20"/>
      <c r="GF484" s="20"/>
      <c r="GG484" s="20"/>
      <c r="GH484" s="20"/>
      <c r="GI484" s="20"/>
      <c r="GJ484" s="20"/>
      <c r="GK484" s="20"/>
      <c r="GL484" s="20"/>
      <c r="GM484" s="20"/>
      <c r="GN484" s="20"/>
      <c r="GO484" s="20"/>
      <c r="GP484" s="20"/>
      <c r="GQ484" s="20"/>
      <c r="GR484" s="20"/>
      <c r="GS484" s="20"/>
      <c r="GT484" s="20"/>
      <c r="GU484" s="20"/>
      <c r="GV484" s="20"/>
      <c r="GW484" s="20"/>
      <c r="GX484" s="20"/>
      <c r="GY484" s="20"/>
      <c r="GZ484" s="20"/>
      <c r="HA484" s="20"/>
      <c r="HB484" s="20"/>
      <c r="HC484" s="20"/>
      <c r="HD484" s="20"/>
      <c r="HE484" s="20"/>
      <c r="HF484" s="20"/>
      <c r="HG484" s="20"/>
      <c r="HH484" s="20"/>
      <c r="HI484" s="20"/>
      <c r="HJ484" s="20"/>
      <c r="HK484" s="20"/>
      <c r="HL484" s="20"/>
      <c r="HM484" s="20"/>
      <c r="HN484" s="20"/>
      <c r="HO484" s="20"/>
      <c r="HP484" s="20"/>
      <c r="HQ484" s="20"/>
      <c r="HR484" s="20"/>
      <c r="HS484" s="20"/>
      <c r="HT484" s="20"/>
      <c r="HU484" s="20"/>
      <c r="HV484" s="20"/>
      <c r="HW484" s="20"/>
      <c r="HX484" s="20"/>
      <c r="HY484" s="20"/>
      <c r="HZ484" s="20"/>
      <c r="IA484" s="20"/>
      <c r="IB484" s="20"/>
      <c r="IC484" s="20"/>
      <c r="ID484" s="20"/>
      <c r="IE484" s="20"/>
      <c r="IF484" s="20"/>
      <c r="IG484" s="20"/>
      <c r="IH484" s="20"/>
      <c r="II484" s="20"/>
      <c r="IJ484" s="20"/>
      <c r="IK484" s="20"/>
      <c r="IL484" s="20"/>
      <c r="IM484" s="20"/>
      <c r="IN484" s="20"/>
      <c r="IO484" s="20"/>
      <c r="IP484" s="20"/>
      <c r="IQ484" s="20"/>
      <c r="IR484" s="20"/>
      <c r="IS484" s="20"/>
      <c r="IT484" s="20"/>
      <c r="IU484" s="20"/>
      <c r="IV484" s="20"/>
    </row>
    <row r="485" spans="1:256" s="119" customFormat="1" x14ac:dyDescent="0.25">
      <c r="A485" s="76"/>
      <c r="B485" s="20"/>
      <c r="C485" s="81"/>
      <c r="D485" s="117"/>
      <c r="E485" s="81"/>
      <c r="F485" s="80"/>
      <c r="G485" s="81"/>
      <c r="H485" s="134"/>
      <c r="I485" s="134"/>
      <c r="J485" s="134"/>
      <c r="K485" s="134"/>
      <c r="L485" s="134"/>
      <c r="M485" s="134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  <c r="FD485" s="20"/>
      <c r="FE485" s="20"/>
      <c r="FF485" s="20"/>
      <c r="FG485" s="20"/>
      <c r="FH485" s="20"/>
      <c r="FI485" s="20"/>
      <c r="FJ485" s="20"/>
      <c r="FK485" s="20"/>
      <c r="FL485" s="20"/>
      <c r="FM485" s="20"/>
      <c r="FN485" s="20"/>
      <c r="FO485" s="20"/>
      <c r="FP485" s="20"/>
      <c r="FQ485" s="20"/>
      <c r="FR485" s="20"/>
      <c r="FS485" s="20"/>
      <c r="FT485" s="20"/>
      <c r="FU485" s="20"/>
      <c r="FV485" s="20"/>
      <c r="FW485" s="20"/>
      <c r="FX485" s="20"/>
      <c r="FY485" s="20"/>
      <c r="FZ485" s="20"/>
      <c r="GA485" s="20"/>
      <c r="GB485" s="20"/>
      <c r="GC485" s="20"/>
      <c r="GD485" s="20"/>
      <c r="GE485" s="20"/>
      <c r="GF485" s="20"/>
      <c r="GG485" s="20"/>
      <c r="GH485" s="20"/>
      <c r="GI485" s="20"/>
      <c r="GJ485" s="20"/>
      <c r="GK485" s="20"/>
      <c r="GL485" s="20"/>
      <c r="GM485" s="20"/>
      <c r="GN485" s="20"/>
      <c r="GO485" s="20"/>
      <c r="GP485" s="20"/>
      <c r="GQ485" s="20"/>
      <c r="GR485" s="20"/>
      <c r="GS485" s="20"/>
      <c r="GT485" s="20"/>
      <c r="GU485" s="20"/>
      <c r="GV485" s="20"/>
      <c r="GW485" s="20"/>
      <c r="GX485" s="20"/>
      <c r="GY485" s="20"/>
      <c r="GZ485" s="20"/>
      <c r="HA485" s="20"/>
      <c r="HB485" s="20"/>
      <c r="HC485" s="20"/>
      <c r="HD485" s="20"/>
      <c r="HE485" s="20"/>
      <c r="HF485" s="20"/>
      <c r="HG485" s="20"/>
      <c r="HH485" s="20"/>
      <c r="HI485" s="20"/>
      <c r="HJ485" s="20"/>
      <c r="HK485" s="20"/>
      <c r="HL485" s="20"/>
      <c r="HM485" s="20"/>
      <c r="HN485" s="20"/>
      <c r="HO485" s="20"/>
      <c r="HP485" s="20"/>
      <c r="HQ485" s="20"/>
      <c r="HR485" s="20"/>
      <c r="HS485" s="20"/>
      <c r="HT485" s="20"/>
      <c r="HU485" s="20"/>
      <c r="HV485" s="20"/>
      <c r="HW485" s="20"/>
      <c r="HX485" s="20"/>
      <c r="HY485" s="20"/>
      <c r="HZ485" s="20"/>
      <c r="IA485" s="20"/>
      <c r="IB485" s="20"/>
      <c r="IC485" s="20"/>
      <c r="ID485" s="20"/>
      <c r="IE485" s="20"/>
      <c r="IF485" s="20"/>
      <c r="IG485" s="20"/>
      <c r="IH485" s="20"/>
      <c r="II485" s="20"/>
      <c r="IJ485" s="20"/>
      <c r="IK485" s="20"/>
      <c r="IL485" s="20"/>
      <c r="IM485" s="20"/>
      <c r="IN485" s="20"/>
      <c r="IO485" s="20"/>
      <c r="IP485" s="20"/>
      <c r="IQ485" s="20"/>
      <c r="IR485" s="20"/>
      <c r="IS485" s="20"/>
      <c r="IT485" s="20"/>
      <c r="IU485" s="20"/>
      <c r="IV485" s="20"/>
    </row>
    <row r="486" spans="1:256" s="119" customFormat="1" x14ac:dyDescent="0.25">
      <c r="A486" s="76"/>
      <c r="B486" s="20"/>
      <c r="C486" s="81"/>
      <c r="D486" s="117"/>
      <c r="E486" s="81"/>
      <c r="F486" s="80"/>
      <c r="G486" s="81"/>
      <c r="H486" s="134"/>
      <c r="I486" s="134"/>
      <c r="J486" s="134"/>
      <c r="K486" s="134"/>
      <c r="L486" s="134"/>
      <c r="M486" s="134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  <c r="FD486" s="20"/>
      <c r="FE486" s="20"/>
      <c r="FF486" s="20"/>
      <c r="FG486" s="20"/>
      <c r="FH486" s="20"/>
      <c r="FI486" s="20"/>
      <c r="FJ486" s="20"/>
      <c r="FK486" s="20"/>
      <c r="FL486" s="20"/>
      <c r="FM486" s="20"/>
      <c r="FN486" s="20"/>
      <c r="FO486" s="20"/>
      <c r="FP486" s="20"/>
      <c r="FQ486" s="20"/>
      <c r="FR486" s="20"/>
      <c r="FS486" s="20"/>
      <c r="FT486" s="20"/>
      <c r="FU486" s="20"/>
      <c r="FV486" s="20"/>
      <c r="FW486" s="20"/>
      <c r="FX486" s="20"/>
      <c r="FY486" s="20"/>
      <c r="FZ486" s="20"/>
      <c r="GA486" s="20"/>
      <c r="GB486" s="20"/>
      <c r="GC486" s="20"/>
      <c r="GD486" s="20"/>
      <c r="GE486" s="20"/>
      <c r="GF486" s="20"/>
      <c r="GG486" s="20"/>
      <c r="GH486" s="20"/>
      <c r="GI486" s="20"/>
      <c r="GJ486" s="20"/>
      <c r="GK486" s="20"/>
      <c r="GL486" s="20"/>
      <c r="GM486" s="20"/>
      <c r="GN486" s="20"/>
      <c r="GO486" s="20"/>
      <c r="GP486" s="20"/>
      <c r="GQ486" s="20"/>
      <c r="GR486" s="20"/>
      <c r="GS486" s="20"/>
      <c r="GT486" s="20"/>
      <c r="GU486" s="20"/>
      <c r="GV486" s="20"/>
      <c r="GW486" s="20"/>
      <c r="GX486" s="20"/>
      <c r="GY486" s="20"/>
      <c r="GZ486" s="20"/>
      <c r="HA486" s="20"/>
      <c r="HB486" s="20"/>
      <c r="HC486" s="20"/>
      <c r="HD486" s="20"/>
      <c r="HE486" s="20"/>
      <c r="HF486" s="20"/>
      <c r="HG486" s="20"/>
      <c r="HH486" s="20"/>
      <c r="HI486" s="20"/>
      <c r="HJ486" s="20"/>
      <c r="HK486" s="20"/>
      <c r="HL486" s="20"/>
      <c r="HM486" s="20"/>
      <c r="HN486" s="20"/>
      <c r="HO486" s="20"/>
      <c r="HP486" s="20"/>
      <c r="HQ486" s="20"/>
      <c r="HR486" s="20"/>
      <c r="HS486" s="20"/>
      <c r="HT486" s="20"/>
      <c r="HU486" s="20"/>
      <c r="HV486" s="20"/>
      <c r="HW486" s="20"/>
      <c r="HX486" s="20"/>
      <c r="HY486" s="20"/>
      <c r="HZ486" s="20"/>
      <c r="IA486" s="20"/>
      <c r="IB486" s="20"/>
      <c r="IC486" s="20"/>
      <c r="ID486" s="20"/>
      <c r="IE486" s="20"/>
      <c r="IF486" s="20"/>
      <c r="IG486" s="20"/>
      <c r="IH486" s="20"/>
      <c r="II486" s="20"/>
      <c r="IJ486" s="20"/>
      <c r="IK486" s="20"/>
      <c r="IL486" s="20"/>
      <c r="IM486" s="20"/>
      <c r="IN486" s="20"/>
      <c r="IO486" s="20"/>
      <c r="IP486" s="20"/>
      <c r="IQ486" s="20"/>
      <c r="IR486" s="20"/>
      <c r="IS486" s="20"/>
      <c r="IT486" s="20"/>
      <c r="IU486" s="20"/>
      <c r="IV486" s="20"/>
    </row>
    <row r="487" spans="1:256" s="119" customFormat="1" x14ac:dyDescent="0.25">
      <c r="A487" s="76"/>
      <c r="B487" s="20"/>
      <c r="C487" s="81"/>
      <c r="D487" s="117"/>
      <c r="E487" s="81"/>
      <c r="F487" s="80"/>
      <c r="G487" s="81"/>
      <c r="H487" s="134"/>
      <c r="I487" s="134"/>
      <c r="J487" s="134"/>
      <c r="K487" s="134"/>
      <c r="L487" s="134"/>
      <c r="M487" s="134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  <c r="FD487" s="20"/>
      <c r="FE487" s="20"/>
      <c r="FF487" s="20"/>
      <c r="FG487" s="20"/>
      <c r="FH487" s="20"/>
      <c r="FI487" s="20"/>
      <c r="FJ487" s="20"/>
      <c r="FK487" s="20"/>
      <c r="FL487" s="20"/>
      <c r="FM487" s="20"/>
      <c r="FN487" s="20"/>
      <c r="FO487" s="20"/>
      <c r="FP487" s="20"/>
      <c r="FQ487" s="20"/>
      <c r="FR487" s="20"/>
      <c r="FS487" s="20"/>
      <c r="FT487" s="20"/>
      <c r="FU487" s="20"/>
      <c r="FV487" s="20"/>
      <c r="FW487" s="20"/>
      <c r="FX487" s="20"/>
      <c r="FY487" s="20"/>
      <c r="FZ487" s="20"/>
      <c r="GA487" s="20"/>
      <c r="GB487" s="20"/>
      <c r="GC487" s="20"/>
      <c r="GD487" s="20"/>
      <c r="GE487" s="20"/>
      <c r="GF487" s="20"/>
      <c r="GG487" s="20"/>
      <c r="GH487" s="20"/>
      <c r="GI487" s="20"/>
      <c r="GJ487" s="20"/>
      <c r="GK487" s="20"/>
      <c r="GL487" s="20"/>
      <c r="GM487" s="20"/>
      <c r="GN487" s="20"/>
      <c r="GO487" s="20"/>
      <c r="GP487" s="20"/>
      <c r="GQ487" s="20"/>
      <c r="GR487" s="20"/>
      <c r="GS487" s="20"/>
      <c r="GT487" s="20"/>
      <c r="GU487" s="20"/>
      <c r="GV487" s="20"/>
      <c r="GW487" s="20"/>
      <c r="GX487" s="20"/>
      <c r="GY487" s="20"/>
      <c r="GZ487" s="20"/>
      <c r="HA487" s="20"/>
      <c r="HB487" s="20"/>
      <c r="HC487" s="20"/>
      <c r="HD487" s="20"/>
      <c r="HE487" s="20"/>
      <c r="HF487" s="20"/>
      <c r="HG487" s="20"/>
      <c r="HH487" s="20"/>
      <c r="HI487" s="20"/>
      <c r="HJ487" s="20"/>
      <c r="HK487" s="20"/>
      <c r="HL487" s="20"/>
      <c r="HM487" s="20"/>
      <c r="HN487" s="20"/>
      <c r="HO487" s="20"/>
      <c r="HP487" s="20"/>
      <c r="HQ487" s="20"/>
      <c r="HR487" s="20"/>
      <c r="HS487" s="20"/>
      <c r="HT487" s="20"/>
      <c r="HU487" s="20"/>
      <c r="HV487" s="20"/>
      <c r="HW487" s="20"/>
      <c r="HX487" s="20"/>
      <c r="HY487" s="20"/>
      <c r="HZ487" s="20"/>
      <c r="IA487" s="20"/>
      <c r="IB487" s="20"/>
      <c r="IC487" s="20"/>
      <c r="ID487" s="20"/>
      <c r="IE487" s="20"/>
      <c r="IF487" s="20"/>
      <c r="IG487" s="20"/>
      <c r="IH487" s="20"/>
      <c r="II487" s="20"/>
      <c r="IJ487" s="20"/>
      <c r="IK487" s="20"/>
      <c r="IL487" s="20"/>
      <c r="IM487" s="20"/>
      <c r="IN487" s="20"/>
      <c r="IO487" s="20"/>
      <c r="IP487" s="20"/>
      <c r="IQ487" s="20"/>
      <c r="IR487" s="20"/>
      <c r="IS487" s="20"/>
      <c r="IT487" s="20"/>
      <c r="IU487" s="20"/>
      <c r="IV487" s="20"/>
    </row>
    <row r="488" spans="1:256" s="119" customFormat="1" x14ac:dyDescent="0.25">
      <c r="A488" s="76"/>
      <c r="B488" s="20"/>
      <c r="C488" s="81"/>
      <c r="D488" s="117"/>
      <c r="E488" s="81"/>
      <c r="F488" s="80"/>
      <c r="G488" s="81"/>
      <c r="H488" s="134"/>
      <c r="I488" s="134"/>
      <c r="J488" s="134"/>
      <c r="K488" s="134"/>
      <c r="L488" s="134"/>
      <c r="M488" s="134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  <c r="FD488" s="20"/>
      <c r="FE488" s="20"/>
      <c r="FF488" s="20"/>
      <c r="FG488" s="20"/>
      <c r="FH488" s="20"/>
      <c r="FI488" s="20"/>
      <c r="FJ488" s="20"/>
      <c r="FK488" s="20"/>
      <c r="FL488" s="20"/>
      <c r="FM488" s="20"/>
      <c r="FN488" s="20"/>
      <c r="FO488" s="20"/>
      <c r="FP488" s="20"/>
      <c r="FQ488" s="20"/>
      <c r="FR488" s="20"/>
      <c r="FS488" s="20"/>
      <c r="FT488" s="20"/>
      <c r="FU488" s="20"/>
      <c r="FV488" s="20"/>
      <c r="FW488" s="20"/>
      <c r="FX488" s="20"/>
      <c r="FY488" s="20"/>
      <c r="FZ488" s="20"/>
      <c r="GA488" s="20"/>
      <c r="GB488" s="20"/>
      <c r="GC488" s="20"/>
      <c r="GD488" s="20"/>
      <c r="GE488" s="20"/>
      <c r="GF488" s="20"/>
      <c r="GG488" s="20"/>
      <c r="GH488" s="20"/>
      <c r="GI488" s="20"/>
      <c r="GJ488" s="20"/>
      <c r="GK488" s="20"/>
      <c r="GL488" s="20"/>
      <c r="GM488" s="20"/>
      <c r="GN488" s="20"/>
      <c r="GO488" s="20"/>
      <c r="GP488" s="20"/>
      <c r="GQ488" s="20"/>
      <c r="GR488" s="20"/>
      <c r="GS488" s="20"/>
      <c r="GT488" s="20"/>
      <c r="GU488" s="20"/>
      <c r="GV488" s="20"/>
      <c r="GW488" s="20"/>
      <c r="GX488" s="20"/>
      <c r="GY488" s="20"/>
      <c r="GZ488" s="20"/>
      <c r="HA488" s="20"/>
      <c r="HB488" s="20"/>
      <c r="HC488" s="20"/>
      <c r="HD488" s="20"/>
      <c r="HE488" s="20"/>
      <c r="HF488" s="20"/>
      <c r="HG488" s="20"/>
      <c r="HH488" s="20"/>
      <c r="HI488" s="20"/>
      <c r="HJ488" s="20"/>
      <c r="HK488" s="20"/>
      <c r="HL488" s="20"/>
      <c r="HM488" s="20"/>
      <c r="HN488" s="20"/>
      <c r="HO488" s="20"/>
      <c r="HP488" s="20"/>
      <c r="HQ488" s="20"/>
      <c r="HR488" s="20"/>
      <c r="HS488" s="20"/>
      <c r="HT488" s="20"/>
      <c r="HU488" s="20"/>
      <c r="HV488" s="20"/>
      <c r="HW488" s="20"/>
      <c r="HX488" s="20"/>
      <c r="HY488" s="20"/>
      <c r="HZ488" s="20"/>
      <c r="IA488" s="20"/>
      <c r="IB488" s="20"/>
      <c r="IC488" s="20"/>
      <c r="ID488" s="20"/>
      <c r="IE488" s="20"/>
      <c r="IF488" s="20"/>
      <c r="IG488" s="20"/>
      <c r="IH488" s="20"/>
      <c r="II488" s="20"/>
      <c r="IJ488" s="20"/>
      <c r="IK488" s="20"/>
      <c r="IL488" s="20"/>
      <c r="IM488" s="20"/>
      <c r="IN488" s="20"/>
      <c r="IO488" s="20"/>
      <c r="IP488" s="20"/>
      <c r="IQ488" s="20"/>
      <c r="IR488" s="20"/>
      <c r="IS488" s="20"/>
      <c r="IT488" s="20"/>
      <c r="IU488" s="20"/>
      <c r="IV488" s="20"/>
    </row>
    <row r="489" spans="1:256" s="119" customFormat="1" x14ac:dyDescent="0.25">
      <c r="A489" s="76"/>
      <c r="B489" s="20"/>
      <c r="C489" s="81"/>
      <c r="D489" s="117"/>
      <c r="E489" s="81"/>
      <c r="F489" s="80"/>
      <c r="G489" s="81"/>
      <c r="H489" s="134"/>
      <c r="I489" s="134"/>
      <c r="J489" s="134"/>
      <c r="K489" s="134"/>
      <c r="L489" s="134"/>
      <c r="M489" s="134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  <c r="DV489" s="20"/>
      <c r="DW489" s="20"/>
      <c r="DX489" s="20"/>
      <c r="DY489" s="20"/>
      <c r="DZ489" s="20"/>
      <c r="EA489" s="20"/>
      <c r="EB489" s="20"/>
      <c r="EC489" s="20"/>
      <c r="ED489" s="20"/>
      <c r="EE489" s="20"/>
      <c r="EF489" s="20"/>
      <c r="EG489" s="20"/>
      <c r="EH489" s="20"/>
      <c r="EI489" s="20"/>
      <c r="EJ489" s="20"/>
      <c r="EK489" s="20"/>
      <c r="EL489" s="20"/>
      <c r="EM489" s="20"/>
      <c r="EN489" s="20"/>
      <c r="EO489" s="20"/>
      <c r="EP489" s="20"/>
      <c r="EQ489" s="20"/>
      <c r="ER489" s="20"/>
      <c r="ES489" s="20"/>
      <c r="ET489" s="20"/>
      <c r="EU489" s="20"/>
      <c r="EV489" s="20"/>
      <c r="EW489" s="20"/>
      <c r="EX489" s="20"/>
      <c r="EY489" s="20"/>
      <c r="EZ489" s="20"/>
      <c r="FA489" s="20"/>
      <c r="FB489" s="20"/>
      <c r="FC489" s="20"/>
      <c r="FD489" s="20"/>
      <c r="FE489" s="20"/>
      <c r="FF489" s="20"/>
      <c r="FG489" s="20"/>
      <c r="FH489" s="20"/>
      <c r="FI489" s="20"/>
      <c r="FJ489" s="20"/>
      <c r="FK489" s="20"/>
      <c r="FL489" s="20"/>
      <c r="FM489" s="20"/>
      <c r="FN489" s="20"/>
      <c r="FO489" s="20"/>
      <c r="FP489" s="20"/>
      <c r="FQ489" s="20"/>
      <c r="FR489" s="20"/>
      <c r="FS489" s="20"/>
      <c r="FT489" s="20"/>
      <c r="FU489" s="20"/>
      <c r="FV489" s="20"/>
      <c r="FW489" s="20"/>
      <c r="FX489" s="20"/>
      <c r="FY489" s="20"/>
      <c r="FZ489" s="20"/>
      <c r="GA489" s="20"/>
      <c r="GB489" s="20"/>
      <c r="GC489" s="20"/>
      <c r="GD489" s="20"/>
      <c r="GE489" s="20"/>
      <c r="GF489" s="20"/>
      <c r="GG489" s="20"/>
      <c r="GH489" s="20"/>
      <c r="GI489" s="20"/>
      <c r="GJ489" s="20"/>
      <c r="GK489" s="20"/>
      <c r="GL489" s="20"/>
      <c r="GM489" s="20"/>
      <c r="GN489" s="20"/>
      <c r="GO489" s="20"/>
      <c r="GP489" s="20"/>
      <c r="GQ489" s="20"/>
      <c r="GR489" s="20"/>
      <c r="GS489" s="20"/>
      <c r="GT489" s="20"/>
      <c r="GU489" s="20"/>
      <c r="GV489" s="20"/>
      <c r="GW489" s="20"/>
      <c r="GX489" s="20"/>
      <c r="GY489" s="20"/>
      <c r="GZ489" s="20"/>
      <c r="HA489" s="20"/>
      <c r="HB489" s="20"/>
      <c r="HC489" s="20"/>
      <c r="HD489" s="20"/>
      <c r="HE489" s="20"/>
      <c r="HF489" s="20"/>
      <c r="HG489" s="20"/>
      <c r="HH489" s="20"/>
      <c r="HI489" s="20"/>
      <c r="HJ489" s="20"/>
      <c r="HK489" s="20"/>
      <c r="HL489" s="20"/>
      <c r="HM489" s="20"/>
      <c r="HN489" s="20"/>
      <c r="HO489" s="20"/>
      <c r="HP489" s="20"/>
      <c r="HQ489" s="20"/>
      <c r="HR489" s="20"/>
      <c r="HS489" s="20"/>
      <c r="HT489" s="20"/>
      <c r="HU489" s="20"/>
      <c r="HV489" s="20"/>
      <c r="HW489" s="20"/>
      <c r="HX489" s="20"/>
      <c r="HY489" s="20"/>
      <c r="HZ489" s="20"/>
      <c r="IA489" s="20"/>
      <c r="IB489" s="20"/>
      <c r="IC489" s="20"/>
      <c r="ID489" s="20"/>
      <c r="IE489" s="20"/>
      <c r="IF489" s="20"/>
      <c r="IG489" s="20"/>
      <c r="IH489" s="20"/>
      <c r="II489" s="20"/>
      <c r="IJ489" s="20"/>
      <c r="IK489" s="20"/>
      <c r="IL489" s="20"/>
      <c r="IM489" s="20"/>
      <c r="IN489" s="20"/>
      <c r="IO489" s="20"/>
      <c r="IP489" s="20"/>
      <c r="IQ489" s="20"/>
      <c r="IR489" s="20"/>
      <c r="IS489" s="20"/>
      <c r="IT489" s="20"/>
      <c r="IU489" s="20"/>
      <c r="IV489" s="20"/>
    </row>
    <row r="490" spans="1:256" s="119" customFormat="1" x14ac:dyDescent="0.25">
      <c r="A490" s="76"/>
      <c r="B490" s="20"/>
      <c r="C490" s="81"/>
      <c r="D490" s="117"/>
      <c r="E490" s="81"/>
      <c r="F490" s="80"/>
      <c r="G490" s="81"/>
      <c r="H490" s="134"/>
      <c r="I490" s="134"/>
      <c r="J490" s="134"/>
      <c r="K490" s="134"/>
      <c r="L490" s="134"/>
      <c r="M490" s="134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  <c r="FD490" s="20"/>
      <c r="FE490" s="20"/>
      <c r="FF490" s="20"/>
      <c r="FG490" s="20"/>
      <c r="FH490" s="20"/>
      <c r="FI490" s="20"/>
      <c r="FJ490" s="20"/>
      <c r="FK490" s="20"/>
      <c r="FL490" s="20"/>
      <c r="FM490" s="20"/>
      <c r="FN490" s="20"/>
      <c r="FO490" s="20"/>
      <c r="FP490" s="20"/>
      <c r="FQ490" s="20"/>
      <c r="FR490" s="20"/>
      <c r="FS490" s="20"/>
      <c r="FT490" s="20"/>
      <c r="FU490" s="20"/>
      <c r="FV490" s="20"/>
      <c r="FW490" s="20"/>
      <c r="FX490" s="20"/>
      <c r="FY490" s="20"/>
      <c r="FZ490" s="20"/>
      <c r="GA490" s="20"/>
      <c r="GB490" s="20"/>
      <c r="GC490" s="20"/>
      <c r="GD490" s="20"/>
      <c r="GE490" s="20"/>
      <c r="GF490" s="20"/>
      <c r="GG490" s="20"/>
      <c r="GH490" s="20"/>
      <c r="GI490" s="20"/>
      <c r="GJ490" s="20"/>
      <c r="GK490" s="20"/>
      <c r="GL490" s="20"/>
      <c r="GM490" s="20"/>
      <c r="GN490" s="20"/>
      <c r="GO490" s="20"/>
      <c r="GP490" s="20"/>
      <c r="GQ490" s="20"/>
      <c r="GR490" s="20"/>
      <c r="GS490" s="20"/>
      <c r="GT490" s="20"/>
      <c r="GU490" s="20"/>
      <c r="GV490" s="20"/>
      <c r="GW490" s="20"/>
      <c r="GX490" s="20"/>
      <c r="GY490" s="20"/>
      <c r="GZ490" s="20"/>
      <c r="HA490" s="20"/>
      <c r="HB490" s="20"/>
      <c r="HC490" s="20"/>
      <c r="HD490" s="20"/>
      <c r="HE490" s="20"/>
      <c r="HF490" s="20"/>
      <c r="HG490" s="20"/>
      <c r="HH490" s="20"/>
      <c r="HI490" s="20"/>
      <c r="HJ490" s="20"/>
      <c r="HK490" s="20"/>
      <c r="HL490" s="20"/>
      <c r="HM490" s="20"/>
      <c r="HN490" s="20"/>
      <c r="HO490" s="20"/>
      <c r="HP490" s="20"/>
      <c r="HQ490" s="20"/>
      <c r="HR490" s="20"/>
      <c r="HS490" s="20"/>
      <c r="HT490" s="20"/>
      <c r="HU490" s="20"/>
      <c r="HV490" s="20"/>
      <c r="HW490" s="20"/>
      <c r="HX490" s="20"/>
      <c r="HY490" s="20"/>
      <c r="HZ490" s="20"/>
      <c r="IA490" s="20"/>
      <c r="IB490" s="20"/>
      <c r="IC490" s="20"/>
      <c r="ID490" s="20"/>
      <c r="IE490" s="20"/>
      <c r="IF490" s="20"/>
      <c r="IG490" s="20"/>
      <c r="IH490" s="20"/>
      <c r="II490" s="20"/>
      <c r="IJ490" s="20"/>
      <c r="IK490" s="20"/>
      <c r="IL490" s="20"/>
      <c r="IM490" s="20"/>
      <c r="IN490" s="20"/>
      <c r="IO490" s="20"/>
      <c r="IP490" s="20"/>
      <c r="IQ490" s="20"/>
      <c r="IR490" s="20"/>
      <c r="IS490" s="20"/>
      <c r="IT490" s="20"/>
      <c r="IU490" s="20"/>
      <c r="IV490" s="20"/>
    </row>
    <row r="491" spans="1:256" s="119" customFormat="1" x14ac:dyDescent="0.25">
      <c r="A491" s="76"/>
      <c r="B491" s="20"/>
      <c r="C491" s="81"/>
      <c r="D491" s="117"/>
      <c r="E491" s="81"/>
      <c r="F491" s="80"/>
      <c r="G491" s="81"/>
      <c r="H491" s="134"/>
      <c r="I491" s="134"/>
      <c r="J491" s="134"/>
      <c r="K491" s="134"/>
      <c r="L491" s="134"/>
      <c r="M491" s="134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  <c r="FD491" s="20"/>
      <c r="FE491" s="20"/>
      <c r="FF491" s="20"/>
      <c r="FG491" s="20"/>
      <c r="FH491" s="20"/>
      <c r="FI491" s="20"/>
      <c r="FJ491" s="20"/>
      <c r="FK491" s="20"/>
      <c r="FL491" s="20"/>
      <c r="FM491" s="20"/>
      <c r="FN491" s="20"/>
      <c r="FO491" s="20"/>
      <c r="FP491" s="20"/>
      <c r="FQ491" s="20"/>
      <c r="FR491" s="20"/>
      <c r="FS491" s="20"/>
      <c r="FT491" s="20"/>
      <c r="FU491" s="20"/>
      <c r="FV491" s="20"/>
      <c r="FW491" s="20"/>
      <c r="FX491" s="20"/>
      <c r="FY491" s="20"/>
      <c r="FZ491" s="20"/>
      <c r="GA491" s="20"/>
      <c r="GB491" s="20"/>
      <c r="GC491" s="20"/>
      <c r="GD491" s="20"/>
      <c r="GE491" s="20"/>
      <c r="GF491" s="20"/>
      <c r="GG491" s="20"/>
      <c r="GH491" s="20"/>
      <c r="GI491" s="20"/>
      <c r="GJ491" s="20"/>
      <c r="GK491" s="20"/>
      <c r="GL491" s="20"/>
      <c r="GM491" s="20"/>
      <c r="GN491" s="20"/>
      <c r="GO491" s="20"/>
      <c r="GP491" s="20"/>
      <c r="GQ491" s="20"/>
      <c r="GR491" s="20"/>
      <c r="GS491" s="20"/>
      <c r="GT491" s="20"/>
      <c r="GU491" s="20"/>
      <c r="GV491" s="20"/>
      <c r="GW491" s="20"/>
      <c r="GX491" s="20"/>
      <c r="GY491" s="20"/>
      <c r="GZ491" s="20"/>
      <c r="HA491" s="20"/>
      <c r="HB491" s="20"/>
      <c r="HC491" s="20"/>
      <c r="HD491" s="20"/>
      <c r="HE491" s="20"/>
      <c r="HF491" s="20"/>
      <c r="HG491" s="20"/>
      <c r="HH491" s="20"/>
      <c r="HI491" s="20"/>
      <c r="HJ491" s="20"/>
      <c r="HK491" s="20"/>
      <c r="HL491" s="20"/>
      <c r="HM491" s="20"/>
      <c r="HN491" s="20"/>
      <c r="HO491" s="20"/>
      <c r="HP491" s="20"/>
      <c r="HQ491" s="20"/>
      <c r="HR491" s="20"/>
      <c r="HS491" s="20"/>
      <c r="HT491" s="20"/>
      <c r="HU491" s="20"/>
      <c r="HV491" s="20"/>
      <c r="HW491" s="20"/>
      <c r="HX491" s="20"/>
      <c r="HY491" s="20"/>
      <c r="HZ491" s="20"/>
      <c r="IA491" s="20"/>
      <c r="IB491" s="20"/>
      <c r="IC491" s="20"/>
      <c r="ID491" s="20"/>
      <c r="IE491" s="20"/>
      <c r="IF491" s="20"/>
      <c r="IG491" s="20"/>
      <c r="IH491" s="20"/>
      <c r="II491" s="20"/>
      <c r="IJ491" s="20"/>
      <c r="IK491" s="20"/>
      <c r="IL491" s="20"/>
      <c r="IM491" s="20"/>
      <c r="IN491" s="20"/>
      <c r="IO491" s="20"/>
      <c r="IP491" s="20"/>
      <c r="IQ491" s="20"/>
      <c r="IR491" s="20"/>
      <c r="IS491" s="20"/>
      <c r="IT491" s="20"/>
      <c r="IU491" s="20"/>
      <c r="IV491" s="20"/>
    </row>
    <row r="492" spans="1:256" s="119" customFormat="1" x14ac:dyDescent="0.25">
      <c r="A492" s="76"/>
      <c r="B492" s="20"/>
      <c r="C492" s="81"/>
      <c r="D492" s="117"/>
      <c r="E492" s="81"/>
      <c r="F492" s="80"/>
      <c r="G492" s="81"/>
      <c r="H492" s="134"/>
      <c r="I492" s="134"/>
      <c r="J492" s="134"/>
      <c r="K492" s="134"/>
      <c r="L492" s="134"/>
      <c r="M492" s="134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  <c r="FD492" s="20"/>
      <c r="FE492" s="20"/>
      <c r="FF492" s="20"/>
      <c r="FG492" s="20"/>
      <c r="FH492" s="20"/>
      <c r="FI492" s="20"/>
      <c r="FJ492" s="20"/>
      <c r="FK492" s="20"/>
      <c r="FL492" s="20"/>
      <c r="FM492" s="20"/>
      <c r="FN492" s="20"/>
      <c r="FO492" s="20"/>
      <c r="FP492" s="20"/>
      <c r="FQ492" s="20"/>
      <c r="FR492" s="20"/>
      <c r="FS492" s="20"/>
      <c r="FT492" s="20"/>
      <c r="FU492" s="20"/>
      <c r="FV492" s="20"/>
      <c r="FW492" s="20"/>
      <c r="FX492" s="20"/>
      <c r="FY492" s="20"/>
      <c r="FZ492" s="20"/>
      <c r="GA492" s="20"/>
      <c r="GB492" s="20"/>
      <c r="GC492" s="20"/>
      <c r="GD492" s="20"/>
      <c r="GE492" s="20"/>
      <c r="GF492" s="20"/>
      <c r="GG492" s="20"/>
      <c r="GH492" s="20"/>
      <c r="GI492" s="20"/>
      <c r="GJ492" s="20"/>
      <c r="GK492" s="20"/>
      <c r="GL492" s="20"/>
      <c r="GM492" s="20"/>
      <c r="GN492" s="20"/>
      <c r="GO492" s="20"/>
      <c r="GP492" s="20"/>
      <c r="GQ492" s="20"/>
      <c r="GR492" s="20"/>
      <c r="GS492" s="20"/>
      <c r="GT492" s="20"/>
      <c r="GU492" s="20"/>
      <c r="GV492" s="20"/>
      <c r="GW492" s="20"/>
      <c r="GX492" s="20"/>
      <c r="GY492" s="20"/>
      <c r="GZ492" s="20"/>
      <c r="HA492" s="20"/>
      <c r="HB492" s="20"/>
      <c r="HC492" s="20"/>
      <c r="HD492" s="20"/>
      <c r="HE492" s="20"/>
      <c r="HF492" s="20"/>
      <c r="HG492" s="20"/>
      <c r="HH492" s="20"/>
      <c r="HI492" s="20"/>
      <c r="HJ492" s="20"/>
      <c r="HK492" s="20"/>
      <c r="HL492" s="20"/>
      <c r="HM492" s="20"/>
      <c r="HN492" s="20"/>
      <c r="HO492" s="20"/>
      <c r="HP492" s="20"/>
      <c r="HQ492" s="20"/>
      <c r="HR492" s="20"/>
      <c r="HS492" s="20"/>
      <c r="HT492" s="20"/>
      <c r="HU492" s="20"/>
      <c r="HV492" s="20"/>
      <c r="HW492" s="20"/>
      <c r="HX492" s="20"/>
      <c r="HY492" s="20"/>
      <c r="HZ492" s="20"/>
      <c r="IA492" s="20"/>
      <c r="IB492" s="20"/>
      <c r="IC492" s="20"/>
      <c r="ID492" s="20"/>
      <c r="IE492" s="20"/>
      <c r="IF492" s="20"/>
      <c r="IG492" s="20"/>
      <c r="IH492" s="20"/>
      <c r="II492" s="20"/>
      <c r="IJ492" s="20"/>
      <c r="IK492" s="20"/>
      <c r="IL492" s="20"/>
      <c r="IM492" s="20"/>
      <c r="IN492" s="20"/>
      <c r="IO492" s="20"/>
      <c r="IP492" s="20"/>
      <c r="IQ492" s="20"/>
      <c r="IR492" s="20"/>
      <c r="IS492" s="20"/>
      <c r="IT492" s="20"/>
      <c r="IU492" s="20"/>
      <c r="IV492" s="20"/>
    </row>
    <row r="493" spans="1:256" s="119" customFormat="1" x14ac:dyDescent="0.25">
      <c r="A493" s="76"/>
      <c r="B493" s="20"/>
      <c r="C493" s="81"/>
      <c r="D493" s="117"/>
      <c r="E493" s="81"/>
      <c r="F493" s="80"/>
      <c r="G493" s="81"/>
      <c r="H493" s="134"/>
      <c r="I493" s="134"/>
      <c r="J493" s="134"/>
      <c r="K493" s="134"/>
      <c r="L493" s="134"/>
      <c r="M493" s="134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  <c r="DV493" s="20"/>
      <c r="DW493" s="20"/>
      <c r="DX493" s="20"/>
      <c r="DY493" s="20"/>
      <c r="DZ493" s="20"/>
      <c r="EA493" s="20"/>
      <c r="EB493" s="20"/>
      <c r="EC493" s="20"/>
      <c r="ED493" s="20"/>
      <c r="EE493" s="20"/>
      <c r="EF493" s="20"/>
      <c r="EG493" s="20"/>
      <c r="EH493" s="20"/>
      <c r="EI493" s="20"/>
      <c r="EJ493" s="20"/>
      <c r="EK493" s="20"/>
      <c r="EL493" s="20"/>
      <c r="EM493" s="20"/>
      <c r="EN493" s="20"/>
      <c r="EO493" s="20"/>
      <c r="EP493" s="20"/>
      <c r="EQ493" s="20"/>
      <c r="ER493" s="20"/>
      <c r="ES493" s="20"/>
      <c r="ET493" s="20"/>
      <c r="EU493" s="20"/>
      <c r="EV493" s="20"/>
      <c r="EW493" s="20"/>
      <c r="EX493" s="20"/>
      <c r="EY493" s="20"/>
      <c r="EZ493" s="20"/>
      <c r="FA493" s="20"/>
      <c r="FB493" s="20"/>
      <c r="FC493" s="20"/>
      <c r="FD493" s="20"/>
      <c r="FE493" s="20"/>
      <c r="FF493" s="20"/>
      <c r="FG493" s="20"/>
      <c r="FH493" s="20"/>
      <c r="FI493" s="20"/>
      <c r="FJ493" s="20"/>
      <c r="FK493" s="20"/>
      <c r="FL493" s="20"/>
      <c r="FM493" s="20"/>
      <c r="FN493" s="20"/>
      <c r="FO493" s="20"/>
      <c r="FP493" s="20"/>
      <c r="FQ493" s="20"/>
      <c r="FR493" s="20"/>
      <c r="FS493" s="20"/>
      <c r="FT493" s="20"/>
      <c r="FU493" s="20"/>
      <c r="FV493" s="20"/>
      <c r="FW493" s="20"/>
      <c r="FX493" s="20"/>
      <c r="FY493" s="20"/>
      <c r="FZ493" s="20"/>
      <c r="GA493" s="20"/>
      <c r="GB493" s="20"/>
      <c r="GC493" s="20"/>
      <c r="GD493" s="20"/>
      <c r="GE493" s="20"/>
      <c r="GF493" s="20"/>
      <c r="GG493" s="20"/>
      <c r="GH493" s="20"/>
      <c r="GI493" s="20"/>
      <c r="GJ493" s="20"/>
      <c r="GK493" s="20"/>
      <c r="GL493" s="20"/>
      <c r="GM493" s="20"/>
      <c r="GN493" s="20"/>
      <c r="GO493" s="20"/>
      <c r="GP493" s="20"/>
      <c r="GQ493" s="20"/>
      <c r="GR493" s="20"/>
      <c r="GS493" s="20"/>
      <c r="GT493" s="20"/>
      <c r="GU493" s="20"/>
      <c r="GV493" s="20"/>
      <c r="GW493" s="20"/>
      <c r="GX493" s="20"/>
      <c r="GY493" s="20"/>
      <c r="GZ493" s="20"/>
      <c r="HA493" s="20"/>
      <c r="HB493" s="20"/>
      <c r="HC493" s="20"/>
      <c r="HD493" s="20"/>
      <c r="HE493" s="20"/>
      <c r="HF493" s="20"/>
      <c r="HG493" s="20"/>
      <c r="HH493" s="20"/>
      <c r="HI493" s="20"/>
      <c r="HJ493" s="20"/>
      <c r="HK493" s="20"/>
      <c r="HL493" s="20"/>
      <c r="HM493" s="20"/>
      <c r="HN493" s="20"/>
      <c r="HO493" s="20"/>
      <c r="HP493" s="20"/>
      <c r="HQ493" s="20"/>
      <c r="HR493" s="20"/>
      <c r="HS493" s="20"/>
      <c r="HT493" s="20"/>
      <c r="HU493" s="20"/>
      <c r="HV493" s="20"/>
      <c r="HW493" s="20"/>
      <c r="HX493" s="20"/>
      <c r="HY493" s="20"/>
      <c r="HZ493" s="20"/>
      <c r="IA493" s="20"/>
      <c r="IB493" s="20"/>
      <c r="IC493" s="20"/>
      <c r="ID493" s="20"/>
      <c r="IE493" s="20"/>
      <c r="IF493" s="20"/>
      <c r="IG493" s="20"/>
      <c r="IH493" s="20"/>
      <c r="II493" s="20"/>
      <c r="IJ493" s="20"/>
      <c r="IK493" s="20"/>
      <c r="IL493" s="20"/>
      <c r="IM493" s="20"/>
      <c r="IN493" s="20"/>
      <c r="IO493" s="20"/>
      <c r="IP493" s="20"/>
      <c r="IQ493" s="20"/>
      <c r="IR493" s="20"/>
      <c r="IS493" s="20"/>
      <c r="IT493" s="20"/>
      <c r="IU493" s="20"/>
      <c r="IV493" s="20"/>
    </row>
    <row r="494" spans="1:256" s="119" customFormat="1" x14ac:dyDescent="0.25">
      <c r="A494" s="76"/>
      <c r="B494" s="20"/>
      <c r="C494" s="81"/>
      <c r="D494" s="117"/>
      <c r="E494" s="81"/>
      <c r="F494" s="80"/>
      <c r="G494" s="81"/>
      <c r="H494" s="134"/>
      <c r="I494" s="134"/>
      <c r="J494" s="134"/>
      <c r="K494" s="134"/>
      <c r="L494" s="134"/>
      <c r="M494" s="134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  <c r="FD494" s="20"/>
      <c r="FE494" s="20"/>
      <c r="FF494" s="20"/>
      <c r="FG494" s="20"/>
      <c r="FH494" s="20"/>
      <c r="FI494" s="20"/>
      <c r="FJ494" s="20"/>
      <c r="FK494" s="20"/>
      <c r="FL494" s="20"/>
      <c r="FM494" s="20"/>
      <c r="FN494" s="20"/>
      <c r="FO494" s="20"/>
      <c r="FP494" s="20"/>
      <c r="FQ494" s="20"/>
      <c r="FR494" s="20"/>
      <c r="FS494" s="20"/>
      <c r="FT494" s="20"/>
      <c r="FU494" s="20"/>
      <c r="FV494" s="20"/>
      <c r="FW494" s="20"/>
      <c r="FX494" s="20"/>
      <c r="FY494" s="20"/>
      <c r="FZ494" s="20"/>
      <c r="GA494" s="20"/>
      <c r="GB494" s="20"/>
      <c r="GC494" s="20"/>
      <c r="GD494" s="20"/>
      <c r="GE494" s="20"/>
      <c r="GF494" s="20"/>
      <c r="GG494" s="20"/>
      <c r="GH494" s="20"/>
      <c r="GI494" s="20"/>
      <c r="GJ494" s="20"/>
      <c r="GK494" s="20"/>
      <c r="GL494" s="20"/>
      <c r="GM494" s="20"/>
      <c r="GN494" s="20"/>
      <c r="GO494" s="20"/>
      <c r="GP494" s="20"/>
      <c r="GQ494" s="20"/>
      <c r="GR494" s="20"/>
      <c r="GS494" s="20"/>
      <c r="GT494" s="20"/>
      <c r="GU494" s="20"/>
      <c r="GV494" s="20"/>
      <c r="GW494" s="20"/>
      <c r="GX494" s="20"/>
      <c r="GY494" s="20"/>
      <c r="GZ494" s="20"/>
      <c r="HA494" s="20"/>
      <c r="HB494" s="20"/>
      <c r="HC494" s="20"/>
      <c r="HD494" s="20"/>
      <c r="HE494" s="20"/>
      <c r="HF494" s="20"/>
      <c r="HG494" s="20"/>
      <c r="HH494" s="20"/>
      <c r="HI494" s="20"/>
      <c r="HJ494" s="20"/>
      <c r="HK494" s="20"/>
      <c r="HL494" s="20"/>
      <c r="HM494" s="20"/>
      <c r="HN494" s="20"/>
      <c r="HO494" s="20"/>
      <c r="HP494" s="20"/>
      <c r="HQ494" s="20"/>
      <c r="HR494" s="20"/>
      <c r="HS494" s="20"/>
      <c r="HT494" s="20"/>
      <c r="HU494" s="20"/>
      <c r="HV494" s="20"/>
      <c r="HW494" s="20"/>
      <c r="HX494" s="20"/>
      <c r="HY494" s="20"/>
      <c r="HZ494" s="20"/>
      <c r="IA494" s="20"/>
      <c r="IB494" s="20"/>
      <c r="IC494" s="20"/>
      <c r="ID494" s="20"/>
      <c r="IE494" s="20"/>
      <c r="IF494" s="20"/>
      <c r="IG494" s="20"/>
      <c r="IH494" s="20"/>
      <c r="II494" s="20"/>
      <c r="IJ494" s="20"/>
      <c r="IK494" s="20"/>
      <c r="IL494" s="20"/>
      <c r="IM494" s="20"/>
      <c r="IN494" s="20"/>
      <c r="IO494" s="20"/>
      <c r="IP494" s="20"/>
      <c r="IQ494" s="20"/>
      <c r="IR494" s="20"/>
      <c r="IS494" s="20"/>
      <c r="IT494" s="20"/>
      <c r="IU494" s="20"/>
      <c r="IV494" s="20"/>
    </row>
    <row r="495" spans="1:256" s="119" customFormat="1" x14ac:dyDescent="0.25">
      <c r="A495" s="76"/>
      <c r="B495" s="20"/>
      <c r="C495" s="81"/>
      <c r="D495" s="117"/>
      <c r="E495" s="81"/>
      <c r="F495" s="80"/>
      <c r="G495" s="81"/>
      <c r="H495" s="134"/>
      <c r="I495" s="134"/>
      <c r="J495" s="134"/>
      <c r="K495" s="134"/>
      <c r="L495" s="134"/>
      <c r="M495" s="134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  <c r="DV495" s="20"/>
      <c r="DW495" s="20"/>
      <c r="DX495" s="20"/>
      <c r="DY495" s="20"/>
      <c r="DZ495" s="20"/>
      <c r="EA495" s="20"/>
      <c r="EB495" s="20"/>
      <c r="EC495" s="20"/>
      <c r="ED495" s="20"/>
      <c r="EE495" s="20"/>
      <c r="EF495" s="20"/>
      <c r="EG495" s="20"/>
      <c r="EH495" s="20"/>
      <c r="EI495" s="20"/>
      <c r="EJ495" s="20"/>
      <c r="EK495" s="20"/>
      <c r="EL495" s="20"/>
      <c r="EM495" s="20"/>
      <c r="EN495" s="20"/>
      <c r="EO495" s="20"/>
      <c r="EP495" s="20"/>
      <c r="EQ495" s="20"/>
      <c r="ER495" s="20"/>
      <c r="ES495" s="20"/>
      <c r="ET495" s="20"/>
      <c r="EU495" s="20"/>
      <c r="EV495" s="20"/>
      <c r="EW495" s="20"/>
      <c r="EX495" s="20"/>
      <c r="EY495" s="20"/>
      <c r="EZ495" s="20"/>
      <c r="FA495" s="20"/>
      <c r="FB495" s="20"/>
      <c r="FC495" s="20"/>
      <c r="FD495" s="20"/>
      <c r="FE495" s="20"/>
      <c r="FF495" s="20"/>
      <c r="FG495" s="20"/>
      <c r="FH495" s="20"/>
      <c r="FI495" s="20"/>
      <c r="FJ495" s="20"/>
      <c r="FK495" s="20"/>
      <c r="FL495" s="20"/>
      <c r="FM495" s="20"/>
      <c r="FN495" s="20"/>
      <c r="FO495" s="20"/>
      <c r="FP495" s="20"/>
      <c r="FQ495" s="20"/>
      <c r="FR495" s="20"/>
      <c r="FS495" s="20"/>
      <c r="FT495" s="20"/>
      <c r="FU495" s="20"/>
      <c r="FV495" s="20"/>
      <c r="FW495" s="20"/>
      <c r="FX495" s="20"/>
      <c r="FY495" s="20"/>
      <c r="FZ495" s="20"/>
      <c r="GA495" s="20"/>
      <c r="GB495" s="20"/>
      <c r="GC495" s="20"/>
      <c r="GD495" s="20"/>
      <c r="GE495" s="20"/>
      <c r="GF495" s="20"/>
      <c r="GG495" s="20"/>
      <c r="GH495" s="20"/>
      <c r="GI495" s="20"/>
      <c r="GJ495" s="20"/>
      <c r="GK495" s="20"/>
      <c r="GL495" s="20"/>
      <c r="GM495" s="20"/>
      <c r="GN495" s="20"/>
      <c r="GO495" s="20"/>
      <c r="GP495" s="20"/>
      <c r="GQ495" s="20"/>
      <c r="GR495" s="20"/>
      <c r="GS495" s="20"/>
      <c r="GT495" s="20"/>
      <c r="GU495" s="20"/>
      <c r="GV495" s="20"/>
      <c r="GW495" s="20"/>
      <c r="GX495" s="20"/>
      <c r="GY495" s="20"/>
      <c r="GZ495" s="20"/>
      <c r="HA495" s="20"/>
      <c r="HB495" s="20"/>
      <c r="HC495" s="20"/>
      <c r="HD495" s="20"/>
      <c r="HE495" s="20"/>
      <c r="HF495" s="20"/>
      <c r="HG495" s="20"/>
      <c r="HH495" s="20"/>
      <c r="HI495" s="20"/>
      <c r="HJ495" s="20"/>
      <c r="HK495" s="20"/>
      <c r="HL495" s="20"/>
      <c r="HM495" s="20"/>
      <c r="HN495" s="20"/>
      <c r="HO495" s="20"/>
      <c r="HP495" s="20"/>
      <c r="HQ495" s="20"/>
      <c r="HR495" s="20"/>
      <c r="HS495" s="20"/>
      <c r="HT495" s="20"/>
      <c r="HU495" s="20"/>
      <c r="HV495" s="20"/>
      <c r="HW495" s="20"/>
      <c r="HX495" s="20"/>
      <c r="HY495" s="20"/>
      <c r="HZ495" s="20"/>
      <c r="IA495" s="20"/>
      <c r="IB495" s="20"/>
      <c r="IC495" s="20"/>
      <c r="ID495" s="20"/>
      <c r="IE495" s="20"/>
      <c r="IF495" s="20"/>
      <c r="IG495" s="20"/>
      <c r="IH495" s="20"/>
      <c r="II495" s="20"/>
      <c r="IJ495" s="20"/>
      <c r="IK495" s="20"/>
      <c r="IL495" s="20"/>
      <c r="IM495" s="20"/>
      <c r="IN495" s="20"/>
      <c r="IO495" s="20"/>
      <c r="IP495" s="20"/>
      <c r="IQ495" s="20"/>
      <c r="IR495" s="20"/>
      <c r="IS495" s="20"/>
      <c r="IT495" s="20"/>
      <c r="IU495" s="20"/>
      <c r="IV495" s="20"/>
    </row>
    <row r="496" spans="1:256" s="119" customFormat="1" x14ac:dyDescent="0.25">
      <c r="A496" s="76"/>
      <c r="B496" s="20"/>
      <c r="C496" s="81"/>
      <c r="D496" s="117"/>
      <c r="E496" s="81"/>
      <c r="F496" s="80"/>
      <c r="G496" s="81"/>
      <c r="H496" s="134"/>
      <c r="I496" s="134"/>
      <c r="J496" s="134"/>
      <c r="K496" s="134"/>
      <c r="L496" s="134"/>
      <c r="M496" s="134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  <c r="FD496" s="20"/>
      <c r="FE496" s="20"/>
      <c r="FF496" s="20"/>
      <c r="FG496" s="20"/>
      <c r="FH496" s="20"/>
      <c r="FI496" s="20"/>
      <c r="FJ496" s="20"/>
      <c r="FK496" s="20"/>
      <c r="FL496" s="20"/>
      <c r="FM496" s="20"/>
      <c r="FN496" s="20"/>
      <c r="FO496" s="20"/>
      <c r="FP496" s="20"/>
      <c r="FQ496" s="20"/>
      <c r="FR496" s="20"/>
      <c r="FS496" s="20"/>
      <c r="FT496" s="20"/>
      <c r="FU496" s="20"/>
      <c r="FV496" s="20"/>
      <c r="FW496" s="20"/>
      <c r="FX496" s="20"/>
      <c r="FY496" s="20"/>
      <c r="FZ496" s="20"/>
      <c r="GA496" s="20"/>
      <c r="GB496" s="20"/>
      <c r="GC496" s="20"/>
      <c r="GD496" s="20"/>
      <c r="GE496" s="20"/>
      <c r="GF496" s="20"/>
      <c r="GG496" s="20"/>
      <c r="GH496" s="20"/>
      <c r="GI496" s="20"/>
      <c r="GJ496" s="20"/>
      <c r="GK496" s="20"/>
      <c r="GL496" s="20"/>
      <c r="GM496" s="20"/>
      <c r="GN496" s="20"/>
      <c r="GO496" s="20"/>
      <c r="GP496" s="20"/>
      <c r="GQ496" s="20"/>
      <c r="GR496" s="20"/>
      <c r="GS496" s="20"/>
      <c r="GT496" s="20"/>
      <c r="GU496" s="20"/>
      <c r="GV496" s="20"/>
      <c r="GW496" s="20"/>
      <c r="GX496" s="20"/>
      <c r="GY496" s="20"/>
      <c r="GZ496" s="20"/>
      <c r="HA496" s="20"/>
      <c r="HB496" s="20"/>
      <c r="HC496" s="20"/>
      <c r="HD496" s="20"/>
      <c r="HE496" s="20"/>
      <c r="HF496" s="20"/>
      <c r="HG496" s="20"/>
      <c r="HH496" s="20"/>
      <c r="HI496" s="20"/>
      <c r="HJ496" s="20"/>
      <c r="HK496" s="20"/>
      <c r="HL496" s="20"/>
      <c r="HM496" s="20"/>
      <c r="HN496" s="20"/>
      <c r="HO496" s="20"/>
      <c r="HP496" s="20"/>
      <c r="HQ496" s="20"/>
      <c r="HR496" s="20"/>
      <c r="HS496" s="20"/>
      <c r="HT496" s="20"/>
      <c r="HU496" s="20"/>
      <c r="HV496" s="20"/>
      <c r="HW496" s="20"/>
      <c r="HX496" s="20"/>
      <c r="HY496" s="20"/>
      <c r="HZ496" s="20"/>
      <c r="IA496" s="20"/>
      <c r="IB496" s="20"/>
      <c r="IC496" s="20"/>
      <c r="ID496" s="20"/>
      <c r="IE496" s="20"/>
      <c r="IF496" s="20"/>
      <c r="IG496" s="20"/>
      <c r="IH496" s="20"/>
      <c r="II496" s="20"/>
      <c r="IJ496" s="20"/>
      <c r="IK496" s="20"/>
      <c r="IL496" s="20"/>
      <c r="IM496" s="20"/>
      <c r="IN496" s="20"/>
      <c r="IO496" s="20"/>
      <c r="IP496" s="20"/>
      <c r="IQ496" s="20"/>
      <c r="IR496" s="20"/>
      <c r="IS496" s="20"/>
      <c r="IT496" s="20"/>
      <c r="IU496" s="20"/>
      <c r="IV496" s="20"/>
    </row>
    <row r="654" spans="1:32" s="80" customFormat="1" x14ac:dyDescent="0.25">
      <c r="A654" s="76"/>
      <c r="B654" s="20"/>
      <c r="C654" s="135"/>
      <c r="D654" s="136"/>
      <c r="E654" s="135"/>
      <c r="G654" s="81"/>
      <c r="H654" s="82"/>
      <c r="I654" s="82"/>
      <c r="J654" s="82"/>
      <c r="K654" s="82"/>
      <c r="L654" s="82"/>
      <c r="M654" s="82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</row>
    <row r="655" spans="1:32" s="80" customFormat="1" x14ac:dyDescent="0.25">
      <c r="A655" s="76"/>
      <c r="B655" s="20"/>
      <c r="C655" s="135"/>
      <c r="D655" s="136"/>
      <c r="E655" s="135"/>
      <c r="G655" s="81"/>
      <c r="H655" s="82"/>
      <c r="I655" s="82"/>
      <c r="J655" s="82"/>
      <c r="K655" s="82"/>
      <c r="L655" s="82"/>
      <c r="M655" s="82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</row>
    <row r="656" spans="1:32" s="80" customFormat="1" x14ac:dyDescent="0.25">
      <c r="A656" s="76"/>
      <c r="B656" s="20"/>
      <c r="C656" s="135"/>
      <c r="D656" s="136"/>
      <c r="E656" s="135"/>
      <c r="G656" s="81"/>
      <c r="H656" s="82"/>
      <c r="I656" s="82"/>
      <c r="J656" s="82"/>
      <c r="K656" s="82"/>
      <c r="L656" s="82"/>
      <c r="M656" s="82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</row>
    <row r="657" spans="1:32" s="80" customFormat="1" x14ac:dyDescent="0.25">
      <c r="A657" s="76"/>
      <c r="B657" s="20"/>
      <c r="C657" s="135"/>
      <c r="D657" s="136"/>
      <c r="E657" s="135"/>
      <c r="G657" s="81"/>
      <c r="H657" s="82"/>
      <c r="I657" s="82"/>
      <c r="J657" s="82"/>
      <c r="K657" s="82"/>
      <c r="L657" s="82"/>
      <c r="M657" s="82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</row>
    <row r="658" spans="1:32" s="80" customFormat="1" x14ac:dyDescent="0.25">
      <c r="A658" s="76"/>
      <c r="B658" s="20"/>
      <c r="C658" s="135"/>
      <c r="D658" s="136"/>
      <c r="E658" s="135"/>
      <c r="G658" s="81"/>
      <c r="H658" s="82"/>
      <c r="I658" s="82"/>
      <c r="J658" s="82"/>
      <c r="K658" s="82"/>
      <c r="L658" s="82"/>
      <c r="M658" s="82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</row>
    <row r="659" spans="1:32" s="80" customFormat="1" x14ac:dyDescent="0.25">
      <c r="A659" s="76"/>
      <c r="B659" s="20"/>
      <c r="C659" s="135"/>
      <c r="D659" s="136"/>
      <c r="E659" s="135"/>
      <c r="G659" s="81"/>
      <c r="H659" s="82"/>
      <c r="I659" s="82"/>
      <c r="J659" s="82"/>
      <c r="K659" s="82"/>
      <c r="L659" s="82"/>
      <c r="M659" s="82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</row>
    <row r="660" spans="1:32" s="80" customFormat="1" x14ac:dyDescent="0.25">
      <c r="A660" s="76"/>
      <c r="B660" s="20"/>
      <c r="C660" s="135"/>
      <c r="D660" s="136"/>
      <c r="E660" s="135"/>
      <c r="G660" s="81"/>
      <c r="H660" s="82"/>
      <c r="I660" s="82"/>
      <c r="J660" s="82"/>
      <c r="K660" s="82"/>
      <c r="L660" s="82"/>
      <c r="M660" s="82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</row>
    <row r="661" spans="1:32" s="80" customFormat="1" x14ac:dyDescent="0.25">
      <c r="A661" s="76"/>
      <c r="B661" s="20"/>
      <c r="C661" s="135"/>
      <c r="D661" s="136"/>
      <c r="E661" s="135"/>
      <c r="G661" s="81"/>
      <c r="H661" s="82"/>
      <c r="I661" s="82"/>
      <c r="J661" s="82"/>
      <c r="K661" s="82"/>
      <c r="L661" s="82"/>
      <c r="M661" s="82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</row>
    <row r="662" spans="1:32" s="80" customFormat="1" x14ac:dyDescent="0.25">
      <c r="A662" s="76"/>
      <c r="B662" s="20"/>
      <c r="C662" s="135"/>
      <c r="D662" s="136"/>
      <c r="E662" s="135"/>
      <c r="G662" s="81"/>
      <c r="H662" s="82"/>
      <c r="I662" s="82"/>
      <c r="J662" s="82"/>
      <c r="K662" s="82"/>
      <c r="L662" s="82"/>
      <c r="M662" s="82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</row>
    <row r="663" spans="1:32" s="80" customFormat="1" x14ac:dyDescent="0.25">
      <c r="A663" s="76"/>
      <c r="B663" s="20"/>
      <c r="C663" s="135"/>
      <c r="D663" s="136"/>
      <c r="E663" s="135"/>
      <c r="G663" s="81"/>
      <c r="H663" s="82"/>
      <c r="I663" s="82"/>
      <c r="J663" s="82"/>
      <c r="K663" s="82"/>
      <c r="L663" s="82"/>
      <c r="M663" s="82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</row>
    <row r="664" spans="1:32" s="80" customFormat="1" x14ac:dyDescent="0.25">
      <c r="A664" s="76"/>
      <c r="B664" s="20"/>
      <c r="C664" s="135"/>
      <c r="D664" s="136"/>
      <c r="E664" s="135"/>
      <c r="G664" s="81"/>
      <c r="H664" s="82"/>
      <c r="I664" s="82"/>
      <c r="J664" s="82"/>
      <c r="K664" s="82"/>
      <c r="L664" s="82"/>
      <c r="M664" s="82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</row>
    <row r="665" spans="1:32" s="80" customFormat="1" x14ac:dyDescent="0.25">
      <c r="A665" s="76"/>
      <c r="B665" s="20"/>
      <c r="C665" s="135"/>
      <c r="D665" s="136"/>
      <c r="E665" s="135"/>
      <c r="G665" s="81"/>
      <c r="H665" s="82"/>
      <c r="I665" s="82"/>
      <c r="J665" s="82"/>
      <c r="K665" s="82"/>
      <c r="L665" s="82"/>
      <c r="M665" s="82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</row>
    <row r="666" spans="1:32" s="80" customFormat="1" x14ac:dyDescent="0.25">
      <c r="A666" s="76"/>
      <c r="B666" s="20"/>
      <c r="C666" s="135"/>
      <c r="D666" s="136"/>
      <c r="E666" s="135"/>
      <c r="G666" s="81"/>
      <c r="H666" s="82"/>
      <c r="I666" s="82"/>
      <c r="J666" s="82"/>
      <c r="K666" s="82"/>
      <c r="L666" s="82"/>
      <c r="M666" s="82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</row>
    <row r="667" spans="1:32" s="80" customFormat="1" x14ac:dyDescent="0.25">
      <c r="A667" s="76"/>
      <c r="B667" s="20"/>
      <c r="C667" s="135"/>
      <c r="D667" s="136"/>
      <c r="E667" s="135"/>
      <c r="G667" s="81"/>
      <c r="H667" s="82"/>
      <c r="I667" s="82"/>
      <c r="J667" s="82"/>
      <c r="K667" s="82"/>
      <c r="L667" s="82"/>
      <c r="M667" s="82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</row>
    <row r="668" spans="1:32" s="80" customFormat="1" x14ac:dyDescent="0.25">
      <c r="A668" s="76"/>
      <c r="B668" s="20"/>
      <c r="C668" s="135"/>
      <c r="D668" s="136"/>
      <c r="E668" s="135"/>
      <c r="G668" s="81"/>
      <c r="H668" s="82"/>
      <c r="I668" s="82"/>
      <c r="J668" s="82"/>
      <c r="K668" s="82"/>
      <c r="L668" s="82"/>
      <c r="M668" s="82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</row>
    <row r="669" spans="1:32" s="80" customFormat="1" x14ac:dyDescent="0.25">
      <c r="A669" s="76"/>
      <c r="B669" s="20"/>
      <c r="C669" s="135"/>
      <c r="D669" s="136"/>
      <c r="E669" s="135"/>
      <c r="G669" s="81"/>
      <c r="H669" s="82"/>
      <c r="I669" s="82"/>
      <c r="J669" s="82"/>
      <c r="K669" s="82"/>
      <c r="L669" s="82"/>
      <c r="M669" s="82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</row>
    <row r="670" spans="1:32" s="80" customFormat="1" x14ac:dyDescent="0.25">
      <c r="A670" s="76"/>
      <c r="B670" s="20"/>
      <c r="C670" s="135"/>
      <c r="D670" s="136"/>
      <c r="E670" s="135"/>
      <c r="G670" s="81"/>
      <c r="H670" s="82"/>
      <c r="I670" s="82"/>
      <c r="J670" s="82"/>
      <c r="K670" s="82"/>
      <c r="L670" s="82"/>
      <c r="M670" s="82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</row>
    <row r="671" spans="1:32" s="80" customFormat="1" x14ac:dyDescent="0.25">
      <c r="A671" s="76"/>
      <c r="B671" s="20"/>
      <c r="C671" s="135"/>
      <c r="D671" s="136"/>
      <c r="E671" s="135"/>
      <c r="G671" s="81"/>
      <c r="H671" s="82"/>
      <c r="I671" s="82"/>
      <c r="J671" s="82"/>
      <c r="K671" s="82"/>
      <c r="L671" s="82"/>
      <c r="M671" s="82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</row>
    <row r="672" spans="1:32" s="80" customFormat="1" x14ac:dyDescent="0.25">
      <c r="A672" s="76"/>
      <c r="B672" s="20"/>
      <c r="C672" s="135"/>
      <c r="D672" s="136"/>
      <c r="E672" s="135"/>
      <c r="G672" s="81"/>
      <c r="H672" s="82"/>
      <c r="I672" s="82"/>
      <c r="J672" s="82"/>
      <c r="K672" s="82"/>
      <c r="L672" s="82"/>
      <c r="M672" s="82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</row>
    <row r="673" spans="1:32" s="80" customFormat="1" x14ac:dyDescent="0.25">
      <c r="A673" s="76"/>
      <c r="B673" s="20"/>
      <c r="C673" s="135"/>
      <c r="D673" s="136"/>
      <c r="E673" s="135"/>
      <c r="G673" s="81"/>
      <c r="H673" s="82"/>
      <c r="I673" s="82"/>
      <c r="J673" s="82"/>
      <c r="K673" s="82"/>
      <c r="L673" s="82"/>
      <c r="M673" s="82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</row>
    <row r="674" spans="1:32" s="80" customFormat="1" x14ac:dyDescent="0.25">
      <c r="A674" s="76"/>
      <c r="B674" s="20"/>
      <c r="C674" s="135"/>
      <c r="D674" s="136"/>
      <c r="E674" s="135"/>
      <c r="G674" s="81"/>
      <c r="H674" s="82"/>
      <c r="I674" s="82"/>
      <c r="J674" s="82"/>
      <c r="K674" s="82"/>
      <c r="L674" s="82"/>
      <c r="M674" s="82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</row>
    <row r="675" spans="1:32" s="80" customFormat="1" x14ac:dyDescent="0.25">
      <c r="A675" s="76"/>
      <c r="B675" s="20"/>
      <c r="C675" s="135"/>
      <c r="D675" s="136"/>
      <c r="E675" s="135"/>
      <c r="G675" s="81"/>
      <c r="H675" s="82"/>
      <c r="I675" s="82"/>
      <c r="J675" s="82"/>
      <c r="K675" s="82"/>
      <c r="L675" s="82"/>
      <c r="M675" s="82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</row>
    <row r="676" spans="1:32" s="80" customFormat="1" x14ac:dyDescent="0.25">
      <c r="A676" s="76"/>
      <c r="B676" s="20"/>
      <c r="C676" s="135"/>
      <c r="D676" s="136"/>
      <c r="E676" s="135"/>
      <c r="G676" s="81"/>
      <c r="H676" s="82"/>
      <c r="I676" s="82"/>
      <c r="J676" s="82"/>
      <c r="K676" s="82"/>
      <c r="L676" s="82"/>
      <c r="M676" s="82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</row>
    <row r="677" spans="1:32" s="80" customFormat="1" x14ac:dyDescent="0.25">
      <c r="A677" s="76"/>
      <c r="B677" s="20"/>
      <c r="C677" s="135"/>
      <c r="D677" s="136"/>
      <c r="E677" s="135"/>
      <c r="G677" s="81"/>
      <c r="H677" s="82"/>
      <c r="I677" s="82"/>
      <c r="J677" s="82"/>
      <c r="K677" s="82"/>
      <c r="L677" s="82"/>
      <c r="M677" s="82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</row>
    <row r="678" spans="1:32" s="80" customFormat="1" x14ac:dyDescent="0.25">
      <c r="A678" s="76"/>
      <c r="B678" s="20"/>
      <c r="C678" s="135"/>
      <c r="D678" s="136"/>
      <c r="E678" s="135"/>
      <c r="G678" s="81"/>
      <c r="H678" s="82"/>
      <c r="I678" s="82"/>
      <c r="J678" s="82"/>
      <c r="K678" s="82"/>
      <c r="L678" s="82"/>
      <c r="M678" s="82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</row>
    <row r="679" spans="1:32" s="80" customFormat="1" x14ac:dyDescent="0.25">
      <c r="A679" s="76"/>
      <c r="B679" s="20"/>
      <c r="C679" s="135"/>
      <c r="D679" s="136"/>
      <c r="E679" s="135"/>
      <c r="G679" s="81"/>
      <c r="H679" s="82"/>
      <c r="I679" s="82"/>
      <c r="J679" s="82"/>
      <c r="K679" s="82"/>
      <c r="L679" s="82"/>
      <c r="M679" s="82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</row>
    <row r="680" spans="1:32" s="80" customFormat="1" x14ac:dyDescent="0.25">
      <c r="A680" s="76"/>
      <c r="B680" s="20"/>
      <c r="C680" s="135"/>
      <c r="D680" s="136"/>
      <c r="E680" s="135"/>
      <c r="G680" s="81"/>
      <c r="H680" s="82"/>
      <c r="I680" s="82"/>
      <c r="J680" s="82"/>
      <c r="K680" s="82"/>
      <c r="L680" s="82"/>
      <c r="M680" s="82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</row>
    <row r="681" spans="1:32" s="80" customFormat="1" x14ac:dyDescent="0.25">
      <c r="A681" s="76"/>
      <c r="B681" s="20"/>
      <c r="C681" s="135"/>
      <c r="D681" s="136"/>
      <c r="E681" s="135"/>
      <c r="G681" s="81"/>
      <c r="H681" s="82"/>
      <c r="I681" s="82"/>
      <c r="J681" s="82"/>
      <c r="K681" s="82"/>
      <c r="L681" s="82"/>
      <c r="M681" s="82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</row>
    <row r="682" spans="1:32" s="80" customFormat="1" x14ac:dyDescent="0.25">
      <c r="A682" s="76"/>
      <c r="B682" s="20"/>
      <c r="C682" s="135"/>
      <c r="D682" s="136"/>
      <c r="E682" s="135"/>
      <c r="G682" s="81"/>
      <c r="H682" s="82"/>
      <c r="I682" s="82"/>
      <c r="J682" s="82"/>
      <c r="K682" s="82"/>
      <c r="L682" s="82"/>
      <c r="M682" s="82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</row>
    <row r="683" spans="1:32" s="80" customFormat="1" x14ac:dyDescent="0.25">
      <c r="A683" s="76"/>
      <c r="B683" s="20"/>
      <c r="C683" s="135"/>
      <c r="D683" s="136"/>
      <c r="E683" s="135"/>
      <c r="G683" s="81"/>
      <c r="H683" s="82"/>
      <c r="I683" s="82"/>
      <c r="J683" s="82"/>
      <c r="K683" s="82"/>
      <c r="L683" s="82"/>
      <c r="M683" s="82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</row>
    <row r="684" spans="1:32" s="80" customFormat="1" x14ac:dyDescent="0.25">
      <c r="A684" s="76"/>
      <c r="B684" s="20"/>
      <c r="C684" s="135"/>
      <c r="D684" s="136"/>
      <c r="E684" s="135"/>
      <c r="G684" s="81"/>
      <c r="H684" s="82"/>
      <c r="I684" s="82"/>
      <c r="J684" s="82"/>
      <c r="K684" s="82"/>
      <c r="L684" s="82"/>
      <c r="M684" s="82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</row>
    <row r="685" spans="1:32" s="80" customFormat="1" x14ac:dyDescent="0.25">
      <c r="A685" s="76"/>
      <c r="B685" s="20"/>
      <c r="C685" s="135"/>
      <c r="D685" s="136"/>
      <c r="E685" s="135"/>
      <c r="G685" s="81"/>
      <c r="H685" s="82"/>
      <c r="I685" s="82"/>
      <c r="J685" s="82"/>
      <c r="K685" s="82"/>
      <c r="L685" s="82"/>
      <c r="M685" s="82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</row>
    <row r="686" spans="1:32" s="80" customFormat="1" x14ac:dyDescent="0.25">
      <c r="A686" s="76"/>
      <c r="B686" s="20"/>
      <c r="C686" s="135"/>
      <c r="D686" s="136"/>
      <c r="E686" s="135"/>
      <c r="G686" s="81"/>
      <c r="H686" s="82"/>
      <c r="I686" s="82"/>
      <c r="J686" s="82"/>
      <c r="K686" s="82"/>
      <c r="L686" s="82"/>
      <c r="M686" s="82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</row>
    <row r="687" spans="1:32" s="80" customFormat="1" x14ac:dyDescent="0.25">
      <c r="A687" s="76"/>
      <c r="B687" s="20"/>
      <c r="C687" s="135"/>
      <c r="D687" s="136"/>
      <c r="E687" s="135"/>
      <c r="G687" s="81"/>
      <c r="H687" s="82"/>
      <c r="I687" s="82"/>
      <c r="J687" s="82"/>
      <c r="K687" s="82"/>
      <c r="L687" s="82"/>
      <c r="M687" s="82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</row>
    <row r="688" spans="1:32" s="80" customFormat="1" x14ac:dyDescent="0.25">
      <c r="A688" s="76"/>
      <c r="B688" s="20"/>
      <c r="C688" s="135"/>
      <c r="D688" s="136"/>
      <c r="E688" s="135"/>
      <c r="G688" s="81"/>
      <c r="H688" s="82"/>
      <c r="I688" s="82"/>
      <c r="J688" s="82"/>
      <c r="K688" s="82"/>
      <c r="L688" s="82"/>
      <c r="M688" s="82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</row>
    <row r="689" spans="1:32" s="80" customFormat="1" x14ac:dyDescent="0.25">
      <c r="A689" s="76"/>
      <c r="B689" s="20"/>
      <c r="C689" s="135"/>
      <c r="D689" s="136"/>
      <c r="E689" s="135"/>
      <c r="G689" s="81"/>
      <c r="H689" s="82"/>
      <c r="I689" s="82"/>
      <c r="J689" s="82"/>
      <c r="K689" s="82"/>
      <c r="L689" s="82"/>
      <c r="M689" s="82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</row>
    <row r="690" spans="1:32" s="80" customFormat="1" x14ac:dyDescent="0.25">
      <c r="A690" s="76"/>
      <c r="B690" s="20"/>
      <c r="C690" s="135"/>
      <c r="D690" s="136"/>
      <c r="E690" s="135"/>
      <c r="G690" s="81"/>
      <c r="H690" s="82"/>
      <c r="I690" s="82"/>
      <c r="J690" s="82"/>
      <c r="K690" s="82"/>
      <c r="L690" s="82"/>
      <c r="M690" s="82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</row>
    <row r="691" spans="1:32" s="80" customFormat="1" x14ac:dyDescent="0.25">
      <c r="A691" s="76"/>
      <c r="B691" s="20"/>
      <c r="C691" s="135"/>
      <c r="D691" s="136"/>
      <c r="E691" s="135"/>
      <c r="G691" s="81"/>
      <c r="H691" s="82"/>
      <c r="I691" s="82"/>
      <c r="J691" s="82"/>
      <c r="K691" s="82"/>
      <c r="L691" s="82"/>
      <c r="M691" s="82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</row>
    <row r="692" spans="1:32" s="80" customFormat="1" x14ac:dyDescent="0.25">
      <c r="A692" s="76"/>
      <c r="B692" s="20"/>
      <c r="C692" s="135"/>
      <c r="D692" s="136"/>
      <c r="E692" s="135"/>
      <c r="G692" s="81"/>
      <c r="H692" s="82"/>
      <c r="I692" s="82"/>
      <c r="J692" s="82"/>
      <c r="K692" s="82"/>
      <c r="L692" s="82"/>
      <c r="M692" s="82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</row>
    <row r="693" spans="1:32" s="80" customFormat="1" x14ac:dyDescent="0.25">
      <c r="A693" s="76"/>
      <c r="B693" s="20"/>
      <c r="C693" s="135"/>
      <c r="D693" s="136"/>
      <c r="E693" s="135"/>
      <c r="G693" s="81"/>
      <c r="H693" s="82"/>
      <c r="I693" s="82"/>
      <c r="J693" s="82"/>
      <c r="K693" s="82"/>
      <c r="L693" s="82"/>
      <c r="M693" s="82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</row>
    <row r="694" spans="1:32" s="80" customFormat="1" x14ac:dyDescent="0.25">
      <c r="A694" s="76"/>
      <c r="B694" s="20"/>
      <c r="C694" s="135"/>
      <c r="D694" s="136"/>
      <c r="E694" s="135"/>
      <c r="G694" s="81"/>
      <c r="H694" s="82"/>
      <c r="I694" s="82"/>
      <c r="J694" s="82"/>
      <c r="K694" s="82"/>
      <c r="L694" s="82"/>
      <c r="M694" s="82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</row>
    <row r="695" spans="1:32" s="80" customFormat="1" x14ac:dyDescent="0.25">
      <c r="A695" s="76"/>
      <c r="B695" s="20"/>
      <c r="C695" s="135"/>
      <c r="D695" s="136"/>
      <c r="E695" s="135"/>
      <c r="G695" s="81"/>
      <c r="H695" s="82"/>
      <c r="I695" s="82"/>
      <c r="J695" s="82"/>
      <c r="K695" s="82"/>
      <c r="L695" s="82"/>
      <c r="M695" s="82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</row>
    <row r="696" spans="1:32" s="80" customFormat="1" x14ac:dyDescent="0.25">
      <c r="A696" s="76"/>
      <c r="B696" s="20"/>
      <c r="C696" s="135"/>
      <c r="D696" s="136"/>
      <c r="E696" s="135"/>
      <c r="G696" s="81"/>
      <c r="H696" s="82"/>
      <c r="I696" s="82"/>
      <c r="J696" s="82"/>
      <c r="K696" s="82"/>
      <c r="L696" s="82"/>
      <c r="M696" s="82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</row>
    <row r="697" spans="1:32" s="80" customFormat="1" x14ac:dyDescent="0.25">
      <c r="A697" s="76"/>
      <c r="B697" s="20"/>
      <c r="C697" s="135"/>
      <c r="D697" s="136"/>
      <c r="E697" s="135"/>
      <c r="G697" s="81"/>
      <c r="H697" s="82"/>
      <c r="I697" s="82"/>
      <c r="J697" s="82"/>
      <c r="K697" s="82"/>
      <c r="L697" s="82"/>
      <c r="M697" s="82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</row>
    <row r="698" spans="1:32" s="80" customFormat="1" x14ac:dyDescent="0.25">
      <c r="A698" s="76"/>
      <c r="B698" s="20"/>
      <c r="C698" s="135"/>
      <c r="D698" s="136"/>
      <c r="E698" s="135"/>
      <c r="G698" s="81"/>
      <c r="H698" s="82"/>
      <c r="I698" s="82"/>
      <c r="J698" s="82"/>
      <c r="K698" s="82"/>
      <c r="L698" s="82"/>
      <c r="M698" s="82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</row>
    <row r="699" spans="1:32" s="80" customFormat="1" x14ac:dyDescent="0.25">
      <c r="A699" s="76"/>
      <c r="B699" s="20"/>
      <c r="C699" s="135"/>
      <c r="D699" s="136"/>
      <c r="E699" s="135"/>
      <c r="G699" s="81"/>
      <c r="H699" s="82"/>
      <c r="I699" s="82"/>
      <c r="J699" s="82"/>
      <c r="K699" s="82"/>
      <c r="L699" s="82"/>
      <c r="M699" s="82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</row>
    <row r="700" spans="1:32" s="80" customFormat="1" x14ac:dyDescent="0.25">
      <c r="A700" s="76"/>
      <c r="B700" s="20"/>
      <c r="C700" s="135"/>
      <c r="D700" s="136"/>
      <c r="E700" s="135"/>
      <c r="G700" s="81"/>
      <c r="H700" s="82"/>
      <c r="I700" s="82"/>
      <c r="J700" s="82"/>
      <c r="K700" s="82"/>
      <c r="L700" s="82"/>
      <c r="M700" s="82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</row>
    <row r="701" spans="1:32" s="80" customFormat="1" x14ac:dyDescent="0.25">
      <c r="A701" s="76"/>
      <c r="B701" s="20"/>
      <c r="C701" s="135"/>
      <c r="D701" s="136"/>
      <c r="E701" s="135"/>
      <c r="G701" s="81"/>
      <c r="H701" s="82"/>
      <c r="I701" s="82"/>
      <c r="J701" s="82"/>
      <c r="K701" s="82"/>
      <c r="L701" s="82"/>
      <c r="M701" s="82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</row>
    <row r="702" spans="1:32" s="80" customFormat="1" x14ac:dyDescent="0.25">
      <c r="A702" s="76"/>
      <c r="B702" s="20"/>
      <c r="C702" s="135"/>
      <c r="D702" s="136"/>
      <c r="E702" s="135"/>
      <c r="G702" s="81"/>
      <c r="H702" s="82"/>
      <c r="I702" s="82"/>
      <c r="J702" s="82"/>
      <c r="K702" s="82"/>
      <c r="L702" s="82"/>
      <c r="M702" s="82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</row>
    <row r="703" spans="1:32" s="80" customFormat="1" x14ac:dyDescent="0.25">
      <c r="A703" s="76"/>
      <c r="B703" s="20"/>
      <c r="C703" s="135"/>
      <c r="D703" s="136"/>
      <c r="E703" s="135"/>
      <c r="G703" s="81"/>
      <c r="H703" s="82"/>
      <c r="I703" s="82"/>
      <c r="J703" s="82"/>
      <c r="K703" s="82"/>
      <c r="L703" s="82"/>
      <c r="M703" s="82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</row>
    <row r="704" spans="1:32" s="80" customFormat="1" x14ac:dyDescent="0.25">
      <c r="A704" s="76"/>
      <c r="B704" s="20"/>
      <c r="C704" s="135"/>
      <c r="D704" s="136"/>
      <c r="E704" s="135"/>
      <c r="G704" s="81"/>
      <c r="H704" s="82"/>
      <c r="I704" s="82"/>
      <c r="J704" s="82"/>
      <c r="K704" s="82"/>
      <c r="L704" s="82"/>
      <c r="M704" s="82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</row>
    <row r="705" spans="1:32" s="80" customFormat="1" x14ac:dyDescent="0.25">
      <c r="A705" s="76"/>
      <c r="B705" s="20"/>
      <c r="C705" s="135"/>
      <c r="D705" s="136"/>
      <c r="E705" s="135"/>
      <c r="G705" s="81"/>
      <c r="H705" s="82"/>
      <c r="I705" s="82"/>
      <c r="J705" s="82"/>
      <c r="K705" s="82"/>
      <c r="L705" s="82"/>
      <c r="M705" s="82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</row>
    <row r="706" spans="1:32" s="80" customFormat="1" x14ac:dyDescent="0.25">
      <c r="A706" s="76"/>
      <c r="B706" s="20"/>
      <c r="C706" s="135"/>
      <c r="D706" s="136"/>
      <c r="E706" s="135"/>
      <c r="G706" s="81"/>
      <c r="H706" s="82"/>
      <c r="I706" s="82"/>
      <c r="J706" s="82"/>
      <c r="K706" s="82"/>
      <c r="L706" s="82"/>
      <c r="M706" s="82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</row>
    <row r="707" spans="1:32" s="80" customFormat="1" x14ac:dyDescent="0.25">
      <c r="A707" s="76"/>
      <c r="B707" s="20"/>
      <c r="C707" s="135"/>
      <c r="D707" s="136"/>
      <c r="E707" s="135"/>
      <c r="G707" s="81"/>
      <c r="H707" s="82"/>
      <c r="I707" s="82"/>
      <c r="J707" s="82"/>
      <c r="K707" s="82"/>
      <c r="L707" s="82"/>
      <c r="M707" s="82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</row>
    <row r="708" spans="1:32" s="80" customFormat="1" x14ac:dyDescent="0.25">
      <c r="A708" s="76"/>
      <c r="B708" s="20"/>
      <c r="C708" s="135"/>
      <c r="D708" s="136"/>
      <c r="E708" s="135"/>
      <c r="G708" s="81"/>
      <c r="H708" s="82"/>
      <c r="I708" s="82"/>
      <c r="J708" s="82"/>
      <c r="K708" s="82"/>
      <c r="L708" s="82"/>
      <c r="M708" s="82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</row>
    <row r="709" spans="1:32" s="80" customFormat="1" x14ac:dyDescent="0.25">
      <c r="A709" s="76"/>
      <c r="B709" s="20"/>
      <c r="C709" s="135"/>
      <c r="D709" s="136"/>
      <c r="E709" s="135"/>
      <c r="G709" s="81"/>
      <c r="H709" s="82"/>
      <c r="I709" s="82"/>
      <c r="J709" s="82"/>
      <c r="K709" s="82"/>
      <c r="L709" s="82"/>
      <c r="M709" s="82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</row>
    <row r="710" spans="1:32" s="80" customFormat="1" x14ac:dyDescent="0.25">
      <c r="A710" s="76"/>
      <c r="B710" s="20"/>
      <c r="C710" s="135"/>
      <c r="D710" s="136"/>
      <c r="E710" s="135"/>
      <c r="G710" s="81"/>
      <c r="H710" s="82"/>
      <c r="I710" s="82"/>
      <c r="J710" s="82"/>
      <c r="K710" s="82"/>
      <c r="L710" s="82"/>
      <c r="M710" s="82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</row>
    <row r="711" spans="1:32" s="80" customFormat="1" x14ac:dyDescent="0.25">
      <c r="A711" s="76"/>
      <c r="B711" s="20"/>
      <c r="C711" s="135"/>
      <c r="D711" s="136"/>
      <c r="E711" s="135"/>
      <c r="G711" s="81"/>
      <c r="H711" s="82"/>
      <c r="I711" s="82"/>
      <c r="J711" s="82"/>
      <c r="K711" s="82"/>
      <c r="L711" s="82"/>
      <c r="M711" s="82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</row>
    <row r="712" spans="1:32" s="80" customFormat="1" x14ac:dyDescent="0.25">
      <c r="A712" s="76"/>
      <c r="B712" s="20"/>
      <c r="C712" s="135"/>
      <c r="D712" s="136"/>
      <c r="E712" s="135"/>
      <c r="G712" s="81"/>
      <c r="H712" s="82"/>
      <c r="I712" s="82"/>
      <c r="J712" s="82"/>
      <c r="K712" s="82"/>
      <c r="L712" s="82"/>
      <c r="M712" s="82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</row>
    <row r="713" spans="1:32" s="80" customFormat="1" x14ac:dyDescent="0.25">
      <c r="A713" s="76"/>
      <c r="B713" s="20"/>
      <c r="C713" s="135"/>
      <c r="D713" s="136"/>
      <c r="E713" s="135"/>
      <c r="G713" s="81"/>
      <c r="H713" s="82"/>
      <c r="I713" s="82"/>
      <c r="J713" s="82"/>
      <c r="K713" s="82"/>
      <c r="L713" s="82"/>
      <c r="M713" s="82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</row>
    <row r="714" spans="1:32" s="80" customFormat="1" x14ac:dyDescent="0.25">
      <c r="A714" s="76"/>
      <c r="B714" s="20"/>
      <c r="C714" s="135"/>
      <c r="D714" s="136"/>
      <c r="E714" s="135"/>
      <c r="G714" s="81"/>
      <c r="H714" s="82"/>
      <c r="I714" s="82"/>
      <c r="J714" s="82"/>
      <c r="K714" s="82"/>
      <c r="L714" s="82"/>
      <c r="M714" s="82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</row>
    <row r="715" spans="1:32" s="80" customFormat="1" x14ac:dyDescent="0.25">
      <c r="A715" s="76"/>
      <c r="B715" s="20"/>
      <c r="C715" s="135"/>
      <c r="D715" s="136"/>
      <c r="E715" s="135"/>
      <c r="G715" s="81"/>
      <c r="H715" s="82"/>
      <c r="I715" s="82"/>
      <c r="J715" s="82"/>
      <c r="K715" s="82"/>
      <c r="L715" s="82"/>
      <c r="M715" s="82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</row>
    <row r="716" spans="1:32" s="80" customFormat="1" x14ac:dyDescent="0.25">
      <c r="A716" s="76"/>
      <c r="B716" s="20"/>
      <c r="C716" s="135"/>
      <c r="D716" s="136"/>
      <c r="E716" s="135"/>
      <c r="G716" s="81"/>
      <c r="H716" s="82"/>
      <c r="I716" s="82"/>
      <c r="J716" s="82"/>
      <c r="K716" s="82"/>
      <c r="L716" s="82"/>
      <c r="M716" s="82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</row>
    <row r="717" spans="1:32" s="80" customFormat="1" x14ac:dyDescent="0.25">
      <c r="A717" s="76"/>
      <c r="B717" s="20"/>
      <c r="C717" s="135"/>
      <c r="D717" s="136"/>
      <c r="E717" s="135"/>
      <c r="G717" s="81"/>
      <c r="H717" s="82"/>
      <c r="I717" s="82"/>
      <c r="J717" s="82"/>
      <c r="K717" s="82"/>
      <c r="L717" s="82"/>
      <c r="M717" s="82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</row>
    <row r="718" spans="1:32" s="80" customFormat="1" x14ac:dyDescent="0.25">
      <c r="A718" s="76"/>
      <c r="B718" s="20"/>
      <c r="C718" s="135"/>
      <c r="D718" s="136"/>
      <c r="E718" s="135"/>
      <c r="G718" s="81"/>
      <c r="H718" s="82"/>
      <c r="I718" s="82"/>
      <c r="J718" s="82"/>
      <c r="K718" s="82"/>
      <c r="L718" s="82"/>
      <c r="M718" s="82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</row>
    <row r="719" spans="1:32" s="80" customFormat="1" x14ac:dyDescent="0.25">
      <c r="A719" s="76"/>
      <c r="B719" s="20"/>
      <c r="C719" s="135"/>
      <c r="D719" s="136"/>
      <c r="E719" s="135"/>
      <c r="G719" s="81"/>
      <c r="H719" s="82"/>
      <c r="I719" s="82"/>
      <c r="J719" s="82"/>
      <c r="K719" s="82"/>
      <c r="L719" s="82"/>
      <c r="M719" s="82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</row>
    <row r="720" spans="1:32" s="80" customFormat="1" x14ac:dyDescent="0.25">
      <c r="A720" s="76"/>
      <c r="B720" s="20"/>
      <c r="C720" s="135"/>
      <c r="D720" s="136"/>
      <c r="E720" s="135"/>
      <c r="G720" s="81"/>
      <c r="H720" s="82"/>
      <c r="I720" s="82"/>
      <c r="J720" s="82"/>
      <c r="K720" s="82"/>
      <c r="L720" s="82"/>
      <c r="M720" s="82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</row>
    <row r="721" spans="1:32" s="80" customFormat="1" x14ac:dyDescent="0.25">
      <c r="A721" s="76"/>
      <c r="B721" s="20"/>
      <c r="C721" s="135"/>
      <c r="D721" s="136"/>
      <c r="E721" s="135"/>
      <c r="G721" s="81"/>
      <c r="H721" s="82"/>
      <c r="I721" s="82"/>
      <c r="J721" s="82"/>
      <c r="K721" s="82"/>
      <c r="L721" s="82"/>
      <c r="M721" s="82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</row>
    <row r="722" spans="1:32" s="80" customFormat="1" x14ac:dyDescent="0.25">
      <c r="A722" s="76"/>
      <c r="B722" s="20"/>
      <c r="C722" s="135"/>
      <c r="D722" s="136"/>
      <c r="E722" s="135"/>
      <c r="G722" s="81"/>
      <c r="H722" s="82"/>
      <c r="I722" s="82"/>
      <c r="J722" s="82"/>
      <c r="K722" s="82"/>
      <c r="L722" s="82"/>
      <c r="M722" s="82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</row>
    <row r="723" spans="1:32" s="80" customFormat="1" x14ac:dyDescent="0.25">
      <c r="A723" s="76"/>
      <c r="B723" s="20"/>
      <c r="C723" s="135"/>
      <c r="D723" s="136"/>
      <c r="E723" s="135"/>
      <c r="G723" s="81"/>
      <c r="H723" s="82"/>
      <c r="I723" s="82"/>
      <c r="J723" s="82"/>
      <c r="K723" s="82"/>
      <c r="L723" s="82"/>
      <c r="M723" s="82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</row>
    <row r="724" spans="1:32" s="80" customFormat="1" x14ac:dyDescent="0.25">
      <c r="A724" s="76"/>
      <c r="B724" s="20"/>
      <c r="C724" s="135"/>
      <c r="D724" s="136"/>
      <c r="E724" s="135"/>
      <c r="G724" s="81"/>
      <c r="H724" s="82"/>
      <c r="I724" s="82"/>
      <c r="J724" s="82"/>
      <c r="K724" s="82"/>
      <c r="L724" s="82"/>
      <c r="M724" s="82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</row>
    <row r="725" spans="1:32" s="80" customFormat="1" x14ac:dyDescent="0.25">
      <c r="A725" s="76"/>
      <c r="B725" s="20"/>
      <c r="C725" s="135"/>
      <c r="D725" s="136"/>
      <c r="E725" s="135"/>
      <c r="G725" s="81"/>
      <c r="H725" s="82"/>
      <c r="I725" s="82"/>
      <c r="J725" s="82"/>
      <c r="K725" s="82"/>
      <c r="L725" s="82"/>
      <c r="M725" s="82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</row>
    <row r="726" spans="1:32" s="80" customFormat="1" x14ac:dyDescent="0.25">
      <c r="A726" s="76"/>
      <c r="B726" s="20"/>
      <c r="C726" s="135"/>
      <c r="D726" s="136"/>
      <c r="E726" s="135"/>
      <c r="G726" s="81"/>
      <c r="H726" s="82"/>
      <c r="I726" s="82"/>
      <c r="J726" s="82"/>
      <c r="K726" s="82"/>
      <c r="L726" s="82"/>
      <c r="M726" s="82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</row>
    <row r="727" spans="1:32" s="80" customFormat="1" x14ac:dyDescent="0.25">
      <c r="A727" s="76"/>
      <c r="B727" s="20"/>
      <c r="C727" s="135"/>
      <c r="D727" s="136"/>
      <c r="E727" s="135"/>
      <c r="G727" s="81"/>
      <c r="H727" s="82"/>
      <c r="I727" s="82"/>
      <c r="J727" s="82"/>
      <c r="K727" s="82"/>
      <c r="L727" s="82"/>
      <c r="M727" s="82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</row>
    <row r="728" spans="1:32" s="80" customFormat="1" x14ac:dyDescent="0.25">
      <c r="A728" s="76"/>
      <c r="B728" s="20"/>
      <c r="C728" s="135"/>
      <c r="D728" s="136"/>
      <c r="E728" s="135"/>
      <c r="G728" s="81"/>
      <c r="H728" s="82"/>
      <c r="I728" s="82"/>
      <c r="J728" s="82"/>
      <c r="K728" s="82"/>
      <c r="L728" s="82"/>
      <c r="M728" s="82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</row>
    <row r="729" spans="1:32" s="80" customFormat="1" x14ac:dyDescent="0.25">
      <c r="A729" s="76"/>
      <c r="B729" s="20"/>
      <c r="C729" s="135"/>
      <c r="D729" s="136"/>
      <c r="E729" s="135"/>
      <c r="G729" s="81"/>
      <c r="H729" s="82"/>
      <c r="I729" s="82"/>
      <c r="J729" s="82"/>
      <c r="K729" s="82"/>
      <c r="L729" s="82"/>
      <c r="M729" s="82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</row>
    <row r="730" spans="1:32" s="80" customFormat="1" x14ac:dyDescent="0.25">
      <c r="A730" s="76"/>
      <c r="B730" s="20"/>
      <c r="C730" s="135"/>
      <c r="D730" s="136"/>
      <c r="E730" s="135"/>
      <c r="G730" s="81"/>
      <c r="H730" s="82"/>
      <c r="I730" s="82"/>
      <c r="J730" s="82"/>
      <c r="K730" s="82"/>
      <c r="L730" s="82"/>
      <c r="M730" s="82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</row>
    <row r="731" spans="1:32" s="80" customFormat="1" x14ac:dyDescent="0.25">
      <c r="A731" s="76"/>
      <c r="B731" s="20"/>
      <c r="C731" s="135"/>
      <c r="D731" s="136"/>
      <c r="E731" s="135"/>
      <c r="G731" s="81"/>
      <c r="H731" s="82"/>
      <c r="I731" s="82"/>
      <c r="J731" s="82"/>
      <c r="K731" s="82"/>
      <c r="L731" s="82"/>
      <c r="M731" s="82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</row>
    <row r="732" spans="1:32" s="80" customFormat="1" x14ac:dyDescent="0.25">
      <c r="A732" s="76"/>
      <c r="B732" s="20"/>
      <c r="C732" s="135"/>
      <c r="D732" s="136"/>
      <c r="E732" s="135"/>
      <c r="G732" s="81"/>
      <c r="H732" s="82"/>
      <c r="I732" s="82"/>
      <c r="J732" s="82"/>
      <c r="K732" s="82"/>
      <c r="L732" s="82"/>
      <c r="M732" s="82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</row>
    <row r="733" spans="1:32" s="80" customFormat="1" x14ac:dyDescent="0.25">
      <c r="A733" s="76"/>
      <c r="B733" s="20"/>
      <c r="C733" s="135"/>
      <c r="D733" s="136"/>
      <c r="E733" s="135"/>
      <c r="G733" s="81"/>
      <c r="H733" s="82"/>
      <c r="I733" s="82"/>
      <c r="J733" s="82"/>
      <c r="K733" s="82"/>
      <c r="L733" s="82"/>
      <c r="M733" s="82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</row>
    <row r="734" spans="1:32" s="80" customFormat="1" x14ac:dyDescent="0.25">
      <c r="A734" s="76"/>
      <c r="B734" s="20"/>
      <c r="C734" s="135"/>
      <c r="D734" s="136"/>
      <c r="E734" s="135"/>
      <c r="G734" s="81"/>
      <c r="H734" s="82"/>
      <c r="I734" s="82"/>
      <c r="J734" s="82"/>
      <c r="K734" s="82"/>
      <c r="L734" s="82"/>
      <c r="M734" s="82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</row>
    <row r="735" spans="1:32" s="80" customFormat="1" x14ac:dyDescent="0.25">
      <c r="A735" s="76"/>
      <c r="B735" s="20"/>
      <c r="C735" s="135"/>
      <c r="D735" s="136"/>
      <c r="E735" s="135"/>
      <c r="G735" s="81"/>
      <c r="H735" s="82"/>
      <c r="I735" s="82"/>
      <c r="J735" s="82"/>
      <c r="K735" s="82"/>
      <c r="L735" s="82"/>
      <c r="M735" s="82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</row>
    <row r="736" spans="1:32" s="80" customFormat="1" x14ac:dyDescent="0.25">
      <c r="A736" s="76"/>
      <c r="B736" s="20"/>
      <c r="C736" s="135"/>
      <c r="D736" s="136"/>
      <c r="E736" s="135"/>
      <c r="G736" s="81"/>
      <c r="H736" s="82"/>
      <c r="I736" s="82"/>
      <c r="J736" s="82"/>
      <c r="K736" s="82"/>
      <c r="L736" s="82"/>
      <c r="M736" s="82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</row>
    <row r="737" spans="1:32" s="80" customFormat="1" x14ac:dyDescent="0.25">
      <c r="A737" s="76"/>
      <c r="B737" s="20"/>
      <c r="C737" s="135"/>
      <c r="D737" s="136"/>
      <c r="E737" s="135"/>
      <c r="G737" s="81"/>
      <c r="H737" s="82"/>
      <c r="I737" s="82"/>
      <c r="J737" s="82"/>
      <c r="K737" s="82"/>
      <c r="L737" s="82"/>
      <c r="M737" s="82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</row>
    <row r="738" spans="1:32" s="80" customFormat="1" x14ac:dyDescent="0.25">
      <c r="A738" s="76"/>
      <c r="B738" s="20"/>
      <c r="C738" s="135"/>
      <c r="D738" s="136"/>
      <c r="E738" s="135"/>
      <c r="G738" s="81"/>
      <c r="H738" s="82"/>
      <c r="I738" s="82"/>
      <c r="J738" s="82"/>
      <c r="K738" s="82"/>
      <c r="L738" s="82"/>
      <c r="M738" s="82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</row>
    <row r="739" spans="1:32" s="80" customFormat="1" x14ac:dyDescent="0.25">
      <c r="A739" s="76"/>
      <c r="B739" s="20"/>
      <c r="C739" s="135"/>
      <c r="D739" s="136"/>
      <c r="E739" s="135"/>
      <c r="G739" s="81"/>
      <c r="H739" s="82"/>
      <c r="I739" s="82"/>
      <c r="J739" s="82"/>
      <c r="K739" s="82"/>
      <c r="L739" s="82"/>
      <c r="M739" s="82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</row>
    <row r="740" spans="1:32" s="80" customFormat="1" x14ac:dyDescent="0.25">
      <c r="A740" s="76"/>
      <c r="B740" s="20"/>
      <c r="C740" s="135"/>
      <c r="D740" s="136"/>
      <c r="E740" s="135"/>
      <c r="G740" s="81"/>
      <c r="H740" s="82"/>
      <c r="I740" s="82"/>
      <c r="J740" s="82"/>
      <c r="K740" s="82"/>
      <c r="L740" s="82"/>
      <c r="M740" s="82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</row>
    <row r="741" spans="1:32" s="80" customFormat="1" x14ac:dyDescent="0.25">
      <c r="A741" s="76"/>
      <c r="B741" s="20"/>
      <c r="C741" s="135"/>
      <c r="D741" s="136"/>
      <c r="E741" s="135"/>
      <c r="G741" s="81"/>
      <c r="H741" s="82"/>
      <c r="I741" s="82"/>
      <c r="J741" s="82"/>
      <c r="K741" s="82"/>
      <c r="L741" s="82"/>
      <c r="M741" s="82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</row>
    <row r="742" spans="1:32" s="80" customFormat="1" x14ac:dyDescent="0.25">
      <c r="A742" s="76"/>
      <c r="B742" s="20"/>
      <c r="C742" s="135"/>
      <c r="D742" s="136"/>
      <c r="E742" s="135"/>
      <c r="G742" s="81"/>
      <c r="H742" s="82"/>
      <c r="I742" s="82"/>
      <c r="J742" s="82"/>
      <c r="K742" s="82"/>
      <c r="L742" s="82"/>
      <c r="M742" s="82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</row>
    <row r="743" spans="1:32" s="80" customFormat="1" x14ac:dyDescent="0.25">
      <c r="A743" s="76"/>
      <c r="B743" s="20"/>
      <c r="C743" s="135"/>
      <c r="D743" s="136"/>
      <c r="E743" s="135"/>
      <c r="G743" s="81"/>
      <c r="H743" s="82"/>
      <c r="I743" s="82"/>
      <c r="J743" s="82"/>
      <c r="K743" s="82"/>
      <c r="L743" s="82"/>
      <c r="M743" s="82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</row>
    <row r="744" spans="1:32" s="80" customFormat="1" x14ac:dyDescent="0.25">
      <c r="A744" s="76"/>
      <c r="B744" s="20"/>
      <c r="C744" s="135"/>
      <c r="D744" s="136"/>
      <c r="E744" s="135"/>
      <c r="G744" s="81"/>
      <c r="H744" s="82"/>
      <c r="I744" s="82"/>
      <c r="J744" s="82"/>
      <c r="K744" s="82"/>
      <c r="L744" s="82"/>
      <c r="M744" s="82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</row>
    <row r="745" spans="1:32" s="80" customFormat="1" x14ac:dyDescent="0.25">
      <c r="A745" s="76"/>
      <c r="B745" s="20"/>
      <c r="C745" s="135"/>
      <c r="D745" s="136"/>
      <c r="E745" s="135"/>
      <c r="G745" s="81"/>
      <c r="H745" s="82"/>
      <c r="I745" s="82"/>
      <c r="J745" s="82"/>
      <c r="K745" s="82"/>
      <c r="L745" s="82"/>
      <c r="M745" s="82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</row>
    <row r="746" spans="1:32" s="80" customFormat="1" x14ac:dyDescent="0.25">
      <c r="A746" s="76"/>
      <c r="B746" s="20"/>
      <c r="C746" s="135"/>
      <c r="D746" s="136"/>
      <c r="E746" s="135"/>
      <c r="G746" s="81"/>
      <c r="H746" s="82"/>
      <c r="I746" s="82"/>
      <c r="J746" s="82"/>
      <c r="K746" s="82"/>
      <c r="L746" s="82"/>
      <c r="M746" s="82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</row>
    <row r="747" spans="1:32" s="80" customFormat="1" x14ac:dyDescent="0.25">
      <c r="A747" s="76"/>
      <c r="B747" s="20"/>
      <c r="C747" s="135"/>
      <c r="D747" s="136"/>
      <c r="E747" s="135"/>
      <c r="G747" s="81"/>
      <c r="H747" s="82"/>
      <c r="I747" s="82"/>
      <c r="J747" s="82"/>
      <c r="K747" s="82"/>
      <c r="L747" s="82"/>
      <c r="M747" s="82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</row>
    <row r="748" spans="1:32" s="80" customFormat="1" x14ac:dyDescent="0.25">
      <c r="A748" s="76"/>
      <c r="B748" s="20"/>
      <c r="C748" s="135"/>
      <c r="D748" s="136"/>
      <c r="E748" s="135"/>
      <c r="G748" s="81"/>
      <c r="H748" s="82"/>
      <c r="I748" s="82"/>
      <c r="J748" s="82"/>
      <c r="K748" s="82"/>
      <c r="L748" s="82"/>
      <c r="M748" s="82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</row>
    <row r="749" spans="1:32" s="80" customFormat="1" x14ac:dyDescent="0.25">
      <c r="A749" s="76"/>
      <c r="B749" s="20"/>
      <c r="C749" s="135"/>
      <c r="D749" s="136"/>
      <c r="E749" s="135"/>
      <c r="G749" s="81"/>
      <c r="H749" s="82"/>
      <c r="I749" s="82"/>
      <c r="J749" s="82"/>
      <c r="K749" s="82"/>
      <c r="L749" s="82"/>
      <c r="M749" s="82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</row>
    <row r="750" spans="1:32" s="80" customFormat="1" x14ac:dyDescent="0.25">
      <c r="A750" s="76"/>
      <c r="B750" s="20"/>
      <c r="C750" s="135"/>
      <c r="D750" s="136"/>
      <c r="E750" s="135"/>
      <c r="G750" s="81"/>
      <c r="H750" s="82"/>
      <c r="I750" s="82"/>
      <c r="J750" s="82"/>
      <c r="K750" s="82"/>
      <c r="L750" s="82"/>
      <c r="M750" s="82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</row>
    <row r="751" spans="1:32" s="80" customFormat="1" x14ac:dyDescent="0.25">
      <c r="A751" s="76"/>
      <c r="B751" s="20"/>
      <c r="C751" s="135"/>
      <c r="D751" s="136"/>
      <c r="E751" s="135"/>
      <c r="G751" s="81"/>
      <c r="H751" s="82"/>
      <c r="I751" s="82"/>
      <c r="J751" s="82"/>
      <c r="K751" s="82"/>
      <c r="L751" s="82"/>
      <c r="M751" s="82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</row>
    <row r="752" spans="1:32" s="80" customFormat="1" x14ac:dyDescent="0.25">
      <c r="A752" s="76"/>
      <c r="B752" s="20"/>
      <c r="C752" s="135"/>
      <c r="D752" s="136"/>
      <c r="E752" s="135"/>
      <c r="G752" s="81"/>
      <c r="H752" s="82"/>
      <c r="I752" s="82"/>
      <c r="J752" s="82"/>
      <c r="K752" s="82"/>
      <c r="L752" s="82"/>
      <c r="M752" s="82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</row>
    <row r="753" spans="1:32" s="80" customFormat="1" x14ac:dyDescent="0.25">
      <c r="A753" s="76"/>
      <c r="B753" s="20"/>
      <c r="C753" s="135"/>
      <c r="D753" s="136"/>
      <c r="E753" s="135"/>
      <c r="G753" s="81"/>
      <c r="H753" s="82"/>
      <c r="I753" s="82"/>
      <c r="J753" s="82"/>
      <c r="K753" s="82"/>
      <c r="L753" s="82"/>
      <c r="M753" s="82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</row>
    <row r="754" spans="1:32" s="80" customFormat="1" x14ac:dyDescent="0.25">
      <c r="A754" s="76"/>
      <c r="B754" s="20"/>
      <c r="C754" s="135"/>
      <c r="D754" s="136"/>
      <c r="E754" s="135"/>
      <c r="G754" s="81"/>
      <c r="H754" s="82"/>
      <c r="I754" s="82"/>
      <c r="J754" s="82"/>
      <c r="K754" s="82"/>
      <c r="L754" s="82"/>
      <c r="M754" s="82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</row>
    <row r="755" spans="1:32" s="80" customFormat="1" x14ac:dyDescent="0.25">
      <c r="A755" s="76"/>
      <c r="B755" s="20"/>
      <c r="C755" s="135"/>
      <c r="D755" s="136"/>
      <c r="E755" s="135"/>
      <c r="G755" s="81"/>
      <c r="H755" s="82"/>
      <c r="I755" s="82"/>
      <c r="J755" s="82"/>
      <c r="K755" s="82"/>
      <c r="L755" s="82"/>
      <c r="M755" s="82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</row>
    <row r="756" spans="1:32" s="80" customFormat="1" x14ac:dyDescent="0.25">
      <c r="A756" s="76"/>
      <c r="B756" s="20"/>
      <c r="C756" s="135"/>
      <c r="D756" s="136"/>
      <c r="E756" s="135"/>
      <c r="G756" s="81"/>
      <c r="H756" s="82"/>
      <c r="I756" s="82"/>
      <c r="J756" s="82"/>
      <c r="K756" s="82"/>
      <c r="L756" s="82"/>
      <c r="M756" s="82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</row>
    <row r="757" spans="1:32" s="80" customFormat="1" x14ac:dyDescent="0.25">
      <c r="A757" s="76"/>
      <c r="B757" s="20"/>
      <c r="C757" s="135"/>
      <c r="D757" s="136"/>
      <c r="E757" s="135"/>
      <c r="G757" s="81"/>
      <c r="H757" s="82"/>
      <c r="I757" s="82"/>
      <c r="J757" s="82"/>
      <c r="K757" s="82"/>
      <c r="L757" s="82"/>
      <c r="M757" s="82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</row>
    <row r="758" spans="1:32" s="80" customFormat="1" x14ac:dyDescent="0.25">
      <c r="A758" s="76"/>
      <c r="B758" s="20"/>
      <c r="C758" s="135"/>
      <c r="D758" s="136"/>
      <c r="E758" s="135"/>
      <c r="G758" s="81"/>
      <c r="H758" s="82"/>
      <c r="I758" s="82"/>
      <c r="J758" s="82"/>
      <c r="K758" s="82"/>
      <c r="L758" s="82"/>
      <c r="M758" s="82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</row>
    <row r="759" spans="1:32" s="80" customFormat="1" x14ac:dyDescent="0.25">
      <c r="A759" s="76"/>
      <c r="B759" s="20"/>
      <c r="C759" s="135"/>
      <c r="D759" s="136"/>
      <c r="E759" s="135"/>
      <c r="G759" s="81"/>
      <c r="H759" s="82"/>
      <c r="I759" s="82"/>
      <c r="J759" s="82"/>
      <c r="K759" s="82"/>
      <c r="L759" s="82"/>
      <c r="M759" s="82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</row>
    <row r="760" spans="1:32" s="80" customFormat="1" x14ac:dyDescent="0.25">
      <c r="A760" s="76"/>
      <c r="B760" s="20"/>
      <c r="C760" s="135"/>
      <c r="D760" s="136"/>
      <c r="E760" s="135"/>
      <c r="G760" s="81"/>
      <c r="H760" s="82"/>
      <c r="I760" s="82"/>
      <c r="J760" s="82"/>
      <c r="K760" s="82"/>
      <c r="L760" s="82"/>
      <c r="M760" s="82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</row>
    <row r="761" spans="1:32" s="80" customFormat="1" x14ac:dyDescent="0.25">
      <c r="A761" s="76"/>
      <c r="B761" s="20"/>
      <c r="C761" s="135"/>
      <c r="D761" s="136"/>
      <c r="E761" s="135"/>
      <c r="G761" s="81"/>
      <c r="H761" s="82"/>
      <c r="I761" s="82"/>
      <c r="J761" s="82"/>
      <c r="K761" s="82"/>
      <c r="L761" s="82"/>
      <c r="M761" s="82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</row>
    <row r="762" spans="1:32" s="80" customFormat="1" x14ac:dyDescent="0.25">
      <c r="A762" s="76"/>
      <c r="B762" s="20"/>
      <c r="C762" s="135"/>
      <c r="D762" s="136"/>
      <c r="E762" s="135"/>
      <c r="G762" s="81"/>
      <c r="H762" s="82"/>
      <c r="I762" s="82"/>
      <c r="J762" s="82"/>
      <c r="K762" s="82"/>
      <c r="L762" s="82"/>
      <c r="M762" s="82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</row>
    <row r="763" spans="1:32" s="80" customFormat="1" x14ac:dyDescent="0.25">
      <c r="A763" s="76"/>
      <c r="B763" s="20"/>
      <c r="C763" s="135"/>
      <c r="D763" s="136"/>
      <c r="E763" s="135"/>
      <c r="G763" s="81"/>
      <c r="H763" s="82"/>
      <c r="I763" s="82"/>
      <c r="J763" s="82"/>
      <c r="K763" s="82"/>
      <c r="L763" s="82"/>
      <c r="M763" s="82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</row>
    <row r="764" spans="1:32" s="80" customFormat="1" x14ac:dyDescent="0.25">
      <c r="A764" s="76"/>
      <c r="B764" s="20"/>
      <c r="C764" s="135"/>
      <c r="D764" s="136"/>
      <c r="E764" s="135"/>
      <c r="G764" s="81"/>
      <c r="H764" s="82"/>
      <c r="I764" s="82"/>
      <c r="J764" s="82"/>
      <c r="K764" s="82"/>
      <c r="L764" s="82"/>
      <c r="M764" s="82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</row>
    <row r="765" spans="1:32" s="80" customFormat="1" x14ac:dyDescent="0.25">
      <c r="A765" s="76"/>
      <c r="B765" s="20"/>
      <c r="C765" s="135"/>
      <c r="D765" s="136"/>
      <c r="E765" s="135"/>
      <c r="G765" s="81"/>
      <c r="H765" s="82"/>
      <c r="I765" s="82"/>
      <c r="J765" s="82"/>
      <c r="K765" s="82"/>
      <c r="L765" s="82"/>
      <c r="M765" s="82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</row>
    <row r="766" spans="1:32" s="80" customFormat="1" x14ac:dyDescent="0.25">
      <c r="A766" s="76"/>
      <c r="B766" s="20"/>
      <c r="C766" s="135"/>
      <c r="D766" s="136"/>
      <c r="E766" s="135"/>
      <c r="G766" s="81"/>
      <c r="H766" s="82"/>
      <c r="I766" s="82"/>
      <c r="J766" s="82"/>
      <c r="K766" s="82"/>
      <c r="L766" s="82"/>
      <c r="M766" s="82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</row>
    <row r="767" spans="1:32" s="80" customFormat="1" x14ac:dyDescent="0.25">
      <c r="A767" s="76"/>
      <c r="B767" s="20"/>
      <c r="C767" s="135"/>
      <c r="D767" s="136"/>
      <c r="E767" s="135"/>
      <c r="G767" s="81"/>
      <c r="H767" s="82"/>
      <c r="I767" s="82"/>
      <c r="J767" s="82"/>
      <c r="K767" s="82"/>
      <c r="L767" s="82"/>
      <c r="M767" s="82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</row>
    <row r="768" spans="1:32" s="80" customFormat="1" x14ac:dyDescent="0.25">
      <c r="A768" s="76"/>
      <c r="B768" s="20"/>
      <c r="C768" s="135"/>
      <c r="D768" s="136"/>
      <c r="E768" s="135"/>
      <c r="G768" s="81"/>
      <c r="H768" s="82"/>
      <c r="I768" s="82"/>
      <c r="J768" s="82"/>
      <c r="K768" s="82"/>
      <c r="L768" s="82"/>
      <c r="M768" s="82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</row>
    <row r="769" spans="1:32" s="80" customFormat="1" x14ac:dyDescent="0.25">
      <c r="A769" s="76"/>
      <c r="B769" s="20"/>
      <c r="C769" s="135"/>
      <c r="D769" s="136"/>
      <c r="E769" s="135"/>
      <c r="G769" s="81"/>
      <c r="H769" s="82"/>
      <c r="I769" s="82"/>
      <c r="J769" s="82"/>
      <c r="K769" s="82"/>
      <c r="L769" s="82"/>
      <c r="M769" s="82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</row>
    <row r="770" spans="1:32" s="80" customFormat="1" x14ac:dyDescent="0.25">
      <c r="A770" s="76"/>
      <c r="B770" s="20"/>
      <c r="C770" s="135"/>
      <c r="D770" s="136"/>
      <c r="E770" s="135"/>
      <c r="G770" s="81"/>
      <c r="H770" s="82"/>
      <c r="I770" s="82"/>
      <c r="J770" s="82"/>
      <c r="K770" s="82"/>
      <c r="L770" s="82"/>
      <c r="M770" s="82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</row>
    <row r="771" spans="1:32" s="80" customFormat="1" x14ac:dyDescent="0.25">
      <c r="A771" s="76"/>
      <c r="B771" s="20"/>
      <c r="C771" s="135"/>
      <c r="D771" s="136"/>
      <c r="E771" s="135"/>
      <c r="G771" s="81"/>
      <c r="H771" s="82"/>
      <c r="I771" s="82"/>
      <c r="J771" s="82"/>
      <c r="K771" s="82"/>
      <c r="L771" s="82"/>
      <c r="M771" s="82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</row>
    <row r="772" spans="1:32" s="80" customFormat="1" x14ac:dyDescent="0.25">
      <c r="A772" s="76"/>
      <c r="B772" s="20"/>
      <c r="C772" s="135"/>
      <c r="D772" s="136"/>
      <c r="E772" s="135"/>
      <c r="G772" s="81"/>
      <c r="H772" s="82"/>
      <c r="I772" s="82"/>
      <c r="J772" s="82"/>
      <c r="K772" s="82"/>
      <c r="L772" s="82"/>
      <c r="M772" s="82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</row>
    <row r="773" spans="1:32" s="80" customFormat="1" x14ac:dyDescent="0.25">
      <c r="A773" s="76"/>
      <c r="B773" s="20"/>
      <c r="C773" s="135"/>
      <c r="D773" s="136"/>
      <c r="E773" s="135"/>
      <c r="G773" s="81"/>
      <c r="H773" s="82"/>
      <c r="I773" s="82"/>
      <c r="J773" s="82"/>
      <c r="K773" s="82"/>
      <c r="L773" s="82"/>
      <c r="M773" s="82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</row>
    <row r="774" spans="1:32" s="80" customFormat="1" x14ac:dyDescent="0.25">
      <c r="A774" s="76"/>
      <c r="B774" s="20"/>
      <c r="C774" s="135"/>
      <c r="D774" s="136"/>
      <c r="E774" s="135"/>
      <c r="G774" s="81"/>
      <c r="H774" s="82"/>
      <c r="I774" s="82"/>
      <c r="J774" s="82"/>
      <c r="K774" s="82"/>
      <c r="L774" s="82"/>
      <c r="M774" s="82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</row>
    <row r="775" spans="1:32" s="80" customFormat="1" x14ac:dyDescent="0.25">
      <c r="A775" s="76"/>
      <c r="B775" s="20"/>
      <c r="C775" s="135"/>
      <c r="D775" s="136"/>
      <c r="E775" s="135"/>
      <c r="G775" s="81"/>
      <c r="H775" s="82"/>
      <c r="I775" s="82"/>
      <c r="J775" s="82"/>
      <c r="K775" s="82"/>
      <c r="L775" s="82"/>
      <c r="M775" s="82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</row>
    <row r="776" spans="1:32" s="80" customFormat="1" x14ac:dyDescent="0.25">
      <c r="A776" s="76"/>
      <c r="B776" s="20"/>
      <c r="C776" s="135"/>
      <c r="D776" s="136"/>
      <c r="E776" s="135"/>
      <c r="G776" s="81"/>
      <c r="H776" s="82"/>
      <c r="I776" s="82"/>
      <c r="J776" s="82"/>
      <c r="K776" s="82"/>
      <c r="L776" s="82"/>
      <c r="M776" s="82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</row>
    <row r="777" spans="1:32" s="80" customFormat="1" x14ac:dyDescent="0.25">
      <c r="A777" s="76"/>
      <c r="B777" s="20"/>
      <c r="C777" s="135"/>
      <c r="D777" s="136"/>
      <c r="E777" s="135"/>
      <c r="G777" s="81"/>
      <c r="H777" s="82"/>
      <c r="I777" s="82"/>
      <c r="J777" s="82"/>
      <c r="K777" s="82"/>
      <c r="L777" s="82"/>
      <c r="M777" s="82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</row>
    <row r="778" spans="1:32" s="80" customFormat="1" x14ac:dyDescent="0.25">
      <c r="A778" s="76"/>
      <c r="B778" s="20"/>
      <c r="C778" s="135"/>
      <c r="D778" s="136"/>
      <c r="E778" s="135"/>
      <c r="G778" s="81"/>
      <c r="H778" s="82"/>
      <c r="I778" s="82"/>
      <c r="J778" s="82"/>
      <c r="K778" s="82"/>
      <c r="L778" s="82"/>
      <c r="M778" s="82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</row>
    <row r="779" spans="1:32" s="80" customFormat="1" x14ac:dyDescent="0.25">
      <c r="A779" s="76"/>
      <c r="B779" s="20"/>
      <c r="C779" s="135"/>
      <c r="D779" s="136"/>
      <c r="E779" s="135"/>
      <c r="G779" s="81"/>
      <c r="H779" s="82"/>
      <c r="I779" s="82"/>
      <c r="J779" s="82"/>
      <c r="K779" s="82"/>
      <c r="L779" s="82"/>
      <c r="M779" s="82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</row>
    <row r="780" spans="1:32" s="80" customFormat="1" x14ac:dyDescent="0.25">
      <c r="A780" s="76"/>
      <c r="B780" s="20"/>
      <c r="C780" s="135"/>
      <c r="D780" s="136"/>
      <c r="E780" s="135"/>
      <c r="G780" s="81"/>
      <c r="H780" s="82"/>
      <c r="I780" s="82"/>
      <c r="J780" s="82"/>
      <c r="K780" s="82"/>
      <c r="L780" s="82"/>
      <c r="M780" s="82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</row>
    <row r="781" spans="1:32" s="80" customFormat="1" x14ac:dyDescent="0.25">
      <c r="A781" s="76"/>
      <c r="B781" s="20"/>
      <c r="C781" s="135"/>
      <c r="D781" s="136"/>
      <c r="E781" s="135"/>
      <c r="G781" s="81"/>
      <c r="H781" s="82"/>
      <c r="I781" s="82"/>
      <c r="J781" s="82"/>
      <c r="K781" s="82"/>
      <c r="L781" s="82"/>
      <c r="M781" s="82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</row>
    <row r="782" spans="1:32" s="80" customFormat="1" x14ac:dyDescent="0.25">
      <c r="A782" s="76"/>
      <c r="B782" s="20"/>
      <c r="C782" s="135"/>
      <c r="D782" s="136"/>
      <c r="E782" s="135"/>
      <c r="G782" s="81"/>
      <c r="H782" s="82"/>
      <c r="I782" s="82"/>
      <c r="J782" s="82"/>
      <c r="K782" s="82"/>
      <c r="L782" s="82"/>
      <c r="M782" s="82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</row>
    <row r="783" spans="1:32" s="80" customFormat="1" x14ac:dyDescent="0.25">
      <c r="A783" s="76"/>
      <c r="B783" s="20"/>
      <c r="C783" s="135"/>
      <c r="D783" s="136"/>
      <c r="E783" s="135"/>
      <c r="G783" s="81"/>
      <c r="H783" s="82"/>
      <c r="I783" s="82"/>
      <c r="J783" s="82"/>
      <c r="K783" s="82"/>
      <c r="L783" s="82"/>
      <c r="M783" s="82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</row>
    <row r="784" spans="1:32" s="80" customFormat="1" x14ac:dyDescent="0.25">
      <c r="A784" s="76"/>
      <c r="B784" s="20"/>
      <c r="C784" s="135"/>
      <c r="D784" s="136"/>
      <c r="E784" s="135"/>
      <c r="G784" s="81"/>
      <c r="H784" s="82"/>
      <c r="I784" s="82"/>
      <c r="J784" s="82"/>
      <c r="K784" s="82"/>
      <c r="L784" s="82"/>
      <c r="M784" s="82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</row>
    <row r="785" spans="1:32" s="80" customFormat="1" x14ac:dyDescent="0.25">
      <c r="A785" s="76"/>
      <c r="B785" s="20"/>
      <c r="C785" s="135"/>
      <c r="D785" s="136"/>
      <c r="E785" s="135"/>
      <c r="G785" s="81"/>
      <c r="H785" s="82"/>
      <c r="I785" s="82"/>
      <c r="J785" s="82"/>
      <c r="K785" s="82"/>
      <c r="L785" s="82"/>
      <c r="M785" s="82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</row>
    <row r="786" spans="1:32" s="80" customFormat="1" x14ac:dyDescent="0.25">
      <c r="A786" s="76"/>
      <c r="B786" s="20"/>
      <c r="C786" s="135"/>
      <c r="D786" s="136"/>
      <c r="E786" s="135"/>
      <c r="G786" s="81"/>
      <c r="H786" s="82"/>
      <c r="I786" s="82"/>
      <c r="J786" s="82"/>
      <c r="K786" s="82"/>
      <c r="L786" s="82"/>
      <c r="M786" s="82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</row>
    <row r="787" spans="1:32" s="80" customFormat="1" x14ac:dyDescent="0.25">
      <c r="A787" s="76"/>
      <c r="B787" s="20"/>
      <c r="C787" s="135"/>
      <c r="D787" s="136"/>
      <c r="E787" s="135"/>
      <c r="G787" s="81"/>
      <c r="H787" s="82"/>
      <c r="I787" s="82"/>
      <c r="J787" s="82"/>
      <c r="K787" s="82"/>
      <c r="L787" s="82"/>
      <c r="M787" s="82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</row>
    <row r="788" spans="1:32" s="80" customFormat="1" x14ac:dyDescent="0.25">
      <c r="A788" s="76"/>
      <c r="B788" s="20"/>
      <c r="C788" s="135"/>
      <c r="D788" s="136"/>
      <c r="E788" s="135"/>
      <c r="G788" s="81"/>
      <c r="H788" s="82"/>
      <c r="I788" s="82"/>
      <c r="J788" s="82"/>
      <c r="K788" s="82"/>
      <c r="L788" s="82"/>
      <c r="M788" s="82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</row>
    <row r="789" spans="1:32" s="80" customFormat="1" x14ac:dyDescent="0.25">
      <c r="A789" s="76"/>
      <c r="B789" s="20"/>
      <c r="C789" s="135"/>
      <c r="D789" s="136"/>
      <c r="E789" s="135"/>
      <c r="G789" s="81"/>
      <c r="H789" s="82"/>
      <c r="I789" s="82"/>
      <c r="J789" s="82"/>
      <c r="K789" s="82"/>
      <c r="L789" s="82"/>
      <c r="M789" s="82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</row>
    <row r="790" spans="1:32" s="80" customFormat="1" x14ac:dyDescent="0.25">
      <c r="A790" s="76"/>
      <c r="B790" s="20"/>
      <c r="C790" s="135"/>
      <c r="D790" s="136"/>
      <c r="E790" s="135"/>
      <c r="G790" s="81"/>
      <c r="H790" s="82"/>
      <c r="I790" s="82"/>
      <c r="J790" s="82"/>
      <c r="K790" s="82"/>
      <c r="L790" s="82"/>
      <c r="M790" s="82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</row>
    <row r="791" spans="1:32" s="80" customFormat="1" x14ac:dyDescent="0.25">
      <c r="A791" s="76"/>
      <c r="B791" s="20"/>
      <c r="C791" s="135"/>
      <c r="D791" s="136"/>
      <c r="E791" s="135"/>
      <c r="G791" s="81"/>
      <c r="H791" s="82"/>
      <c r="I791" s="82"/>
      <c r="J791" s="82"/>
      <c r="K791" s="82"/>
      <c r="L791" s="82"/>
      <c r="M791" s="82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</row>
    <row r="792" spans="1:32" s="80" customFormat="1" x14ac:dyDescent="0.25">
      <c r="A792" s="76"/>
      <c r="B792" s="20"/>
      <c r="C792" s="135"/>
      <c r="D792" s="136"/>
      <c r="E792" s="135"/>
      <c r="G792" s="81"/>
      <c r="H792" s="82"/>
      <c r="I792" s="82"/>
      <c r="J792" s="82"/>
      <c r="K792" s="82"/>
      <c r="L792" s="82"/>
      <c r="M792" s="82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</row>
    <row r="793" spans="1:32" s="80" customFormat="1" x14ac:dyDescent="0.25">
      <c r="A793" s="76"/>
      <c r="B793" s="20"/>
      <c r="C793" s="135"/>
      <c r="D793" s="136"/>
      <c r="E793" s="135"/>
      <c r="G793" s="81"/>
      <c r="H793" s="82"/>
      <c r="I793" s="82"/>
      <c r="J793" s="82"/>
      <c r="K793" s="82"/>
      <c r="L793" s="82"/>
      <c r="M793" s="82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</row>
    <row r="794" spans="1:32" s="80" customFormat="1" x14ac:dyDescent="0.25">
      <c r="A794" s="76"/>
      <c r="B794" s="20"/>
      <c r="C794" s="135"/>
      <c r="D794" s="136"/>
      <c r="E794" s="135"/>
      <c r="G794" s="81"/>
      <c r="H794" s="82"/>
      <c r="I794" s="82"/>
      <c r="J794" s="82"/>
      <c r="K794" s="82"/>
      <c r="L794" s="82"/>
      <c r="M794" s="82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</row>
    <row r="795" spans="1:32" s="80" customFormat="1" x14ac:dyDescent="0.25">
      <c r="A795" s="76"/>
      <c r="B795" s="20"/>
      <c r="C795" s="135"/>
      <c r="D795" s="136"/>
      <c r="E795" s="135"/>
      <c r="G795" s="81"/>
      <c r="H795" s="82"/>
      <c r="I795" s="82"/>
      <c r="J795" s="82"/>
      <c r="K795" s="82"/>
      <c r="L795" s="82"/>
      <c r="M795" s="82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</row>
    <row r="796" spans="1:32" s="80" customFormat="1" x14ac:dyDescent="0.25">
      <c r="A796" s="76"/>
      <c r="B796" s="20"/>
      <c r="C796" s="135"/>
      <c r="D796" s="136"/>
      <c r="E796" s="135"/>
      <c r="G796" s="81"/>
      <c r="H796" s="82"/>
      <c r="I796" s="82"/>
      <c r="J796" s="82"/>
      <c r="K796" s="82"/>
      <c r="L796" s="82"/>
      <c r="M796" s="82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</row>
    <row r="797" spans="1:32" s="80" customFormat="1" x14ac:dyDescent="0.25">
      <c r="A797" s="76"/>
      <c r="B797" s="20"/>
      <c r="C797" s="135"/>
      <c r="D797" s="136"/>
      <c r="E797" s="135"/>
      <c r="G797" s="81"/>
      <c r="H797" s="82"/>
      <c r="I797" s="82"/>
      <c r="J797" s="82"/>
      <c r="K797" s="82"/>
      <c r="L797" s="82"/>
      <c r="M797" s="82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</row>
    <row r="798" spans="1:32" s="80" customFormat="1" x14ac:dyDescent="0.25">
      <c r="A798" s="76"/>
      <c r="B798" s="20"/>
      <c r="C798" s="135"/>
      <c r="D798" s="136"/>
      <c r="E798" s="135"/>
      <c r="G798" s="81"/>
      <c r="H798" s="82"/>
      <c r="I798" s="82"/>
      <c r="J798" s="82"/>
      <c r="K798" s="82"/>
      <c r="L798" s="82"/>
      <c r="M798" s="82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</row>
    <row r="799" spans="1:32" s="80" customFormat="1" x14ac:dyDescent="0.25">
      <c r="A799" s="76"/>
      <c r="B799" s="20"/>
      <c r="C799" s="135"/>
      <c r="D799" s="136"/>
      <c r="E799" s="135"/>
      <c r="G799" s="81"/>
      <c r="H799" s="82"/>
      <c r="I799" s="82"/>
      <c r="J799" s="82"/>
      <c r="K799" s="82"/>
      <c r="L799" s="82"/>
      <c r="M799" s="82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</row>
    <row r="800" spans="1:32" s="80" customFormat="1" x14ac:dyDescent="0.25">
      <c r="A800" s="76"/>
      <c r="B800" s="20"/>
      <c r="C800" s="135"/>
      <c r="D800" s="136"/>
      <c r="E800" s="135"/>
      <c r="G800" s="81"/>
      <c r="H800" s="82"/>
      <c r="I800" s="82"/>
      <c r="J800" s="82"/>
      <c r="K800" s="82"/>
      <c r="L800" s="82"/>
      <c r="M800" s="82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</row>
    <row r="801" spans="1:32" s="80" customFormat="1" x14ac:dyDescent="0.25">
      <c r="A801" s="76"/>
      <c r="B801" s="20"/>
      <c r="C801" s="135"/>
      <c r="D801" s="136"/>
      <c r="E801" s="135"/>
      <c r="G801" s="81"/>
      <c r="H801" s="82"/>
      <c r="I801" s="82"/>
      <c r="J801" s="82"/>
      <c r="K801" s="82"/>
      <c r="L801" s="82"/>
      <c r="M801" s="82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</row>
    <row r="802" spans="1:32" s="80" customFormat="1" x14ac:dyDescent="0.25">
      <c r="A802" s="76"/>
      <c r="B802" s="20"/>
      <c r="C802" s="135"/>
      <c r="D802" s="136"/>
      <c r="E802" s="135"/>
      <c r="G802" s="81"/>
      <c r="H802" s="82"/>
      <c r="I802" s="82"/>
      <c r="J802" s="82"/>
      <c r="K802" s="82"/>
      <c r="L802" s="82"/>
      <c r="M802" s="82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</row>
    <row r="803" spans="1:32" s="80" customFormat="1" x14ac:dyDescent="0.25">
      <c r="A803" s="76"/>
      <c r="B803" s="20"/>
      <c r="C803" s="135"/>
      <c r="D803" s="136"/>
      <c r="E803" s="135"/>
      <c r="G803" s="81"/>
      <c r="H803" s="82"/>
      <c r="I803" s="82"/>
      <c r="J803" s="82"/>
      <c r="K803" s="82"/>
      <c r="L803" s="82"/>
      <c r="M803" s="82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</row>
    <row r="804" spans="1:32" s="80" customFormat="1" x14ac:dyDescent="0.25">
      <c r="A804" s="76"/>
      <c r="B804" s="20"/>
      <c r="C804" s="135"/>
      <c r="D804" s="136"/>
      <c r="E804" s="135"/>
      <c r="G804" s="81"/>
      <c r="H804" s="82"/>
      <c r="I804" s="82"/>
      <c r="J804" s="82"/>
      <c r="K804" s="82"/>
      <c r="L804" s="82"/>
      <c r="M804" s="82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</row>
    <row r="805" spans="1:32" s="80" customFormat="1" x14ac:dyDescent="0.25">
      <c r="A805" s="76"/>
      <c r="B805" s="20"/>
      <c r="C805" s="135"/>
      <c r="D805" s="136"/>
      <c r="E805" s="135"/>
      <c r="G805" s="81"/>
      <c r="H805" s="82"/>
      <c r="I805" s="82"/>
      <c r="J805" s="82"/>
      <c r="K805" s="82"/>
      <c r="L805" s="82"/>
      <c r="M805" s="82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</row>
    <row r="806" spans="1:32" s="80" customFormat="1" x14ac:dyDescent="0.25">
      <c r="A806" s="76"/>
      <c r="B806" s="20"/>
      <c r="C806" s="135"/>
      <c r="D806" s="136"/>
      <c r="E806" s="135"/>
      <c r="G806" s="81"/>
      <c r="H806" s="82"/>
      <c r="I806" s="82"/>
      <c r="J806" s="82"/>
      <c r="K806" s="82"/>
      <c r="L806" s="82"/>
      <c r="M806" s="82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</row>
    <row r="807" spans="1:32" s="80" customFormat="1" x14ac:dyDescent="0.25">
      <c r="A807" s="76"/>
      <c r="B807" s="20"/>
      <c r="C807" s="135"/>
      <c r="D807" s="136"/>
      <c r="E807" s="135"/>
      <c r="G807" s="81"/>
      <c r="H807" s="82"/>
      <c r="I807" s="82"/>
      <c r="J807" s="82"/>
      <c r="K807" s="82"/>
      <c r="L807" s="82"/>
      <c r="M807" s="82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</row>
    <row r="808" spans="1:32" s="80" customFormat="1" x14ac:dyDescent="0.25">
      <c r="A808" s="76"/>
      <c r="B808" s="20"/>
      <c r="C808" s="135"/>
      <c r="D808" s="136"/>
      <c r="E808" s="135"/>
      <c r="G808" s="81"/>
      <c r="H808" s="82"/>
      <c r="I808" s="82"/>
      <c r="J808" s="82"/>
      <c r="K808" s="82"/>
      <c r="L808" s="82"/>
      <c r="M808" s="82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</row>
    <row r="809" spans="1:32" s="80" customFormat="1" x14ac:dyDescent="0.25">
      <c r="A809" s="76"/>
      <c r="B809" s="20"/>
      <c r="C809" s="135"/>
      <c r="D809" s="136"/>
      <c r="E809" s="135"/>
      <c r="G809" s="81"/>
      <c r="H809" s="82"/>
      <c r="I809" s="82"/>
      <c r="J809" s="82"/>
      <c r="K809" s="82"/>
      <c r="L809" s="82"/>
      <c r="M809" s="82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</row>
    <row r="810" spans="1:32" s="80" customFormat="1" x14ac:dyDescent="0.25">
      <c r="A810" s="76"/>
      <c r="B810" s="20"/>
      <c r="C810" s="135"/>
      <c r="D810" s="136"/>
      <c r="E810" s="135"/>
      <c r="G810" s="81"/>
      <c r="H810" s="82"/>
      <c r="I810" s="82"/>
      <c r="J810" s="82"/>
      <c r="K810" s="82"/>
      <c r="L810" s="82"/>
      <c r="M810" s="82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</row>
    <row r="811" spans="1:32" s="80" customFormat="1" x14ac:dyDescent="0.25">
      <c r="A811" s="76"/>
      <c r="B811" s="20"/>
      <c r="C811" s="135"/>
      <c r="D811" s="136"/>
      <c r="E811" s="135"/>
      <c r="G811" s="81"/>
      <c r="H811" s="82"/>
      <c r="I811" s="82"/>
      <c r="J811" s="82"/>
      <c r="K811" s="82"/>
      <c r="L811" s="82"/>
      <c r="M811" s="82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</row>
    <row r="812" spans="1:32" s="80" customFormat="1" x14ac:dyDescent="0.25">
      <c r="A812" s="76"/>
      <c r="B812" s="20"/>
      <c r="C812" s="135"/>
      <c r="D812" s="136"/>
      <c r="E812" s="135"/>
      <c r="G812" s="81"/>
      <c r="H812" s="82"/>
      <c r="I812" s="82"/>
      <c r="J812" s="82"/>
      <c r="K812" s="82"/>
      <c r="L812" s="82"/>
      <c r="M812" s="82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</row>
    <row r="813" spans="1:32" s="80" customFormat="1" x14ac:dyDescent="0.25">
      <c r="A813" s="76"/>
      <c r="B813" s="20"/>
      <c r="C813" s="135"/>
      <c r="D813" s="136"/>
      <c r="E813" s="135"/>
      <c r="G813" s="81"/>
      <c r="H813" s="82"/>
      <c r="I813" s="82"/>
      <c r="J813" s="82"/>
      <c r="K813" s="82"/>
      <c r="L813" s="82"/>
      <c r="M813" s="82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</row>
    <row r="814" spans="1:32" s="80" customFormat="1" x14ac:dyDescent="0.25">
      <c r="A814" s="76"/>
      <c r="B814" s="20"/>
      <c r="C814" s="135"/>
      <c r="D814" s="136"/>
      <c r="E814" s="135"/>
      <c r="G814" s="81"/>
      <c r="H814" s="82"/>
      <c r="I814" s="82"/>
      <c r="J814" s="82"/>
      <c r="K814" s="82"/>
      <c r="L814" s="82"/>
      <c r="M814" s="82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</row>
    <row r="815" spans="1:32" s="80" customFormat="1" x14ac:dyDescent="0.25">
      <c r="A815" s="76"/>
      <c r="B815" s="20"/>
      <c r="C815" s="135"/>
      <c r="D815" s="136"/>
      <c r="E815" s="135"/>
      <c r="G815" s="81"/>
      <c r="H815" s="82"/>
      <c r="I815" s="82"/>
      <c r="J815" s="82"/>
      <c r="K815" s="82"/>
      <c r="L815" s="82"/>
      <c r="M815" s="82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</row>
    <row r="816" spans="1:32" s="80" customFormat="1" x14ac:dyDescent="0.25">
      <c r="A816" s="76"/>
      <c r="B816" s="20"/>
      <c r="C816" s="135"/>
      <c r="D816" s="136"/>
      <c r="E816" s="135"/>
      <c r="G816" s="81"/>
      <c r="H816" s="82"/>
      <c r="I816" s="82"/>
      <c r="J816" s="82"/>
      <c r="K816" s="82"/>
      <c r="L816" s="82"/>
      <c r="M816" s="82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</row>
    <row r="817" spans="1:32" s="80" customFormat="1" x14ac:dyDescent="0.25">
      <c r="A817" s="76"/>
      <c r="B817" s="20"/>
      <c r="C817" s="135"/>
      <c r="D817" s="136"/>
      <c r="E817" s="135"/>
      <c r="G817" s="81"/>
      <c r="H817" s="82"/>
      <c r="I817" s="82"/>
      <c r="J817" s="82"/>
      <c r="K817" s="82"/>
      <c r="L817" s="82"/>
      <c r="M817" s="82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</row>
    <row r="818" spans="1:32" s="80" customFormat="1" x14ac:dyDescent="0.25">
      <c r="A818" s="76"/>
      <c r="B818" s="20"/>
      <c r="C818" s="135"/>
      <c r="D818" s="136"/>
      <c r="E818" s="135"/>
      <c r="G818" s="81"/>
      <c r="H818" s="82"/>
      <c r="I818" s="82"/>
      <c r="J818" s="82"/>
      <c r="K818" s="82"/>
      <c r="L818" s="82"/>
      <c r="M818" s="82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</row>
    <row r="819" spans="1:32" s="80" customFormat="1" x14ac:dyDescent="0.25">
      <c r="A819" s="76"/>
      <c r="B819" s="20"/>
      <c r="C819" s="135"/>
      <c r="D819" s="136"/>
      <c r="E819" s="135"/>
      <c r="G819" s="81"/>
      <c r="H819" s="82"/>
      <c r="I819" s="82"/>
      <c r="J819" s="82"/>
      <c r="K819" s="82"/>
      <c r="L819" s="82"/>
      <c r="M819" s="82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</row>
    <row r="820" spans="1:32" s="80" customFormat="1" x14ac:dyDescent="0.25">
      <c r="A820" s="76"/>
      <c r="B820" s="20"/>
      <c r="C820" s="135"/>
      <c r="D820" s="136"/>
      <c r="E820" s="135"/>
      <c r="G820" s="81"/>
      <c r="H820" s="82"/>
      <c r="I820" s="82"/>
      <c r="J820" s="82"/>
      <c r="K820" s="82"/>
      <c r="L820" s="82"/>
      <c r="M820" s="82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</row>
    <row r="821" spans="1:32" s="80" customFormat="1" x14ac:dyDescent="0.25">
      <c r="A821" s="76"/>
      <c r="B821" s="20"/>
      <c r="C821" s="135"/>
      <c r="D821" s="136"/>
      <c r="E821" s="135"/>
      <c r="G821" s="81"/>
      <c r="H821" s="82"/>
      <c r="I821" s="82"/>
      <c r="J821" s="82"/>
      <c r="K821" s="82"/>
      <c r="L821" s="82"/>
      <c r="M821" s="82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</row>
    <row r="822" spans="1:32" s="80" customFormat="1" x14ac:dyDescent="0.25">
      <c r="A822" s="76"/>
      <c r="B822" s="20"/>
      <c r="C822" s="135"/>
      <c r="D822" s="136"/>
      <c r="E822" s="135"/>
      <c r="G822" s="81"/>
      <c r="H822" s="82"/>
      <c r="I822" s="82"/>
      <c r="J822" s="82"/>
      <c r="K822" s="82"/>
      <c r="L822" s="82"/>
      <c r="M822" s="82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</row>
    <row r="823" spans="1:32" s="80" customFormat="1" x14ac:dyDescent="0.25">
      <c r="A823" s="76"/>
      <c r="B823" s="20"/>
      <c r="C823" s="135"/>
      <c r="D823" s="136"/>
      <c r="E823" s="135"/>
      <c r="G823" s="81"/>
      <c r="H823" s="82"/>
      <c r="I823" s="82"/>
      <c r="J823" s="82"/>
      <c r="K823" s="82"/>
      <c r="L823" s="82"/>
      <c r="M823" s="82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</row>
    <row r="824" spans="1:32" s="80" customFormat="1" x14ac:dyDescent="0.25">
      <c r="A824" s="76"/>
      <c r="B824" s="20"/>
      <c r="C824" s="135"/>
      <c r="D824" s="136"/>
      <c r="E824" s="135"/>
      <c r="G824" s="81"/>
      <c r="H824" s="82"/>
      <c r="I824" s="82"/>
      <c r="J824" s="82"/>
      <c r="K824" s="82"/>
      <c r="L824" s="82"/>
      <c r="M824" s="82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</row>
    <row r="825" spans="1:32" s="80" customFormat="1" x14ac:dyDescent="0.25">
      <c r="A825" s="76"/>
      <c r="B825" s="20"/>
      <c r="C825" s="135"/>
      <c r="D825" s="136"/>
      <c r="E825" s="135"/>
      <c r="G825" s="81"/>
      <c r="H825" s="82"/>
      <c r="I825" s="82"/>
      <c r="J825" s="82"/>
      <c r="K825" s="82"/>
      <c r="L825" s="82"/>
      <c r="M825" s="82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</row>
    <row r="826" spans="1:32" s="80" customFormat="1" x14ac:dyDescent="0.25">
      <c r="A826" s="76"/>
      <c r="B826" s="20"/>
      <c r="C826" s="135"/>
      <c r="D826" s="136"/>
      <c r="E826" s="135"/>
      <c r="G826" s="81"/>
      <c r="H826" s="82"/>
      <c r="I826" s="82"/>
      <c r="J826" s="82"/>
      <c r="K826" s="82"/>
      <c r="L826" s="82"/>
      <c r="M826" s="82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</row>
    <row r="827" spans="1:32" s="80" customFormat="1" x14ac:dyDescent="0.25">
      <c r="A827" s="76"/>
      <c r="B827" s="20"/>
      <c r="C827" s="135"/>
      <c r="D827" s="136"/>
      <c r="E827" s="135"/>
      <c r="G827" s="81"/>
      <c r="H827" s="82"/>
      <c r="I827" s="82"/>
      <c r="J827" s="82"/>
      <c r="K827" s="82"/>
      <c r="L827" s="82"/>
      <c r="M827" s="82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</row>
    <row r="828" spans="1:32" s="80" customFormat="1" x14ac:dyDescent="0.25">
      <c r="A828" s="76"/>
      <c r="B828" s="20"/>
      <c r="C828" s="135"/>
      <c r="D828" s="136"/>
      <c r="E828" s="135"/>
      <c r="G828" s="81"/>
      <c r="H828" s="82"/>
      <c r="I828" s="82"/>
      <c r="J828" s="82"/>
      <c r="K828" s="82"/>
      <c r="L828" s="82"/>
      <c r="M828" s="82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</row>
    <row r="829" spans="1:32" s="80" customFormat="1" x14ac:dyDescent="0.25">
      <c r="A829" s="76"/>
      <c r="B829" s="20"/>
      <c r="C829" s="135"/>
      <c r="D829" s="136"/>
      <c r="E829" s="135"/>
      <c r="G829" s="81"/>
      <c r="H829" s="82"/>
      <c r="I829" s="82"/>
      <c r="J829" s="82"/>
      <c r="K829" s="82"/>
      <c r="L829" s="82"/>
      <c r="M829" s="82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</row>
    <row r="830" spans="1:32" s="80" customFormat="1" x14ac:dyDescent="0.25">
      <c r="A830" s="76"/>
      <c r="B830" s="20"/>
      <c r="C830" s="135"/>
      <c r="D830" s="136"/>
      <c r="E830" s="135"/>
      <c r="G830" s="81"/>
      <c r="H830" s="82"/>
      <c r="I830" s="82"/>
      <c r="J830" s="82"/>
      <c r="K830" s="82"/>
      <c r="L830" s="82"/>
      <c r="M830" s="82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</row>
    <row r="831" spans="1:32" s="80" customFormat="1" x14ac:dyDescent="0.25">
      <c r="A831" s="76"/>
      <c r="B831" s="20"/>
      <c r="C831" s="135"/>
      <c r="D831" s="136"/>
      <c r="E831" s="135"/>
      <c r="G831" s="81"/>
      <c r="H831" s="82"/>
      <c r="I831" s="82"/>
      <c r="J831" s="82"/>
      <c r="K831" s="82"/>
      <c r="L831" s="82"/>
      <c r="M831" s="82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</row>
    <row r="832" spans="1:32" s="80" customFormat="1" x14ac:dyDescent="0.25">
      <c r="A832" s="76"/>
      <c r="B832" s="20"/>
      <c r="C832" s="135"/>
      <c r="D832" s="136"/>
      <c r="E832" s="135"/>
      <c r="G832" s="81"/>
      <c r="H832" s="82"/>
      <c r="I832" s="82"/>
      <c r="J832" s="82"/>
      <c r="K832" s="82"/>
      <c r="L832" s="82"/>
      <c r="M832" s="82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</row>
    <row r="833" spans="1:32" s="80" customFormat="1" x14ac:dyDescent="0.25">
      <c r="A833" s="76"/>
      <c r="B833" s="20"/>
      <c r="C833" s="135"/>
      <c r="D833" s="136"/>
      <c r="E833" s="135"/>
      <c r="G833" s="81"/>
      <c r="H833" s="82"/>
      <c r="I833" s="82"/>
      <c r="J833" s="82"/>
      <c r="K833" s="82"/>
      <c r="L833" s="82"/>
      <c r="M833" s="82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</row>
    <row r="834" spans="1:32" s="80" customFormat="1" x14ac:dyDescent="0.25">
      <c r="A834" s="76"/>
      <c r="B834" s="20"/>
      <c r="C834" s="135"/>
      <c r="D834" s="136"/>
      <c r="E834" s="135"/>
      <c r="G834" s="81"/>
      <c r="H834" s="82"/>
      <c r="I834" s="82"/>
      <c r="J834" s="82"/>
      <c r="K834" s="82"/>
      <c r="L834" s="82"/>
      <c r="M834" s="82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</row>
    <row r="835" spans="1:32" s="80" customFormat="1" x14ac:dyDescent="0.25">
      <c r="A835" s="76"/>
      <c r="B835" s="20"/>
      <c r="C835" s="135"/>
      <c r="D835" s="136"/>
      <c r="E835" s="135"/>
      <c r="G835" s="81"/>
      <c r="H835" s="82"/>
      <c r="I835" s="82"/>
      <c r="J835" s="82"/>
      <c r="K835" s="82"/>
      <c r="L835" s="82"/>
      <c r="M835" s="82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</row>
    <row r="836" spans="1:32" s="80" customFormat="1" x14ac:dyDescent="0.25">
      <c r="A836" s="76"/>
      <c r="B836" s="20"/>
      <c r="C836" s="135"/>
      <c r="D836" s="136"/>
      <c r="E836" s="135"/>
      <c r="G836" s="81"/>
      <c r="H836" s="82"/>
      <c r="I836" s="82"/>
      <c r="J836" s="82"/>
      <c r="K836" s="82"/>
      <c r="L836" s="82"/>
      <c r="M836" s="82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</row>
    <row r="837" spans="1:32" s="80" customFormat="1" x14ac:dyDescent="0.25">
      <c r="A837" s="76"/>
      <c r="B837" s="20"/>
      <c r="C837" s="135"/>
      <c r="D837" s="136"/>
      <c r="E837" s="135"/>
      <c r="G837" s="81"/>
      <c r="H837" s="82"/>
      <c r="I837" s="82"/>
      <c r="J837" s="82"/>
      <c r="K837" s="82"/>
      <c r="L837" s="82"/>
      <c r="M837" s="82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</row>
    <row r="838" spans="1:32" s="80" customFormat="1" x14ac:dyDescent="0.25">
      <c r="A838" s="76"/>
      <c r="B838" s="20"/>
      <c r="C838" s="135"/>
      <c r="D838" s="136"/>
      <c r="E838" s="135"/>
      <c r="G838" s="81"/>
      <c r="H838" s="82"/>
      <c r="I838" s="82"/>
      <c r="J838" s="82"/>
      <c r="K838" s="82"/>
      <c r="L838" s="82"/>
      <c r="M838" s="82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</row>
    <row r="839" spans="1:32" s="80" customFormat="1" x14ac:dyDescent="0.25">
      <c r="A839" s="76"/>
      <c r="B839" s="20"/>
      <c r="C839" s="135"/>
      <c r="D839" s="136"/>
      <c r="E839" s="135"/>
      <c r="G839" s="81"/>
      <c r="H839" s="82"/>
      <c r="I839" s="82"/>
      <c r="J839" s="82"/>
      <c r="K839" s="82"/>
      <c r="L839" s="82"/>
      <c r="M839" s="82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</row>
    <row r="840" spans="1:32" s="80" customFormat="1" x14ac:dyDescent="0.25">
      <c r="A840" s="76"/>
      <c r="B840" s="20"/>
      <c r="C840" s="135"/>
      <c r="D840" s="136"/>
      <c r="E840" s="135"/>
      <c r="G840" s="81"/>
      <c r="H840" s="82"/>
      <c r="I840" s="82"/>
      <c r="J840" s="82"/>
      <c r="K840" s="82"/>
      <c r="L840" s="82"/>
      <c r="M840" s="82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</row>
    <row r="841" spans="1:32" s="80" customFormat="1" x14ac:dyDescent="0.25">
      <c r="A841" s="76"/>
      <c r="B841" s="20"/>
      <c r="C841" s="135"/>
      <c r="D841" s="136"/>
      <c r="E841" s="135"/>
      <c r="G841" s="81"/>
      <c r="H841" s="82"/>
      <c r="I841" s="82"/>
      <c r="J841" s="82"/>
      <c r="K841" s="82"/>
      <c r="L841" s="82"/>
      <c r="M841" s="82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</row>
    <row r="842" spans="1:32" s="80" customFormat="1" x14ac:dyDescent="0.25">
      <c r="A842" s="76"/>
      <c r="B842" s="20"/>
      <c r="C842" s="135"/>
      <c r="D842" s="136"/>
      <c r="E842" s="135"/>
      <c r="G842" s="81"/>
      <c r="H842" s="82"/>
      <c r="I842" s="82"/>
      <c r="J842" s="82"/>
      <c r="K842" s="82"/>
      <c r="L842" s="82"/>
      <c r="M842" s="82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</row>
    <row r="843" spans="1:32" s="80" customFormat="1" x14ac:dyDescent="0.25">
      <c r="A843" s="76"/>
      <c r="B843" s="20"/>
      <c r="C843" s="135"/>
      <c r="D843" s="136"/>
      <c r="E843" s="135"/>
      <c r="G843" s="81"/>
      <c r="H843" s="82"/>
      <c r="I843" s="82"/>
      <c r="J843" s="82"/>
      <c r="K843" s="82"/>
      <c r="L843" s="82"/>
      <c r="M843" s="82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</row>
    <row r="844" spans="1:32" s="80" customFormat="1" x14ac:dyDescent="0.25">
      <c r="A844" s="76"/>
      <c r="B844" s="20"/>
      <c r="C844" s="135"/>
      <c r="D844" s="136"/>
      <c r="E844" s="135"/>
      <c r="G844" s="81"/>
      <c r="H844" s="82"/>
      <c r="I844" s="82"/>
      <c r="J844" s="82"/>
      <c r="K844" s="82"/>
      <c r="L844" s="82"/>
      <c r="M844" s="82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</row>
    <row r="845" spans="1:32" s="80" customFormat="1" x14ac:dyDescent="0.25">
      <c r="A845" s="76"/>
      <c r="B845" s="20"/>
      <c r="C845" s="135"/>
      <c r="D845" s="136"/>
      <c r="E845" s="135"/>
      <c r="G845" s="81"/>
      <c r="H845" s="82"/>
      <c r="I845" s="82"/>
      <c r="J845" s="82"/>
      <c r="K845" s="82"/>
      <c r="L845" s="82"/>
      <c r="M845" s="82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</row>
    <row r="846" spans="1:32" s="80" customFormat="1" x14ac:dyDescent="0.25">
      <c r="A846" s="76"/>
      <c r="B846" s="20"/>
      <c r="C846" s="135"/>
      <c r="D846" s="136"/>
      <c r="E846" s="135"/>
      <c r="G846" s="81"/>
      <c r="H846" s="82"/>
      <c r="I846" s="82"/>
      <c r="J846" s="82"/>
      <c r="K846" s="82"/>
      <c r="L846" s="82"/>
      <c r="M846" s="82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</row>
    <row r="847" spans="1:32" s="80" customFormat="1" x14ac:dyDescent="0.25">
      <c r="A847" s="76"/>
      <c r="B847" s="20"/>
      <c r="C847" s="135"/>
      <c r="D847" s="136"/>
      <c r="E847" s="135"/>
      <c r="G847" s="81"/>
      <c r="H847" s="82"/>
      <c r="I847" s="82"/>
      <c r="J847" s="82"/>
      <c r="K847" s="82"/>
      <c r="L847" s="82"/>
      <c r="M847" s="82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</row>
    <row r="848" spans="1:32" s="80" customFormat="1" x14ac:dyDescent="0.25">
      <c r="A848" s="76"/>
      <c r="B848" s="20"/>
      <c r="C848" s="135"/>
      <c r="D848" s="136"/>
      <c r="E848" s="135"/>
      <c r="G848" s="81"/>
      <c r="H848" s="82"/>
      <c r="I848" s="82"/>
      <c r="J848" s="82"/>
      <c r="K848" s="82"/>
      <c r="L848" s="82"/>
      <c r="M848" s="82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</row>
    <row r="849" spans="1:32" s="80" customFormat="1" x14ac:dyDescent="0.25">
      <c r="A849" s="76"/>
      <c r="B849" s="20"/>
      <c r="C849" s="135"/>
      <c r="D849" s="136"/>
      <c r="E849" s="135"/>
      <c r="G849" s="81"/>
      <c r="H849" s="82"/>
      <c r="I849" s="82"/>
      <c r="J849" s="82"/>
      <c r="K849" s="82"/>
      <c r="L849" s="82"/>
      <c r="M849" s="82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</row>
    <row r="850" spans="1:32" s="80" customFormat="1" x14ac:dyDescent="0.25">
      <c r="A850" s="76"/>
      <c r="B850" s="20"/>
      <c r="C850" s="135"/>
      <c r="D850" s="136"/>
      <c r="E850" s="135"/>
      <c r="G850" s="81"/>
      <c r="H850" s="82"/>
      <c r="I850" s="82"/>
      <c r="J850" s="82"/>
      <c r="K850" s="82"/>
      <c r="L850" s="82"/>
      <c r="M850" s="82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</row>
    <row r="851" spans="1:32" s="80" customFormat="1" x14ac:dyDescent="0.25">
      <c r="A851" s="76"/>
      <c r="B851" s="20"/>
      <c r="C851" s="135"/>
      <c r="D851" s="136"/>
      <c r="E851" s="135"/>
      <c r="G851" s="81"/>
      <c r="H851" s="82"/>
      <c r="I851" s="82"/>
      <c r="J851" s="82"/>
      <c r="K851" s="82"/>
      <c r="L851" s="82"/>
      <c r="M851" s="82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</row>
    <row r="852" spans="1:32" s="80" customFormat="1" x14ac:dyDescent="0.25">
      <c r="A852" s="76"/>
      <c r="B852" s="20"/>
      <c r="C852" s="135"/>
      <c r="D852" s="136"/>
      <c r="E852" s="135"/>
      <c r="G852" s="81"/>
      <c r="H852" s="82"/>
      <c r="I852" s="82"/>
      <c r="J852" s="82"/>
      <c r="K852" s="82"/>
      <c r="L852" s="82"/>
      <c r="M852" s="82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</row>
    <row r="853" spans="1:32" s="80" customFormat="1" x14ac:dyDescent="0.25">
      <c r="A853" s="76"/>
      <c r="B853" s="20"/>
      <c r="C853" s="135"/>
      <c r="D853" s="136"/>
      <c r="E853" s="135"/>
      <c r="G853" s="81"/>
      <c r="H853" s="82"/>
      <c r="I853" s="82"/>
      <c r="J853" s="82"/>
      <c r="K853" s="82"/>
      <c r="L853" s="82"/>
      <c r="M853" s="82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</row>
    <row r="854" spans="1:32" s="80" customFormat="1" x14ac:dyDescent="0.25">
      <c r="A854" s="76"/>
      <c r="B854" s="20"/>
      <c r="C854" s="135"/>
      <c r="D854" s="136"/>
      <c r="E854" s="135"/>
      <c r="G854" s="81"/>
      <c r="H854" s="82"/>
      <c r="I854" s="82"/>
      <c r="J854" s="82"/>
      <c r="K854" s="82"/>
      <c r="L854" s="82"/>
      <c r="M854" s="82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</row>
    <row r="855" spans="1:32" s="80" customFormat="1" x14ac:dyDescent="0.25">
      <c r="A855" s="76"/>
      <c r="B855" s="20"/>
      <c r="C855" s="135"/>
      <c r="D855" s="136"/>
      <c r="E855" s="135"/>
      <c r="G855" s="81"/>
      <c r="H855" s="82"/>
      <c r="I855" s="82"/>
      <c r="J855" s="82"/>
      <c r="K855" s="82"/>
      <c r="L855" s="82"/>
      <c r="M855" s="82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</row>
    <row r="856" spans="1:32" s="80" customFormat="1" x14ac:dyDescent="0.25">
      <c r="A856" s="76"/>
      <c r="B856" s="20"/>
      <c r="C856" s="135"/>
      <c r="D856" s="136"/>
      <c r="E856" s="135"/>
      <c r="G856" s="81"/>
      <c r="H856" s="82"/>
      <c r="I856" s="82"/>
      <c r="J856" s="82"/>
      <c r="K856" s="82"/>
      <c r="L856" s="82"/>
      <c r="M856" s="82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</row>
    <row r="857" spans="1:32" s="80" customFormat="1" x14ac:dyDescent="0.25">
      <c r="A857" s="76"/>
      <c r="B857" s="20"/>
      <c r="C857" s="135"/>
      <c r="D857" s="136"/>
      <c r="E857" s="135"/>
      <c r="G857" s="81"/>
      <c r="H857" s="82"/>
      <c r="I857" s="82"/>
      <c r="J857" s="82"/>
      <c r="K857" s="82"/>
      <c r="L857" s="82"/>
      <c r="M857" s="82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</row>
    <row r="858" spans="1:32" s="80" customFormat="1" x14ac:dyDescent="0.25">
      <c r="A858" s="76"/>
      <c r="B858" s="20"/>
      <c r="C858" s="135"/>
      <c r="D858" s="136"/>
      <c r="E858" s="135"/>
      <c r="G858" s="81"/>
      <c r="H858" s="82"/>
      <c r="I858" s="82"/>
      <c r="J858" s="82"/>
      <c r="K858" s="82"/>
      <c r="L858" s="82"/>
      <c r="M858" s="82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</row>
    <row r="859" spans="1:32" s="80" customFormat="1" x14ac:dyDescent="0.25">
      <c r="A859" s="76"/>
      <c r="B859" s="20"/>
      <c r="C859" s="135"/>
      <c r="D859" s="136"/>
      <c r="E859" s="135"/>
      <c r="G859" s="81"/>
      <c r="H859" s="82"/>
      <c r="I859" s="82"/>
      <c r="J859" s="82"/>
      <c r="K859" s="82"/>
      <c r="L859" s="82"/>
      <c r="M859" s="82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</row>
    <row r="860" spans="1:32" s="80" customFormat="1" x14ac:dyDescent="0.25">
      <c r="A860" s="76"/>
      <c r="B860" s="20"/>
      <c r="C860" s="135"/>
      <c r="D860" s="136"/>
      <c r="E860" s="135"/>
      <c r="G860" s="81"/>
      <c r="H860" s="82"/>
      <c r="I860" s="82"/>
      <c r="J860" s="82"/>
      <c r="K860" s="82"/>
      <c r="L860" s="82"/>
      <c r="M860" s="82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</row>
    <row r="861" spans="1:32" s="80" customFormat="1" x14ac:dyDescent="0.25">
      <c r="A861" s="76"/>
      <c r="B861" s="20"/>
      <c r="C861" s="135"/>
      <c r="D861" s="136"/>
      <c r="E861" s="135"/>
      <c r="G861" s="81"/>
      <c r="H861" s="82"/>
      <c r="I861" s="82"/>
      <c r="J861" s="82"/>
      <c r="K861" s="82"/>
      <c r="L861" s="82"/>
      <c r="M861" s="82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</row>
    <row r="862" spans="1:32" s="80" customFormat="1" x14ac:dyDescent="0.25">
      <c r="A862" s="76"/>
      <c r="B862" s="20"/>
      <c r="C862" s="135"/>
      <c r="D862" s="136"/>
      <c r="E862" s="135"/>
      <c r="G862" s="81"/>
      <c r="H862" s="82"/>
      <c r="I862" s="82"/>
      <c r="J862" s="82"/>
      <c r="K862" s="82"/>
      <c r="L862" s="82"/>
      <c r="M862" s="82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</row>
    <row r="863" spans="1:32" s="80" customFormat="1" x14ac:dyDescent="0.25">
      <c r="A863" s="76"/>
      <c r="B863" s="20"/>
      <c r="C863" s="135"/>
      <c r="D863" s="136"/>
      <c r="E863" s="135"/>
      <c r="G863" s="81"/>
      <c r="H863" s="82"/>
      <c r="I863" s="82"/>
      <c r="J863" s="82"/>
      <c r="K863" s="82"/>
      <c r="L863" s="82"/>
      <c r="M863" s="82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</row>
    <row r="864" spans="1:32" s="80" customFormat="1" x14ac:dyDescent="0.25">
      <c r="A864" s="76"/>
      <c r="B864" s="20"/>
      <c r="C864" s="135"/>
      <c r="D864" s="136"/>
      <c r="E864" s="135"/>
      <c r="G864" s="81"/>
      <c r="H864" s="82"/>
      <c r="I864" s="82"/>
      <c r="J864" s="82"/>
      <c r="K864" s="82"/>
      <c r="L864" s="82"/>
      <c r="M864" s="82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</row>
    <row r="865" spans="1:32" s="80" customFormat="1" x14ac:dyDescent="0.25">
      <c r="A865" s="76"/>
      <c r="B865" s="20"/>
      <c r="C865" s="135"/>
      <c r="D865" s="136"/>
      <c r="E865" s="135"/>
      <c r="G865" s="81"/>
      <c r="H865" s="82"/>
      <c r="I865" s="82"/>
      <c r="J865" s="82"/>
      <c r="K865" s="82"/>
      <c r="L865" s="82"/>
      <c r="M865" s="82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</row>
    <row r="866" spans="1:32" s="80" customFormat="1" x14ac:dyDescent="0.25">
      <c r="A866" s="76"/>
      <c r="B866" s="20"/>
      <c r="C866" s="135"/>
      <c r="D866" s="136"/>
      <c r="E866" s="135"/>
      <c r="G866" s="81"/>
      <c r="H866" s="82"/>
      <c r="I866" s="82"/>
      <c r="J866" s="82"/>
      <c r="K866" s="82"/>
      <c r="L866" s="82"/>
      <c r="M866" s="82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</row>
    <row r="867" spans="1:32" s="80" customFormat="1" x14ac:dyDescent="0.25">
      <c r="A867" s="76"/>
      <c r="B867" s="20"/>
      <c r="C867" s="135"/>
      <c r="D867" s="136"/>
      <c r="E867" s="135"/>
      <c r="G867" s="81"/>
      <c r="H867" s="82"/>
      <c r="I867" s="82"/>
      <c r="J867" s="82"/>
      <c r="K867" s="82"/>
      <c r="L867" s="82"/>
      <c r="M867" s="82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</row>
    <row r="868" spans="1:32" s="80" customFormat="1" x14ac:dyDescent="0.25">
      <c r="A868" s="76"/>
      <c r="B868" s="20"/>
      <c r="C868" s="135"/>
      <c r="D868" s="136"/>
      <c r="E868" s="135"/>
      <c r="G868" s="81"/>
      <c r="H868" s="82"/>
      <c r="I868" s="82"/>
      <c r="J868" s="82"/>
      <c r="K868" s="82"/>
      <c r="L868" s="82"/>
      <c r="M868" s="82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</row>
    <row r="869" spans="1:32" s="80" customFormat="1" x14ac:dyDescent="0.25">
      <c r="A869" s="76"/>
      <c r="B869" s="20"/>
      <c r="C869" s="135"/>
      <c r="D869" s="136"/>
      <c r="E869" s="135"/>
      <c r="G869" s="81"/>
      <c r="H869" s="82"/>
      <c r="I869" s="82"/>
      <c r="J869" s="82"/>
      <c r="K869" s="82"/>
      <c r="L869" s="82"/>
      <c r="M869" s="82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</row>
    <row r="870" spans="1:32" s="80" customFormat="1" x14ac:dyDescent="0.25">
      <c r="A870" s="76"/>
      <c r="B870" s="20"/>
      <c r="C870" s="135"/>
      <c r="D870" s="136"/>
      <c r="E870" s="135"/>
      <c r="G870" s="81"/>
      <c r="H870" s="82"/>
      <c r="I870" s="82"/>
      <c r="J870" s="82"/>
      <c r="K870" s="82"/>
      <c r="L870" s="82"/>
      <c r="M870" s="82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</row>
    <row r="871" spans="1:32" s="80" customFormat="1" x14ac:dyDescent="0.25">
      <c r="A871" s="76"/>
      <c r="B871" s="20"/>
      <c r="C871" s="135"/>
      <c r="D871" s="136"/>
      <c r="E871" s="135"/>
      <c r="G871" s="81"/>
      <c r="H871" s="82"/>
      <c r="I871" s="82"/>
      <c r="J871" s="82"/>
      <c r="K871" s="82"/>
      <c r="L871" s="82"/>
      <c r="M871" s="82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</row>
    <row r="872" spans="1:32" s="80" customFormat="1" x14ac:dyDescent="0.25">
      <c r="A872" s="76"/>
      <c r="B872" s="20"/>
      <c r="C872" s="135"/>
      <c r="D872" s="136"/>
      <c r="E872" s="135"/>
      <c r="G872" s="81"/>
      <c r="H872" s="82"/>
      <c r="I872" s="82"/>
      <c r="J872" s="82"/>
      <c r="K872" s="82"/>
      <c r="L872" s="82"/>
      <c r="M872" s="82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</row>
    <row r="873" spans="1:32" s="80" customFormat="1" x14ac:dyDescent="0.25">
      <c r="A873" s="76"/>
      <c r="B873" s="20"/>
      <c r="C873" s="135"/>
      <c r="D873" s="136"/>
      <c r="E873" s="135"/>
      <c r="G873" s="81"/>
      <c r="H873" s="82"/>
      <c r="I873" s="82"/>
      <c r="J873" s="82"/>
      <c r="K873" s="82"/>
      <c r="L873" s="82"/>
      <c r="M873" s="82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</row>
    <row r="874" spans="1:32" s="80" customFormat="1" x14ac:dyDescent="0.25">
      <c r="A874" s="76"/>
      <c r="B874" s="20"/>
      <c r="C874" s="135"/>
      <c r="D874" s="136"/>
      <c r="E874" s="135"/>
      <c r="G874" s="81"/>
      <c r="H874" s="82"/>
      <c r="I874" s="82"/>
      <c r="J874" s="82"/>
      <c r="K874" s="82"/>
      <c r="L874" s="82"/>
      <c r="M874" s="82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</row>
    <row r="875" spans="1:32" s="80" customFormat="1" x14ac:dyDescent="0.25">
      <c r="A875" s="76"/>
      <c r="B875" s="20"/>
      <c r="C875" s="135"/>
      <c r="D875" s="136"/>
      <c r="E875" s="135"/>
      <c r="G875" s="81"/>
      <c r="H875" s="82"/>
      <c r="I875" s="82"/>
      <c r="J875" s="82"/>
      <c r="K875" s="82"/>
      <c r="L875" s="82"/>
      <c r="M875" s="82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</row>
    <row r="876" spans="1:32" s="80" customFormat="1" x14ac:dyDescent="0.25">
      <c r="A876" s="76"/>
      <c r="B876" s="20"/>
      <c r="C876" s="135"/>
      <c r="D876" s="136"/>
      <c r="E876" s="135"/>
      <c r="G876" s="81"/>
      <c r="H876" s="82"/>
      <c r="I876" s="82"/>
      <c r="J876" s="82"/>
      <c r="K876" s="82"/>
      <c r="L876" s="82"/>
      <c r="M876" s="82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</row>
    <row r="877" spans="1:32" s="80" customFormat="1" x14ac:dyDescent="0.25">
      <c r="A877" s="76"/>
      <c r="B877" s="20"/>
      <c r="C877" s="135"/>
      <c r="D877" s="136"/>
      <c r="E877" s="135"/>
      <c r="G877" s="81"/>
      <c r="H877" s="82"/>
      <c r="I877" s="82"/>
      <c r="J877" s="82"/>
      <c r="K877" s="82"/>
      <c r="L877" s="82"/>
      <c r="M877" s="82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</row>
    <row r="878" spans="1:32" s="80" customFormat="1" x14ac:dyDescent="0.25">
      <c r="A878" s="76"/>
      <c r="B878" s="20"/>
      <c r="C878" s="135"/>
      <c r="D878" s="136"/>
      <c r="E878" s="135"/>
      <c r="G878" s="81"/>
      <c r="H878" s="82"/>
      <c r="I878" s="82"/>
      <c r="J878" s="82"/>
      <c r="K878" s="82"/>
      <c r="L878" s="82"/>
      <c r="M878" s="82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</row>
    <row r="879" spans="1:32" s="80" customFormat="1" x14ac:dyDescent="0.25">
      <c r="A879" s="76"/>
      <c r="B879" s="20"/>
      <c r="C879" s="135"/>
      <c r="D879" s="136"/>
      <c r="E879" s="135"/>
      <c r="G879" s="81"/>
      <c r="H879" s="82"/>
      <c r="I879" s="82"/>
      <c r="J879" s="82"/>
      <c r="K879" s="82"/>
      <c r="L879" s="82"/>
      <c r="M879" s="82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</row>
    <row r="880" spans="1:32" s="80" customFormat="1" x14ac:dyDescent="0.25">
      <c r="A880" s="76"/>
      <c r="B880" s="20"/>
      <c r="C880" s="135"/>
      <c r="D880" s="136"/>
      <c r="E880" s="135"/>
      <c r="G880" s="81"/>
      <c r="H880" s="82"/>
      <c r="I880" s="82"/>
      <c r="J880" s="82"/>
      <c r="K880" s="82"/>
      <c r="L880" s="82"/>
      <c r="M880" s="82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</row>
    <row r="881" spans="1:32" s="80" customFormat="1" x14ac:dyDescent="0.25">
      <c r="A881" s="76"/>
      <c r="B881" s="20"/>
      <c r="C881" s="135"/>
      <c r="D881" s="136"/>
      <c r="E881" s="135"/>
      <c r="G881" s="81"/>
      <c r="H881" s="82"/>
      <c r="I881" s="82"/>
      <c r="J881" s="82"/>
      <c r="K881" s="82"/>
      <c r="L881" s="82"/>
      <c r="M881" s="82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</row>
    <row r="882" spans="1:32" s="80" customFormat="1" x14ac:dyDescent="0.25">
      <c r="A882" s="76"/>
      <c r="B882" s="20"/>
      <c r="C882" s="135"/>
      <c r="D882" s="136"/>
      <c r="E882" s="135"/>
      <c r="G882" s="81"/>
      <c r="H882" s="82"/>
      <c r="I882" s="82"/>
      <c r="J882" s="82"/>
      <c r="K882" s="82"/>
      <c r="L882" s="82"/>
      <c r="M882" s="82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</row>
    <row r="883" spans="1:32" s="80" customFormat="1" x14ac:dyDescent="0.25">
      <c r="A883" s="76"/>
      <c r="B883" s="20"/>
      <c r="C883" s="135"/>
      <c r="D883" s="136"/>
      <c r="E883" s="135"/>
      <c r="G883" s="81"/>
      <c r="H883" s="82"/>
      <c r="I883" s="82"/>
      <c r="J883" s="82"/>
      <c r="K883" s="82"/>
      <c r="L883" s="82"/>
      <c r="M883" s="82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</row>
    <row r="884" spans="1:32" s="80" customFormat="1" x14ac:dyDescent="0.25">
      <c r="A884" s="76"/>
      <c r="B884" s="20"/>
      <c r="C884" s="135"/>
      <c r="D884" s="136"/>
      <c r="E884" s="135"/>
      <c r="G884" s="81"/>
      <c r="H884" s="82"/>
      <c r="I884" s="82"/>
      <c r="J884" s="82"/>
      <c r="K884" s="82"/>
      <c r="L884" s="82"/>
      <c r="M884" s="82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</row>
    <row r="885" spans="1:32" s="80" customFormat="1" x14ac:dyDescent="0.25">
      <c r="A885" s="76"/>
      <c r="B885" s="20"/>
      <c r="C885" s="135"/>
      <c r="D885" s="136"/>
      <c r="E885" s="135"/>
      <c r="G885" s="81"/>
      <c r="H885" s="82"/>
      <c r="I885" s="82"/>
      <c r="J885" s="82"/>
      <c r="K885" s="82"/>
      <c r="L885" s="82"/>
      <c r="M885" s="82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</row>
    <row r="886" spans="1:32" s="80" customFormat="1" x14ac:dyDescent="0.25">
      <c r="A886" s="76"/>
      <c r="B886" s="20"/>
      <c r="C886" s="135"/>
      <c r="D886" s="136"/>
      <c r="E886" s="135"/>
      <c r="G886" s="81"/>
      <c r="H886" s="82"/>
      <c r="I886" s="82"/>
      <c r="J886" s="82"/>
      <c r="K886" s="82"/>
      <c r="L886" s="82"/>
      <c r="M886" s="82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</row>
    <row r="887" spans="1:32" s="80" customFormat="1" x14ac:dyDescent="0.25">
      <c r="A887" s="76"/>
      <c r="B887" s="20"/>
      <c r="C887" s="135"/>
      <c r="D887" s="136"/>
      <c r="E887" s="135"/>
      <c r="G887" s="81"/>
      <c r="H887" s="82"/>
      <c r="I887" s="82"/>
      <c r="J887" s="82"/>
      <c r="K887" s="82"/>
      <c r="L887" s="82"/>
      <c r="M887" s="82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</row>
    <row r="888" spans="1:32" s="80" customFormat="1" x14ac:dyDescent="0.25">
      <c r="A888" s="76"/>
      <c r="B888" s="20"/>
      <c r="C888" s="135"/>
      <c r="D888" s="136"/>
      <c r="E888" s="135"/>
      <c r="G888" s="81"/>
      <c r="H888" s="82"/>
      <c r="I888" s="82"/>
      <c r="J888" s="82"/>
      <c r="K888" s="82"/>
      <c r="L888" s="82"/>
      <c r="M888" s="82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</row>
    <row r="889" spans="1:32" s="80" customFormat="1" x14ac:dyDescent="0.25">
      <c r="A889" s="76"/>
      <c r="B889" s="20"/>
      <c r="C889" s="135"/>
      <c r="D889" s="136"/>
      <c r="E889" s="135"/>
      <c r="G889" s="81"/>
      <c r="H889" s="82"/>
      <c r="I889" s="82"/>
      <c r="J889" s="82"/>
      <c r="K889" s="82"/>
      <c r="L889" s="82"/>
      <c r="M889" s="82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</row>
    <row r="890" spans="1:32" s="80" customFormat="1" x14ac:dyDescent="0.25">
      <c r="A890" s="76"/>
      <c r="B890" s="20"/>
      <c r="C890" s="135"/>
      <c r="D890" s="136"/>
      <c r="E890" s="135"/>
      <c r="G890" s="81"/>
      <c r="H890" s="82"/>
      <c r="I890" s="82"/>
      <c r="J890" s="82"/>
      <c r="K890" s="82"/>
      <c r="L890" s="82"/>
      <c r="M890" s="82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</row>
    <row r="891" spans="1:32" s="80" customFormat="1" x14ac:dyDescent="0.25">
      <c r="A891" s="76"/>
      <c r="B891" s="20"/>
      <c r="C891" s="135"/>
      <c r="D891" s="136"/>
      <c r="E891" s="135"/>
      <c r="G891" s="81"/>
      <c r="H891" s="82"/>
      <c r="I891" s="82"/>
      <c r="J891" s="82"/>
      <c r="K891" s="82"/>
      <c r="L891" s="82"/>
      <c r="M891" s="82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</row>
    <row r="892" spans="1:32" s="80" customFormat="1" x14ac:dyDescent="0.25">
      <c r="A892" s="76"/>
      <c r="B892" s="20"/>
      <c r="C892" s="135"/>
      <c r="D892" s="136"/>
      <c r="E892" s="135"/>
      <c r="G892" s="81"/>
      <c r="H892" s="82"/>
      <c r="I892" s="82"/>
      <c r="J892" s="82"/>
      <c r="K892" s="82"/>
      <c r="L892" s="82"/>
      <c r="M892" s="82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</row>
    <row r="893" spans="1:32" s="80" customFormat="1" x14ac:dyDescent="0.25">
      <c r="A893" s="76"/>
      <c r="B893" s="20"/>
      <c r="C893" s="135"/>
      <c r="D893" s="136"/>
      <c r="E893" s="135"/>
      <c r="G893" s="81"/>
      <c r="H893" s="82"/>
      <c r="I893" s="82"/>
      <c r="J893" s="82"/>
      <c r="K893" s="82"/>
      <c r="L893" s="82"/>
      <c r="M893" s="82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</row>
    <row r="894" spans="1:32" s="80" customFormat="1" x14ac:dyDescent="0.25">
      <c r="A894" s="76"/>
      <c r="B894" s="20"/>
      <c r="C894" s="135"/>
      <c r="D894" s="136"/>
      <c r="E894" s="135"/>
      <c r="G894" s="81"/>
      <c r="H894" s="82"/>
      <c r="I894" s="82"/>
      <c r="J894" s="82"/>
      <c r="K894" s="82"/>
      <c r="L894" s="82"/>
      <c r="M894" s="82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</row>
    <row r="895" spans="1:32" s="80" customFormat="1" x14ac:dyDescent="0.25">
      <c r="A895" s="76"/>
      <c r="B895" s="20"/>
      <c r="C895" s="135"/>
      <c r="D895" s="136"/>
      <c r="E895" s="135"/>
      <c r="G895" s="81"/>
      <c r="H895" s="82"/>
      <c r="I895" s="82"/>
      <c r="J895" s="82"/>
      <c r="K895" s="82"/>
      <c r="L895" s="82"/>
      <c r="M895" s="82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</row>
    <row r="896" spans="1:32" s="80" customFormat="1" x14ac:dyDescent="0.25">
      <c r="A896" s="76"/>
      <c r="B896" s="20"/>
      <c r="C896" s="135"/>
      <c r="D896" s="136"/>
      <c r="E896" s="135"/>
      <c r="G896" s="81"/>
      <c r="H896" s="82"/>
      <c r="I896" s="82"/>
      <c r="J896" s="82"/>
      <c r="K896" s="82"/>
      <c r="L896" s="82"/>
      <c r="M896" s="82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</row>
    <row r="897" spans="1:32" s="80" customFormat="1" x14ac:dyDescent="0.25">
      <c r="A897" s="76"/>
      <c r="B897" s="20"/>
      <c r="C897" s="135"/>
      <c r="D897" s="136"/>
      <c r="E897" s="135"/>
      <c r="G897" s="81"/>
      <c r="H897" s="82"/>
      <c r="I897" s="82"/>
      <c r="J897" s="82"/>
      <c r="K897" s="82"/>
      <c r="L897" s="82"/>
      <c r="M897" s="82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</row>
    <row r="898" spans="1:32" s="80" customFormat="1" x14ac:dyDescent="0.25">
      <c r="A898" s="76"/>
      <c r="B898" s="20"/>
      <c r="C898" s="135"/>
      <c r="D898" s="136"/>
      <c r="E898" s="135"/>
      <c r="G898" s="81"/>
      <c r="H898" s="82"/>
      <c r="I898" s="82"/>
      <c r="J898" s="82"/>
      <c r="K898" s="82"/>
      <c r="L898" s="82"/>
      <c r="M898" s="82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</row>
    <row r="899" spans="1:32" s="80" customFormat="1" x14ac:dyDescent="0.25">
      <c r="A899" s="76"/>
      <c r="B899" s="20"/>
      <c r="C899" s="135"/>
      <c r="D899" s="136"/>
      <c r="E899" s="135"/>
      <c r="G899" s="81"/>
      <c r="H899" s="82"/>
      <c r="I899" s="82"/>
      <c r="J899" s="82"/>
      <c r="K899" s="82"/>
      <c r="L899" s="82"/>
      <c r="M899" s="82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</row>
    <row r="900" spans="1:32" s="80" customFormat="1" x14ac:dyDescent="0.25">
      <c r="A900" s="76"/>
      <c r="B900" s="20"/>
      <c r="C900" s="135"/>
      <c r="D900" s="136"/>
      <c r="E900" s="135"/>
      <c r="G900" s="81"/>
      <c r="H900" s="82"/>
      <c r="I900" s="82"/>
      <c r="J900" s="82"/>
      <c r="K900" s="82"/>
      <c r="L900" s="82"/>
      <c r="M900" s="82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</row>
    <row r="901" spans="1:32" s="80" customFormat="1" x14ac:dyDescent="0.25">
      <c r="A901" s="76"/>
      <c r="B901" s="20"/>
      <c r="C901" s="135"/>
      <c r="D901" s="136"/>
      <c r="E901" s="135"/>
      <c r="G901" s="81"/>
      <c r="H901" s="82"/>
      <c r="I901" s="82"/>
      <c r="J901" s="82"/>
      <c r="K901" s="82"/>
      <c r="L901" s="82"/>
      <c r="M901" s="82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</row>
    <row r="902" spans="1:32" s="80" customFormat="1" x14ac:dyDescent="0.25">
      <c r="A902" s="76"/>
      <c r="B902" s="20"/>
      <c r="C902" s="135"/>
      <c r="D902" s="136"/>
      <c r="E902" s="135"/>
      <c r="G902" s="81"/>
      <c r="H902" s="82"/>
      <c r="I902" s="82"/>
      <c r="J902" s="82"/>
      <c r="K902" s="82"/>
      <c r="L902" s="82"/>
      <c r="M902" s="82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</row>
    <row r="903" spans="1:32" s="80" customFormat="1" x14ac:dyDescent="0.25">
      <c r="A903" s="76"/>
      <c r="B903" s="20"/>
      <c r="C903" s="135"/>
      <c r="D903" s="136"/>
      <c r="E903" s="135"/>
      <c r="G903" s="81"/>
      <c r="H903" s="82"/>
      <c r="I903" s="82"/>
      <c r="J903" s="82"/>
      <c r="K903" s="82"/>
      <c r="L903" s="82"/>
      <c r="M903" s="82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</row>
    <row r="904" spans="1:32" s="80" customFormat="1" x14ac:dyDescent="0.25">
      <c r="A904" s="76"/>
      <c r="B904" s="20"/>
      <c r="C904" s="135"/>
      <c r="D904" s="136"/>
      <c r="E904" s="135"/>
      <c r="G904" s="81"/>
      <c r="H904" s="82"/>
      <c r="I904" s="82"/>
      <c r="J904" s="82"/>
      <c r="K904" s="82"/>
      <c r="L904" s="82"/>
      <c r="M904" s="82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</row>
    <row r="905" spans="1:32" s="80" customFormat="1" x14ac:dyDescent="0.25">
      <c r="A905" s="76"/>
      <c r="B905" s="20"/>
      <c r="C905" s="135"/>
      <c r="D905" s="136"/>
      <c r="E905" s="135"/>
      <c r="G905" s="81"/>
      <c r="H905" s="82"/>
      <c r="I905" s="82"/>
      <c r="J905" s="82"/>
      <c r="K905" s="82"/>
      <c r="L905" s="82"/>
      <c r="M905" s="82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</row>
    <row r="906" spans="1:32" s="80" customFormat="1" x14ac:dyDescent="0.25">
      <c r="A906" s="76"/>
      <c r="B906" s="20"/>
      <c r="C906" s="135"/>
      <c r="D906" s="136"/>
      <c r="E906" s="135"/>
      <c r="G906" s="81"/>
      <c r="H906" s="82"/>
      <c r="I906" s="82"/>
      <c r="J906" s="82"/>
      <c r="K906" s="82"/>
      <c r="L906" s="82"/>
      <c r="M906" s="82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</row>
    <row r="907" spans="1:32" s="80" customFormat="1" x14ac:dyDescent="0.25">
      <c r="A907" s="76"/>
      <c r="B907" s="20"/>
      <c r="C907" s="135"/>
      <c r="D907" s="136"/>
      <c r="E907" s="135"/>
      <c r="G907" s="81"/>
      <c r="H907" s="82"/>
      <c r="I907" s="82"/>
      <c r="J907" s="82"/>
      <c r="K907" s="82"/>
      <c r="L907" s="82"/>
      <c r="M907" s="82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</row>
    <row r="908" spans="1:32" s="80" customFormat="1" x14ac:dyDescent="0.25">
      <c r="A908" s="76"/>
      <c r="B908" s="20"/>
      <c r="C908" s="135"/>
      <c r="D908" s="136"/>
      <c r="E908" s="135"/>
      <c r="G908" s="81"/>
      <c r="H908" s="82"/>
      <c r="I908" s="82"/>
      <c r="J908" s="82"/>
      <c r="K908" s="82"/>
      <c r="L908" s="82"/>
      <c r="M908" s="82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</row>
    <row r="909" spans="1:32" s="80" customFormat="1" x14ac:dyDescent="0.25">
      <c r="A909" s="76"/>
      <c r="B909" s="20"/>
      <c r="C909" s="135"/>
      <c r="D909" s="136"/>
      <c r="E909" s="135"/>
      <c r="G909" s="81"/>
      <c r="H909" s="82"/>
      <c r="I909" s="82"/>
      <c r="J909" s="82"/>
      <c r="K909" s="82"/>
      <c r="L909" s="82"/>
      <c r="M909" s="82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</row>
    <row r="910" spans="1:32" s="80" customFormat="1" x14ac:dyDescent="0.25">
      <c r="A910" s="76"/>
      <c r="B910" s="20"/>
      <c r="C910" s="135"/>
      <c r="D910" s="136"/>
      <c r="E910" s="135"/>
      <c r="G910" s="81"/>
      <c r="H910" s="82"/>
      <c r="I910" s="82"/>
      <c r="J910" s="82"/>
      <c r="K910" s="82"/>
      <c r="L910" s="82"/>
      <c r="M910" s="82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</row>
    <row r="911" spans="1:32" s="80" customFormat="1" x14ac:dyDescent="0.25">
      <c r="A911" s="76"/>
      <c r="B911" s="20"/>
      <c r="C911" s="135"/>
      <c r="D911" s="136"/>
      <c r="E911" s="135"/>
      <c r="G911" s="81"/>
      <c r="H911" s="82"/>
      <c r="I911" s="82"/>
      <c r="J911" s="82"/>
      <c r="K911" s="82"/>
      <c r="L911" s="82"/>
      <c r="M911" s="82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</row>
    <row r="912" spans="1:32" s="80" customFormat="1" x14ac:dyDescent="0.25">
      <c r="A912" s="76"/>
      <c r="B912" s="20"/>
      <c r="C912" s="135"/>
      <c r="D912" s="136"/>
      <c r="E912" s="135"/>
      <c r="G912" s="81"/>
      <c r="H912" s="82"/>
      <c r="I912" s="82"/>
      <c r="J912" s="82"/>
      <c r="K912" s="82"/>
      <c r="L912" s="82"/>
      <c r="M912" s="82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</row>
    <row r="913" spans="1:32" s="80" customFormat="1" x14ac:dyDescent="0.25">
      <c r="A913" s="76"/>
      <c r="B913" s="20"/>
      <c r="C913" s="135"/>
      <c r="D913" s="136"/>
      <c r="E913" s="135"/>
      <c r="G913" s="81"/>
      <c r="H913" s="82"/>
      <c r="I913" s="82"/>
      <c r="J913" s="82"/>
      <c r="K913" s="82"/>
      <c r="L913" s="82"/>
      <c r="M913" s="82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</row>
    <row r="914" spans="1:32" s="80" customFormat="1" x14ac:dyDescent="0.25">
      <c r="A914" s="76"/>
      <c r="B914" s="20"/>
      <c r="C914" s="135"/>
      <c r="D914" s="136"/>
      <c r="E914" s="135"/>
      <c r="G914" s="81"/>
      <c r="H914" s="82"/>
      <c r="I914" s="82"/>
      <c r="J914" s="82"/>
      <c r="K914" s="82"/>
      <c r="L914" s="82"/>
      <c r="M914" s="82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</row>
    <row r="915" spans="1:32" s="80" customFormat="1" x14ac:dyDescent="0.25">
      <c r="A915" s="76"/>
      <c r="B915" s="20"/>
      <c r="C915" s="135"/>
      <c r="D915" s="136"/>
      <c r="E915" s="135"/>
      <c r="G915" s="81"/>
      <c r="H915" s="82"/>
      <c r="I915" s="82"/>
      <c r="J915" s="82"/>
      <c r="K915" s="82"/>
      <c r="L915" s="82"/>
      <c r="M915" s="82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</row>
    <row r="916" spans="1:32" s="80" customFormat="1" x14ac:dyDescent="0.25">
      <c r="A916" s="76"/>
      <c r="B916" s="20"/>
      <c r="C916" s="135"/>
      <c r="D916" s="136"/>
      <c r="E916" s="135"/>
      <c r="G916" s="81"/>
      <c r="H916" s="82"/>
      <c r="I916" s="82"/>
      <c r="J916" s="82"/>
      <c r="K916" s="82"/>
      <c r="L916" s="82"/>
      <c r="M916" s="82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</row>
    <row r="917" spans="1:32" s="80" customFormat="1" x14ac:dyDescent="0.25">
      <c r="A917" s="76"/>
      <c r="B917" s="20"/>
      <c r="C917" s="135"/>
      <c r="D917" s="136"/>
      <c r="E917" s="135"/>
      <c r="G917" s="81"/>
      <c r="H917" s="82"/>
      <c r="I917" s="82"/>
      <c r="J917" s="82"/>
      <c r="K917" s="82"/>
      <c r="L917" s="82"/>
      <c r="M917" s="82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</row>
    <row r="918" spans="1:32" s="80" customFormat="1" x14ac:dyDescent="0.25">
      <c r="A918" s="76"/>
      <c r="B918" s="20"/>
      <c r="C918" s="135"/>
      <c r="D918" s="136"/>
      <c r="E918" s="135"/>
      <c r="G918" s="81"/>
      <c r="H918" s="82"/>
      <c r="I918" s="82"/>
      <c r="J918" s="82"/>
      <c r="K918" s="82"/>
      <c r="L918" s="82"/>
      <c r="M918" s="82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</row>
    <row r="919" spans="1:32" s="80" customFormat="1" x14ac:dyDescent="0.25">
      <c r="A919" s="76"/>
      <c r="B919" s="20"/>
      <c r="C919" s="135"/>
      <c r="D919" s="136"/>
      <c r="E919" s="135"/>
      <c r="G919" s="81"/>
      <c r="H919" s="82"/>
      <c r="I919" s="82"/>
      <c r="J919" s="82"/>
      <c r="K919" s="82"/>
      <c r="L919" s="82"/>
      <c r="M919" s="82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</row>
    <row r="920" spans="1:32" s="80" customFormat="1" x14ac:dyDescent="0.25">
      <c r="A920" s="76"/>
      <c r="B920" s="20"/>
      <c r="C920" s="135"/>
      <c r="D920" s="136"/>
      <c r="E920" s="135"/>
      <c r="G920" s="81"/>
      <c r="H920" s="82"/>
      <c r="I920" s="82"/>
      <c r="J920" s="82"/>
      <c r="K920" s="82"/>
      <c r="L920" s="82"/>
      <c r="M920" s="82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</row>
    <row r="921" spans="1:32" s="80" customFormat="1" x14ac:dyDescent="0.25">
      <c r="A921" s="76"/>
      <c r="B921" s="20"/>
      <c r="C921" s="135"/>
      <c r="D921" s="136"/>
      <c r="E921" s="135"/>
      <c r="G921" s="81"/>
      <c r="H921" s="82"/>
      <c r="I921" s="82"/>
      <c r="J921" s="82"/>
      <c r="K921" s="82"/>
      <c r="L921" s="82"/>
      <c r="M921" s="82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</row>
    <row r="922" spans="1:32" s="80" customFormat="1" x14ac:dyDescent="0.25">
      <c r="A922" s="76"/>
      <c r="B922" s="20"/>
      <c r="C922" s="135"/>
      <c r="D922" s="136"/>
      <c r="E922" s="135"/>
      <c r="G922" s="81"/>
      <c r="H922" s="82"/>
      <c r="I922" s="82"/>
      <c r="J922" s="82"/>
      <c r="K922" s="82"/>
      <c r="L922" s="82"/>
      <c r="M922" s="82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</row>
    <row r="923" spans="1:32" s="80" customFormat="1" x14ac:dyDescent="0.25">
      <c r="A923" s="76"/>
      <c r="B923" s="20"/>
      <c r="C923" s="135"/>
      <c r="D923" s="136"/>
      <c r="E923" s="135"/>
      <c r="G923" s="81"/>
      <c r="H923" s="82"/>
      <c r="I923" s="82"/>
      <c r="J923" s="82"/>
      <c r="K923" s="82"/>
      <c r="L923" s="82"/>
      <c r="M923" s="82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</row>
    <row r="924" spans="1:32" s="80" customFormat="1" x14ac:dyDescent="0.25">
      <c r="A924" s="76"/>
      <c r="B924" s="20"/>
      <c r="C924" s="135"/>
      <c r="D924" s="136"/>
      <c r="E924" s="135"/>
      <c r="G924" s="81"/>
      <c r="H924" s="82"/>
      <c r="I924" s="82"/>
      <c r="J924" s="82"/>
      <c r="K924" s="82"/>
      <c r="L924" s="82"/>
      <c r="M924" s="82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</row>
    <row r="925" spans="1:32" s="80" customFormat="1" x14ac:dyDescent="0.25">
      <c r="A925" s="76"/>
      <c r="B925" s="20"/>
      <c r="C925" s="135"/>
      <c r="D925" s="136"/>
      <c r="E925" s="135"/>
      <c r="G925" s="81"/>
      <c r="H925" s="82"/>
      <c r="I925" s="82"/>
      <c r="J925" s="82"/>
      <c r="K925" s="82"/>
      <c r="L925" s="82"/>
      <c r="M925" s="82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</row>
    <row r="926" spans="1:32" s="80" customFormat="1" x14ac:dyDescent="0.25">
      <c r="A926" s="76"/>
      <c r="B926" s="20"/>
      <c r="C926" s="135"/>
      <c r="D926" s="136"/>
      <c r="E926" s="135"/>
      <c r="G926" s="81"/>
      <c r="H926" s="82"/>
      <c r="I926" s="82"/>
      <c r="J926" s="82"/>
      <c r="K926" s="82"/>
      <c r="L926" s="82"/>
      <c r="M926" s="82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</row>
    <row r="927" spans="1:32" s="80" customFormat="1" x14ac:dyDescent="0.25">
      <c r="A927" s="76"/>
      <c r="B927" s="20"/>
      <c r="C927" s="135"/>
      <c r="D927" s="136"/>
      <c r="E927" s="135"/>
      <c r="G927" s="81"/>
      <c r="H927" s="82"/>
      <c r="I927" s="82"/>
      <c r="J927" s="82"/>
      <c r="K927" s="82"/>
      <c r="L927" s="82"/>
      <c r="M927" s="82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</row>
    <row r="928" spans="1:32" s="80" customFormat="1" x14ac:dyDescent="0.25">
      <c r="A928" s="76"/>
      <c r="B928" s="20"/>
      <c r="C928" s="135"/>
      <c r="D928" s="136"/>
      <c r="E928" s="135"/>
      <c r="G928" s="81"/>
      <c r="H928" s="82"/>
      <c r="I928" s="82"/>
      <c r="J928" s="82"/>
      <c r="K928" s="82"/>
      <c r="L928" s="82"/>
      <c r="M928" s="82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</row>
    <row r="929" spans="1:32" s="80" customFormat="1" x14ac:dyDescent="0.25">
      <c r="A929" s="76"/>
      <c r="B929" s="20"/>
      <c r="C929" s="135"/>
      <c r="D929" s="136"/>
      <c r="E929" s="135"/>
      <c r="G929" s="81"/>
      <c r="H929" s="82"/>
      <c r="I929" s="82"/>
      <c r="J929" s="82"/>
      <c r="K929" s="82"/>
      <c r="L929" s="82"/>
      <c r="M929" s="82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</row>
    <row r="930" spans="1:32" s="80" customFormat="1" x14ac:dyDescent="0.25">
      <c r="A930" s="76"/>
      <c r="B930" s="20"/>
      <c r="C930" s="135"/>
      <c r="D930" s="136"/>
      <c r="E930" s="135"/>
      <c r="G930" s="81"/>
      <c r="H930" s="82"/>
      <c r="I930" s="82"/>
      <c r="J930" s="82"/>
      <c r="K930" s="82"/>
      <c r="L930" s="82"/>
      <c r="M930" s="82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</row>
    <row r="931" spans="1:32" s="80" customFormat="1" x14ac:dyDescent="0.25">
      <c r="A931" s="76"/>
      <c r="B931" s="20"/>
      <c r="C931" s="135"/>
      <c r="D931" s="136"/>
      <c r="E931" s="135"/>
      <c r="G931" s="81"/>
      <c r="H931" s="82"/>
      <c r="I931" s="82"/>
      <c r="J931" s="82"/>
      <c r="K931" s="82"/>
      <c r="L931" s="82"/>
      <c r="M931" s="82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</row>
    <row r="932" spans="1:32" s="80" customFormat="1" x14ac:dyDescent="0.25">
      <c r="A932" s="76"/>
      <c r="B932" s="20"/>
      <c r="C932" s="135"/>
      <c r="D932" s="136"/>
      <c r="E932" s="135"/>
      <c r="G932" s="81"/>
      <c r="H932" s="82"/>
      <c r="I932" s="82"/>
      <c r="J932" s="82"/>
      <c r="K932" s="82"/>
      <c r="L932" s="82"/>
      <c r="M932" s="82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</row>
    <row r="933" spans="1:32" s="80" customFormat="1" x14ac:dyDescent="0.25">
      <c r="A933" s="76"/>
      <c r="B933" s="20"/>
      <c r="C933" s="135"/>
      <c r="D933" s="136"/>
      <c r="E933" s="135"/>
      <c r="G933" s="81"/>
      <c r="H933" s="82"/>
      <c r="I933" s="82"/>
      <c r="J933" s="82"/>
      <c r="K933" s="82"/>
      <c r="L933" s="82"/>
      <c r="M933" s="82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</row>
    <row r="934" spans="1:32" s="80" customFormat="1" x14ac:dyDescent="0.25">
      <c r="A934" s="76"/>
      <c r="B934" s="20"/>
      <c r="C934" s="135"/>
      <c r="D934" s="136"/>
      <c r="E934" s="135"/>
      <c r="G934" s="81"/>
      <c r="H934" s="82"/>
      <c r="I934" s="82"/>
      <c r="J934" s="82"/>
      <c r="K934" s="82"/>
      <c r="L934" s="82"/>
      <c r="M934" s="82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</row>
    <row r="935" spans="1:32" s="80" customFormat="1" x14ac:dyDescent="0.25">
      <c r="A935" s="76"/>
      <c r="B935" s="20"/>
      <c r="C935" s="135"/>
      <c r="D935" s="136"/>
      <c r="E935" s="135"/>
      <c r="G935" s="81"/>
      <c r="H935" s="82"/>
      <c r="I935" s="82"/>
      <c r="J935" s="82"/>
      <c r="K935" s="82"/>
      <c r="L935" s="82"/>
      <c r="M935" s="82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</row>
    <row r="936" spans="1:32" s="80" customFormat="1" x14ac:dyDescent="0.25">
      <c r="A936" s="76"/>
      <c r="B936" s="20"/>
      <c r="C936" s="135"/>
      <c r="D936" s="136"/>
      <c r="E936" s="135"/>
      <c r="G936" s="81"/>
      <c r="H936" s="82"/>
      <c r="I936" s="82"/>
      <c r="J936" s="82"/>
      <c r="K936" s="82"/>
      <c r="L936" s="82"/>
      <c r="M936" s="82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</row>
    <row r="937" spans="1:32" s="80" customFormat="1" x14ac:dyDescent="0.25">
      <c r="A937" s="76"/>
      <c r="B937" s="20"/>
      <c r="C937" s="135"/>
      <c r="D937" s="136"/>
      <c r="E937" s="135"/>
      <c r="G937" s="81"/>
      <c r="H937" s="82"/>
      <c r="I937" s="82"/>
      <c r="J937" s="82"/>
      <c r="K937" s="82"/>
      <c r="L937" s="82"/>
      <c r="M937" s="82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</row>
    <row r="938" spans="1:32" s="80" customFormat="1" x14ac:dyDescent="0.25">
      <c r="A938" s="76"/>
      <c r="B938" s="20"/>
      <c r="C938" s="135"/>
      <c r="D938" s="136"/>
      <c r="E938" s="135"/>
      <c r="G938" s="81"/>
      <c r="H938" s="82"/>
      <c r="I938" s="82"/>
      <c r="J938" s="82"/>
      <c r="K938" s="82"/>
      <c r="L938" s="82"/>
      <c r="M938" s="82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</row>
    <row r="939" spans="1:32" s="80" customFormat="1" x14ac:dyDescent="0.25">
      <c r="A939" s="76"/>
      <c r="B939" s="20"/>
      <c r="C939" s="135"/>
      <c r="D939" s="136"/>
      <c r="E939" s="135"/>
      <c r="G939" s="81"/>
      <c r="H939" s="82"/>
      <c r="I939" s="82"/>
      <c r="J939" s="82"/>
      <c r="K939" s="82"/>
      <c r="L939" s="82"/>
      <c r="M939" s="82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</row>
    <row r="940" spans="1:32" s="80" customFormat="1" x14ac:dyDescent="0.25">
      <c r="A940" s="76"/>
      <c r="B940" s="20"/>
      <c r="C940" s="135"/>
      <c r="D940" s="136"/>
      <c r="E940" s="135"/>
      <c r="G940" s="81"/>
      <c r="H940" s="82"/>
      <c r="I940" s="82"/>
      <c r="J940" s="82"/>
      <c r="K940" s="82"/>
      <c r="L940" s="82"/>
      <c r="M940" s="82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</row>
    <row r="941" spans="1:32" s="80" customFormat="1" x14ac:dyDescent="0.25">
      <c r="A941" s="76"/>
      <c r="B941" s="20"/>
      <c r="C941" s="135"/>
      <c r="D941" s="136"/>
      <c r="E941" s="135"/>
      <c r="G941" s="81"/>
      <c r="H941" s="82"/>
      <c r="I941" s="82"/>
      <c r="J941" s="82"/>
      <c r="K941" s="82"/>
      <c r="L941" s="82"/>
      <c r="M941" s="82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</row>
    <row r="942" spans="1:32" s="80" customFormat="1" x14ac:dyDescent="0.25">
      <c r="A942" s="76"/>
      <c r="B942" s="20"/>
      <c r="C942" s="135"/>
      <c r="D942" s="136"/>
      <c r="E942" s="135"/>
      <c r="G942" s="81"/>
      <c r="H942" s="82"/>
      <c r="I942" s="82"/>
      <c r="J942" s="82"/>
      <c r="K942" s="82"/>
      <c r="L942" s="82"/>
      <c r="M942" s="82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</row>
    <row r="943" spans="1:32" s="80" customFormat="1" x14ac:dyDescent="0.25">
      <c r="A943" s="76"/>
      <c r="B943" s="20"/>
      <c r="C943" s="135"/>
      <c r="D943" s="136"/>
      <c r="E943" s="135"/>
      <c r="G943" s="81"/>
      <c r="H943" s="82"/>
      <c r="I943" s="82"/>
      <c r="J943" s="82"/>
      <c r="K943" s="82"/>
      <c r="L943" s="82"/>
      <c r="M943" s="82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</row>
    <row r="944" spans="1:32" s="80" customFormat="1" x14ac:dyDescent="0.25">
      <c r="A944" s="76"/>
      <c r="B944" s="20"/>
      <c r="C944" s="135"/>
      <c r="D944" s="136"/>
      <c r="E944" s="135"/>
      <c r="G944" s="81"/>
      <c r="H944" s="82"/>
      <c r="I944" s="82"/>
      <c r="J944" s="82"/>
      <c r="K944" s="82"/>
      <c r="L944" s="82"/>
      <c r="M944" s="82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</row>
    <row r="945" spans="1:32" s="80" customFormat="1" x14ac:dyDescent="0.25">
      <c r="A945" s="76"/>
      <c r="B945" s="20"/>
      <c r="C945" s="135"/>
      <c r="D945" s="136"/>
      <c r="E945" s="135"/>
      <c r="G945" s="81"/>
      <c r="H945" s="82"/>
      <c r="I945" s="82"/>
      <c r="J945" s="82"/>
      <c r="K945" s="82"/>
      <c r="L945" s="82"/>
      <c r="M945" s="82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</row>
    <row r="946" spans="1:32" s="80" customFormat="1" x14ac:dyDescent="0.25">
      <c r="A946" s="76"/>
      <c r="B946" s="20"/>
      <c r="C946" s="135"/>
      <c r="D946" s="136"/>
      <c r="E946" s="135"/>
      <c r="G946" s="81"/>
      <c r="H946" s="82"/>
      <c r="I946" s="82"/>
      <c r="J946" s="82"/>
      <c r="K946" s="82"/>
      <c r="L946" s="82"/>
      <c r="M946" s="82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</row>
    <row r="947" spans="1:32" s="80" customFormat="1" x14ac:dyDescent="0.25">
      <c r="A947" s="76"/>
      <c r="B947" s="20"/>
      <c r="C947" s="135"/>
      <c r="D947" s="136"/>
      <c r="E947" s="135"/>
      <c r="G947" s="81"/>
      <c r="H947" s="82"/>
      <c r="I947" s="82"/>
      <c r="J947" s="82"/>
      <c r="K947" s="82"/>
      <c r="L947" s="82"/>
      <c r="M947" s="82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</row>
    <row r="948" spans="1:32" s="80" customFormat="1" x14ac:dyDescent="0.25">
      <c r="A948" s="76"/>
      <c r="B948" s="20"/>
      <c r="C948" s="135"/>
      <c r="D948" s="136"/>
      <c r="E948" s="135"/>
      <c r="G948" s="81"/>
      <c r="H948" s="82"/>
      <c r="I948" s="82"/>
      <c r="J948" s="82"/>
      <c r="K948" s="82"/>
      <c r="L948" s="82"/>
      <c r="M948" s="82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</row>
    <row r="949" spans="1:32" s="80" customFormat="1" x14ac:dyDescent="0.25">
      <c r="A949" s="76"/>
      <c r="B949" s="20"/>
      <c r="C949" s="135"/>
      <c r="D949" s="136"/>
      <c r="E949" s="135"/>
      <c r="G949" s="81"/>
      <c r="H949" s="82"/>
      <c r="I949" s="82"/>
      <c r="J949" s="82"/>
      <c r="K949" s="82"/>
      <c r="L949" s="82"/>
      <c r="M949" s="82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</row>
    <row r="950" spans="1:32" s="80" customFormat="1" x14ac:dyDescent="0.25">
      <c r="A950" s="76"/>
      <c r="B950" s="20"/>
      <c r="C950" s="135"/>
      <c r="D950" s="136"/>
      <c r="E950" s="135"/>
      <c r="G950" s="81"/>
      <c r="H950" s="82"/>
      <c r="I950" s="82"/>
      <c r="J950" s="82"/>
      <c r="K950" s="82"/>
      <c r="L950" s="82"/>
      <c r="M950" s="82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</row>
    <row r="951" spans="1:32" s="80" customFormat="1" x14ac:dyDescent="0.25">
      <c r="A951" s="76"/>
      <c r="B951" s="20"/>
      <c r="C951" s="135"/>
      <c r="D951" s="136"/>
      <c r="E951" s="135"/>
      <c r="G951" s="81"/>
      <c r="H951" s="82"/>
      <c r="I951" s="82"/>
      <c r="J951" s="82"/>
      <c r="K951" s="82"/>
      <c r="L951" s="82"/>
      <c r="M951" s="82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</row>
    <row r="952" spans="1:32" s="80" customFormat="1" x14ac:dyDescent="0.25">
      <c r="A952" s="76"/>
      <c r="B952" s="20"/>
      <c r="C952" s="135"/>
      <c r="D952" s="136"/>
      <c r="E952" s="135"/>
      <c r="G952" s="81"/>
      <c r="H952" s="82"/>
      <c r="I952" s="82"/>
      <c r="J952" s="82"/>
      <c r="K952" s="82"/>
      <c r="L952" s="82"/>
      <c r="M952" s="82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</row>
    <row r="953" spans="1:32" s="80" customFormat="1" x14ac:dyDescent="0.25">
      <c r="A953" s="76"/>
      <c r="B953" s="20"/>
      <c r="C953" s="135"/>
      <c r="D953" s="136"/>
      <c r="E953" s="135"/>
      <c r="G953" s="81"/>
      <c r="H953" s="82"/>
      <c r="I953" s="82"/>
      <c r="J953" s="82"/>
      <c r="K953" s="82"/>
      <c r="L953" s="82"/>
      <c r="M953" s="82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</row>
    <row r="954" spans="1:32" s="80" customFormat="1" x14ac:dyDescent="0.25">
      <c r="A954" s="76"/>
      <c r="B954" s="20"/>
      <c r="C954" s="135"/>
      <c r="D954" s="136"/>
      <c r="E954" s="135"/>
      <c r="G954" s="81"/>
      <c r="H954" s="82"/>
      <c r="I954" s="82"/>
      <c r="J954" s="82"/>
      <c r="K954" s="82"/>
      <c r="L954" s="82"/>
      <c r="M954" s="82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</row>
    <row r="955" spans="1:32" s="80" customFormat="1" x14ac:dyDescent="0.25">
      <c r="A955" s="76"/>
      <c r="B955" s="20"/>
      <c r="C955" s="135"/>
      <c r="D955" s="136"/>
      <c r="E955" s="135"/>
      <c r="G955" s="81"/>
      <c r="H955" s="82"/>
      <c r="I955" s="82"/>
      <c r="J955" s="82"/>
      <c r="K955" s="82"/>
      <c r="L955" s="82"/>
      <c r="M955" s="82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</row>
    <row r="956" spans="1:32" s="80" customFormat="1" x14ac:dyDescent="0.25">
      <c r="A956" s="76"/>
      <c r="B956" s="20"/>
      <c r="C956" s="135"/>
      <c r="D956" s="136"/>
      <c r="E956" s="135"/>
      <c r="G956" s="81"/>
      <c r="H956" s="82"/>
      <c r="I956" s="82"/>
      <c r="J956" s="82"/>
      <c r="K956" s="82"/>
      <c r="L956" s="82"/>
      <c r="M956" s="82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</row>
    <row r="957" spans="1:32" s="80" customFormat="1" x14ac:dyDescent="0.25">
      <c r="A957" s="76"/>
      <c r="B957" s="20"/>
      <c r="C957" s="135"/>
      <c r="D957" s="136"/>
      <c r="E957" s="135"/>
      <c r="G957" s="81"/>
      <c r="H957" s="82"/>
      <c r="I957" s="82"/>
      <c r="J957" s="82"/>
      <c r="K957" s="82"/>
      <c r="L957" s="82"/>
      <c r="M957" s="82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</row>
    <row r="958" spans="1:32" s="80" customFormat="1" x14ac:dyDescent="0.25">
      <c r="A958" s="76"/>
      <c r="B958" s="20"/>
      <c r="C958" s="135"/>
      <c r="D958" s="136"/>
      <c r="E958" s="135"/>
      <c r="G958" s="81"/>
      <c r="H958" s="82"/>
      <c r="I958" s="82"/>
      <c r="J958" s="82"/>
      <c r="K958" s="82"/>
      <c r="L958" s="82"/>
      <c r="M958" s="82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</row>
    <row r="959" spans="1:32" s="80" customFormat="1" x14ac:dyDescent="0.25">
      <c r="A959" s="76"/>
      <c r="B959" s="20"/>
      <c r="C959" s="135"/>
      <c r="D959" s="136"/>
      <c r="E959" s="135"/>
      <c r="G959" s="81"/>
      <c r="H959" s="82"/>
      <c r="I959" s="82"/>
      <c r="J959" s="82"/>
      <c r="K959" s="82"/>
      <c r="L959" s="82"/>
      <c r="M959" s="82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</row>
    <row r="960" spans="1:32" s="80" customFormat="1" x14ac:dyDescent="0.25">
      <c r="A960" s="76"/>
      <c r="B960" s="20"/>
      <c r="C960" s="135"/>
      <c r="D960" s="136"/>
      <c r="E960" s="135"/>
      <c r="G960" s="81"/>
      <c r="H960" s="82"/>
      <c r="I960" s="82"/>
      <c r="J960" s="82"/>
      <c r="K960" s="82"/>
      <c r="L960" s="82"/>
      <c r="M960" s="82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</row>
    <row r="961" spans="1:32" s="80" customFormat="1" x14ac:dyDescent="0.25">
      <c r="A961" s="76"/>
      <c r="B961" s="20"/>
      <c r="C961" s="135"/>
      <c r="D961" s="136"/>
      <c r="E961" s="135"/>
      <c r="G961" s="81"/>
      <c r="H961" s="82"/>
      <c r="I961" s="82"/>
      <c r="J961" s="82"/>
      <c r="K961" s="82"/>
      <c r="L961" s="82"/>
      <c r="M961" s="82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</row>
    <row r="962" spans="1:32" s="80" customFormat="1" x14ac:dyDescent="0.25">
      <c r="A962" s="76"/>
      <c r="B962" s="20"/>
      <c r="C962" s="135"/>
      <c r="D962" s="136"/>
      <c r="E962" s="135"/>
      <c r="G962" s="81"/>
      <c r="H962" s="82"/>
      <c r="I962" s="82"/>
      <c r="J962" s="82"/>
      <c r="K962" s="82"/>
      <c r="L962" s="82"/>
      <c r="M962" s="82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</row>
    <row r="963" spans="1:32" s="80" customFormat="1" x14ac:dyDescent="0.25">
      <c r="A963" s="76"/>
      <c r="B963" s="20"/>
      <c r="C963" s="135"/>
      <c r="D963" s="136"/>
      <c r="E963" s="135"/>
      <c r="G963" s="81"/>
      <c r="H963" s="82"/>
      <c r="I963" s="82"/>
      <c r="J963" s="82"/>
      <c r="K963" s="82"/>
      <c r="L963" s="82"/>
      <c r="M963" s="82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</row>
    <row r="964" spans="1:32" s="80" customFormat="1" x14ac:dyDescent="0.25">
      <c r="A964" s="76"/>
      <c r="B964" s="20"/>
      <c r="C964" s="135"/>
      <c r="D964" s="136"/>
      <c r="E964" s="135"/>
      <c r="G964" s="81"/>
      <c r="H964" s="82"/>
      <c r="I964" s="82"/>
      <c r="J964" s="82"/>
      <c r="K964" s="82"/>
      <c r="L964" s="82"/>
      <c r="M964" s="82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</row>
    <row r="965" spans="1:32" s="80" customFormat="1" x14ac:dyDescent="0.25">
      <c r="A965" s="76"/>
      <c r="B965" s="20"/>
      <c r="C965" s="135"/>
      <c r="D965" s="136"/>
      <c r="E965" s="135"/>
      <c r="G965" s="81"/>
      <c r="H965" s="82"/>
      <c r="I965" s="82"/>
      <c r="J965" s="82"/>
      <c r="K965" s="82"/>
      <c r="L965" s="82"/>
      <c r="M965" s="82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</row>
    <row r="966" spans="1:32" s="80" customFormat="1" x14ac:dyDescent="0.25">
      <c r="A966" s="76"/>
      <c r="B966" s="20"/>
      <c r="C966" s="135"/>
      <c r="D966" s="136"/>
      <c r="E966" s="135"/>
      <c r="G966" s="81"/>
      <c r="H966" s="82"/>
      <c r="I966" s="82"/>
      <c r="J966" s="82"/>
      <c r="K966" s="82"/>
      <c r="L966" s="82"/>
      <c r="M966" s="82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</row>
    <row r="967" spans="1:32" s="80" customFormat="1" x14ac:dyDescent="0.25">
      <c r="A967" s="76"/>
      <c r="B967" s="20"/>
      <c r="C967" s="135"/>
      <c r="D967" s="136"/>
      <c r="E967" s="135"/>
      <c r="G967" s="81"/>
      <c r="H967" s="82"/>
      <c r="I967" s="82"/>
      <c r="J967" s="82"/>
      <c r="K967" s="82"/>
      <c r="L967" s="82"/>
      <c r="M967" s="82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</row>
    <row r="968" spans="1:32" s="80" customFormat="1" x14ac:dyDescent="0.25">
      <c r="A968" s="76"/>
      <c r="B968" s="20"/>
      <c r="C968" s="135"/>
      <c r="D968" s="136"/>
      <c r="E968" s="135"/>
      <c r="G968" s="81"/>
      <c r="H968" s="82"/>
      <c r="I968" s="82"/>
      <c r="J968" s="82"/>
      <c r="K968" s="82"/>
      <c r="L968" s="82"/>
      <c r="M968" s="82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</row>
    <row r="969" spans="1:32" s="80" customFormat="1" x14ac:dyDescent="0.25">
      <c r="A969" s="76"/>
      <c r="B969" s="20"/>
      <c r="C969" s="135"/>
      <c r="D969" s="136"/>
      <c r="E969" s="135"/>
      <c r="G969" s="81"/>
      <c r="H969" s="82"/>
      <c r="I969" s="82"/>
      <c r="J969" s="82"/>
      <c r="K969" s="82"/>
      <c r="L969" s="82"/>
      <c r="M969" s="82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</row>
    <row r="970" spans="1:32" s="80" customFormat="1" x14ac:dyDescent="0.25">
      <c r="A970" s="76"/>
      <c r="B970" s="20"/>
      <c r="C970" s="135"/>
      <c r="D970" s="136"/>
      <c r="E970" s="135"/>
      <c r="G970" s="81"/>
      <c r="H970" s="82"/>
      <c r="I970" s="82"/>
      <c r="J970" s="82"/>
      <c r="K970" s="82"/>
      <c r="L970" s="82"/>
      <c r="M970" s="82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</row>
    <row r="971" spans="1:32" s="80" customFormat="1" x14ac:dyDescent="0.25">
      <c r="A971" s="76"/>
      <c r="B971" s="20"/>
      <c r="C971" s="135"/>
      <c r="D971" s="136"/>
      <c r="E971" s="135"/>
      <c r="G971" s="81"/>
      <c r="H971" s="82"/>
      <c r="I971" s="82"/>
      <c r="J971" s="82"/>
      <c r="K971" s="82"/>
      <c r="L971" s="82"/>
      <c r="M971" s="82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</row>
    <row r="972" spans="1:32" s="80" customFormat="1" x14ac:dyDescent="0.25">
      <c r="A972" s="76"/>
      <c r="B972" s="20"/>
      <c r="C972" s="135"/>
      <c r="D972" s="136"/>
      <c r="E972" s="135"/>
      <c r="G972" s="81"/>
      <c r="H972" s="82"/>
      <c r="I972" s="82"/>
      <c r="J972" s="82"/>
      <c r="K972" s="82"/>
      <c r="L972" s="82"/>
      <c r="M972" s="82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</row>
    <row r="973" spans="1:32" s="80" customFormat="1" x14ac:dyDescent="0.25">
      <c r="A973" s="76"/>
      <c r="B973" s="20"/>
      <c r="C973" s="135"/>
      <c r="D973" s="136"/>
      <c r="E973" s="135"/>
      <c r="G973" s="81"/>
      <c r="H973" s="82"/>
      <c r="I973" s="82"/>
      <c r="J973" s="82"/>
      <c r="K973" s="82"/>
      <c r="L973" s="82"/>
      <c r="M973" s="82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</row>
    <row r="974" spans="1:32" s="80" customFormat="1" x14ac:dyDescent="0.25">
      <c r="A974" s="76"/>
      <c r="B974" s="20"/>
      <c r="C974" s="135"/>
      <c r="D974" s="136"/>
      <c r="E974" s="135"/>
      <c r="G974" s="81"/>
      <c r="H974" s="82"/>
      <c r="I974" s="82"/>
      <c r="J974" s="82"/>
      <c r="K974" s="82"/>
      <c r="L974" s="82"/>
      <c r="M974" s="82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</row>
    <row r="975" spans="1:32" s="80" customFormat="1" x14ac:dyDescent="0.25">
      <c r="A975" s="76"/>
      <c r="B975" s="20"/>
      <c r="C975" s="135"/>
      <c r="D975" s="136"/>
      <c r="E975" s="135"/>
      <c r="G975" s="81"/>
      <c r="H975" s="82"/>
      <c r="I975" s="82"/>
      <c r="J975" s="82"/>
      <c r="K975" s="82"/>
      <c r="L975" s="82"/>
      <c r="M975" s="82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</row>
    <row r="976" spans="1:32" s="80" customFormat="1" x14ac:dyDescent="0.25">
      <c r="A976" s="76"/>
      <c r="B976" s="20"/>
      <c r="C976" s="135"/>
      <c r="D976" s="136"/>
      <c r="E976" s="135"/>
      <c r="G976" s="81"/>
      <c r="H976" s="82"/>
      <c r="I976" s="82"/>
      <c r="J976" s="82"/>
      <c r="K976" s="82"/>
      <c r="L976" s="82"/>
      <c r="M976" s="82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</row>
    <row r="977" spans="1:32" s="80" customFormat="1" x14ac:dyDescent="0.25">
      <c r="A977" s="76"/>
      <c r="B977" s="20"/>
      <c r="C977" s="135"/>
      <c r="D977" s="136"/>
      <c r="E977" s="135"/>
      <c r="G977" s="81"/>
      <c r="H977" s="82"/>
      <c r="I977" s="82"/>
      <c r="J977" s="82"/>
      <c r="K977" s="82"/>
      <c r="L977" s="82"/>
      <c r="M977" s="82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</row>
    <row r="978" spans="1:32" s="80" customFormat="1" x14ac:dyDescent="0.25">
      <c r="A978" s="76"/>
      <c r="B978" s="20"/>
      <c r="C978" s="135"/>
      <c r="D978" s="136"/>
      <c r="E978" s="135"/>
      <c r="G978" s="81"/>
      <c r="H978" s="82"/>
      <c r="I978" s="82"/>
      <c r="J978" s="82"/>
      <c r="K978" s="82"/>
      <c r="L978" s="82"/>
      <c r="M978" s="82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</row>
    <row r="979" spans="1:32" s="80" customFormat="1" x14ac:dyDescent="0.25">
      <c r="A979" s="76"/>
      <c r="B979" s="20"/>
      <c r="C979" s="135"/>
      <c r="D979" s="136"/>
      <c r="E979" s="135"/>
      <c r="G979" s="81"/>
      <c r="H979" s="82"/>
      <c r="I979" s="82"/>
      <c r="J979" s="82"/>
      <c r="K979" s="82"/>
      <c r="L979" s="82"/>
      <c r="M979" s="82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</row>
    <row r="980" spans="1:32" s="80" customFormat="1" x14ac:dyDescent="0.25">
      <c r="A980" s="76"/>
      <c r="B980" s="20"/>
      <c r="C980" s="135"/>
      <c r="D980" s="136"/>
      <c r="E980" s="135"/>
      <c r="G980" s="81"/>
      <c r="H980" s="82"/>
      <c r="I980" s="82"/>
      <c r="J980" s="82"/>
      <c r="K980" s="82"/>
      <c r="L980" s="82"/>
      <c r="M980" s="82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</row>
    <row r="981" spans="1:32" s="80" customFormat="1" x14ac:dyDescent="0.25">
      <c r="A981" s="76"/>
      <c r="B981" s="20"/>
      <c r="C981" s="135"/>
      <c r="D981" s="136"/>
      <c r="E981" s="135"/>
      <c r="G981" s="81"/>
      <c r="H981" s="82"/>
      <c r="I981" s="82"/>
      <c r="J981" s="82"/>
      <c r="K981" s="82"/>
      <c r="L981" s="82"/>
      <c r="M981" s="82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</row>
    <row r="982" spans="1:32" s="80" customFormat="1" x14ac:dyDescent="0.25">
      <c r="A982" s="76"/>
      <c r="B982" s="20"/>
      <c r="C982" s="135"/>
      <c r="D982" s="136"/>
      <c r="E982" s="135"/>
      <c r="G982" s="81"/>
      <c r="H982" s="82"/>
      <c r="I982" s="82"/>
      <c r="J982" s="82"/>
      <c r="K982" s="82"/>
      <c r="L982" s="82"/>
      <c r="M982" s="82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</row>
    <row r="983" spans="1:32" s="80" customFormat="1" x14ac:dyDescent="0.25">
      <c r="A983" s="76"/>
      <c r="B983" s="20"/>
      <c r="C983" s="135"/>
      <c r="D983" s="136"/>
      <c r="E983" s="135"/>
      <c r="G983" s="81"/>
      <c r="H983" s="82"/>
      <c r="I983" s="82"/>
      <c r="J983" s="82"/>
      <c r="K983" s="82"/>
      <c r="L983" s="82"/>
      <c r="M983" s="82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</row>
    <row r="984" spans="1:32" s="80" customFormat="1" x14ac:dyDescent="0.25">
      <c r="A984" s="76"/>
      <c r="B984" s="20"/>
      <c r="C984" s="135"/>
      <c r="D984" s="136"/>
      <c r="E984" s="135"/>
      <c r="G984" s="81"/>
      <c r="H984" s="82"/>
      <c r="I984" s="82"/>
      <c r="J984" s="82"/>
      <c r="K984" s="82"/>
      <c r="L984" s="82"/>
      <c r="M984" s="82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</row>
    <row r="985" spans="1:32" s="80" customFormat="1" x14ac:dyDescent="0.25">
      <c r="A985" s="76"/>
      <c r="B985" s="20"/>
      <c r="C985" s="135"/>
      <c r="D985" s="136"/>
      <c r="E985" s="135"/>
      <c r="G985" s="81"/>
      <c r="H985" s="82"/>
      <c r="I985" s="82"/>
      <c r="J985" s="82"/>
      <c r="K985" s="82"/>
      <c r="L985" s="82"/>
      <c r="M985" s="82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</row>
    <row r="986" spans="1:32" s="80" customFormat="1" x14ac:dyDescent="0.25">
      <c r="A986" s="76"/>
      <c r="B986" s="20"/>
      <c r="C986" s="135"/>
      <c r="D986" s="136"/>
      <c r="E986" s="135"/>
      <c r="G986" s="81"/>
      <c r="H986" s="82"/>
      <c r="I986" s="82"/>
      <c r="J986" s="82"/>
      <c r="K986" s="82"/>
      <c r="L986" s="82"/>
      <c r="M986" s="82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</row>
    <row r="987" spans="1:32" s="80" customFormat="1" x14ac:dyDescent="0.25">
      <c r="A987" s="76"/>
      <c r="B987" s="20"/>
      <c r="C987" s="135"/>
      <c r="D987" s="136"/>
      <c r="E987" s="135"/>
      <c r="G987" s="81"/>
      <c r="H987" s="82"/>
      <c r="I987" s="82"/>
      <c r="J987" s="82"/>
      <c r="K987" s="82"/>
      <c r="L987" s="82"/>
      <c r="M987" s="82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</row>
    <row r="988" spans="1:32" s="80" customFormat="1" x14ac:dyDescent="0.25">
      <c r="A988" s="76"/>
      <c r="B988" s="20"/>
      <c r="C988" s="135"/>
      <c r="D988" s="136"/>
      <c r="E988" s="135"/>
      <c r="G988" s="81"/>
      <c r="H988" s="82"/>
      <c r="I988" s="82"/>
      <c r="J988" s="82"/>
      <c r="K988" s="82"/>
      <c r="L988" s="82"/>
      <c r="M988" s="82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</row>
    <row r="989" spans="1:32" s="80" customFormat="1" x14ac:dyDescent="0.25">
      <c r="A989" s="76"/>
      <c r="B989" s="20"/>
      <c r="C989" s="135"/>
      <c r="D989" s="136"/>
      <c r="E989" s="135"/>
      <c r="G989" s="81"/>
      <c r="H989" s="82"/>
      <c r="I989" s="82"/>
      <c r="J989" s="82"/>
      <c r="K989" s="82"/>
      <c r="L989" s="82"/>
      <c r="M989" s="82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</row>
    <row r="990" spans="1:32" s="80" customFormat="1" x14ac:dyDescent="0.25">
      <c r="A990" s="76"/>
      <c r="B990" s="20"/>
      <c r="C990" s="135"/>
      <c r="D990" s="136"/>
      <c r="E990" s="135"/>
      <c r="G990" s="81"/>
      <c r="H990" s="82"/>
      <c r="I990" s="82"/>
      <c r="J990" s="82"/>
      <c r="K990" s="82"/>
      <c r="L990" s="82"/>
      <c r="M990" s="82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</row>
    <row r="991" spans="1:32" s="80" customFormat="1" x14ac:dyDescent="0.25">
      <c r="A991" s="76"/>
      <c r="B991" s="20"/>
      <c r="C991" s="135"/>
      <c r="D991" s="136"/>
      <c r="E991" s="135"/>
      <c r="G991" s="81"/>
      <c r="H991" s="82"/>
      <c r="I991" s="82"/>
      <c r="J991" s="82"/>
      <c r="K991" s="82"/>
      <c r="L991" s="82"/>
      <c r="M991" s="82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</row>
    <row r="992" spans="1:32" s="80" customFormat="1" x14ac:dyDescent="0.25">
      <c r="A992" s="76"/>
      <c r="B992" s="20"/>
      <c r="C992" s="135"/>
      <c r="D992" s="136"/>
      <c r="E992" s="135"/>
      <c r="G992" s="81"/>
      <c r="H992" s="82"/>
      <c r="I992" s="82"/>
      <c r="J992" s="82"/>
      <c r="K992" s="82"/>
      <c r="L992" s="82"/>
      <c r="M992" s="82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</row>
    <row r="993" spans="1:32" s="80" customFormat="1" x14ac:dyDescent="0.25">
      <c r="A993" s="76"/>
      <c r="B993" s="20"/>
      <c r="C993" s="135"/>
      <c r="D993" s="136"/>
      <c r="E993" s="135"/>
      <c r="G993" s="81"/>
      <c r="H993" s="82"/>
      <c r="I993" s="82"/>
      <c r="J993" s="82"/>
      <c r="K993" s="82"/>
      <c r="L993" s="82"/>
      <c r="M993" s="82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</row>
    <row r="994" spans="1:32" s="80" customFormat="1" x14ac:dyDescent="0.25">
      <c r="A994" s="76"/>
      <c r="B994" s="20"/>
      <c r="C994" s="135"/>
      <c r="D994" s="136"/>
      <c r="E994" s="135"/>
      <c r="G994" s="81"/>
      <c r="H994" s="82"/>
      <c r="I994" s="82"/>
      <c r="J994" s="82"/>
      <c r="K994" s="82"/>
      <c r="L994" s="82"/>
      <c r="M994" s="82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</row>
    <row r="995" spans="1:32" s="80" customFormat="1" x14ac:dyDescent="0.25">
      <c r="A995" s="76"/>
      <c r="B995" s="20"/>
      <c r="C995" s="135"/>
      <c r="D995" s="136"/>
      <c r="E995" s="135"/>
      <c r="G995" s="81"/>
      <c r="H995" s="82"/>
      <c r="I995" s="82"/>
      <c r="J995" s="82"/>
      <c r="K995" s="82"/>
      <c r="L995" s="82"/>
      <c r="M995" s="82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</row>
    <row r="996" spans="1:32" s="80" customFormat="1" x14ac:dyDescent="0.25">
      <c r="A996" s="76"/>
      <c r="B996" s="20"/>
      <c r="C996" s="135"/>
      <c r="D996" s="136"/>
      <c r="E996" s="135"/>
      <c r="G996" s="81"/>
      <c r="H996" s="82"/>
      <c r="I996" s="82"/>
      <c r="J996" s="82"/>
      <c r="K996" s="82"/>
      <c r="L996" s="82"/>
      <c r="M996" s="82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</row>
    <row r="997" spans="1:32" s="80" customFormat="1" x14ac:dyDescent="0.25">
      <c r="A997" s="76"/>
      <c r="B997" s="20"/>
      <c r="C997" s="135"/>
      <c r="D997" s="136"/>
      <c r="E997" s="135"/>
      <c r="G997" s="81"/>
      <c r="H997" s="82"/>
      <c r="I997" s="82"/>
      <c r="J997" s="82"/>
      <c r="K997" s="82"/>
      <c r="L997" s="82"/>
      <c r="M997" s="82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</row>
    <row r="998" spans="1:32" s="80" customFormat="1" x14ac:dyDescent="0.25">
      <c r="A998" s="76"/>
      <c r="B998" s="20"/>
      <c r="C998" s="135"/>
      <c r="D998" s="136"/>
      <c r="E998" s="135"/>
      <c r="G998" s="81"/>
      <c r="H998" s="82"/>
      <c r="I998" s="82"/>
      <c r="J998" s="82"/>
      <c r="K998" s="82"/>
      <c r="L998" s="82"/>
      <c r="M998" s="82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</row>
    <row r="999" spans="1:32" s="80" customFormat="1" x14ac:dyDescent="0.25">
      <c r="A999" s="76"/>
      <c r="B999" s="20"/>
      <c r="C999" s="135"/>
      <c r="D999" s="136"/>
      <c r="E999" s="135"/>
      <c r="G999" s="81"/>
      <c r="H999" s="82"/>
      <c r="I999" s="82"/>
      <c r="J999" s="82"/>
      <c r="K999" s="82"/>
      <c r="L999" s="82"/>
      <c r="M999" s="82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</row>
    <row r="1000" spans="1:32" s="80" customFormat="1" x14ac:dyDescent="0.25">
      <c r="A1000" s="76"/>
      <c r="B1000" s="20"/>
      <c r="C1000" s="135"/>
      <c r="D1000" s="136"/>
      <c r="E1000" s="135"/>
      <c r="G1000" s="81"/>
      <c r="H1000" s="82"/>
      <c r="I1000" s="82"/>
      <c r="J1000" s="82"/>
      <c r="K1000" s="82"/>
      <c r="L1000" s="82"/>
      <c r="M1000" s="82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</row>
    <row r="1001" spans="1:32" s="80" customFormat="1" x14ac:dyDescent="0.25">
      <c r="A1001" s="76"/>
      <c r="B1001" s="20"/>
      <c r="C1001" s="135"/>
      <c r="D1001" s="136"/>
      <c r="E1001" s="135"/>
      <c r="G1001" s="81"/>
      <c r="H1001" s="82"/>
      <c r="I1001" s="82"/>
      <c r="J1001" s="82"/>
      <c r="K1001" s="82"/>
      <c r="L1001" s="82"/>
      <c r="M1001" s="82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</row>
    <row r="1002" spans="1:32" s="80" customFormat="1" x14ac:dyDescent="0.25">
      <c r="A1002" s="76"/>
      <c r="B1002" s="20"/>
      <c r="C1002" s="135"/>
      <c r="D1002" s="136"/>
      <c r="E1002" s="135"/>
      <c r="G1002" s="81"/>
      <c r="H1002" s="82"/>
      <c r="I1002" s="82"/>
      <c r="J1002" s="82"/>
      <c r="K1002" s="82"/>
      <c r="L1002" s="82"/>
      <c r="M1002" s="82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</row>
    <row r="1003" spans="1:32" s="80" customFormat="1" x14ac:dyDescent="0.25">
      <c r="A1003" s="76"/>
      <c r="B1003" s="20"/>
      <c r="C1003" s="135"/>
      <c r="D1003" s="136"/>
      <c r="E1003" s="135"/>
      <c r="G1003" s="81"/>
      <c r="H1003" s="82"/>
      <c r="I1003" s="82"/>
      <c r="J1003" s="82"/>
      <c r="K1003" s="82"/>
      <c r="L1003" s="82"/>
      <c r="M1003" s="82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</row>
    <row r="1004" spans="1:32" s="80" customFormat="1" x14ac:dyDescent="0.25">
      <c r="A1004" s="76"/>
      <c r="B1004" s="20"/>
      <c r="C1004" s="135"/>
      <c r="D1004" s="136"/>
      <c r="E1004" s="135"/>
      <c r="G1004" s="81"/>
      <c r="H1004" s="82"/>
      <c r="I1004" s="82"/>
      <c r="J1004" s="82"/>
      <c r="K1004" s="82"/>
      <c r="L1004" s="82"/>
      <c r="M1004" s="82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</row>
    <row r="1005" spans="1:32" s="80" customFormat="1" x14ac:dyDescent="0.25">
      <c r="A1005" s="76"/>
      <c r="B1005" s="20"/>
      <c r="C1005" s="135"/>
      <c r="D1005" s="136"/>
      <c r="E1005" s="135"/>
      <c r="G1005" s="81"/>
      <c r="H1005" s="82"/>
      <c r="I1005" s="82"/>
      <c r="J1005" s="82"/>
      <c r="K1005" s="82"/>
      <c r="L1005" s="82"/>
      <c r="M1005" s="82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</row>
    <row r="1006" spans="1:32" s="80" customFormat="1" x14ac:dyDescent="0.25">
      <c r="A1006" s="76"/>
      <c r="B1006" s="20"/>
      <c r="C1006" s="135"/>
      <c r="D1006" s="136"/>
      <c r="E1006" s="135"/>
      <c r="G1006" s="81"/>
      <c r="H1006" s="82"/>
      <c r="I1006" s="82"/>
      <c r="J1006" s="82"/>
      <c r="K1006" s="82"/>
      <c r="L1006" s="82"/>
      <c r="M1006" s="82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</row>
    <row r="1007" spans="1:32" s="80" customFormat="1" x14ac:dyDescent="0.25">
      <c r="A1007" s="76"/>
      <c r="B1007" s="20"/>
      <c r="C1007" s="135"/>
      <c r="D1007" s="136"/>
      <c r="E1007" s="135"/>
      <c r="G1007" s="81"/>
      <c r="H1007" s="82"/>
      <c r="I1007" s="82"/>
      <c r="J1007" s="82"/>
      <c r="K1007" s="82"/>
      <c r="L1007" s="82"/>
      <c r="M1007" s="82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</row>
    <row r="1008" spans="1:32" s="80" customFormat="1" x14ac:dyDescent="0.25">
      <c r="A1008" s="76"/>
      <c r="B1008" s="20"/>
      <c r="C1008" s="135"/>
      <c r="D1008" s="136"/>
      <c r="E1008" s="135"/>
      <c r="G1008" s="81"/>
      <c r="H1008" s="82"/>
      <c r="I1008" s="82"/>
      <c r="J1008" s="82"/>
      <c r="K1008" s="82"/>
      <c r="L1008" s="82"/>
      <c r="M1008" s="82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</row>
    <row r="1009" spans="1:32" s="80" customFormat="1" x14ac:dyDescent="0.25">
      <c r="A1009" s="76"/>
      <c r="B1009" s="20"/>
      <c r="C1009" s="135"/>
      <c r="D1009" s="136"/>
      <c r="E1009" s="135"/>
      <c r="G1009" s="81"/>
      <c r="H1009" s="82"/>
      <c r="I1009" s="82"/>
      <c r="J1009" s="82"/>
      <c r="K1009" s="82"/>
      <c r="L1009" s="82"/>
      <c r="M1009" s="82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</row>
    <row r="1010" spans="1:32" s="80" customFormat="1" x14ac:dyDescent="0.25">
      <c r="A1010" s="76"/>
      <c r="B1010" s="20"/>
      <c r="C1010" s="135"/>
      <c r="D1010" s="136"/>
      <c r="E1010" s="135"/>
      <c r="G1010" s="81"/>
      <c r="H1010" s="82"/>
      <c r="I1010" s="82"/>
      <c r="J1010" s="82"/>
      <c r="K1010" s="82"/>
      <c r="L1010" s="82"/>
      <c r="M1010" s="82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</row>
    <row r="1011" spans="1:32" s="80" customFormat="1" x14ac:dyDescent="0.25">
      <c r="A1011" s="76"/>
      <c r="B1011" s="20"/>
      <c r="C1011" s="135"/>
      <c r="D1011" s="136"/>
      <c r="E1011" s="135"/>
      <c r="G1011" s="81"/>
      <c r="H1011" s="82"/>
      <c r="I1011" s="82"/>
      <c r="J1011" s="82"/>
      <c r="K1011" s="82"/>
      <c r="L1011" s="82"/>
      <c r="M1011" s="82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</row>
    <row r="1012" spans="1:32" s="80" customFormat="1" x14ac:dyDescent="0.25">
      <c r="A1012" s="76"/>
      <c r="B1012" s="20"/>
      <c r="C1012" s="135"/>
      <c r="D1012" s="136"/>
      <c r="E1012" s="135"/>
      <c r="G1012" s="81"/>
      <c r="H1012" s="82"/>
      <c r="I1012" s="82"/>
      <c r="J1012" s="82"/>
      <c r="K1012" s="82"/>
      <c r="L1012" s="82"/>
      <c r="M1012" s="82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</row>
    <row r="1013" spans="1:32" s="80" customFormat="1" x14ac:dyDescent="0.25">
      <c r="A1013" s="76"/>
      <c r="B1013" s="20"/>
      <c r="C1013" s="135"/>
      <c r="D1013" s="136"/>
      <c r="E1013" s="135"/>
      <c r="G1013" s="81"/>
      <c r="H1013" s="82"/>
      <c r="I1013" s="82"/>
      <c r="J1013" s="82"/>
      <c r="K1013" s="82"/>
      <c r="L1013" s="82"/>
      <c r="M1013" s="82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</row>
    <row r="1014" spans="1:32" s="80" customFormat="1" x14ac:dyDescent="0.25">
      <c r="A1014" s="76"/>
      <c r="B1014" s="20"/>
      <c r="C1014" s="135"/>
      <c r="D1014" s="136"/>
      <c r="E1014" s="135"/>
      <c r="G1014" s="81"/>
      <c r="H1014" s="82"/>
      <c r="I1014" s="82"/>
      <c r="J1014" s="82"/>
      <c r="K1014" s="82"/>
      <c r="L1014" s="82"/>
      <c r="M1014" s="82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</row>
    <row r="1015" spans="1:32" s="80" customFormat="1" x14ac:dyDescent="0.25">
      <c r="A1015" s="76"/>
      <c r="B1015" s="20"/>
      <c r="C1015" s="135"/>
      <c r="D1015" s="136"/>
      <c r="E1015" s="135"/>
      <c r="G1015" s="81"/>
      <c r="H1015" s="82"/>
      <c r="I1015" s="82"/>
      <c r="J1015" s="82"/>
      <c r="K1015" s="82"/>
      <c r="L1015" s="82"/>
      <c r="M1015" s="82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</row>
    <row r="1016" spans="1:32" s="80" customFormat="1" x14ac:dyDescent="0.25">
      <c r="A1016" s="76"/>
      <c r="B1016" s="20"/>
      <c r="C1016" s="135"/>
      <c r="D1016" s="136"/>
      <c r="E1016" s="135"/>
      <c r="G1016" s="81"/>
      <c r="H1016" s="82"/>
      <c r="I1016" s="82"/>
      <c r="J1016" s="82"/>
      <c r="K1016" s="82"/>
      <c r="L1016" s="82"/>
      <c r="M1016" s="82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</row>
    <row r="1017" spans="1:32" s="80" customFormat="1" x14ac:dyDescent="0.25">
      <c r="A1017" s="76"/>
      <c r="B1017" s="20"/>
      <c r="C1017" s="135"/>
      <c r="D1017" s="136"/>
      <c r="E1017" s="135"/>
      <c r="G1017" s="81"/>
      <c r="H1017" s="82"/>
      <c r="I1017" s="82"/>
      <c r="J1017" s="82"/>
      <c r="K1017" s="82"/>
      <c r="L1017" s="82"/>
      <c r="M1017" s="82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</row>
    <row r="1018" spans="1:32" s="80" customFormat="1" x14ac:dyDescent="0.25">
      <c r="A1018" s="76"/>
      <c r="B1018" s="20"/>
      <c r="C1018" s="135"/>
      <c r="D1018" s="136"/>
      <c r="E1018" s="135"/>
      <c r="G1018" s="81"/>
      <c r="H1018" s="82"/>
      <c r="I1018" s="82"/>
      <c r="J1018" s="82"/>
      <c r="K1018" s="82"/>
      <c r="L1018" s="82"/>
      <c r="M1018" s="82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</row>
    <row r="1019" spans="1:32" s="80" customFormat="1" x14ac:dyDescent="0.25">
      <c r="A1019" s="76"/>
      <c r="B1019" s="20"/>
      <c r="C1019" s="135"/>
      <c r="D1019" s="136"/>
      <c r="E1019" s="135"/>
      <c r="G1019" s="81"/>
      <c r="H1019" s="82"/>
      <c r="I1019" s="82"/>
      <c r="J1019" s="82"/>
      <c r="K1019" s="82"/>
      <c r="L1019" s="82"/>
      <c r="M1019" s="82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</row>
    <row r="1020" spans="1:32" s="80" customFormat="1" x14ac:dyDescent="0.25">
      <c r="A1020" s="76"/>
      <c r="B1020" s="20"/>
      <c r="C1020" s="135"/>
      <c r="D1020" s="136"/>
      <c r="E1020" s="135"/>
      <c r="G1020" s="81"/>
      <c r="H1020" s="82"/>
      <c r="I1020" s="82"/>
      <c r="J1020" s="82"/>
      <c r="K1020" s="82"/>
      <c r="L1020" s="82"/>
      <c r="M1020" s="82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</row>
    <row r="1021" spans="1:32" s="80" customFormat="1" x14ac:dyDescent="0.25">
      <c r="A1021" s="76"/>
      <c r="B1021" s="20"/>
      <c r="C1021" s="135"/>
      <c r="D1021" s="136"/>
      <c r="E1021" s="135"/>
      <c r="G1021" s="81"/>
      <c r="H1021" s="82"/>
      <c r="I1021" s="82"/>
      <c r="J1021" s="82"/>
      <c r="K1021" s="82"/>
      <c r="L1021" s="82"/>
      <c r="M1021" s="82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</row>
    <row r="1022" spans="1:32" s="80" customFormat="1" x14ac:dyDescent="0.25">
      <c r="A1022" s="76"/>
      <c r="B1022" s="20"/>
      <c r="C1022" s="135"/>
      <c r="D1022" s="136"/>
      <c r="E1022" s="135"/>
      <c r="G1022" s="81"/>
      <c r="H1022" s="82"/>
      <c r="I1022" s="82"/>
      <c r="J1022" s="82"/>
      <c r="K1022" s="82"/>
      <c r="L1022" s="82"/>
      <c r="M1022" s="82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</row>
    <row r="1023" spans="1:32" s="80" customFormat="1" x14ac:dyDescent="0.25">
      <c r="A1023" s="76"/>
      <c r="B1023" s="20"/>
      <c r="C1023" s="135"/>
      <c r="D1023" s="136"/>
      <c r="E1023" s="135"/>
      <c r="G1023" s="81"/>
      <c r="H1023" s="82"/>
      <c r="I1023" s="82"/>
      <c r="J1023" s="82"/>
      <c r="K1023" s="82"/>
      <c r="L1023" s="82"/>
      <c r="M1023" s="82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</row>
    <row r="1024" spans="1:32" s="80" customFormat="1" x14ac:dyDescent="0.25">
      <c r="A1024" s="76"/>
      <c r="B1024" s="20"/>
      <c r="C1024" s="135"/>
      <c r="D1024" s="136"/>
      <c r="E1024" s="135"/>
      <c r="G1024" s="81"/>
      <c r="H1024" s="82"/>
      <c r="I1024" s="82"/>
      <c r="J1024" s="82"/>
      <c r="K1024" s="82"/>
      <c r="L1024" s="82"/>
      <c r="M1024" s="82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</row>
    <row r="1025" spans="1:32" s="80" customFormat="1" x14ac:dyDescent="0.25">
      <c r="A1025" s="76"/>
      <c r="B1025" s="20"/>
      <c r="C1025" s="135"/>
      <c r="D1025" s="136"/>
      <c r="E1025" s="135"/>
      <c r="G1025" s="81"/>
      <c r="H1025" s="82"/>
      <c r="I1025" s="82"/>
      <c r="J1025" s="82"/>
      <c r="K1025" s="82"/>
      <c r="L1025" s="82"/>
      <c r="M1025" s="82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</row>
    <row r="1026" spans="1:32" s="80" customFormat="1" x14ac:dyDescent="0.25">
      <c r="A1026" s="76"/>
      <c r="B1026" s="20"/>
      <c r="C1026" s="135"/>
      <c r="D1026" s="136"/>
      <c r="E1026" s="135"/>
      <c r="G1026" s="81"/>
      <c r="H1026" s="82"/>
      <c r="I1026" s="82"/>
      <c r="J1026" s="82"/>
      <c r="K1026" s="82"/>
      <c r="L1026" s="82"/>
      <c r="M1026" s="82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</row>
    <row r="1027" spans="1:32" s="80" customFormat="1" x14ac:dyDescent="0.25">
      <c r="A1027" s="76"/>
      <c r="B1027" s="20"/>
      <c r="C1027" s="135"/>
      <c r="D1027" s="136"/>
      <c r="E1027" s="135"/>
      <c r="G1027" s="81"/>
      <c r="H1027" s="82"/>
      <c r="I1027" s="82"/>
      <c r="J1027" s="82"/>
      <c r="K1027" s="82"/>
      <c r="L1027" s="82"/>
      <c r="M1027" s="82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</row>
    <row r="1028" spans="1:32" s="80" customFormat="1" x14ac:dyDescent="0.25">
      <c r="A1028" s="76"/>
      <c r="B1028" s="20"/>
      <c r="C1028" s="135"/>
      <c r="D1028" s="136"/>
      <c r="E1028" s="135"/>
      <c r="G1028" s="81"/>
      <c r="H1028" s="82"/>
      <c r="I1028" s="82"/>
      <c r="J1028" s="82"/>
      <c r="K1028" s="82"/>
      <c r="L1028" s="82"/>
      <c r="M1028" s="82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</row>
    <row r="1029" spans="1:32" s="80" customFormat="1" x14ac:dyDescent="0.25">
      <c r="A1029" s="76"/>
      <c r="B1029" s="20"/>
      <c r="C1029" s="135"/>
      <c r="D1029" s="136"/>
      <c r="E1029" s="135"/>
      <c r="G1029" s="81"/>
      <c r="H1029" s="82"/>
      <c r="I1029" s="82"/>
      <c r="J1029" s="82"/>
      <c r="K1029" s="82"/>
      <c r="L1029" s="82"/>
      <c r="M1029" s="82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</row>
    <row r="1030" spans="1:32" s="80" customFormat="1" x14ac:dyDescent="0.25">
      <c r="A1030" s="76"/>
      <c r="B1030" s="20"/>
      <c r="C1030" s="135"/>
      <c r="D1030" s="136"/>
      <c r="E1030" s="135"/>
      <c r="G1030" s="81"/>
      <c r="H1030" s="82"/>
      <c r="I1030" s="82"/>
      <c r="J1030" s="82"/>
      <c r="K1030" s="82"/>
      <c r="L1030" s="82"/>
      <c r="M1030" s="82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</row>
    <row r="1031" spans="1:32" s="80" customFormat="1" x14ac:dyDescent="0.25">
      <c r="A1031" s="76"/>
      <c r="B1031" s="20"/>
      <c r="C1031" s="135"/>
      <c r="D1031" s="136"/>
      <c r="E1031" s="135"/>
      <c r="G1031" s="81"/>
      <c r="H1031" s="82"/>
      <c r="I1031" s="82"/>
      <c r="J1031" s="82"/>
      <c r="K1031" s="82"/>
      <c r="L1031" s="82"/>
      <c r="M1031" s="82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</row>
    <row r="1032" spans="1:32" s="80" customFormat="1" x14ac:dyDescent="0.25">
      <c r="A1032" s="76"/>
      <c r="B1032" s="20"/>
      <c r="C1032" s="135"/>
      <c r="D1032" s="136"/>
      <c r="E1032" s="135"/>
      <c r="G1032" s="81"/>
      <c r="H1032" s="82"/>
      <c r="I1032" s="82"/>
      <c r="J1032" s="82"/>
      <c r="K1032" s="82"/>
      <c r="L1032" s="82"/>
      <c r="M1032" s="82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</row>
    <row r="1033" spans="1:32" s="80" customFormat="1" x14ac:dyDescent="0.25">
      <c r="A1033" s="76"/>
      <c r="B1033" s="20"/>
      <c r="C1033" s="135"/>
      <c r="D1033" s="136"/>
      <c r="E1033" s="135"/>
      <c r="G1033" s="81"/>
      <c r="H1033" s="82"/>
      <c r="I1033" s="82"/>
      <c r="J1033" s="82"/>
      <c r="K1033" s="82"/>
      <c r="L1033" s="82"/>
      <c r="M1033" s="82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</row>
    <row r="1034" spans="1:32" s="80" customFormat="1" x14ac:dyDescent="0.25">
      <c r="A1034" s="76"/>
      <c r="B1034" s="20"/>
      <c r="C1034" s="135"/>
      <c r="D1034" s="136"/>
      <c r="E1034" s="135"/>
      <c r="G1034" s="81"/>
      <c r="H1034" s="82"/>
      <c r="I1034" s="82"/>
      <c r="J1034" s="82"/>
      <c r="K1034" s="82"/>
      <c r="L1034" s="82"/>
      <c r="M1034" s="82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</row>
    <row r="1035" spans="1:32" s="80" customFormat="1" x14ac:dyDescent="0.25">
      <c r="A1035" s="76"/>
      <c r="B1035" s="20"/>
      <c r="C1035" s="135"/>
      <c r="D1035" s="136"/>
      <c r="E1035" s="135"/>
      <c r="G1035" s="81"/>
      <c r="H1035" s="82"/>
      <c r="I1035" s="82"/>
      <c r="J1035" s="82"/>
      <c r="K1035" s="82"/>
      <c r="L1035" s="82"/>
      <c r="M1035" s="82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</row>
    <row r="1036" spans="1:32" s="80" customFormat="1" x14ac:dyDescent="0.25">
      <c r="A1036" s="76"/>
      <c r="B1036" s="20"/>
      <c r="C1036" s="135"/>
      <c r="D1036" s="136"/>
      <c r="E1036" s="135"/>
      <c r="G1036" s="81"/>
      <c r="H1036" s="82"/>
      <c r="I1036" s="82"/>
      <c r="J1036" s="82"/>
      <c r="K1036" s="82"/>
      <c r="L1036" s="82"/>
      <c r="M1036" s="82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</row>
    <row r="1037" spans="1:32" s="80" customFormat="1" x14ac:dyDescent="0.25">
      <c r="A1037" s="76"/>
      <c r="B1037" s="20"/>
      <c r="C1037" s="135"/>
      <c r="D1037" s="136"/>
      <c r="E1037" s="135"/>
      <c r="G1037" s="81"/>
      <c r="H1037" s="82"/>
      <c r="I1037" s="82"/>
      <c r="J1037" s="82"/>
      <c r="K1037" s="82"/>
      <c r="L1037" s="82"/>
      <c r="M1037" s="82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</row>
    <row r="1038" spans="1:32" s="80" customFormat="1" x14ac:dyDescent="0.25">
      <c r="A1038" s="76"/>
      <c r="B1038" s="20"/>
      <c r="C1038" s="135"/>
      <c r="D1038" s="136"/>
      <c r="E1038" s="135"/>
      <c r="G1038" s="81"/>
      <c r="H1038" s="82"/>
      <c r="I1038" s="82"/>
      <c r="J1038" s="82"/>
      <c r="K1038" s="82"/>
      <c r="L1038" s="82"/>
      <c r="M1038" s="82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</row>
    <row r="1039" spans="1:32" s="80" customFormat="1" x14ac:dyDescent="0.25">
      <c r="A1039" s="76"/>
      <c r="B1039" s="20"/>
      <c r="C1039" s="135"/>
      <c r="D1039" s="136"/>
      <c r="E1039" s="135"/>
      <c r="G1039" s="81"/>
      <c r="H1039" s="82"/>
      <c r="I1039" s="82"/>
      <c r="J1039" s="82"/>
      <c r="K1039" s="82"/>
      <c r="L1039" s="82"/>
      <c r="M1039" s="82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</row>
    <row r="1040" spans="1:32" s="80" customFormat="1" x14ac:dyDescent="0.25">
      <c r="A1040" s="76"/>
      <c r="B1040" s="20"/>
      <c r="C1040" s="135"/>
      <c r="D1040" s="136"/>
      <c r="E1040" s="135"/>
      <c r="G1040" s="81"/>
      <c r="H1040" s="82"/>
      <c r="I1040" s="82"/>
      <c r="J1040" s="82"/>
      <c r="K1040" s="82"/>
      <c r="L1040" s="82"/>
      <c r="M1040" s="82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</row>
    <row r="1041" spans="1:32" s="80" customFormat="1" x14ac:dyDescent="0.25">
      <c r="A1041" s="76"/>
      <c r="B1041" s="20"/>
      <c r="C1041" s="135"/>
      <c r="D1041" s="136"/>
      <c r="E1041" s="135"/>
      <c r="G1041" s="81"/>
      <c r="H1041" s="82"/>
      <c r="I1041" s="82"/>
      <c r="J1041" s="82"/>
      <c r="K1041" s="82"/>
      <c r="L1041" s="82"/>
      <c r="M1041" s="82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</row>
    <row r="1042" spans="1:32" s="80" customFormat="1" x14ac:dyDescent="0.25">
      <c r="A1042" s="76"/>
      <c r="B1042" s="20"/>
      <c r="C1042" s="135"/>
      <c r="D1042" s="136"/>
      <c r="E1042" s="135"/>
      <c r="G1042" s="81"/>
      <c r="H1042" s="82"/>
      <c r="I1042" s="82"/>
      <c r="J1042" s="82"/>
      <c r="K1042" s="82"/>
      <c r="L1042" s="82"/>
      <c r="M1042" s="82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</row>
    <row r="1043" spans="1:32" s="80" customFormat="1" x14ac:dyDescent="0.25">
      <c r="A1043" s="76"/>
      <c r="B1043" s="20"/>
      <c r="C1043" s="135"/>
      <c r="D1043" s="136"/>
      <c r="E1043" s="135"/>
      <c r="G1043" s="81"/>
      <c r="H1043" s="82"/>
      <c r="I1043" s="82"/>
      <c r="J1043" s="82"/>
      <c r="K1043" s="82"/>
      <c r="L1043" s="82"/>
      <c r="M1043" s="82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</row>
    <row r="1044" spans="1:32" s="80" customFormat="1" x14ac:dyDescent="0.25">
      <c r="A1044" s="76"/>
      <c r="B1044" s="20"/>
      <c r="C1044" s="135"/>
      <c r="D1044" s="136"/>
      <c r="E1044" s="135"/>
      <c r="G1044" s="81"/>
      <c r="H1044" s="82"/>
      <c r="I1044" s="82"/>
      <c r="J1044" s="82"/>
      <c r="K1044" s="82"/>
      <c r="L1044" s="82"/>
      <c r="M1044" s="82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</row>
    <row r="1045" spans="1:32" s="80" customFormat="1" x14ac:dyDescent="0.25">
      <c r="A1045" s="76"/>
      <c r="B1045" s="20"/>
      <c r="C1045" s="135"/>
      <c r="D1045" s="136"/>
      <c r="E1045" s="135"/>
      <c r="G1045" s="81"/>
      <c r="H1045" s="82"/>
      <c r="I1045" s="82"/>
      <c r="J1045" s="82"/>
      <c r="K1045" s="82"/>
      <c r="L1045" s="82"/>
      <c r="M1045" s="82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</row>
    <row r="1046" spans="1:32" s="80" customFormat="1" x14ac:dyDescent="0.25">
      <c r="A1046" s="76"/>
      <c r="B1046" s="20"/>
      <c r="C1046" s="135"/>
      <c r="D1046" s="136"/>
      <c r="E1046" s="135"/>
      <c r="G1046" s="81"/>
      <c r="H1046" s="82"/>
      <c r="I1046" s="82"/>
      <c r="J1046" s="82"/>
      <c r="K1046" s="82"/>
      <c r="L1046" s="82"/>
      <c r="M1046" s="82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</row>
    <row r="1047" spans="1:32" s="80" customFormat="1" x14ac:dyDescent="0.25">
      <c r="A1047" s="76"/>
      <c r="B1047" s="20"/>
      <c r="C1047" s="135"/>
      <c r="D1047" s="136"/>
      <c r="E1047" s="135"/>
      <c r="G1047" s="81"/>
      <c r="H1047" s="82"/>
      <c r="I1047" s="82"/>
      <c r="J1047" s="82"/>
      <c r="K1047" s="82"/>
      <c r="L1047" s="82"/>
      <c r="M1047" s="82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</row>
    <row r="1048" spans="1:32" s="80" customFormat="1" x14ac:dyDescent="0.25">
      <c r="A1048" s="76"/>
      <c r="B1048" s="20"/>
      <c r="C1048" s="135"/>
      <c r="D1048" s="136"/>
      <c r="E1048" s="135"/>
      <c r="G1048" s="81"/>
      <c r="H1048" s="82"/>
      <c r="I1048" s="82"/>
      <c r="J1048" s="82"/>
      <c r="K1048" s="82"/>
      <c r="L1048" s="82"/>
      <c r="M1048" s="82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</row>
    <row r="1049" spans="1:32" s="80" customFormat="1" x14ac:dyDescent="0.25">
      <c r="A1049" s="76"/>
      <c r="B1049" s="20"/>
      <c r="C1049" s="135"/>
      <c r="D1049" s="136"/>
      <c r="E1049" s="135"/>
      <c r="G1049" s="81"/>
      <c r="H1049" s="82"/>
      <c r="I1049" s="82"/>
      <c r="J1049" s="82"/>
      <c r="K1049" s="82"/>
      <c r="L1049" s="82"/>
      <c r="M1049" s="82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</row>
    <row r="1050" spans="1:32" s="80" customFormat="1" x14ac:dyDescent="0.25">
      <c r="A1050" s="76"/>
      <c r="B1050" s="20"/>
      <c r="C1050" s="135"/>
      <c r="D1050" s="136"/>
      <c r="E1050" s="135"/>
      <c r="G1050" s="81"/>
      <c r="H1050" s="82"/>
      <c r="I1050" s="82"/>
      <c r="J1050" s="82"/>
      <c r="K1050" s="82"/>
      <c r="L1050" s="82"/>
      <c r="M1050" s="82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</row>
    <row r="1051" spans="1:32" s="80" customFormat="1" x14ac:dyDescent="0.25">
      <c r="A1051" s="76"/>
      <c r="B1051" s="20"/>
      <c r="C1051" s="135"/>
      <c r="D1051" s="136"/>
      <c r="E1051" s="135"/>
      <c r="G1051" s="81"/>
      <c r="H1051" s="82"/>
      <c r="I1051" s="82"/>
      <c r="J1051" s="82"/>
      <c r="K1051" s="82"/>
      <c r="L1051" s="82"/>
      <c r="M1051" s="82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</row>
    <row r="1052" spans="1:32" s="80" customFormat="1" x14ac:dyDescent="0.25">
      <c r="A1052" s="76"/>
      <c r="B1052" s="20"/>
      <c r="C1052" s="135"/>
      <c r="D1052" s="136"/>
      <c r="E1052" s="135"/>
      <c r="G1052" s="81"/>
      <c r="H1052" s="82"/>
      <c r="I1052" s="82"/>
      <c r="J1052" s="82"/>
      <c r="K1052" s="82"/>
      <c r="L1052" s="82"/>
      <c r="M1052" s="82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</row>
    <row r="1053" spans="1:32" s="80" customFormat="1" x14ac:dyDescent="0.25">
      <c r="A1053" s="76"/>
      <c r="B1053" s="20"/>
      <c r="C1053" s="135"/>
      <c r="D1053" s="136"/>
      <c r="E1053" s="135"/>
      <c r="G1053" s="81"/>
      <c r="H1053" s="82"/>
      <c r="I1053" s="82"/>
      <c r="J1053" s="82"/>
      <c r="K1053" s="82"/>
      <c r="L1053" s="82"/>
      <c r="M1053" s="82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</row>
    <row r="1054" spans="1:32" s="80" customFormat="1" x14ac:dyDescent="0.25">
      <c r="A1054" s="76"/>
      <c r="B1054" s="20"/>
      <c r="C1054" s="135"/>
      <c r="D1054" s="136"/>
      <c r="E1054" s="135"/>
      <c r="G1054" s="81"/>
      <c r="H1054" s="82"/>
      <c r="I1054" s="82"/>
      <c r="J1054" s="82"/>
      <c r="K1054" s="82"/>
      <c r="L1054" s="82"/>
      <c r="M1054" s="82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</row>
    <row r="1055" spans="1:32" s="80" customFormat="1" x14ac:dyDescent="0.25">
      <c r="A1055" s="76"/>
      <c r="B1055" s="20"/>
      <c r="C1055" s="135"/>
      <c r="D1055" s="136"/>
      <c r="E1055" s="135"/>
      <c r="G1055" s="81"/>
      <c r="H1055" s="82"/>
      <c r="I1055" s="82"/>
      <c r="J1055" s="82"/>
      <c r="K1055" s="82"/>
      <c r="L1055" s="82"/>
      <c r="M1055" s="82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</row>
    <row r="1056" spans="1:32" s="80" customFormat="1" x14ac:dyDescent="0.25">
      <c r="A1056" s="76"/>
      <c r="B1056" s="20"/>
      <c r="C1056" s="135"/>
      <c r="D1056" s="136"/>
      <c r="E1056" s="135"/>
      <c r="G1056" s="81"/>
      <c r="H1056" s="82"/>
      <c r="I1056" s="82"/>
      <c r="J1056" s="82"/>
      <c r="K1056" s="82"/>
      <c r="L1056" s="82"/>
      <c r="M1056" s="82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</row>
    <row r="1057" spans="1:32" s="80" customFormat="1" x14ac:dyDescent="0.25">
      <c r="A1057" s="76"/>
      <c r="B1057" s="20"/>
      <c r="C1057" s="135"/>
      <c r="D1057" s="136"/>
      <c r="E1057" s="135"/>
      <c r="G1057" s="81"/>
      <c r="H1057" s="82"/>
      <c r="I1057" s="82"/>
      <c r="J1057" s="82"/>
      <c r="K1057" s="82"/>
      <c r="L1057" s="82"/>
      <c r="M1057" s="82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</row>
    <row r="1058" spans="1:32" s="80" customFormat="1" x14ac:dyDescent="0.25">
      <c r="A1058" s="76"/>
      <c r="B1058" s="20"/>
      <c r="C1058" s="135"/>
      <c r="D1058" s="136"/>
      <c r="E1058" s="135"/>
      <c r="G1058" s="81"/>
      <c r="H1058" s="82"/>
      <c r="I1058" s="82"/>
      <c r="J1058" s="82"/>
      <c r="K1058" s="82"/>
      <c r="L1058" s="82"/>
      <c r="M1058" s="82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</row>
    <row r="1059" spans="1:32" s="80" customFormat="1" x14ac:dyDescent="0.25">
      <c r="A1059" s="76"/>
      <c r="B1059" s="20"/>
      <c r="C1059" s="135"/>
      <c r="D1059" s="136"/>
      <c r="E1059" s="135"/>
      <c r="G1059" s="81"/>
      <c r="H1059" s="82"/>
      <c r="I1059" s="82"/>
      <c r="J1059" s="82"/>
      <c r="K1059" s="82"/>
      <c r="L1059" s="82"/>
      <c r="M1059" s="82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</row>
    <row r="1060" spans="1:32" s="80" customFormat="1" x14ac:dyDescent="0.25">
      <c r="A1060" s="76"/>
      <c r="B1060" s="20"/>
      <c r="C1060" s="135"/>
      <c r="D1060" s="136"/>
      <c r="E1060" s="135"/>
      <c r="G1060" s="81"/>
      <c r="H1060" s="82"/>
      <c r="I1060" s="82"/>
      <c r="J1060" s="82"/>
      <c r="K1060" s="82"/>
      <c r="L1060" s="82"/>
      <c r="M1060" s="82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</row>
    <row r="1061" spans="1:32" s="80" customFormat="1" x14ac:dyDescent="0.25">
      <c r="A1061" s="76"/>
      <c r="B1061" s="20"/>
      <c r="C1061" s="135"/>
      <c r="D1061" s="136"/>
      <c r="E1061" s="135"/>
      <c r="G1061" s="81"/>
      <c r="H1061" s="82"/>
      <c r="I1061" s="82"/>
      <c r="J1061" s="82"/>
      <c r="K1061" s="82"/>
      <c r="L1061" s="82"/>
      <c r="M1061" s="82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</row>
    <row r="1062" spans="1:32" s="80" customFormat="1" x14ac:dyDescent="0.25">
      <c r="A1062" s="76"/>
      <c r="B1062" s="20"/>
      <c r="C1062" s="135"/>
      <c r="D1062" s="136"/>
      <c r="E1062" s="135"/>
      <c r="G1062" s="81"/>
      <c r="H1062" s="82"/>
      <c r="I1062" s="82"/>
      <c r="J1062" s="82"/>
      <c r="K1062" s="82"/>
      <c r="L1062" s="82"/>
      <c r="M1062" s="82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</row>
    <row r="1063" spans="1:32" s="80" customFormat="1" x14ac:dyDescent="0.25">
      <c r="A1063" s="76"/>
      <c r="B1063" s="20"/>
      <c r="C1063" s="135"/>
      <c r="D1063" s="136"/>
      <c r="E1063" s="135"/>
      <c r="G1063" s="81"/>
      <c r="H1063" s="82"/>
      <c r="I1063" s="82"/>
      <c r="J1063" s="82"/>
      <c r="K1063" s="82"/>
      <c r="L1063" s="82"/>
      <c r="M1063" s="82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</row>
    <row r="1064" spans="1:32" s="80" customFormat="1" x14ac:dyDescent="0.25">
      <c r="A1064" s="76"/>
      <c r="B1064" s="20"/>
      <c r="C1064" s="135"/>
      <c r="D1064" s="136"/>
      <c r="E1064" s="135"/>
      <c r="G1064" s="81"/>
      <c r="H1064" s="82"/>
      <c r="I1064" s="82"/>
      <c r="J1064" s="82"/>
      <c r="K1064" s="82"/>
      <c r="L1064" s="82"/>
      <c r="M1064" s="82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</row>
    <row r="1065" spans="1:32" s="80" customFormat="1" x14ac:dyDescent="0.25">
      <c r="A1065" s="76"/>
      <c r="B1065" s="20"/>
      <c r="C1065" s="135"/>
      <c r="D1065" s="136"/>
      <c r="E1065" s="135"/>
      <c r="G1065" s="81"/>
      <c r="H1065" s="82"/>
      <c r="I1065" s="82"/>
      <c r="J1065" s="82"/>
      <c r="K1065" s="82"/>
      <c r="L1065" s="82"/>
      <c r="M1065" s="82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</row>
    <row r="1066" spans="1:32" s="80" customFormat="1" x14ac:dyDescent="0.25">
      <c r="A1066" s="76"/>
      <c r="B1066" s="20"/>
      <c r="C1066" s="135"/>
      <c r="D1066" s="136"/>
      <c r="E1066" s="135"/>
      <c r="G1066" s="81"/>
      <c r="H1066" s="82"/>
      <c r="I1066" s="82"/>
      <c r="J1066" s="82"/>
      <c r="K1066" s="82"/>
      <c r="L1066" s="82"/>
      <c r="M1066" s="82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</row>
    <row r="1067" spans="1:32" s="80" customFormat="1" x14ac:dyDescent="0.25">
      <c r="A1067" s="76"/>
      <c r="B1067" s="20"/>
      <c r="C1067" s="135"/>
      <c r="D1067" s="136"/>
      <c r="E1067" s="135"/>
      <c r="G1067" s="81"/>
      <c r="H1067" s="82"/>
      <c r="I1067" s="82"/>
      <c r="J1067" s="82"/>
      <c r="K1067" s="82"/>
      <c r="L1067" s="82"/>
      <c r="M1067" s="82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</row>
    <row r="1068" spans="1:32" s="80" customFormat="1" x14ac:dyDescent="0.25">
      <c r="A1068" s="76"/>
      <c r="B1068" s="20"/>
      <c r="C1068" s="135"/>
      <c r="D1068" s="136"/>
      <c r="E1068" s="135"/>
      <c r="G1068" s="81"/>
      <c r="H1068" s="82"/>
      <c r="I1068" s="82"/>
      <c r="J1068" s="82"/>
      <c r="K1068" s="82"/>
      <c r="L1068" s="82"/>
      <c r="M1068" s="82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</row>
    <row r="1069" spans="1:32" s="80" customFormat="1" x14ac:dyDescent="0.25">
      <c r="A1069" s="76"/>
      <c r="B1069" s="20"/>
      <c r="C1069" s="135"/>
      <c r="D1069" s="136"/>
      <c r="E1069" s="135"/>
      <c r="G1069" s="81"/>
      <c r="H1069" s="82"/>
      <c r="I1069" s="82"/>
      <c r="J1069" s="82"/>
      <c r="K1069" s="82"/>
      <c r="L1069" s="82"/>
      <c r="M1069" s="82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</row>
    <row r="1070" spans="1:32" s="80" customFormat="1" x14ac:dyDescent="0.25">
      <c r="A1070" s="76"/>
      <c r="B1070" s="20"/>
      <c r="C1070" s="135"/>
      <c r="D1070" s="136"/>
      <c r="E1070" s="135"/>
      <c r="G1070" s="81"/>
      <c r="H1070" s="82"/>
      <c r="I1070" s="82"/>
      <c r="J1070" s="82"/>
      <c r="K1070" s="82"/>
      <c r="L1070" s="82"/>
      <c r="M1070" s="82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</row>
    <row r="1071" spans="1:32" s="80" customFormat="1" x14ac:dyDescent="0.25">
      <c r="A1071" s="76"/>
      <c r="B1071" s="20"/>
      <c r="C1071" s="135"/>
      <c r="D1071" s="136"/>
      <c r="E1071" s="135"/>
      <c r="G1071" s="81"/>
      <c r="H1071" s="82"/>
      <c r="I1071" s="82"/>
      <c r="J1071" s="82"/>
      <c r="K1071" s="82"/>
      <c r="L1071" s="82"/>
      <c r="M1071" s="82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</row>
    <row r="1072" spans="1:32" s="80" customFormat="1" x14ac:dyDescent="0.25">
      <c r="A1072" s="76"/>
      <c r="B1072" s="20"/>
      <c r="C1072" s="135"/>
      <c r="D1072" s="136"/>
      <c r="E1072" s="135"/>
      <c r="G1072" s="81"/>
      <c r="H1072" s="82"/>
      <c r="I1072" s="82"/>
      <c r="J1072" s="82"/>
      <c r="K1072" s="82"/>
      <c r="L1072" s="82"/>
      <c r="M1072" s="82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</row>
    <row r="1073" spans="1:32" s="80" customFormat="1" x14ac:dyDescent="0.25">
      <c r="A1073" s="76"/>
      <c r="B1073" s="20"/>
      <c r="C1073" s="135"/>
      <c r="D1073" s="136"/>
      <c r="E1073" s="135"/>
      <c r="G1073" s="81"/>
      <c r="H1073" s="82"/>
      <c r="I1073" s="82"/>
      <c r="J1073" s="82"/>
      <c r="K1073" s="82"/>
      <c r="L1073" s="82"/>
      <c r="M1073" s="82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</row>
    <row r="1074" spans="1:32" s="80" customFormat="1" x14ac:dyDescent="0.25">
      <c r="A1074" s="76"/>
      <c r="B1074" s="20"/>
      <c r="C1074" s="135"/>
      <c r="D1074" s="136"/>
      <c r="E1074" s="135"/>
      <c r="G1074" s="81"/>
      <c r="H1074" s="82"/>
      <c r="I1074" s="82"/>
      <c r="J1074" s="82"/>
      <c r="K1074" s="82"/>
      <c r="L1074" s="82"/>
      <c r="M1074" s="82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</row>
    <row r="1075" spans="1:32" s="80" customFormat="1" x14ac:dyDescent="0.25">
      <c r="A1075" s="76"/>
      <c r="B1075" s="20"/>
      <c r="C1075" s="135"/>
      <c r="D1075" s="136"/>
      <c r="E1075" s="135"/>
      <c r="G1075" s="81"/>
      <c r="H1075" s="82"/>
      <c r="I1075" s="82"/>
      <c r="J1075" s="82"/>
      <c r="K1075" s="82"/>
      <c r="L1075" s="82"/>
      <c r="M1075" s="82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</row>
    <row r="1076" spans="1:32" s="80" customFormat="1" x14ac:dyDescent="0.25">
      <c r="A1076" s="76"/>
      <c r="B1076" s="20"/>
      <c r="C1076" s="135"/>
      <c r="D1076" s="136"/>
      <c r="E1076" s="135"/>
      <c r="G1076" s="81"/>
      <c r="H1076" s="82"/>
      <c r="I1076" s="82"/>
      <c r="J1076" s="82"/>
      <c r="K1076" s="82"/>
      <c r="L1076" s="82"/>
      <c r="M1076" s="82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</row>
    <row r="1077" spans="1:32" s="80" customFormat="1" x14ac:dyDescent="0.25">
      <c r="A1077" s="76"/>
      <c r="B1077" s="20"/>
      <c r="C1077" s="135"/>
      <c r="D1077" s="136"/>
      <c r="E1077" s="135"/>
      <c r="G1077" s="81"/>
      <c r="H1077" s="82"/>
      <c r="I1077" s="82"/>
      <c r="J1077" s="82"/>
      <c r="K1077" s="82"/>
      <c r="L1077" s="82"/>
      <c r="M1077" s="82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</row>
    <row r="1078" spans="1:32" s="80" customFormat="1" x14ac:dyDescent="0.25">
      <c r="A1078" s="76"/>
      <c r="B1078" s="20"/>
      <c r="C1078" s="135"/>
      <c r="D1078" s="136"/>
      <c r="E1078" s="135"/>
      <c r="G1078" s="81"/>
      <c r="H1078" s="82"/>
      <c r="I1078" s="82"/>
      <c r="J1078" s="82"/>
      <c r="K1078" s="82"/>
      <c r="L1078" s="82"/>
      <c r="M1078" s="82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</row>
    <row r="1079" spans="1:32" s="80" customFormat="1" x14ac:dyDescent="0.25">
      <c r="A1079" s="76"/>
      <c r="B1079" s="20"/>
      <c r="C1079" s="135"/>
      <c r="D1079" s="136"/>
      <c r="E1079" s="135"/>
      <c r="G1079" s="81"/>
      <c r="H1079" s="82"/>
      <c r="I1079" s="82"/>
      <c r="J1079" s="82"/>
      <c r="K1079" s="82"/>
      <c r="L1079" s="82"/>
      <c r="M1079" s="82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</row>
    <row r="1080" spans="1:32" s="80" customFormat="1" x14ac:dyDescent="0.25">
      <c r="A1080" s="76"/>
      <c r="B1080" s="20"/>
      <c r="C1080" s="135"/>
      <c r="D1080" s="136"/>
      <c r="E1080" s="135"/>
      <c r="G1080" s="81"/>
      <c r="H1080" s="82"/>
      <c r="I1080" s="82"/>
      <c r="J1080" s="82"/>
      <c r="K1080" s="82"/>
      <c r="L1080" s="82"/>
      <c r="M1080" s="82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</row>
    <row r="1081" spans="1:32" s="80" customFormat="1" x14ac:dyDescent="0.25">
      <c r="A1081" s="76"/>
      <c r="B1081" s="20"/>
      <c r="C1081" s="135"/>
      <c r="D1081" s="136"/>
      <c r="E1081" s="135"/>
      <c r="G1081" s="81"/>
      <c r="H1081" s="82"/>
      <c r="I1081" s="82"/>
      <c r="J1081" s="82"/>
      <c r="K1081" s="82"/>
      <c r="L1081" s="82"/>
      <c r="M1081" s="82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</row>
    <row r="1082" spans="1:32" s="80" customFormat="1" x14ac:dyDescent="0.25">
      <c r="A1082" s="76"/>
      <c r="B1082" s="20"/>
      <c r="C1082" s="135"/>
      <c r="D1082" s="136"/>
      <c r="E1082" s="135"/>
      <c r="G1082" s="81"/>
      <c r="H1082" s="82"/>
      <c r="I1082" s="82"/>
      <c r="J1082" s="82"/>
      <c r="K1082" s="82"/>
      <c r="L1082" s="82"/>
      <c r="M1082" s="82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</row>
    <row r="1083" spans="1:32" s="80" customFormat="1" x14ac:dyDescent="0.25">
      <c r="A1083" s="76"/>
      <c r="B1083" s="20"/>
      <c r="C1083" s="135"/>
      <c r="D1083" s="136"/>
      <c r="E1083" s="135"/>
      <c r="G1083" s="81"/>
      <c r="H1083" s="82"/>
      <c r="I1083" s="82"/>
      <c r="J1083" s="82"/>
      <c r="K1083" s="82"/>
      <c r="L1083" s="82"/>
      <c r="M1083" s="82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</row>
    <row r="1084" spans="1:32" s="80" customFormat="1" x14ac:dyDescent="0.25">
      <c r="A1084" s="76"/>
      <c r="B1084" s="20"/>
      <c r="C1084" s="135"/>
      <c r="D1084" s="136"/>
      <c r="E1084" s="135"/>
      <c r="G1084" s="81"/>
      <c r="H1084" s="82"/>
      <c r="I1084" s="82"/>
      <c r="J1084" s="82"/>
      <c r="K1084" s="82"/>
      <c r="L1084" s="82"/>
      <c r="M1084" s="82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</row>
    <row r="1085" spans="1:32" s="80" customFormat="1" x14ac:dyDescent="0.25">
      <c r="A1085" s="76"/>
      <c r="B1085" s="20"/>
      <c r="C1085" s="135"/>
      <c r="D1085" s="136"/>
      <c r="E1085" s="135"/>
      <c r="G1085" s="81"/>
      <c r="H1085" s="82"/>
      <c r="I1085" s="82"/>
      <c r="J1085" s="82"/>
      <c r="K1085" s="82"/>
      <c r="L1085" s="82"/>
      <c r="M1085" s="82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</row>
    <row r="1086" spans="1:32" s="80" customFormat="1" x14ac:dyDescent="0.25">
      <c r="A1086" s="76"/>
      <c r="B1086" s="20"/>
      <c r="C1086" s="135"/>
      <c r="D1086" s="136"/>
      <c r="E1086" s="135"/>
      <c r="G1086" s="81"/>
      <c r="H1086" s="82"/>
      <c r="I1086" s="82"/>
      <c r="J1086" s="82"/>
      <c r="K1086" s="82"/>
      <c r="L1086" s="82"/>
      <c r="M1086" s="82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</row>
    <row r="1087" spans="1:32" s="80" customFormat="1" x14ac:dyDescent="0.25">
      <c r="A1087" s="76"/>
      <c r="B1087" s="20"/>
      <c r="C1087" s="135"/>
      <c r="D1087" s="136"/>
      <c r="E1087" s="135"/>
      <c r="G1087" s="81"/>
      <c r="H1087" s="82"/>
      <c r="I1087" s="82"/>
      <c r="J1087" s="82"/>
      <c r="K1087" s="82"/>
      <c r="L1087" s="82"/>
      <c r="M1087" s="82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</row>
    <row r="1088" spans="1:32" s="80" customFormat="1" x14ac:dyDescent="0.25">
      <c r="A1088" s="76"/>
      <c r="B1088" s="20"/>
      <c r="C1088" s="135"/>
      <c r="D1088" s="136"/>
      <c r="E1088" s="135"/>
      <c r="G1088" s="81"/>
      <c r="H1088" s="82"/>
      <c r="I1088" s="82"/>
      <c r="J1088" s="82"/>
      <c r="K1088" s="82"/>
      <c r="L1088" s="82"/>
      <c r="M1088" s="82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</row>
    <row r="1089" spans="1:32" s="80" customFormat="1" x14ac:dyDescent="0.25">
      <c r="A1089" s="76"/>
      <c r="B1089" s="20"/>
      <c r="C1089" s="135"/>
      <c r="D1089" s="136"/>
      <c r="E1089" s="135"/>
      <c r="G1089" s="81"/>
      <c r="H1089" s="82"/>
      <c r="I1089" s="82"/>
      <c r="J1089" s="82"/>
      <c r="K1089" s="82"/>
      <c r="L1089" s="82"/>
      <c r="M1089" s="82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</row>
    <row r="1090" spans="1:32" s="80" customFormat="1" x14ac:dyDescent="0.25">
      <c r="A1090" s="76"/>
      <c r="B1090" s="20"/>
      <c r="C1090" s="135"/>
      <c r="D1090" s="136"/>
      <c r="E1090" s="135"/>
      <c r="G1090" s="81"/>
      <c r="H1090" s="82"/>
      <c r="I1090" s="82"/>
      <c r="J1090" s="82"/>
      <c r="K1090" s="82"/>
      <c r="L1090" s="82"/>
      <c r="M1090" s="82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</row>
    <row r="1091" spans="1:32" s="80" customFormat="1" x14ac:dyDescent="0.25">
      <c r="A1091" s="76"/>
      <c r="B1091" s="20"/>
      <c r="C1091" s="135"/>
      <c r="D1091" s="136"/>
      <c r="E1091" s="135"/>
      <c r="G1091" s="81"/>
      <c r="H1091" s="82"/>
      <c r="I1091" s="82"/>
      <c r="J1091" s="82"/>
      <c r="K1091" s="82"/>
      <c r="L1091" s="82"/>
      <c r="M1091" s="82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</row>
    <row r="1092" spans="1:32" s="80" customFormat="1" x14ac:dyDescent="0.25">
      <c r="A1092" s="76"/>
      <c r="B1092" s="20"/>
      <c r="C1092" s="135"/>
      <c r="D1092" s="136"/>
      <c r="E1092" s="135"/>
      <c r="G1092" s="81"/>
      <c r="H1092" s="82"/>
      <c r="I1092" s="82"/>
      <c r="J1092" s="82"/>
      <c r="K1092" s="82"/>
      <c r="L1092" s="82"/>
      <c r="M1092" s="82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</row>
    <row r="1093" spans="1:32" s="80" customFormat="1" x14ac:dyDescent="0.25">
      <c r="A1093" s="76"/>
      <c r="B1093" s="20"/>
      <c r="C1093" s="135"/>
      <c r="D1093" s="136"/>
      <c r="E1093" s="135"/>
      <c r="G1093" s="81"/>
      <c r="H1093" s="82"/>
      <c r="I1093" s="82"/>
      <c r="J1093" s="82"/>
      <c r="K1093" s="82"/>
      <c r="L1093" s="82"/>
      <c r="M1093" s="82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</row>
    <row r="1094" spans="1:32" s="80" customFormat="1" x14ac:dyDescent="0.25">
      <c r="A1094" s="76"/>
      <c r="B1094" s="20"/>
      <c r="C1094" s="135"/>
      <c r="D1094" s="136"/>
      <c r="E1094" s="135"/>
      <c r="G1094" s="81"/>
      <c r="H1094" s="82"/>
      <c r="I1094" s="82"/>
      <c r="J1094" s="82"/>
      <c r="K1094" s="82"/>
      <c r="L1094" s="82"/>
      <c r="M1094" s="82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</row>
    <row r="1095" spans="1:32" s="80" customFormat="1" x14ac:dyDescent="0.25">
      <c r="A1095" s="76"/>
      <c r="B1095" s="20"/>
      <c r="C1095" s="135"/>
      <c r="D1095" s="136"/>
      <c r="E1095" s="135"/>
      <c r="G1095" s="81"/>
      <c r="H1095" s="82"/>
      <c r="I1095" s="82"/>
      <c r="J1095" s="82"/>
      <c r="K1095" s="82"/>
      <c r="L1095" s="82"/>
      <c r="M1095" s="82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</row>
    <row r="1096" spans="1:32" s="80" customFormat="1" x14ac:dyDescent="0.25">
      <c r="A1096" s="76"/>
      <c r="B1096" s="20"/>
      <c r="C1096" s="135"/>
      <c r="D1096" s="136"/>
      <c r="E1096" s="135"/>
      <c r="G1096" s="81"/>
      <c r="H1096" s="82"/>
      <c r="I1096" s="82"/>
      <c r="J1096" s="82"/>
      <c r="K1096" s="82"/>
      <c r="L1096" s="82"/>
      <c r="M1096" s="82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</row>
    <row r="1097" spans="1:32" s="80" customFormat="1" x14ac:dyDescent="0.25">
      <c r="A1097" s="76"/>
      <c r="B1097" s="20"/>
      <c r="C1097" s="135"/>
      <c r="D1097" s="136"/>
      <c r="E1097" s="135"/>
      <c r="G1097" s="81"/>
      <c r="H1097" s="82"/>
      <c r="I1097" s="82"/>
      <c r="J1097" s="82"/>
      <c r="K1097" s="82"/>
      <c r="L1097" s="82"/>
      <c r="M1097" s="82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</row>
    <row r="1098" spans="1:32" s="80" customFormat="1" x14ac:dyDescent="0.25">
      <c r="A1098" s="76"/>
      <c r="B1098" s="20"/>
      <c r="C1098" s="135"/>
      <c r="D1098" s="136"/>
      <c r="E1098" s="135"/>
      <c r="G1098" s="81"/>
      <c r="H1098" s="82"/>
      <c r="I1098" s="82"/>
      <c r="J1098" s="82"/>
      <c r="K1098" s="82"/>
      <c r="L1098" s="82"/>
      <c r="M1098" s="82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</row>
    <row r="1099" spans="1:32" s="80" customFormat="1" x14ac:dyDescent="0.25">
      <c r="A1099" s="76"/>
      <c r="B1099" s="20"/>
      <c r="C1099" s="135"/>
      <c r="D1099" s="136"/>
      <c r="E1099" s="135"/>
      <c r="G1099" s="81"/>
      <c r="H1099" s="82"/>
      <c r="I1099" s="82"/>
      <c r="J1099" s="82"/>
      <c r="K1099" s="82"/>
      <c r="L1099" s="82"/>
      <c r="M1099" s="82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</row>
    <row r="1100" spans="1:32" s="80" customFormat="1" x14ac:dyDescent="0.25">
      <c r="A1100" s="76"/>
      <c r="B1100" s="20"/>
      <c r="C1100" s="135"/>
      <c r="D1100" s="136"/>
      <c r="E1100" s="135"/>
      <c r="G1100" s="81"/>
      <c r="H1100" s="82"/>
      <c r="I1100" s="82"/>
      <c r="J1100" s="82"/>
      <c r="K1100" s="82"/>
      <c r="L1100" s="82"/>
      <c r="M1100" s="82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</row>
    <row r="1101" spans="1:32" s="80" customFormat="1" x14ac:dyDescent="0.25">
      <c r="A1101" s="76"/>
      <c r="B1101" s="20"/>
      <c r="C1101" s="135"/>
      <c r="D1101" s="136"/>
      <c r="E1101" s="135"/>
      <c r="G1101" s="81"/>
      <c r="H1101" s="82"/>
      <c r="I1101" s="82"/>
      <c r="J1101" s="82"/>
      <c r="K1101" s="82"/>
      <c r="L1101" s="82"/>
      <c r="M1101" s="82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</row>
    <row r="1102" spans="1:32" s="80" customFormat="1" x14ac:dyDescent="0.25">
      <c r="A1102" s="76"/>
      <c r="B1102" s="20"/>
      <c r="C1102" s="135"/>
      <c r="D1102" s="136"/>
      <c r="E1102" s="135"/>
      <c r="G1102" s="81"/>
      <c r="H1102" s="82"/>
      <c r="I1102" s="82"/>
      <c r="J1102" s="82"/>
      <c r="K1102" s="82"/>
      <c r="L1102" s="82"/>
      <c r="M1102" s="82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</row>
    <row r="1103" spans="1:32" s="80" customFormat="1" x14ac:dyDescent="0.25">
      <c r="A1103" s="76"/>
      <c r="B1103" s="20"/>
      <c r="C1103" s="135"/>
      <c r="D1103" s="136"/>
      <c r="E1103" s="135"/>
      <c r="G1103" s="81"/>
      <c r="H1103" s="82"/>
      <c r="I1103" s="82"/>
      <c r="J1103" s="82"/>
      <c r="K1103" s="82"/>
      <c r="L1103" s="82"/>
      <c r="M1103" s="82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</row>
    <row r="1104" spans="1:32" s="80" customFormat="1" x14ac:dyDescent="0.25">
      <c r="A1104" s="76"/>
      <c r="B1104" s="20"/>
      <c r="C1104" s="135"/>
      <c r="D1104" s="136"/>
      <c r="E1104" s="135"/>
      <c r="G1104" s="81"/>
      <c r="H1104" s="82"/>
      <c r="I1104" s="82"/>
      <c r="J1104" s="82"/>
      <c r="K1104" s="82"/>
      <c r="L1104" s="82"/>
      <c r="M1104" s="82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</row>
    <row r="1105" spans="1:32" s="80" customFormat="1" x14ac:dyDescent="0.25">
      <c r="A1105" s="76"/>
      <c r="B1105" s="20"/>
      <c r="C1105" s="135"/>
      <c r="D1105" s="136"/>
      <c r="E1105" s="135"/>
      <c r="G1105" s="81"/>
      <c r="H1105" s="82"/>
      <c r="I1105" s="82"/>
      <c r="J1105" s="82"/>
      <c r="K1105" s="82"/>
      <c r="L1105" s="82"/>
      <c r="M1105" s="82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</row>
    <row r="1106" spans="1:32" s="80" customFormat="1" x14ac:dyDescent="0.25">
      <c r="A1106" s="76"/>
      <c r="B1106" s="20"/>
      <c r="C1106" s="135"/>
      <c r="D1106" s="136"/>
      <c r="E1106" s="135"/>
      <c r="G1106" s="81"/>
      <c r="H1106" s="82"/>
      <c r="I1106" s="82"/>
      <c r="J1106" s="82"/>
      <c r="K1106" s="82"/>
      <c r="L1106" s="82"/>
      <c r="M1106" s="82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</row>
    <row r="1107" spans="1:32" s="80" customFormat="1" x14ac:dyDescent="0.25">
      <c r="A1107" s="76"/>
      <c r="B1107" s="20"/>
      <c r="C1107" s="135"/>
      <c r="D1107" s="136"/>
      <c r="E1107" s="135"/>
      <c r="G1107" s="81"/>
      <c r="H1107" s="82"/>
      <c r="I1107" s="82"/>
      <c r="J1107" s="82"/>
      <c r="K1107" s="82"/>
      <c r="L1107" s="82"/>
      <c r="M1107" s="82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</row>
    <row r="1108" spans="1:32" s="80" customFormat="1" x14ac:dyDescent="0.25">
      <c r="A1108" s="76"/>
      <c r="B1108" s="20"/>
      <c r="C1108" s="135"/>
      <c r="D1108" s="136"/>
      <c r="E1108" s="135"/>
      <c r="G1108" s="81"/>
      <c r="H1108" s="82"/>
      <c r="I1108" s="82"/>
      <c r="J1108" s="82"/>
      <c r="K1108" s="82"/>
      <c r="L1108" s="82"/>
      <c r="M1108" s="82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</row>
    <row r="1109" spans="1:32" s="80" customFormat="1" x14ac:dyDescent="0.25">
      <c r="A1109" s="76"/>
      <c r="B1109" s="20"/>
      <c r="C1109" s="135"/>
      <c r="D1109" s="136"/>
      <c r="E1109" s="135"/>
      <c r="G1109" s="81"/>
      <c r="H1109" s="82"/>
      <c r="I1109" s="82"/>
      <c r="J1109" s="82"/>
      <c r="K1109" s="82"/>
      <c r="L1109" s="82"/>
      <c r="M1109" s="82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</row>
    <row r="1110" spans="1:32" s="80" customFormat="1" x14ac:dyDescent="0.25">
      <c r="A1110" s="76"/>
      <c r="B1110" s="20"/>
      <c r="C1110" s="135"/>
      <c r="D1110" s="136"/>
      <c r="E1110" s="135"/>
      <c r="G1110" s="81"/>
      <c r="H1110" s="82"/>
      <c r="I1110" s="82"/>
      <c r="J1110" s="82"/>
      <c r="K1110" s="82"/>
      <c r="L1110" s="82"/>
      <c r="M1110" s="82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</row>
    <row r="1111" spans="1:32" s="80" customFormat="1" x14ac:dyDescent="0.25">
      <c r="A1111" s="76"/>
      <c r="B1111" s="20"/>
      <c r="C1111" s="135"/>
      <c r="D1111" s="136"/>
      <c r="E1111" s="135"/>
      <c r="G1111" s="81"/>
      <c r="H1111" s="82"/>
      <c r="I1111" s="82"/>
      <c r="J1111" s="82"/>
      <c r="K1111" s="82"/>
      <c r="L1111" s="82"/>
      <c r="M1111" s="82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</row>
    <row r="1112" spans="1:32" s="80" customFormat="1" x14ac:dyDescent="0.25">
      <c r="A1112" s="76"/>
      <c r="B1112" s="20"/>
      <c r="C1112" s="135"/>
      <c r="D1112" s="136"/>
      <c r="E1112" s="135"/>
      <c r="G1112" s="81"/>
      <c r="H1112" s="82"/>
      <c r="I1112" s="82"/>
      <c r="J1112" s="82"/>
      <c r="K1112" s="82"/>
      <c r="L1112" s="82"/>
      <c r="M1112" s="82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</row>
    <row r="1113" spans="1:32" s="80" customFormat="1" x14ac:dyDescent="0.25">
      <c r="A1113" s="76"/>
      <c r="B1113" s="20"/>
      <c r="C1113" s="135"/>
      <c r="D1113" s="136"/>
      <c r="E1113" s="135"/>
      <c r="G1113" s="81"/>
      <c r="H1113" s="82"/>
      <c r="I1113" s="82"/>
      <c r="J1113" s="82"/>
      <c r="K1113" s="82"/>
      <c r="L1113" s="82"/>
      <c r="M1113" s="82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</row>
    <row r="1114" spans="1:32" s="80" customFormat="1" x14ac:dyDescent="0.25">
      <c r="A1114" s="76"/>
      <c r="B1114" s="20"/>
      <c r="C1114" s="135"/>
      <c r="D1114" s="136"/>
      <c r="E1114" s="135"/>
      <c r="G1114" s="81"/>
      <c r="H1114" s="82"/>
      <c r="I1114" s="82"/>
      <c r="J1114" s="82"/>
      <c r="K1114" s="82"/>
      <c r="L1114" s="82"/>
      <c r="M1114" s="82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</row>
    <row r="1115" spans="1:32" s="80" customFormat="1" x14ac:dyDescent="0.25">
      <c r="A1115" s="76"/>
      <c r="B1115" s="20"/>
      <c r="C1115" s="135"/>
      <c r="D1115" s="136"/>
      <c r="E1115" s="135"/>
      <c r="G1115" s="81"/>
      <c r="H1115" s="82"/>
      <c r="I1115" s="82"/>
      <c r="J1115" s="82"/>
      <c r="K1115" s="82"/>
      <c r="L1115" s="82"/>
      <c r="M1115" s="82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</row>
    <row r="1116" spans="1:32" s="80" customFormat="1" x14ac:dyDescent="0.25">
      <c r="A1116" s="76"/>
      <c r="B1116" s="20"/>
      <c r="C1116" s="135"/>
      <c r="D1116" s="136"/>
      <c r="E1116" s="135"/>
      <c r="G1116" s="81"/>
      <c r="H1116" s="82"/>
      <c r="I1116" s="82"/>
      <c r="J1116" s="82"/>
      <c r="K1116" s="82"/>
      <c r="L1116" s="82"/>
      <c r="M1116" s="82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</row>
    <row r="1117" spans="1:32" s="80" customFormat="1" x14ac:dyDescent="0.25">
      <c r="A1117" s="76"/>
      <c r="B1117" s="20"/>
      <c r="C1117" s="135"/>
      <c r="D1117" s="136"/>
      <c r="E1117" s="135"/>
      <c r="G1117" s="81"/>
      <c r="H1117" s="82"/>
      <c r="I1117" s="82"/>
      <c r="J1117" s="82"/>
      <c r="K1117" s="82"/>
      <c r="L1117" s="82"/>
      <c r="M1117" s="82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</row>
    <row r="1118" spans="1:32" s="80" customFormat="1" x14ac:dyDescent="0.25">
      <c r="A1118" s="76"/>
      <c r="B1118" s="20"/>
      <c r="C1118" s="135"/>
      <c r="D1118" s="136"/>
      <c r="E1118" s="135"/>
      <c r="G1118" s="81"/>
      <c r="H1118" s="82"/>
      <c r="I1118" s="82"/>
      <c r="J1118" s="82"/>
      <c r="K1118" s="82"/>
      <c r="L1118" s="82"/>
      <c r="M1118" s="82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</row>
    <row r="1119" spans="1:32" s="80" customFormat="1" x14ac:dyDescent="0.25">
      <c r="A1119" s="76"/>
      <c r="B1119" s="20"/>
      <c r="C1119" s="135"/>
      <c r="D1119" s="136"/>
      <c r="E1119" s="135"/>
      <c r="G1119" s="81"/>
      <c r="H1119" s="82"/>
      <c r="I1119" s="82"/>
      <c r="J1119" s="82"/>
      <c r="K1119" s="82"/>
      <c r="L1119" s="82"/>
      <c r="M1119" s="82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</row>
    <row r="1120" spans="1:32" s="80" customFormat="1" x14ac:dyDescent="0.25">
      <c r="A1120" s="76"/>
      <c r="B1120" s="20"/>
      <c r="C1120" s="135"/>
      <c r="D1120" s="136"/>
      <c r="E1120" s="135"/>
      <c r="G1120" s="81"/>
      <c r="H1120" s="82"/>
      <c r="I1120" s="82"/>
      <c r="J1120" s="82"/>
      <c r="K1120" s="82"/>
      <c r="L1120" s="82"/>
      <c r="M1120" s="82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</row>
    <row r="1121" spans="1:32" s="80" customFormat="1" x14ac:dyDescent="0.25">
      <c r="A1121" s="76"/>
      <c r="B1121" s="20"/>
      <c r="C1121" s="135"/>
      <c r="D1121" s="136"/>
      <c r="E1121" s="135"/>
      <c r="G1121" s="81"/>
      <c r="H1121" s="82"/>
      <c r="I1121" s="82"/>
      <c r="J1121" s="82"/>
      <c r="K1121" s="82"/>
      <c r="L1121" s="82"/>
      <c r="M1121" s="82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</row>
    <row r="1122" spans="1:32" s="80" customFormat="1" x14ac:dyDescent="0.25">
      <c r="A1122" s="76"/>
      <c r="B1122" s="20"/>
      <c r="C1122" s="135"/>
      <c r="D1122" s="136"/>
      <c r="E1122" s="135"/>
      <c r="G1122" s="81"/>
      <c r="H1122" s="82"/>
      <c r="I1122" s="82"/>
      <c r="J1122" s="82"/>
      <c r="K1122" s="82"/>
      <c r="L1122" s="82"/>
      <c r="M1122" s="82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</row>
    <row r="1123" spans="1:32" s="80" customFormat="1" x14ac:dyDescent="0.25">
      <c r="A1123" s="76"/>
      <c r="B1123" s="20"/>
      <c r="C1123" s="135"/>
      <c r="D1123" s="136"/>
      <c r="E1123" s="135"/>
      <c r="G1123" s="81"/>
      <c r="H1123" s="82"/>
      <c r="I1123" s="82"/>
      <c r="J1123" s="82"/>
      <c r="K1123" s="82"/>
      <c r="L1123" s="82"/>
      <c r="M1123" s="82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</row>
    <row r="1124" spans="1:32" s="80" customFormat="1" x14ac:dyDescent="0.25">
      <c r="A1124" s="76"/>
      <c r="B1124" s="20"/>
      <c r="C1124" s="135"/>
      <c r="D1124" s="136"/>
      <c r="E1124" s="135"/>
      <c r="G1124" s="81"/>
      <c r="H1124" s="82"/>
      <c r="I1124" s="82"/>
      <c r="J1124" s="82"/>
      <c r="K1124" s="82"/>
      <c r="L1124" s="82"/>
      <c r="M1124" s="82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</row>
    <row r="1125" spans="1:32" s="80" customFormat="1" x14ac:dyDescent="0.25">
      <c r="A1125" s="76"/>
      <c r="B1125" s="20"/>
      <c r="C1125" s="135"/>
      <c r="D1125" s="136"/>
      <c r="E1125" s="135"/>
      <c r="G1125" s="81"/>
      <c r="H1125" s="82"/>
      <c r="I1125" s="82"/>
      <c r="J1125" s="82"/>
      <c r="K1125" s="82"/>
      <c r="L1125" s="82"/>
      <c r="M1125" s="82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</row>
    <row r="1126" spans="1:32" s="80" customFormat="1" x14ac:dyDescent="0.25">
      <c r="A1126" s="76"/>
      <c r="B1126" s="20"/>
      <c r="C1126" s="135"/>
      <c r="D1126" s="136"/>
      <c r="E1126" s="135"/>
      <c r="G1126" s="81"/>
      <c r="H1126" s="82"/>
      <c r="I1126" s="82"/>
      <c r="J1126" s="82"/>
      <c r="K1126" s="82"/>
      <c r="L1126" s="82"/>
      <c r="M1126" s="82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</row>
    <row r="1127" spans="1:32" s="80" customFormat="1" x14ac:dyDescent="0.25">
      <c r="A1127" s="76"/>
      <c r="B1127" s="20"/>
      <c r="C1127" s="135"/>
      <c r="D1127" s="136"/>
      <c r="E1127" s="135"/>
      <c r="G1127" s="81"/>
      <c r="H1127" s="82"/>
      <c r="I1127" s="82"/>
      <c r="J1127" s="82"/>
      <c r="K1127" s="82"/>
      <c r="L1127" s="82"/>
      <c r="M1127" s="82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</row>
    <row r="1128" spans="1:32" s="80" customFormat="1" x14ac:dyDescent="0.25">
      <c r="A1128" s="76"/>
      <c r="B1128" s="20"/>
      <c r="C1128" s="135"/>
      <c r="D1128" s="136"/>
      <c r="E1128" s="135"/>
      <c r="G1128" s="81"/>
      <c r="H1128" s="82"/>
      <c r="I1128" s="82"/>
      <c r="J1128" s="82"/>
      <c r="K1128" s="82"/>
      <c r="L1128" s="82"/>
      <c r="M1128" s="82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</row>
    <row r="1129" spans="1:32" s="80" customFormat="1" x14ac:dyDescent="0.25">
      <c r="A1129" s="76"/>
      <c r="B1129" s="20"/>
      <c r="C1129" s="135"/>
      <c r="D1129" s="136"/>
      <c r="E1129" s="135"/>
      <c r="G1129" s="81"/>
      <c r="H1129" s="82"/>
      <c r="I1129" s="82"/>
      <c r="J1129" s="82"/>
      <c r="K1129" s="82"/>
      <c r="L1129" s="82"/>
      <c r="M1129" s="82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</row>
    <row r="1130" spans="1:32" s="80" customFormat="1" x14ac:dyDescent="0.25">
      <c r="A1130" s="76"/>
      <c r="B1130" s="20"/>
      <c r="C1130" s="135"/>
      <c r="D1130" s="136"/>
      <c r="E1130" s="135"/>
      <c r="G1130" s="81"/>
      <c r="H1130" s="82"/>
      <c r="I1130" s="82"/>
      <c r="J1130" s="82"/>
      <c r="K1130" s="82"/>
      <c r="L1130" s="82"/>
      <c r="M1130" s="82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</row>
    <row r="1131" spans="1:32" s="80" customFormat="1" x14ac:dyDescent="0.25">
      <c r="A1131" s="76"/>
      <c r="B1131" s="20"/>
      <c r="C1131" s="135"/>
      <c r="D1131" s="136"/>
      <c r="E1131" s="135"/>
      <c r="G1131" s="81"/>
      <c r="H1131" s="82"/>
      <c r="I1131" s="82"/>
      <c r="J1131" s="82"/>
      <c r="K1131" s="82"/>
      <c r="L1131" s="82"/>
      <c r="M1131" s="82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</row>
    <row r="1132" spans="1:32" s="80" customFormat="1" x14ac:dyDescent="0.25">
      <c r="A1132" s="76"/>
      <c r="B1132" s="20"/>
      <c r="C1132" s="135"/>
      <c r="D1132" s="136"/>
      <c r="E1132" s="135"/>
      <c r="G1132" s="81"/>
      <c r="H1132" s="82"/>
      <c r="I1132" s="82"/>
      <c r="J1132" s="82"/>
      <c r="K1132" s="82"/>
      <c r="L1132" s="82"/>
      <c r="M1132" s="82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</row>
    <row r="1133" spans="1:32" s="80" customFormat="1" x14ac:dyDescent="0.25">
      <c r="A1133" s="76"/>
      <c r="B1133" s="20"/>
      <c r="C1133" s="135"/>
      <c r="D1133" s="136"/>
      <c r="E1133" s="135"/>
      <c r="G1133" s="81"/>
      <c r="H1133" s="82"/>
      <c r="I1133" s="82"/>
      <c r="J1133" s="82"/>
      <c r="K1133" s="82"/>
      <c r="L1133" s="82"/>
      <c r="M1133" s="82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</row>
    <row r="1134" spans="1:32" s="80" customFormat="1" x14ac:dyDescent="0.25">
      <c r="A1134" s="76"/>
      <c r="B1134" s="20"/>
      <c r="C1134" s="135"/>
      <c r="D1134" s="136"/>
      <c r="E1134" s="135"/>
      <c r="G1134" s="81"/>
      <c r="H1134" s="82"/>
      <c r="I1134" s="82"/>
      <c r="J1134" s="82"/>
      <c r="K1134" s="82"/>
      <c r="L1134" s="82"/>
      <c r="M1134" s="82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</row>
    <row r="1135" spans="1:32" s="80" customFormat="1" x14ac:dyDescent="0.25">
      <c r="A1135" s="76"/>
      <c r="B1135" s="20"/>
      <c r="C1135" s="135"/>
      <c r="D1135" s="136"/>
      <c r="E1135" s="135"/>
      <c r="G1135" s="81"/>
      <c r="H1135" s="82"/>
      <c r="I1135" s="82"/>
      <c r="J1135" s="82"/>
      <c r="K1135" s="82"/>
      <c r="L1135" s="82"/>
      <c r="M1135" s="82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</row>
    <row r="1136" spans="1:32" s="80" customFormat="1" x14ac:dyDescent="0.25">
      <c r="A1136" s="76"/>
      <c r="B1136" s="20"/>
      <c r="C1136" s="135"/>
      <c r="D1136" s="136"/>
      <c r="E1136" s="135"/>
      <c r="G1136" s="81"/>
      <c r="H1136" s="82"/>
      <c r="I1136" s="82"/>
      <c r="J1136" s="82"/>
      <c r="K1136" s="82"/>
      <c r="L1136" s="82"/>
      <c r="M1136" s="82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</row>
    <row r="1137" spans="1:32" s="80" customFormat="1" x14ac:dyDescent="0.25">
      <c r="A1137" s="76"/>
      <c r="B1137" s="20"/>
      <c r="C1137" s="135"/>
      <c r="D1137" s="136"/>
      <c r="E1137" s="135"/>
      <c r="G1137" s="81"/>
      <c r="H1137" s="82"/>
      <c r="I1137" s="82"/>
      <c r="J1137" s="82"/>
      <c r="K1137" s="82"/>
      <c r="L1137" s="82"/>
      <c r="M1137" s="82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</row>
    <row r="1138" spans="1:32" s="80" customFormat="1" x14ac:dyDescent="0.25">
      <c r="A1138" s="76"/>
      <c r="B1138" s="20"/>
      <c r="C1138" s="135"/>
      <c r="D1138" s="136"/>
      <c r="E1138" s="135"/>
      <c r="G1138" s="81"/>
      <c r="H1138" s="82"/>
      <c r="I1138" s="82"/>
      <c r="J1138" s="82"/>
      <c r="K1138" s="82"/>
      <c r="L1138" s="82"/>
      <c r="M1138" s="82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</row>
    <row r="1139" spans="1:32" s="80" customFormat="1" x14ac:dyDescent="0.25">
      <c r="A1139" s="76"/>
      <c r="B1139" s="20"/>
      <c r="C1139" s="135"/>
      <c r="D1139" s="136"/>
      <c r="E1139" s="135"/>
      <c r="G1139" s="81"/>
      <c r="H1139" s="82"/>
      <c r="I1139" s="82"/>
      <c r="J1139" s="82"/>
      <c r="K1139" s="82"/>
      <c r="L1139" s="82"/>
      <c r="M1139" s="82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</row>
    <row r="1140" spans="1:32" s="80" customFormat="1" x14ac:dyDescent="0.25">
      <c r="A1140" s="76"/>
      <c r="B1140" s="20"/>
      <c r="C1140" s="135"/>
      <c r="D1140" s="136"/>
      <c r="E1140" s="135"/>
      <c r="G1140" s="81"/>
      <c r="H1140" s="82"/>
      <c r="I1140" s="82"/>
      <c r="J1140" s="82"/>
      <c r="K1140" s="82"/>
      <c r="L1140" s="82"/>
      <c r="M1140" s="82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</row>
    <row r="1141" spans="1:32" s="80" customFormat="1" x14ac:dyDescent="0.25">
      <c r="A1141" s="76"/>
      <c r="B1141" s="20"/>
      <c r="C1141" s="135"/>
      <c r="D1141" s="136"/>
      <c r="E1141" s="135"/>
      <c r="G1141" s="81"/>
      <c r="H1141" s="82"/>
      <c r="I1141" s="82"/>
      <c r="J1141" s="82"/>
      <c r="K1141" s="82"/>
      <c r="L1141" s="82"/>
      <c r="M1141" s="82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</row>
    <row r="1142" spans="1:32" s="80" customFormat="1" x14ac:dyDescent="0.25">
      <c r="A1142" s="76"/>
      <c r="B1142" s="20"/>
      <c r="C1142" s="135"/>
      <c r="D1142" s="136"/>
      <c r="E1142" s="135"/>
      <c r="G1142" s="81"/>
      <c r="H1142" s="82"/>
      <c r="I1142" s="82"/>
      <c r="J1142" s="82"/>
      <c r="K1142" s="82"/>
      <c r="L1142" s="82"/>
      <c r="M1142" s="82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</row>
    <row r="1143" spans="1:32" s="80" customFormat="1" x14ac:dyDescent="0.25">
      <c r="A1143" s="76"/>
      <c r="B1143" s="20"/>
      <c r="C1143" s="135"/>
      <c r="D1143" s="136"/>
      <c r="E1143" s="135"/>
      <c r="G1143" s="81"/>
      <c r="H1143" s="82"/>
      <c r="I1143" s="82"/>
      <c r="J1143" s="82"/>
      <c r="K1143" s="82"/>
      <c r="L1143" s="82"/>
      <c r="M1143" s="82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</row>
    <row r="1144" spans="1:32" s="80" customFormat="1" x14ac:dyDescent="0.25">
      <c r="A1144" s="76"/>
      <c r="B1144" s="20"/>
      <c r="C1144" s="135"/>
      <c r="D1144" s="136"/>
      <c r="E1144" s="135"/>
      <c r="G1144" s="81"/>
      <c r="H1144" s="82"/>
      <c r="I1144" s="82"/>
      <c r="J1144" s="82"/>
      <c r="K1144" s="82"/>
      <c r="L1144" s="82"/>
      <c r="M1144" s="82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</row>
    <row r="1145" spans="1:32" s="80" customFormat="1" x14ac:dyDescent="0.25">
      <c r="A1145" s="76"/>
      <c r="B1145" s="20"/>
      <c r="C1145" s="135"/>
      <c r="D1145" s="136"/>
      <c r="E1145" s="135"/>
      <c r="G1145" s="81"/>
      <c r="H1145" s="82"/>
      <c r="I1145" s="82"/>
      <c r="J1145" s="82"/>
      <c r="K1145" s="82"/>
      <c r="L1145" s="82"/>
      <c r="M1145" s="82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</row>
    <row r="1146" spans="1:32" s="80" customFormat="1" x14ac:dyDescent="0.25">
      <c r="A1146" s="76"/>
      <c r="B1146" s="20"/>
      <c r="C1146" s="135"/>
      <c r="D1146" s="136"/>
      <c r="E1146" s="135"/>
      <c r="G1146" s="81"/>
      <c r="H1146" s="82"/>
      <c r="I1146" s="82"/>
      <c r="J1146" s="82"/>
      <c r="K1146" s="82"/>
      <c r="L1146" s="82"/>
      <c r="M1146" s="82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</row>
    <row r="1147" spans="1:32" s="80" customFormat="1" x14ac:dyDescent="0.25">
      <c r="A1147" s="76"/>
      <c r="B1147" s="20"/>
      <c r="C1147" s="135"/>
      <c r="D1147" s="136"/>
      <c r="E1147" s="135"/>
      <c r="G1147" s="81"/>
      <c r="H1147" s="82"/>
      <c r="I1147" s="82"/>
      <c r="J1147" s="82"/>
      <c r="K1147" s="82"/>
      <c r="L1147" s="82"/>
      <c r="M1147" s="82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</row>
    <row r="1148" spans="1:32" s="80" customFormat="1" x14ac:dyDescent="0.25">
      <c r="A1148" s="76"/>
      <c r="B1148" s="20"/>
      <c r="C1148" s="135"/>
      <c r="D1148" s="136"/>
      <c r="E1148" s="135"/>
      <c r="G1148" s="81"/>
      <c r="H1148" s="82"/>
      <c r="I1148" s="82"/>
      <c r="J1148" s="82"/>
      <c r="K1148" s="82"/>
      <c r="L1148" s="82"/>
      <c r="M1148" s="82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</row>
    <row r="1149" spans="1:32" s="80" customFormat="1" x14ac:dyDescent="0.25">
      <c r="A1149" s="76"/>
      <c r="B1149" s="20"/>
      <c r="C1149" s="135"/>
      <c r="D1149" s="136"/>
      <c r="E1149" s="135"/>
      <c r="G1149" s="81"/>
      <c r="H1149" s="82"/>
      <c r="I1149" s="82"/>
      <c r="J1149" s="82"/>
      <c r="K1149" s="82"/>
      <c r="L1149" s="82"/>
      <c r="M1149" s="82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</row>
    <row r="1150" spans="1:32" s="80" customFormat="1" x14ac:dyDescent="0.25">
      <c r="A1150" s="76"/>
      <c r="B1150" s="20"/>
      <c r="C1150" s="135"/>
      <c r="D1150" s="136"/>
      <c r="E1150" s="135"/>
      <c r="G1150" s="81"/>
      <c r="H1150" s="82"/>
      <c r="I1150" s="82"/>
      <c r="J1150" s="82"/>
      <c r="K1150" s="82"/>
      <c r="L1150" s="82"/>
      <c r="M1150" s="82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</row>
    <row r="1151" spans="1:32" s="80" customFormat="1" x14ac:dyDescent="0.25">
      <c r="A1151" s="76"/>
      <c r="B1151" s="20"/>
      <c r="C1151" s="135"/>
      <c r="D1151" s="136"/>
      <c r="E1151" s="135"/>
      <c r="G1151" s="81"/>
      <c r="H1151" s="82"/>
      <c r="I1151" s="82"/>
      <c r="J1151" s="82"/>
      <c r="K1151" s="82"/>
      <c r="L1151" s="82"/>
      <c r="M1151" s="82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</row>
    <row r="1152" spans="1:32" s="80" customFormat="1" x14ac:dyDescent="0.25">
      <c r="A1152" s="76"/>
      <c r="B1152" s="20"/>
      <c r="C1152" s="135"/>
      <c r="D1152" s="136"/>
      <c r="E1152" s="135"/>
      <c r="G1152" s="81"/>
      <c r="H1152" s="82"/>
      <c r="I1152" s="82"/>
      <c r="J1152" s="82"/>
      <c r="K1152" s="82"/>
      <c r="L1152" s="82"/>
      <c r="M1152" s="82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</row>
    <row r="1153" spans="1:32" s="80" customFormat="1" x14ac:dyDescent="0.25">
      <c r="A1153" s="76"/>
      <c r="B1153" s="20"/>
      <c r="C1153" s="135"/>
      <c r="D1153" s="136"/>
      <c r="E1153" s="135"/>
      <c r="G1153" s="81"/>
      <c r="H1153" s="82"/>
      <c r="I1153" s="82"/>
      <c r="J1153" s="82"/>
      <c r="K1153" s="82"/>
      <c r="L1153" s="82"/>
      <c r="M1153" s="82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</row>
    <row r="1154" spans="1:32" s="80" customFormat="1" x14ac:dyDescent="0.25">
      <c r="A1154" s="76"/>
      <c r="B1154" s="20"/>
      <c r="C1154" s="135"/>
      <c r="D1154" s="136"/>
      <c r="E1154" s="135"/>
      <c r="G1154" s="81"/>
      <c r="H1154" s="82"/>
      <c r="I1154" s="82"/>
      <c r="J1154" s="82"/>
      <c r="K1154" s="82"/>
      <c r="L1154" s="82"/>
      <c r="M1154" s="82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</row>
    <row r="1155" spans="1:32" s="80" customFormat="1" x14ac:dyDescent="0.25">
      <c r="A1155" s="76"/>
      <c r="B1155" s="20"/>
      <c r="C1155" s="135"/>
      <c r="D1155" s="136"/>
      <c r="E1155" s="135"/>
      <c r="G1155" s="81"/>
      <c r="H1155" s="82"/>
      <c r="I1155" s="82"/>
      <c r="J1155" s="82"/>
      <c r="K1155" s="82"/>
      <c r="L1155" s="82"/>
      <c r="M1155" s="82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</row>
    <row r="1156" spans="1:32" s="80" customFormat="1" x14ac:dyDescent="0.25">
      <c r="A1156" s="76"/>
      <c r="B1156" s="20"/>
      <c r="C1156" s="135"/>
      <c r="D1156" s="136"/>
      <c r="E1156" s="135"/>
      <c r="G1156" s="81"/>
      <c r="H1156" s="82"/>
      <c r="I1156" s="82"/>
      <c r="J1156" s="82"/>
      <c r="K1156" s="82"/>
      <c r="L1156" s="82"/>
      <c r="M1156" s="82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</row>
    <row r="1157" spans="1:32" s="80" customFormat="1" x14ac:dyDescent="0.25">
      <c r="A1157" s="76"/>
      <c r="B1157" s="20"/>
      <c r="C1157" s="135"/>
      <c r="D1157" s="136"/>
      <c r="E1157" s="135"/>
      <c r="G1157" s="81"/>
      <c r="H1157" s="82"/>
      <c r="I1157" s="82"/>
      <c r="J1157" s="82"/>
      <c r="K1157" s="82"/>
      <c r="L1157" s="82"/>
      <c r="M1157" s="82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</row>
    <row r="1158" spans="1:32" s="80" customFormat="1" x14ac:dyDescent="0.25">
      <c r="A1158" s="76"/>
      <c r="B1158" s="20"/>
      <c r="C1158" s="135"/>
      <c r="D1158" s="136"/>
      <c r="E1158" s="135"/>
      <c r="G1158" s="81"/>
      <c r="H1158" s="82"/>
      <c r="I1158" s="82"/>
      <c r="J1158" s="82"/>
      <c r="K1158" s="82"/>
      <c r="L1158" s="82"/>
      <c r="M1158" s="82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</row>
    <row r="1159" spans="1:32" s="80" customFormat="1" x14ac:dyDescent="0.25">
      <c r="A1159" s="76"/>
      <c r="B1159" s="20"/>
      <c r="C1159" s="135"/>
      <c r="D1159" s="136"/>
      <c r="E1159" s="135"/>
      <c r="G1159" s="81"/>
      <c r="H1159" s="82"/>
      <c r="I1159" s="82"/>
      <c r="J1159" s="82"/>
      <c r="K1159" s="82"/>
      <c r="L1159" s="82"/>
      <c r="M1159" s="82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</row>
    <row r="1160" spans="1:32" s="80" customFormat="1" x14ac:dyDescent="0.25">
      <c r="A1160" s="76"/>
      <c r="B1160" s="20"/>
      <c r="C1160" s="135"/>
      <c r="D1160" s="136"/>
      <c r="E1160" s="135"/>
      <c r="G1160" s="81"/>
      <c r="H1160" s="82"/>
      <c r="I1160" s="82"/>
      <c r="J1160" s="82"/>
      <c r="K1160" s="82"/>
      <c r="L1160" s="82"/>
      <c r="M1160" s="82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</row>
    <row r="1161" spans="1:32" s="80" customFormat="1" x14ac:dyDescent="0.25">
      <c r="A1161" s="76"/>
      <c r="B1161" s="20"/>
      <c r="C1161" s="135"/>
      <c r="D1161" s="136"/>
      <c r="E1161" s="135"/>
      <c r="G1161" s="81"/>
      <c r="H1161" s="82"/>
      <c r="I1161" s="82"/>
      <c r="J1161" s="82"/>
      <c r="K1161" s="82"/>
      <c r="L1161" s="82"/>
      <c r="M1161" s="82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</row>
    <row r="1162" spans="1:32" s="80" customFormat="1" x14ac:dyDescent="0.25">
      <c r="A1162" s="76"/>
      <c r="B1162" s="20"/>
      <c r="C1162" s="135"/>
      <c r="D1162" s="136"/>
      <c r="E1162" s="135"/>
      <c r="G1162" s="81"/>
      <c r="H1162" s="82"/>
      <c r="I1162" s="82"/>
      <c r="J1162" s="82"/>
      <c r="K1162" s="82"/>
      <c r="L1162" s="82"/>
      <c r="M1162" s="82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</row>
    <row r="1163" spans="1:32" s="80" customFormat="1" x14ac:dyDescent="0.25">
      <c r="A1163" s="76"/>
      <c r="B1163" s="20"/>
      <c r="C1163" s="135"/>
      <c r="D1163" s="136"/>
      <c r="E1163" s="135"/>
      <c r="G1163" s="81"/>
      <c r="H1163" s="82"/>
      <c r="I1163" s="82"/>
      <c r="J1163" s="82"/>
      <c r="K1163" s="82"/>
      <c r="L1163" s="82"/>
      <c r="M1163" s="82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</row>
    <row r="1164" spans="1:32" s="80" customFormat="1" x14ac:dyDescent="0.25">
      <c r="A1164" s="76"/>
      <c r="B1164" s="20"/>
      <c r="C1164" s="135"/>
      <c r="D1164" s="136"/>
      <c r="E1164" s="135"/>
      <c r="G1164" s="81"/>
      <c r="H1164" s="82"/>
      <c r="I1164" s="82"/>
      <c r="J1164" s="82"/>
      <c r="K1164" s="82"/>
      <c r="L1164" s="82"/>
      <c r="M1164" s="82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</row>
    <row r="1165" spans="1:32" s="80" customFormat="1" x14ac:dyDescent="0.25">
      <c r="A1165" s="76"/>
      <c r="B1165" s="20"/>
      <c r="C1165" s="135"/>
      <c r="D1165" s="136"/>
      <c r="E1165" s="135"/>
      <c r="G1165" s="81"/>
      <c r="H1165" s="82"/>
      <c r="I1165" s="82"/>
      <c r="J1165" s="82"/>
      <c r="K1165" s="82"/>
      <c r="L1165" s="82"/>
      <c r="M1165" s="82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</row>
    <row r="1166" spans="1:32" s="80" customFormat="1" x14ac:dyDescent="0.25">
      <c r="A1166" s="76"/>
      <c r="B1166" s="20"/>
      <c r="C1166" s="135"/>
      <c r="D1166" s="136"/>
      <c r="E1166" s="135"/>
      <c r="G1166" s="81"/>
      <c r="H1166" s="82"/>
      <c r="I1166" s="82"/>
      <c r="J1166" s="82"/>
      <c r="K1166" s="82"/>
      <c r="L1166" s="82"/>
      <c r="M1166" s="82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</row>
    <row r="1167" spans="1:32" s="80" customFormat="1" x14ac:dyDescent="0.25">
      <c r="A1167" s="76"/>
      <c r="B1167" s="20"/>
      <c r="C1167" s="135"/>
      <c r="D1167" s="136"/>
      <c r="E1167" s="135"/>
      <c r="G1167" s="81"/>
      <c r="H1167" s="82"/>
      <c r="I1167" s="82"/>
      <c r="J1167" s="82"/>
      <c r="K1167" s="82"/>
      <c r="L1167" s="82"/>
      <c r="M1167" s="82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</row>
    <row r="1168" spans="1:32" s="80" customFormat="1" x14ac:dyDescent="0.25">
      <c r="A1168" s="76"/>
      <c r="B1168" s="20"/>
      <c r="C1168" s="135"/>
      <c r="D1168" s="136"/>
      <c r="E1168" s="135"/>
      <c r="G1168" s="81"/>
      <c r="H1168" s="82"/>
      <c r="I1168" s="82"/>
      <c r="J1168" s="82"/>
      <c r="K1168" s="82"/>
      <c r="L1168" s="82"/>
      <c r="M1168" s="82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</row>
    <row r="1169" spans="1:32" s="80" customFormat="1" x14ac:dyDescent="0.25">
      <c r="A1169" s="76"/>
      <c r="B1169" s="20"/>
      <c r="C1169" s="135"/>
      <c r="D1169" s="136"/>
      <c r="E1169" s="135"/>
      <c r="G1169" s="81"/>
      <c r="H1169" s="82"/>
      <c r="I1169" s="82"/>
      <c r="J1169" s="82"/>
      <c r="K1169" s="82"/>
      <c r="L1169" s="82"/>
      <c r="M1169" s="82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</row>
    <row r="1170" spans="1:32" s="80" customFormat="1" x14ac:dyDescent="0.25">
      <c r="A1170" s="76"/>
      <c r="B1170" s="20"/>
      <c r="C1170" s="135"/>
      <c r="D1170" s="136"/>
      <c r="E1170" s="135"/>
      <c r="G1170" s="81"/>
      <c r="H1170" s="82"/>
      <c r="I1170" s="82"/>
      <c r="J1170" s="82"/>
      <c r="K1170" s="82"/>
      <c r="L1170" s="82"/>
      <c r="M1170" s="82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</row>
    <row r="1171" spans="1:32" s="80" customFormat="1" x14ac:dyDescent="0.25">
      <c r="A1171" s="76"/>
      <c r="B1171" s="20"/>
      <c r="C1171" s="135"/>
      <c r="D1171" s="136"/>
      <c r="E1171" s="135"/>
      <c r="G1171" s="81"/>
      <c r="H1171" s="82"/>
      <c r="I1171" s="82"/>
      <c r="J1171" s="82"/>
      <c r="K1171" s="82"/>
      <c r="L1171" s="82"/>
      <c r="M1171" s="82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</row>
    <row r="1172" spans="1:32" s="80" customFormat="1" x14ac:dyDescent="0.25">
      <c r="A1172" s="76"/>
      <c r="B1172" s="20"/>
      <c r="C1172" s="135"/>
      <c r="D1172" s="136"/>
      <c r="E1172" s="135"/>
      <c r="G1172" s="81"/>
      <c r="H1172" s="82"/>
      <c r="I1172" s="82"/>
      <c r="J1172" s="82"/>
      <c r="K1172" s="82"/>
      <c r="L1172" s="82"/>
      <c r="M1172" s="82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</row>
    <row r="1173" spans="1:32" s="80" customFormat="1" x14ac:dyDescent="0.25">
      <c r="A1173" s="76"/>
      <c r="B1173" s="20"/>
      <c r="C1173" s="135"/>
      <c r="D1173" s="136"/>
      <c r="E1173" s="135"/>
      <c r="G1173" s="81"/>
      <c r="H1173" s="82"/>
      <c r="I1173" s="82"/>
      <c r="J1173" s="82"/>
      <c r="K1173" s="82"/>
      <c r="L1173" s="82"/>
      <c r="M1173" s="82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</row>
    <row r="1174" spans="1:32" s="80" customFormat="1" x14ac:dyDescent="0.25">
      <c r="A1174" s="76"/>
      <c r="B1174" s="20"/>
      <c r="C1174" s="135"/>
      <c r="D1174" s="136"/>
      <c r="E1174" s="135"/>
      <c r="G1174" s="81"/>
      <c r="H1174" s="82"/>
      <c r="I1174" s="82"/>
      <c r="J1174" s="82"/>
      <c r="K1174" s="82"/>
      <c r="L1174" s="82"/>
      <c r="M1174" s="82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</row>
    <row r="1175" spans="1:32" s="80" customFormat="1" x14ac:dyDescent="0.25">
      <c r="A1175" s="76"/>
      <c r="B1175" s="20"/>
      <c r="C1175" s="135"/>
      <c r="D1175" s="136"/>
      <c r="E1175" s="135"/>
      <c r="G1175" s="81"/>
      <c r="H1175" s="82"/>
      <c r="I1175" s="82"/>
      <c r="J1175" s="82"/>
      <c r="K1175" s="82"/>
      <c r="L1175" s="82"/>
      <c r="M1175" s="82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</row>
    <row r="1176" spans="1:32" s="80" customFormat="1" x14ac:dyDescent="0.25">
      <c r="A1176" s="76"/>
      <c r="B1176" s="20"/>
      <c r="C1176" s="135"/>
      <c r="D1176" s="136"/>
      <c r="E1176" s="135"/>
      <c r="G1176" s="81"/>
      <c r="H1176" s="82"/>
      <c r="I1176" s="82"/>
      <c r="J1176" s="82"/>
      <c r="K1176" s="82"/>
      <c r="L1176" s="82"/>
      <c r="M1176" s="82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</row>
    <row r="1177" spans="1:32" s="80" customFormat="1" x14ac:dyDescent="0.25">
      <c r="A1177" s="76"/>
      <c r="B1177" s="20"/>
      <c r="C1177" s="135"/>
      <c r="D1177" s="136"/>
      <c r="E1177" s="135"/>
      <c r="G1177" s="81"/>
      <c r="H1177" s="82"/>
      <c r="I1177" s="82"/>
      <c r="J1177" s="82"/>
      <c r="K1177" s="82"/>
      <c r="L1177" s="82"/>
      <c r="M1177" s="82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</row>
    <row r="1178" spans="1:32" s="80" customFormat="1" x14ac:dyDescent="0.25">
      <c r="A1178" s="76"/>
      <c r="B1178" s="20"/>
      <c r="C1178" s="135"/>
      <c r="D1178" s="136"/>
      <c r="E1178" s="135"/>
      <c r="G1178" s="81"/>
      <c r="H1178" s="82"/>
      <c r="I1178" s="82"/>
      <c r="J1178" s="82"/>
      <c r="K1178" s="82"/>
      <c r="L1178" s="82"/>
      <c r="M1178" s="82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</row>
    <row r="1179" spans="1:32" s="80" customFormat="1" x14ac:dyDescent="0.25">
      <c r="A1179" s="76"/>
      <c r="B1179" s="20"/>
      <c r="C1179" s="135"/>
      <c r="D1179" s="136"/>
      <c r="E1179" s="135"/>
      <c r="G1179" s="81"/>
      <c r="H1179" s="82"/>
      <c r="I1179" s="82"/>
      <c r="J1179" s="82"/>
      <c r="K1179" s="82"/>
      <c r="L1179" s="82"/>
      <c r="M1179" s="82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</row>
    <row r="1180" spans="1:32" s="80" customFormat="1" x14ac:dyDescent="0.25">
      <c r="A1180" s="76"/>
      <c r="B1180" s="20"/>
      <c r="C1180" s="135"/>
      <c r="D1180" s="136"/>
      <c r="E1180" s="135"/>
      <c r="G1180" s="81"/>
      <c r="H1180" s="82"/>
      <c r="I1180" s="82"/>
      <c r="J1180" s="82"/>
      <c r="K1180" s="82"/>
      <c r="L1180" s="82"/>
      <c r="M1180" s="82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</row>
    <row r="1181" spans="1:32" s="80" customFormat="1" x14ac:dyDescent="0.25">
      <c r="A1181" s="76"/>
      <c r="B1181" s="20"/>
      <c r="C1181" s="135"/>
      <c r="D1181" s="136"/>
      <c r="E1181" s="135"/>
      <c r="G1181" s="81"/>
      <c r="H1181" s="82"/>
      <c r="I1181" s="82"/>
      <c r="J1181" s="82"/>
      <c r="K1181" s="82"/>
      <c r="L1181" s="82"/>
      <c r="M1181" s="82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</row>
    <row r="1182" spans="1:32" s="80" customFormat="1" x14ac:dyDescent="0.25">
      <c r="A1182" s="76"/>
      <c r="B1182" s="20"/>
      <c r="C1182" s="135"/>
      <c r="D1182" s="136"/>
      <c r="E1182" s="135"/>
      <c r="G1182" s="81"/>
      <c r="H1182" s="82"/>
      <c r="I1182" s="82"/>
      <c r="J1182" s="82"/>
      <c r="K1182" s="82"/>
      <c r="L1182" s="82"/>
      <c r="M1182" s="82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</row>
    <row r="1183" spans="1:32" s="80" customFormat="1" x14ac:dyDescent="0.25">
      <c r="A1183" s="76"/>
      <c r="B1183" s="20"/>
      <c r="C1183" s="135"/>
      <c r="D1183" s="136"/>
      <c r="E1183" s="135"/>
      <c r="G1183" s="81"/>
      <c r="H1183" s="82"/>
      <c r="I1183" s="82"/>
      <c r="J1183" s="82"/>
      <c r="K1183" s="82"/>
      <c r="L1183" s="82"/>
      <c r="M1183" s="82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</row>
    <row r="1184" spans="1:32" s="80" customFormat="1" x14ac:dyDescent="0.25">
      <c r="A1184" s="76"/>
      <c r="B1184" s="20"/>
      <c r="C1184" s="135"/>
      <c r="D1184" s="136"/>
      <c r="E1184" s="135"/>
      <c r="G1184" s="81"/>
      <c r="H1184" s="82"/>
      <c r="I1184" s="82"/>
      <c r="J1184" s="82"/>
      <c r="K1184" s="82"/>
      <c r="L1184" s="82"/>
      <c r="M1184" s="82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</row>
    <row r="1185" spans="1:32" s="80" customFormat="1" x14ac:dyDescent="0.25">
      <c r="A1185" s="76"/>
      <c r="B1185" s="20"/>
      <c r="C1185" s="135"/>
      <c r="D1185" s="136"/>
      <c r="E1185" s="135"/>
      <c r="G1185" s="81"/>
      <c r="H1185" s="82"/>
      <c r="I1185" s="82"/>
      <c r="J1185" s="82"/>
      <c r="K1185" s="82"/>
      <c r="L1185" s="82"/>
      <c r="M1185" s="82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</row>
    <row r="1186" spans="1:32" s="80" customFormat="1" x14ac:dyDescent="0.25">
      <c r="A1186" s="76"/>
      <c r="B1186" s="20"/>
      <c r="C1186" s="135"/>
      <c r="D1186" s="136"/>
      <c r="E1186" s="135"/>
      <c r="G1186" s="81"/>
      <c r="H1186" s="82"/>
      <c r="I1186" s="82"/>
      <c r="J1186" s="82"/>
      <c r="K1186" s="82"/>
      <c r="L1186" s="82"/>
      <c r="M1186" s="82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</row>
    <row r="1187" spans="1:32" s="80" customFormat="1" x14ac:dyDescent="0.25">
      <c r="A1187" s="76"/>
      <c r="B1187" s="20"/>
      <c r="C1187" s="135"/>
      <c r="D1187" s="136"/>
      <c r="E1187" s="135"/>
      <c r="G1187" s="81"/>
      <c r="H1187" s="82"/>
      <c r="I1187" s="82"/>
      <c r="J1187" s="82"/>
      <c r="K1187" s="82"/>
      <c r="L1187" s="82"/>
      <c r="M1187" s="82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</row>
    <row r="1188" spans="1:32" s="80" customFormat="1" x14ac:dyDescent="0.25">
      <c r="A1188" s="76"/>
      <c r="B1188" s="20"/>
      <c r="C1188" s="135"/>
      <c r="D1188" s="136"/>
      <c r="E1188" s="135"/>
      <c r="G1188" s="81"/>
      <c r="H1188" s="82"/>
      <c r="I1188" s="82"/>
      <c r="J1188" s="82"/>
      <c r="K1188" s="82"/>
      <c r="L1188" s="82"/>
      <c r="M1188" s="82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</row>
    <row r="1189" spans="1:32" s="80" customFormat="1" x14ac:dyDescent="0.25">
      <c r="A1189" s="76"/>
      <c r="B1189" s="20"/>
      <c r="C1189" s="135"/>
      <c r="D1189" s="136"/>
      <c r="E1189" s="135"/>
      <c r="G1189" s="81"/>
      <c r="H1189" s="82"/>
      <c r="I1189" s="82"/>
      <c r="J1189" s="82"/>
      <c r="K1189" s="82"/>
      <c r="L1189" s="82"/>
      <c r="M1189" s="82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</row>
    <row r="1190" spans="1:32" s="80" customFormat="1" x14ac:dyDescent="0.25">
      <c r="A1190" s="76"/>
      <c r="B1190" s="20"/>
      <c r="C1190" s="135"/>
      <c r="D1190" s="136"/>
      <c r="E1190" s="135"/>
      <c r="G1190" s="81"/>
      <c r="H1190" s="82"/>
      <c r="I1190" s="82"/>
      <c r="J1190" s="82"/>
      <c r="K1190" s="82"/>
      <c r="L1190" s="82"/>
      <c r="M1190" s="82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</row>
    <row r="1191" spans="1:32" s="80" customFormat="1" x14ac:dyDescent="0.25">
      <c r="A1191" s="76"/>
      <c r="B1191" s="20"/>
      <c r="C1191" s="135"/>
      <c r="D1191" s="136"/>
      <c r="E1191" s="135"/>
      <c r="G1191" s="81"/>
      <c r="H1191" s="82"/>
      <c r="I1191" s="82"/>
      <c r="J1191" s="82"/>
      <c r="K1191" s="82"/>
      <c r="L1191" s="82"/>
      <c r="M1191" s="82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</row>
    <row r="1192" spans="1:32" s="80" customFormat="1" x14ac:dyDescent="0.25">
      <c r="A1192" s="76"/>
      <c r="B1192" s="20"/>
      <c r="C1192" s="135"/>
      <c r="D1192" s="136"/>
      <c r="E1192" s="135"/>
      <c r="G1192" s="81"/>
      <c r="H1192" s="82"/>
      <c r="I1192" s="82"/>
      <c r="J1192" s="82"/>
      <c r="K1192" s="82"/>
      <c r="L1192" s="82"/>
      <c r="M1192" s="82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</row>
    <row r="1193" spans="1:32" s="80" customFormat="1" x14ac:dyDescent="0.25">
      <c r="A1193" s="76"/>
      <c r="B1193" s="20"/>
      <c r="C1193" s="135"/>
      <c r="D1193" s="136"/>
      <c r="E1193" s="135"/>
      <c r="G1193" s="81"/>
      <c r="H1193" s="82"/>
      <c r="I1193" s="82"/>
      <c r="J1193" s="82"/>
      <c r="K1193" s="82"/>
      <c r="L1193" s="82"/>
      <c r="M1193" s="82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</row>
    <row r="1194" spans="1:32" s="80" customFormat="1" x14ac:dyDescent="0.25">
      <c r="A1194" s="76"/>
      <c r="B1194" s="20"/>
      <c r="C1194" s="135"/>
      <c r="D1194" s="136"/>
      <c r="E1194" s="135"/>
      <c r="G1194" s="81"/>
      <c r="H1194" s="82"/>
      <c r="I1194" s="82"/>
      <c r="J1194" s="82"/>
      <c r="K1194" s="82"/>
      <c r="L1194" s="82"/>
      <c r="M1194" s="82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</row>
    <row r="1195" spans="1:32" s="80" customFormat="1" x14ac:dyDescent="0.25">
      <c r="A1195" s="76"/>
      <c r="B1195" s="20"/>
      <c r="C1195" s="135"/>
      <c r="D1195" s="136"/>
      <c r="E1195" s="135"/>
      <c r="G1195" s="81"/>
      <c r="H1195" s="82"/>
      <c r="I1195" s="82"/>
      <c r="J1195" s="82"/>
      <c r="K1195" s="82"/>
      <c r="L1195" s="82"/>
      <c r="M1195" s="82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</row>
    <row r="1196" spans="1:32" s="80" customFormat="1" x14ac:dyDescent="0.25">
      <c r="A1196" s="76"/>
      <c r="B1196" s="20"/>
      <c r="C1196" s="135"/>
      <c r="D1196" s="136"/>
      <c r="E1196" s="135"/>
      <c r="G1196" s="81"/>
      <c r="H1196" s="82"/>
      <c r="I1196" s="82"/>
      <c r="J1196" s="82"/>
      <c r="K1196" s="82"/>
      <c r="L1196" s="82"/>
      <c r="M1196" s="82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</row>
    <row r="1197" spans="1:32" s="80" customFormat="1" x14ac:dyDescent="0.25">
      <c r="A1197" s="76"/>
      <c r="B1197" s="20"/>
      <c r="C1197" s="135"/>
      <c r="D1197" s="136"/>
      <c r="E1197" s="135"/>
      <c r="G1197" s="81"/>
      <c r="H1197" s="82"/>
      <c r="I1197" s="82"/>
      <c r="J1197" s="82"/>
      <c r="K1197" s="82"/>
      <c r="L1197" s="82"/>
      <c r="M1197" s="82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</row>
    <row r="1198" spans="1:32" s="80" customFormat="1" x14ac:dyDescent="0.25">
      <c r="A1198" s="76"/>
      <c r="B1198" s="20"/>
      <c r="C1198" s="135"/>
      <c r="D1198" s="136"/>
      <c r="E1198" s="135"/>
      <c r="G1198" s="81"/>
      <c r="H1198" s="82"/>
      <c r="I1198" s="82"/>
      <c r="J1198" s="82"/>
      <c r="K1198" s="82"/>
      <c r="L1198" s="82"/>
      <c r="M1198" s="82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</row>
    <row r="1199" spans="1:32" s="80" customFormat="1" x14ac:dyDescent="0.25">
      <c r="A1199" s="76"/>
      <c r="B1199" s="20"/>
      <c r="C1199" s="135"/>
      <c r="D1199" s="136"/>
      <c r="E1199" s="135"/>
      <c r="G1199" s="81"/>
      <c r="H1199" s="82"/>
      <c r="I1199" s="82"/>
      <c r="J1199" s="82"/>
      <c r="K1199" s="82"/>
      <c r="L1199" s="82"/>
      <c r="M1199" s="82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</row>
    <row r="1200" spans="1:32" s="80" customFormat="1" x14ac:dyDescent="0.25">
      <c r="A1200" s="76"/>
      <c r="B1200" s="20"/>
      <c r="C1200" s="135"/>
      <c r="D1200" s="136"/>
      <c r="E1200" s="135"/>
      <c r="G1200" s="81"/>
      <c r="H1200" s="82"/>
      <c r="I1200" s="82"/>
      <c r="J1200" s="82"/>
      <c r="K1200" s="82"/>
      <c r="L1200" s="82"/>
      <c r="M1200" s="82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</row>
    <row r="1201" spans="1:32" s="80" customFormat="1" x14ac:dyDescent="0.25">
      <c r="A1201" s="76"/>
      <c r="B1201" s="20"/>
      <c r="C1201" s="135"/>
      <c r="D1201" s="136"/>
      <c r="E1201" s="135"/>
      <c r="G1201" s="81"/>
      <c r="H1201" s="82"/>
      <c r="I1201" s="82"/>
      <c r="J1201" s="82"/>
      <c r="K1201" s="82"/>
      <c r="L1201" s="82"/>
      <c r="M1201" s="82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</row>
    <row r="1202" spans="1:32" s="80" customFormat="1" x14ac:dyDescent="0.25">
      <c r="A1202" s="76"/>
      <c r="B1202" s="20"/>
      <c r="C1202" s="135"/>
      <c r="D1202" s="136"/>
      <c r="E1202" s="135"/>
      <c r="G1202" s="81"/>
      <c r="H1202" s="82"/>
      <c r="I1202" s="82"/>
      <c r="J1202" s="82"/>
      <c r="K1202" s="82"/>
      <c r="L1202" s="82"/>
      <c r="M1202" s="82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</row>
    <row r="1203" spans="1:32" s="80" customFormat="1" x14ac:dyDescent="0.25">
      <c r="A1203" s="76"/>
      <c r="B1203" s="20"/>
      <c r="C1203" s="135"/>
      <c r="D1203" s="136"/>
      <c r="E1203" s="135"/>
      <c r="G1203" s="81"/>
      <c r="H1203" s="82"/>
      <c r="I1203" s="82"/>
      <c r="J1203" s="82"/>
      <c r="K1203" s="82"/>
      <c r="L1203" s="82"/>
      <c r="M1203" s="82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</row>
    <row r="1204" spans="1:32" s="80" customFormat="1" x14ac:dyDescent="0.25">
      <c r="A1204" s="76"/>
      <c r="B1204" s="20"/>
      <c r="C1204" s="135"/>
      <c r="D1204" s="136"/>
      <c r="E1204" s="135"/>
      <c r="G1204" s="81"/>
      <c r="H1204" s="82"/>
      <c r="I1204" s="82"/>
      <c r="J1204" s="82"/>
      <c r="K1204" s="82"/>
      <c r="L1204" s="82"/>
      <c r="M1204" s="82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</row>
    <row r="1205" spans="1:32" s="80" customFormat="1" x14ac:dyDescent="0.25">
      <c r="A1205" s="76"/>
      <c r="B1205" s="20"/>
      <c r="C1205" s="135"/>
      <c r="D1205" s="136"/>
      <c r="E1205" s="135"/>
      <c r="G1205" s="81"/>
      <c r="H1205" s="82"/>
      <c r="I1205" s="82"/>
      <c r="J1205" s="82"/>
      <c r="K1205" s="82"/>
      <c r="L1205" s="82"/>
      <c r="M1205" s="82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</row>
    <row r="1206" spans="1:32" s="80" customFormat="1" x14ac:dyDescent="0.25">
      <c r="A1206" s="76"/>
      <c r="B1206" s="20"/>
      <c r="C1206" s="135"/>
      <c r="D1206" s="136"/>
      <c r="E1206" s="135"/>
      <c r="G1206" s="81"/>
      <c r="H1206" s="82"/>
      <c r="I1206" s="82"/>
      <c r="J1206" s="82"/>
      <c r="K1206" s="82"/>
      <c r="L1206" s="82"/>
      <c r="M1206" s="82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</row>
    <row r="1207" spans="1:32" s="80" customFormat="1" x14ac:dyDescent="0.25">
      <c r="A1207" s="76"/>
      <c r="B1207" s="20"/>
      <c r="C1207" s="135"/>
      <c r="D1207" s="136"/>
      <c r="E1207" s="135"/>
      <c r="G1207" s="81"/>
      <c r="H1207" s="82"/>
      <c r="I1207" s="82"/>
      <c r="J1207" s="82"/>
      <c r="K1207" s="82"/>
      <c r="L1207" s="82"/>
      <c r="M1207" s="82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</row>
    <row r="1208" spans="1:32" s="80" customFormat="1" x14ac:dyDescent="0.25">
      <c r="A1208" s="76"/>
      <c r="B1208" s="20"/>
      <c r="C1208" s="135"/>
      <c r="D1208" s="136"/>
      <c r="E1208" s="135"/>
      <c r="G1208" s="81"/>
      <c r="H1208" s="82"/>
      <c r="I1208" s="82"/>
      <c r="J1208" s="82"/>
      <c r="K1208" s="82"/>
      <c r="L1208" s="82"/>
      <c r="M1208" s="82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</row>
    <row r="1209" spans="1:32" s="80" customFormat="1" x14ac:dyDescent="0.25">
      <c r="A1209" s="76"/>
      <c r="B1209" s="20"/>
      <c r="C1209" s="135"/>
      <c r="D1209" s="136"/>
      <c r="E1209" s="135"/>
      <c r="G1209" s="81"/>
      <c r="H1209" s="82"/>
      <c r="I1209" s="82"/>
      <c r="J1209" s="82"/>
      <c r="K1209" s="82"/>
      <c r="L1209" s="82"/>
      <c r="M1209" s="82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</row>
    <row r="1210" spans="1:32" s="80" customFormat="1" x14ac:dyDescent="0.25">
      <c r="A1210" s="76"/>
      <c r="B1210" s="20"/>
      <c r="C1210" s="135"/>
      <c r="D1210" s="136"/>
      <c r="E1210" s="135"/>
      <c r="G1210" s="81"/>
      <c r="H1210" s="82"/>
      <c r="I1210" s="82"/>
      <c r="J1210" s="82"/>
      <c r="K1210" s="82"/>
      <c r="L1210" s="82"/>
      <c r="M1210" s="82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</row>
    <row r="1211" spans="1:32" s="80" customFormat="1" x14ac:dyDescent="0.25">
      <c r="A1211" s="76"/>
      <c r="B1211" s="20"/>
      <c r="C1211" s="135"/>
      <c r="D1211" s="136"/>
      <c r="E1211" s="135"/>
      <c r="G1211" s="81"/>
      <c r="H1211" s="82"/>
      <c r="I1211" s="82"/>
      <c r="J1211" s="82"/>
      <c r="K1211" s="82"/>
      <c r="L1211" s="82"/>
      <c r="M1211" s="82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</row>
    <row r="1212" spans="1:32" s="80" customFormat="1" x14ac:dyDescent="0.25">
      <c r="A1212" s="76"/>
      <c r="B1212" s="20"/>
      <c r="C1212" s="135"/>
      <c r="D1212" s="136"/>
      <c r="E1212" s="135"/>
      <c r="G1212" s="81"/>
      <c r="H1212" s="82"/>
      <c r="I1212" s="82"/>
      <c r="J1212" s="82"/>
      <c r="K1212" s="82"/>
      <c r="L1212" s="82"/>
      <c r="M1212" s="82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</row>
    <row r="1213" spans="1:32" s="80" customFormat="1" x14ac:dyDescent="0.25">
      <c r="A1213" s="76"/>
      <c r="B1213" s="20"/>
      <c r="C1213" s="135"/>
      <c r="D1213" s="136"/>
      <c r="E1213" s="135"/>
      <c r="G1213" s="81"/>
      <c r="H1213" s="82"/>
      <c r="I1213" s="82"/>
      <c r="J1213" s="82"/>
      <c r="K1213" s="82"/>
      <c r="L1213" s="82"/>
      <c r="M1213" s="82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</row>
    <row r="1214" spans="1:32" s="80" customFormat="1" x14ac:dyDescent="0.25">
      <c r="A1214" s="76"/>
      <c r="B1214" s="20"/>
      <c r="C1214" s="135"/>
      <c r="D1214" s="136"/>
      <c r="E1214" s="135"/>
      <c r="G1214" s="81"/>
      <c r="H1214" s="82"/>
      <c r="I1214" s="82"/>
      <c r="J1214" s="82"/>
      <c r="K1214" s="82"/>
      <c r="L1214" s="82"/>
      <c r="M1214" s="82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</row>
    <row r="1215" spans="1:32" s="80" customFormat="1" x14ac:dyDescent="0.25">
      <c r="A1215" s="76"/>
      <c r="B1215" s="20"/>
      <c r="C1215" s="135"/>
      <c r="D1215" s="136"/>
      <c r="E1215" s="135"/>
      <c r="G1215" s="81"/>
      <c r="H1215" s="82"/>
      <c r="I1215" s="82"/>
      <c r="J1215" s="82"/>
      <c r="K1215" s="82"/>
      <c r="L1215" s="82"/>
      <c r="M1215" s="82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</row>
    <row r="1216" spans="1:32" s="80" customFormat="1" x14ac:dyDescent="0.25">
      <c r="A1216" s="76"/>
      <c r="B1216" s="20"/>
      <c r="C1216" s="135"/>
      <c r="D1216" s="136"/>
      <c r="E1216" s="135"/>
      <c r="G1216" s="81"/>
      <c r="H1216" s="82"/>
      <c r="I1216" s="82"/>
      <c r="J1216" s="82"/>
      <c r="K1216" s="82"/>
      <c r="L1216" s="82"/>
      <c r="M1216" s="82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</row>
    <row r="1217" spans="1:32" s="80" customFormat="1" x14ac:dyDescent="0.25">
      <c r="A1217" s="76"/>
      <c r="B1217" s="20"/>
      <c r="C1217" s="135"/>
      <c r="D1217" s="136"/>
      <c r="E1217" s="135"/>
      <c r="G1217" s="81"/>
      <c r="H1217" s="82"/>
      <c r="I1217" s="82"/>
      <c r="J1217" s="82"/>
      <c r="K1217" s="82"/>
      <c r="L1217" s="82"/>
      <c r="M1217" s="82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</row>
    <row r="1218" spans="1:32" s="80" customFormat="1" x14ac:dyDescent="0.25">
      <c r="A1218" s="76"/>
      <c r="B1218" s="20"/>
      <c r="C1218" s="135"/>
      <c r="D1218" s="136"/>
      <c r="E1218" s="135"/>
      <c r="G1218" s="81"/>
      <c r="H1218" s="82"/>
      <c r="I1218" s="82"/>
      <c r="J1218" s="82"/>
      <c r="K1218" s="82"/>
      <c r="L1218" s="82"/>
      <c r="M1218" s="82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</row>
    <row r="1219" spans="1:32" s="80" customFormat="1" x14ac:dyDescent="0.25">
      <c r="A1219" s="76"/>
      <c r="B1219" s="20"/>
      <c r="C1219" s="135"/>
      <c r="D1219" s="136"/>
      <c r="E1219" s="135"/>
      <c r="G1219" s="81"/>
      <c r="H1219" s="82"/>
      <c r="I1219" s="82"/>
      <c r="J1219" s="82"/>
      <c r="K1219" s="82"/>
      <c r="L1219" s="82"/>
      <c r="M1219" s="82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</row>
    <row r="1220" spans="1:32" s="80" customFormat="1" x14ac:dyDescent="0.25">
      <c r="A1220" s="76"/>
      <c r="B1220" s="20"/>
      <c r="C1220" s="135"/>
      <c r="D1220" s="136"/>
      <c r="E1220" s="135"/>
      <c r="G1220" s="81"/>
      <c r="H1220" s="82"/>
      <c r="I1220" s="82"/>
      <c r="J1220" s="82"/>
      <c r="K1220" s="82"/>
      <c r="L1220" s="82"/>
      <c r="M1220" s="82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</row>
    <row r="1221" spans="1:32" s="80" customFormat="1" x14ac:dyDescent="0.25">
      <c r="A1221" s="76"/>
      <c r="B1221" s="20"/>
      <c r="C1221" s="135"/>
      <c r="D1221" s="136"/>
      <c r="E1221" s="135"/>
      <c r="G1221" s="81"/>
      <c r="H1221" s="82"/>
      <c r="I1221" s="82"/>
      <c r="J1221" s="82"/>
      <c r="K1221" s="82"/>
      <c r="L1221" s="82"/>
      <c r="M1221" s="82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</row>
    <row r="1222" spans="1:32" s="80" customFormat="1" x14ac:dyDescent="0.25">
      <c r="A1222" s="76"/>
      <c r="B1222" s="20"/>
      <c r="C1222" s="135"/>
      <c r="D1222" s="136"/>
      <c r="E1222" s="135"/>
      <c r="G1222" s="81"/>
      <c r="H1222" s="82"/>
      <c r="I1222" s="82"/>
      <c r="J1222" s="82"/>
      <c r="K1222" s="82"/>
      <c r="L1222" s="82"/>
      <c r="M1222" s="82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</row>
    <row r="1223" spans="1:32" s="80" customFormat="1" x14ac:dyDescent="0.25">
      <c r="A1223" s="76"/>
      <c r="B1223" s="20"/>
      <c r="C1223" s="135"/>
      <c r="D1223" s="136"/>
      <c r="E1223" s="135"/>
      <c r="G1223" s="81"/>
      <c r="H1223" s="82"/>
      <c r="I1223" s="82"/>
      <c r="J1223" s="82"/>
      <c r="K1223" s="82"/>
      <c r="L1223" s="82"/>
      <c r="M1223" s="82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</row>
    <row r="1224" spans="1:32" s="80" customFormat="1" x14ac:dyDescent="0.25">
      <c r="A1224" s="76"/>
      <c r="B1224" s="20"/>
      <c r="C1224" s="135"/>
      <c r="D1224" s="136"/>
      <c r="E1224" s="135"/>
      <c r="G1224" s="81"/>
      <c r="H1224" s="82"/>
      <c r="I1224" s="82"/>
      <c r="J1224" s="82"/>
      <c r="K1224" s="82"/>
      <c r="L1224" s="82"/>
      <c r="M1224" s="82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</row>
    <row r="1225" spans="1:32" s="80" customFormat="1" x14ac:dyDescent="0.25">
      <c r="A1225" s="76"/>
      <c r="B1225" s="20"/>
      <c r="C1225" s="135"/>
      <c r="D1225" s="136"/>
      <c r="E1225" s="135"/>
      <c r="G1225" s="81"/>
      <c r="H1225" s="82"/>
      <c r="I1225" s="82"/>
      <c r="J1225" s="82"/>
      <c r="K1225" s="82"/>
      <c r="L1225" s="82"/>
      <c r="M1225" s="82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</row>
    <row r="1226" spans="1:32" s="80" customFormat="1" x14ac:dyDescent="0.25">
      <c r="A1226" s="76"/>
      <c r="B1226" s="20"/>
      <c r="C1226" s="135"/>
      <c r="D1226" s="136"/>
      <c r="E1226" s="135"/>
      <c r="G1226" s="81"/>
      <c r="H1226" s="82"/>
      <c r="I1226" s="82"/>
      <c r="J1226" s="82"/>
      <c r="K1226" s="82"/>
      <c r="L1226" s="82"/>
      <c r="M1226" s="82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</row>
    <row r="1227" spans="1:32" s="80" customFormat="1" x14ac:dyDescent="0.25">
      <c r="A1227" s="76"/>
      <c r="B1227" s="20"/>
      <c r="C1227" s="135"/>
      <c r="D1227" s="136"/>
      <c r="E1227" s="135"/>
      <c r="G1227" s="81"/>
      <c r="H1227" s="82"/>
      <c r="I1227" s="82"/>
      <c r="J1227" s="82"/>
      <c r="K1227" s="82"/>
      <c r="L1227" s="82"/>
      <c r="M1227" s="82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</row>
    <row r="1228" spans="1:32" s="80" customFormat="1" x14ac:dyDescent="0.25">
      <c r="A1228" s="76"/>
      <c r="B1228" s="20"/>
      <c r="C1228" s="135"/>
      <c r="D1228" s="136"/>
      <c r="E1228" s="135"/>
      <c r="G1228" s="81"/>
      <c r="H1228" s="82"/>
      <c r="I1228" s="82"/>
      <c r="J1228" s="82"/>
      <c r="K1228" s="82"/>
      <c r="L1228" s="82"/>
      <c r="M1228" s="82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</row>
    <row r="1229" spans="1:32" s="80" customFormat="1" x14ac:dyDescent="0.25">
      <c r="A1229" s="76"/>
      <c r="B1229" s="20"/>
      <c r="C1229" s="135"/>
      <c r="D1229" s="136"/>
      <c r="E1229" s="135"/>
      <c r="G1229" s="81"/>
      <c r="H1229" s="82"/>
      <c r="I1229" s="82"/>
      <c r="J1229" s="82"/>
      <c r="K1229" s="82"/>
      <c r="L1229" s="82"/>
      <c r="M1229" s="82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</row>
    <row r="1230" spans="1:32" s="80" customFormat="1" x14ac:dyDescent="0.25">
      <c r="A1230" s="76"/>
      <c r="B1230" s="20"/>
      <c r="C1230" s="135"/>
      <c r="D1230" s="136"/>
      <c r="E1230" s="135"/>
      <c r="G1230" s="81"/>
      <c r="H1230" s="82"/>
      <c r="I1230" s="82"/>
      <c r="J1230" s="82"/>
      <c r="K1230" s="82"/>
      <c r="L1230" s="82"/>
      <c r="M1230" s="82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</row>
    <row r="1231" spans="1:32" s="80" customFormat="1" x14ac:dyDescent="0.25">
      <c r="A1231" s="76"/>
      <c r="B1231" s="20"/>
      <c r="C1231" s="135"/>
      <c r="D1231" s="136"/>
      <c r="E1231" s="135"/>
      <c r="G1231" s="81"/>
      <c r="H1231" s="82"/>
      <c r="I1231" s="82"/>
      <c r="J1231" s="82"/>
      <c r="K1231" s="82"/>
      <c r="L1231" s="82"/>
      <c r="M1231" s="82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</row>
    <row r="1232" spans="1:32" s="80" customFormat="1" x14ac:dyDescent="0.25">
      <c r="A1232" s="76"/>
      <c r="B1232" s="20"/>
      <c r="C1232" s="135"/>
      <c r="D1232" s="136"/>
      <c r="E1232" s="135"/>
      <c r="G1232" s="81"/>
      <c r="H1232" s="82"/>
      <c r="I1232" s="82"/>
      <c r="J1232" s="82"/>
      <c r="K1232" s="82"/>
      <c r="L1232" s="82"/>
      <c r="M1232" s="82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</row>
    <row r="1233" spans="1:32" s="80" customFormat="1" x14ac:dyDescent="0.25">
      <c r="A1233" s="76"/>
      <c r="B1233" s="20"/>
      <c r="C1233" s="135"/>
      <c r="D1233" s="136"/>
      <c r="E1233" s="135"/>
      <c r="G1233" s="81"/>
      <c r="H1233" s="82"/>
      <c r="I1233" s="82"/>
      <c r="J1233" s="82"/>
      <c r="K1233" s="82"/>
      <c r="L1233" s="82"/>
      <c r="M1233" s="82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</row>
    <row r="1234" spans="1:32" s="80" customFormat="1" x14ac:dyDescent="0.25">
      <c r="A1234" s="76"/>
      <c r="B1234" s="20"/>
      <c r="C1234" s="135"/>
      <c r="D1234" s="136"/>
      <c r="E1234" s="135"/>
      <c r="G1234" s="81"/>
      <c r="H1234" s="82"/>
      <c r="I1234" s="82"/>
      <c r="J1234" s="82"/>
      <c r="K1234" s="82"/>
      <c r="L1234" s="82"/>
      <c r="M1234" s="82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</row>
    <row r="1235" spans="1:32" s="80" customFormat="1" x14ac:dyDescent="0.25">
      <c r="A1235" s="76"/>
      <c r="B1235" s="20"/>
      <c r="C1235" s="135"/>
      <c r="D1235" s="136"/>
      <c r="E1235" s="135"/>
      <c r="G1235" s="81"/>
      <c r="H1235" s="82"/>
      <c r="I1235" s="82"/>
      <c r="J1235" s="82"/>
      <c r="K1235" s="82"/>
      <c r="L1235" s="82"/>
      <c r="M1235" s="82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</row>
    <row r="1236" spans="1:32" s="80" customFormat="1" x14ac:dyDescent="0.25">
      <c r="A1236" s="76"/>
      <c r="B1236" s="20"/>
      <c r="C1236" s="135"/>
      <c r="D1236" s="136"/>
      <c r="E1236" s="135"/>
      <c r="G1236" s="81"/>
      <c r="H1236" s="82"/>
      <c r="I1236" s="82"/>
      <c r="J1236" s="82"/>
      <c r="K1236" s="82"/>
      <c r="L1236" s="82"/>
      <c r="M1236" s="82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</row>
    <row r="1237" spans="1:32" s="80" customFormat="1" x14ac:dyDescent="0.25">
      <c r="A1237" s="76"/>
      <c r="B1237" s="20"/>
      <c r="C1237" s="135"/>
      <c r="D1237" s="136"/>
      <c r="E1237" s="135"/>
      <c r="G1237" s="81"/>
      <c r="H1237" s="82"/>
      <c r="I1237" s="82"/>
      <c r="J1237" s="82"/>
      <c r="K1237" s="82"/>
      <c r="L1237" s="82"/>
      <c r="M1237" s="82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</row>
    <row r="1238" spans="1:32" s="80" customFormat="1" x14ac:dyDescent="0.25">
      <c r="A1238" s="76"/>
      <c r="B1238" s="20"/>
      <c r="C1238" s="135"/>
      <c r="D1238" s="136"/>
      <c r="E1238" s="135"/>
      <c r="G1238" s="81"/>
      <c r="H1238" s="82"/>
      <c r="I1238" s="82"/>
      <c r="J1238" s="82"/>
      <c r="K1238" s="82"/>
      <c r="L1238" s="82"/>
      <c r="M1238" s="82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</row>
    <row r="1239" spans="1:32" s="80" customFormat="1" x14ac:dyDescent="0.25">
      <c r="A1239" s="76"/>
      <c r="B1239" s="20"/>
      <c r="C1239" s="135"/>
      <c r="D1239" s="136"/>
      <c r="E1239" s="135"/>
      <c r="G1239" s="81"/>
      <c r="H1239" s="82"/>
      <c r="I1239" s="82"/>
      <c r="J1239" s="82"/>
      <c r="K1239" s="82"/>
      <c r="L1239" s="82"/>
      <c r="M1239" s="82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</row>
    <row r="1240" spans="1:32" s="80" customFormat="1" x14ac:dyDescent="0.25">
      <c r="A1240" s="76"/>
      <c r="B1240" s="20"/>
      <c r="C1240" s="135"/>
      <c r="D1240" s="136"/>
      <c r="E1240" s="135"/>
      <c r="G1240" s="81"/>
      <c r="H1240" s="82"/>
      <c r="I1240" s="82"/>
      <c r="J1240" s="82"/>
      <c r="K1240" s="82"/>
      <c r="L1240" s="82"/>
      <c r="M1240" s="82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</row>
    <row r="1241" spans="1:32" s="80" customFormat="1" x14ac:dyDescent="0.25">
      <c r="A1241" s="76"/>
      <c r="B1241" s="20"/>
      <c r="C1241" s="135"/>
      <c r="D1241" s="136"/>
      <c r="E1241" s="135"/>
      <c r="G1241" s="81"/>
      <c r="H1241" s="82"/>
      <c r="I1241" s="82"/>
      <c r="J1241" s="82"/>
      <c r="K1241" s="82"/>
      <c r="L1241" s="82"/>
      <c r="M1241" s="82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</row>
    <row r="1242" spans="1:32" s="80" customFormat="1" x14ac:dyDescent="0.25">
      <c r="A1242" s="76"/>
      <c r="B1242" s="20"/>
      <c r="C1242" s="135"/>
      <c r="D1242" s="136"/>
      <c r="E1242" s="135"/>
      <c r="G1242" s="81"/>
      <c r="H1242" s="82"/>
      <c r="I1242" s="82"/>
      <c r="J1242" s="82"/>
      <c r="K1242" s="82"/>
      <c r="L1242" s="82"/>
      <c r="M1242" s="82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</row>
    <row r="1243" spans="1:32" s="80" customFormat="1" x14ac:dyDescent="0.25">
      <c r="A1243" s="76"/>
      <c r="B1243" s="20"/>
      <c r="C1243" s="135"/>
      <c r="D1243" s="136"/>
      <c r="E1243" s="135"/>
      <c r="G1243" s="81"/>
      <c r="H1243" s="82"/>
      <c r="I1243" s="82"/>
      <c r="J1243" s="82"/>
      <c r="K1243" s="82"/>
      <c r="L1243" s="82"/>
      <c r="M1243" s="82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</row>
    <row r="1244" spans="1:32" s="80" customFormat="1" x14ac:dyDescent="0.25">
      <c r="A1244" s="76"/>
      <c r="B1244" s="20"/>
      <c r="C1244" s="135"/>
      <c r="D1244" s="136"/>
      <c r="E1244" s="135"/>
      <c r="G1244" s="81"/>
      <c r="H1244" s="82"/>
      <c r="I1244" s="82"/>
      <c r="J1244" s="82"/>
      <c r="K1244" s="82"/>
      <c r="L1244" s="82"/>
      <c r="M1244" s="82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</row>
    <row r="1245" spans="1:32" s="80" customFormat="1" x14ac:dyDescent="0.25">
      <c r="A1245" s="76"/>
      <c r="B1245" s="20"/>
      <c r="C1245" s="135"/>
      <c r="D1245" s="136"/>
      <c r="E1245" s="135"/>
      <c r="G1245" s="81"/>
      <c r="H1245" s="82"/>
      <c r="I1245" s="82"/>
      <c r="J1245" s="82"/>
      <c r="K1245" s="82"/>
      <c r="L1245" s="82"/>
      <c r="M1245" s="82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</row>
    <row r="1246" spans="1:32" s="80" customFormat="1" x14ac:dyDescent="0.25">
      <c r="A1246" s="76"/>
      <c r="B1246" s="20"/>
      <c r="C1246" s="135"/>
      <c r="D1246" s="136"/>
      <c r="E1246" s="135"/>
      <c r="G1246" s="81"/>
      <c r="H1246" s="82"/>
      <c r="I1246" s="82"/>
      <c r="J1246" s="82"/>
      <c r="K1246" s="82"/>
      <c r="L1246" s="82"/>
      <c r="M1246" s="82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</row>
    <row r="1247" spans="1:32" s="80" customFormat="1" x14ac:dyDescent="0.25">
      <c r="A1247" s="76"/>
      <c r="B1247" s="20"/>
      <c r="C1247" s="135"/>
      <c r="D1247" s="136"/>
      <c r="E1247" s="135"/>
      <c r="G1247" s="81"/>
      <c r="H1247" s="82"/>
      <c r="I1247" s="82"/>
      <c r="J1247" s="82"/>
      <c r="K1247" s="82"/>
      <c r="L1247" s="82"/>
      <c r="M1247" s="82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</row>
    <row r="1248" spans="1:32" s="80" customFormat="1" x14ac:dyDescent="0.25">
      <c r="A1248" s="76"/>
      <c r="B1248" s="20"/>
      <c r="C1248" s="135"/>
      <c r="D1248" s="136"/>
      <c r="E1248" s="135"/>
      <c r="G1248" s="81"/>
      <c r="H1248" s="82"/>
      <c r="I1248" s="82"/>
      <c r="J1248" s="82"/>
      <c r="K1248" s="82"/>
      <c r="L1248" s="82"/>
      <c r="M1248" s="82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</row>
    <row r="1249" spans="1:32" s="80" customFormat="1" x14ac:dyDescent="0.25">
      <c r="A1249" s="76"/>
      <c r="B1249" s="20"/>
      <c r="C1249" s="135"/>
      <c r="D1249" s="136"/>
      <c r="E1249" s="135"/>
      <c r="G1249" s="81"/>
      <c r="H1249" s="82"/>
      <c r="I1249" s="82"/>
      <c r="J1249" s="82"/>
      <c r="K1249" s="82"/>
      <c r="L1249" s="82"/>
      <c r="M1249" s="82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</row>
    <row r="1250" spans="1:32" s="80" customFormat="1" x14ac:dyDescent="0.25">
      <c r="A1250" s="76"/>
      <c r="B1250" s="20"/>
      <c r="C1250" s="135"/>
      <c r="D1250" s="136"/>
      <c r="E1250" s="135"/>
      <c r="G1250" s="81"/>
      <c r="H1250" s="82"/>
      <c r="I1250" s="82"/>
      <c r="J1250" s="82"/>
      <c r="K1250" s="82"/>
      <c r="L1250" s="82"/>
      <c r="M1250" s="82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</row>
    <row r="1251" spans="1:32" s="80" customFormat="1" x14ac:dyDescent="0.25">
      <c r="A1251" s="76"/>
      <c r="B1251" s="20"/>
      <c r="C1251" s="135"/>
      <c r="D1251" s="136"/>
      <c r="E1251" s="135"/>
      <c r="G1251" s="81"/>
      <c r="H1251" s="82"/>
      <c r="I1251" s="82"/>
      <c r="J1251" s="82"/>
      <c r="K1251" s="82"/>
      <c r="L1251" s="82"/>
      <c r="M1251" s="82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</row>
    <row r="1252" spans="1:32" s="80" customFormat="1" x14ac:dyDescent="0.25">
      <c r="A1252" s="76"/>
      <c r="B1252" s="20"/>
      <c r="C1252" s="135"/>
      <c r="D1252" s="136"/>
      <c r="E1252" s="135"/>
      <c r="G1252" s="81"/>
      <c r="H1252" s="82"/>
      <c r="I1252" s="82"/>
      <c r="J1252" s="82"/>
      <c r="K1252" s="82"/>
      <c r="L1252" s="82"/>
      <c r="M1252" s="82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</row>
    <row r="1253" spans="1:32" s="80" customFormat="1" x14ac:dyDescent="0.25">
      <c r="A1253" s="76"/>
      <c r="B1253" s="20"/>
      <c r="C1253" s="135"/>
      <c r="D1253" s="136"/>
      <c r="E1253" s="135"/>
      <c r="G1253" s="81"/>
      <c r="H1253" s="82"/>
      <c r="I1253" s="82"/>
      <c r="J1253" s="82"/>
      <c r="K1253" s="82"/>
      <c r="L1253" s="82"/>
      <c r="M1253" s="82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</row>
    <row r="1254" spans="1:32" s="80" customFormat="1" x14ac:dyDescent="0.25">
      <c r="A1254" s="76"/>
      <c r="B1254" s="20"/>
      <c r="C1254" s="135"/>
      <c r="D1254" s="136"/>
      <c r="E1254" s="135"/>
      <c r="G1254" s="81"/>
      <c r="H1254" s="82"/>
      <c r="I1254" s="82"/>
      <c r="J1254" s="82"/>
      <c r="K1254" s="82"/>
      <c r="L1254" s="82"/>
      <c r="M1254" s="82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</row>
    <row r="1255" spans="1:32" s="80" customFormat="1" x14ac:dyDescent="0.25">
      <c r="A1255" s="76"/>
      <c r="B1255" s="20"/>
      <c r="C1255" s="135"/>
      <c r="D1255" s="136"/>
      <c r="E1255" s="135"/>
      <c r="G1255" s="81"/>
      <c r="H1255" s="82"/>
      <c r="I1255" s="82"/>
      <c r="J1255" s="82"/>
      <c r="K1255" s="82"/>
      <c r="L1255" s="82"/>
      <c r="M1255" s="82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</row>
    <row r="1256" spans="1:32" s="80" customFormat="1" x14ac:dyDescent="0.25">
      <c r="A1256" s="76"/>
      <c r="B1256" s="20"/>
      <c r="C1256" s="135"/>
      <c r="D1256" s="136"/>
      <c r="E1256" s="135"/>
      <c r="G1256" s="81"/>
      <c r="H1256" s="82"/>
      <c r="I1256" s="82"/>
      <c r="J1256" s="82"/>
      <c r="K1256" s="82"/>
      <c r="L1256" s="82"/>
      <c r="M1256" s="82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</row>
    <row r="1257" spans="1:32" s="80" customFormat="1" x14ac:dyDescent="0.25">
      <c r="A1257" s="76"/>
      <c r="B1257" s="20"/>
      <c r="C1257" s="135"/>
      <c r="D1257" s="136"/>
      <c r="E1257" s="135"/>
      <c r="G1257" s="81"/>
      <c r="H1257" s="82"/>
      <c r="I1257" s="82"/>
      <c r="J1257" s="82"/>
      <c r="K1257" s="82"/>
      <c r="L1257" s="82"/>
      <c r="M1257" s="82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</row>
    <row r="1258" spans="1:32" s="80" customFormat="1" x14ac:dyDescent="0.25">
      <c r="A1258" s="76"/>
      <c r="B1258" s="20"/>
      <c r="C1258" s="135"/>
      <c r="D1258" s="136"/>
      <c r="E1258" s="135"/>
      <c r="G1258" s="81"/>
      <c r="H1258" s="82"/>
      <c r="I1258" s="82"/>
      <c r="J1258" s="82"/>
      <c r="K1258" s="82"/>
      <c r="L1258" s="82"/>
      <c r="M1258" s="82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</row>
    <row r="1259" spans="1:32" s="80" customFormat="1" x14ac:dyDescent="0.25">
      <c r="A1259" s="76"/>
      <c r="B1259" s="20"/>
      <c r="C1259" s="135"/>
      <c r="D1259" s="136"/>
      <c r="E1259" s="135"/>
      <c r="G1259" s="81"/>
      <c r="H1259" s="82"/>
      <c r="I1259" s="82"/>
      <c r="J1259" s="82"/>
      <c r="K1259" s="82"/>
      <c r="L1259" s="82"/>
      <c r="M1259" s="82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</row>
    <row r="1260" spans="1:32" s="80" customFormat="1" x14ac:dyDescent="0.25">
      <c r="A1260" s="76"/>
      <c r="B1260" s="20"/>
      <c r="C1260" s="135"/>
      <c r="D1260" s="136"/>
      <c r="E1260" s="135"/>
      <c r="G1260" s="81"/>
      <c r="H1260" s="82"/>
      <c r="I1260" s="82"/>
      <c r="J1260" s="82"/>
      <c r="K1260" s="82"/>
      <c r="L1260" s="82"/>
      <c r="M1260" s="82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</row>
    <row r="1261" spans="1:32" s="80" customFormat="1" x14ac:dyDescent="0.25">
      <c r="A1261" s="76"/>
      <c r="B1261" s="20"/>
      <c r="C1261" s="135"/>
      <c r="D1261" s="136"/>
      <c r="E1261" s="135"/>
      <c r="G1261" s="81"/>
      <c r="H1261" s="82"/>
      <c r="I1261" s="82"/>
      <c r="J1261" s="82"/>
      <c r="K1261" s="82"/>
      <c r="L1261" s="82"/>
      <c r="M1261" s="82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</row>
    <row r="1262" spans="1:32" s="80" customFormat="1" x14ac:dyDescent="0.25">
      <c r="A1262" s="76"/>
      <c r="B1262" s="20"/>
      <c r="C1262" s="135"/>
      <c r="D1262" s="136"/>
      <c r="E1262" s="135"/>
      <c r="G1262" s="81"/>
      <c r="H1262" s="82"/>
      <c r="I1262" s="82"/>
      <c r="J1262" s="82"/>
      <c r="K1262" s="82"/>
      <c r="L1262" s="82"/>
      <c r="M1262" s="82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</row>
    <row r="1263" spans="1:32" s="80" customFormat="1" x14ac:dyDescent="0.25">
      <c r="A1263" s="76"/>
      <c r="B1263" s="20"/>
      <c r="C1263" s="135"/>
      <c r="D1263" s="136"/>
      <c r="E1263" s="135"/>
      <c r="G1263" s="81"/>
      <c r="H1263" s="82"/>
      <c r="I1263" s="82"/>
      <c r="J1263" s="82"/>
      <c r="K1263" s="82"/>
      <c r="L1263" s="82"/>
      <c r="M1263" s="82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</row>
    <row r="1264" spans="1:32" s="80" customFormat="1" x14ac:dyDescent="0.25">
      <c r="A1264" s="76"/>
      <c r="B1264" s="20"/>
      <c r="C1264" s="135"/>
      <c r="D1264" s="136"/>
      <c r="E1264" s="135"/>
      <c r="G1264" s="81"/>
      <c r="H1264" s="82"/>
      <c r="I1264" s="82"/>
      <c r="J1264" s="82"/>
      <c r="K1264" s="82"/>
      <c r="L1264" s="82"/>
      <c r="M1264" s="82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</row>
    <row r="1265" spans="1:32" s="80" customFormat="1" x14ac:dyDescent="0.25">
      <c r="A1265" s="76"/>
      <c r="B1265" s="20"/>
      <c r="C1265" s="135"/>
      <c r="D1265" s="136"/>
      <c r="E1265" s="135"/>
      <c r="G1265" s="81"/>
      <c r="H1265" s="82"/>
      <c r="I1265" s="82"/>
      <c r="J1265" s="82"/>
      <c r="K1265" s="82"/>
      <c r="L1265" s="82"/>
      <c r="M1265" s="82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</row>
    <row r="1266" spans="1:32" s="80" customFormat="1" x14ac:dyDescent="0.25">
      <c r="A1266" s="76"/>
      <c r="B1266" s="20"/>
      <c r="C1266" s="135"/>
      <c r="D1266" s="136"/>
      <c r="E1266" s="135"/>
      <c r="G1266" s="81"/>
      <c r="H1266" s="82"/>
      <c r="I1266" s="82"/>
      <c r="J1266" s="82"/>
      <c r="K1266" s="82"/>
      <c r="L1266" s="82"/>
      <c r="M1266" s="82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</row>
    <row r="1267" spans="1:32" s="80" customFormat="1" x14ac:dyDescent="0.25">
      <c r="A1267" s="76"/>
      <c r="B1267" s="20"/>
      <c r="C1267" s="135"/>
      <c r="D1267" s="136"/>
      <c r="E1267" s="135"/>
      <c r="G1267" s="81"/>
      <c r="H1267" s="82"/>
      <c r="I1267" s="82"/>
      <c r="J1267" s="82"/>
      <c r="K1267" s="82"/>
      <c r="L1267" s="82"/>
      <c r="M1267" s="82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</row>
    <row r="1268" spans="1:32" s="80" customFormat="1" x14ac:dyDescent="0.25">
      <c r="A1268" s="76"/>
      <c r="B1268" s="20"/>
      <c r="C1268" s="135"/>
      <c r="D1268" s="136"/>
      <c r="E1268" s="135"/>
      <c r="G1268" s="81"/>
      <c r="H1268" s="82"/>
      <c r="I1268" s="82"/>
      <c r="J1268" s="82"/>
      <c r="K1268" s="82"/>
      <c r="L1268" s="82"/>
      <c r="M1268" s="82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</row>
    <row r="1269" spans="1:32" s="80" customFormat="1" x14ac:dyDescent="0.25">
      <c r="A1269" s="76"/>
      <c r="B1269" s="20"/>
      <c r="C1269" s="135"/>
      <c r="D1269" s="136"/>
      <c r="E1269" s="135"/>
      <c r="G1269" s="81"/>
      <c r="H1269" s="82"/>
      <c r="I1269" s="82"/>
      <c r="J1269" s="82"/>
      <c r="K1269" s="82"/>
      <c r="L1269" s="82"/>
      <c r="M1269" s="82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</row>
    <row r="1270" spans="1:32" s="80" customFormat="1" x14ac:dyDescent="0.25">
      <c r="A1270" s="76"/>
      <c r="B1270" s="20"/>
      <c r="C1270" s="135"/>
      <c r="D1270" s="136"/>
      <c r="E1270" s="135"/>
      <c r="G1270" s="81"/>
      <c r="H1270" s="82"/>
      <c r="I1270" s="82"/>
      <c r="J1270" s="82"/>
      <c r="K1270" s="82"/>
      <c r="L1270" s="82"/>
      <c r="M1270" s="82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</row>
    <row r="1271" spans="1:32" s="80" customFormat="1" x14ac:dyDescent="0.25">
      <c r="A1271" s="76"/>
      <c r="B1271" s="20"/>
      <c r="C1271" s="135"/>
      <c r="D1271" s="136"/>
      <c r="E1271" s="135"/>
      <c r="G1271" s="81"/>
      <c r="H1271" s="82"/>
      <c r="I1271" s="82"/>
      <c r="J1271" s="82"/>
      <c r="K1271" s="82"/>
      <c r="L1271" s="82"/>
      <c r="M1271" s="82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</row>
    <row r="1272" spans="1:32" s="80" customFormat="1" x14ac:dyDescent="0.25">
      <c r="A1272" s="76"/>
      <c r="B1272" s="20"/>
      <c r="C1272" s="135"/>
      <c r="D1272" s="136"/>
      <c r="E1272" s="135"/>
      <c r="G1272" s="81"/>
      <c r="H1272" s="82"/>
      <c r="I1272" s="82"/>
      <c r="J1272" s="82"/>
      <c r="K1272" s="82"/>
      <c r="L1272" s="82"/>
      <c r="M1272" s="82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</row>
    <row r="1273" spans="1:32" s="80" customFormat="1" x14ac:dyDescent="0.25">
      <c r="A1273" s="76"/>
      <c r="B1273" s="20"/>
      <c r="C1273" s="135"/>
      <c r="D1273" s="136"/>
      <c r="E1273" s="135"/>
      <c r="G1273" s="81"/>
      <c r="H1273" s="82"/>
      <c r="I1273" s="82"/>
      <c r="J1273" s="82"/>
      <c r="K1273" s="82"/>
      <c r="L1273" s="82"/>
      <c r="M1273" s="82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</row>
    <row r="1274" spans="1:32" s="80" customFormat="1" x14ac:dyDescent="0.25">
      <c r="A1274" s="76"/>
      <c r="B1274" s="20"/>
      <c r="C1274" s="135"/>
      <c r="D1274" s="136"/>
      <c r="E1274" s="135"/>
      <c r="G1274" s="81"/>
      <c r="H1274" s="82"/>
      <c r="I1274" s="82"/>
      <c r="J1274" s="82"/>
      <c r="K1274" s="82"/>
      <c r="L1274" s="82"/>
      <c r="M1274" s="82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</row>
    <row r="1275" spans="1:32" s="80" customFormat="1" x14ac:dyDescent="0.25">
      <c r="A1275" s="76"/>
      <c r="B1275" s="20"/>
      <c r="C1275" s="135"/>
      <c r="D1275" s="136"/>
      <c r="E1275" s="135"/>
      <c r="G1275" s="81"/>
      <c r="H1275" s="82"/>
      <c r="I1275" s="82"/>
      <c r="J1275" s="82"/>
      <c r="K1275" s="82"/>
      <c r="L1275" s="82"/>
      <c r="M1275" s="82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</row>
    <row r="1276" spans="1:32" s="80" customFormat="1" x14ac:dyDescent="0.25">
      <c r="A1276" s="76"/>
      <c r="B1276" s="20"/>
      <c r="C1276" s="135"/>
      <c r="D1276" s="136"/>
      <c r="E1276" s="135"/>
      <c r="G1276" s="81"/>
      <c r="H1276" s="82"/>
      <c r="I1276" s="82"/>
      <c r="J1276" s="82"/>
      <c r="K1276" s="82"/>
      <c r="L1276" s="82"/>
      <c r="M1276" s="82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</row>
    <row r="1277" spans="1:32" s="80" customFormat="1" x14ac:dyDescent="0.25">
      <c r="A1277" s="76"/>
      <c r="B1277" s="20"/>
      <c r="C1277" s="135"/>
      <c r="D1277" s="136"/>
      <c r="E1277" s="135"/>
      <c r="G1277" s="81"/>
      <c r="H1277" s="82"/>
      <c r="I1277" s="82"/>
      <c r="J1277" s="82"/>
      <c r="K1277" s="82"/>
      <c r="L1277" s="82"/>
      <c r="M1277" s="82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</row>
    <row r="1278" spans="1:32" s="80" customFormat="1" x14ac:dyDescent="0.25">
      <c r="A1278" s="76"/>
      <c r="B1278" s="20"/>
      <c r="C1278" s="135"/>
      <c r="D1278" s="136"/>
      <c r="E1278" s="135"/>
      <c r="G1278" s="81"/>
      <c r="H1278" s="82"/>
      <c r="I1278" s="82"/>
      <c r="J1278" s="82"/>
      <c r="K1278" s="82"/>
      <c r="L1278" s="82"/>
      <c r="M1278" s="82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</row>
    <row r="1279" spans="1:32" s="80" customFormat="1" x14ac:dyDescent="0.25">
      <c r="A1279" s="76"/>
      <c r="B1279" s="20"/>
      <c r="C1279" s="135"/>
      <c r="D1279" s="136"/>
      <c r="E1279" s="135"/>
      <c r="G1279" s="81"/>
      <c r="H1279" s="82"/>
      <c r="I1279" s="82"/>
      <c r="J1279" s="82"/>
      <c r="K1279" s="82"/>
      <c r="L1279" s="82"/>
      <c r="M1279" s="82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</row>
    <row r="1280" spans="1:32" s="80" customFormat="1" x14ac:dyDescent="0.25">
      <c r="A1280" s="76"/>
      <c r="B1280" s="20"/>
      <c r="C1280" s="135"/>
      <c r="D1280" s="136"/>
      <c r="E1280" s="135"/>
      <c r="G1280" s="81"/>
      <c r="H1280" s="82"/>
      <c r="I1280" s="82"/>
      <c r="J1280" s="82"/>
      <c r="K1280" s="82"/>
      <c r="L1280" s="82"/>
      <c r="M1280" s="82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</row>
    <row r="1281" spans="1:32" s="80" customFormat="1" x14ac:dyDescent="0.25">
      <c r="A1281" s="76"/>
      <c r="B1281" s="20"/>
      <c r="C1281" s="135"/>
      <c r="D1281" s="136"/>
      <c r="E1281" s="135"/>
      <c r="G1281" s="81"/>
      <c r="H1281" s="82"/>
      <c r="I1281" s="82"/>
      <c r="J1281" s="82"/>
      <c r="K1281" s="82"/>
      <c r="L1281" s="82"/>
      <c r="M1281" s="82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</row>
    <row r="1282" spans="1:32" s="80" customFormat="1" x14ac:dyDescent="0.25">
      <c r="A1282" s="76"/>
      <c r="B1282" s="20"/>
      <c r="C1282" s="135"/>
      <c r="D1282" s="136"/>
      <c r="E1282" s="135"/>
      <c r="G1282" s="81"/>
      <c r="H1282" s="82"/>
      <c r="I1282" s="82"/>
      <c r="J1282" s="82"/>
      <c r="K1282" s="82"/>
      <c r="L1282" s="82"/>
      <c r="M1282" s="82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</row>
    <row r="1283" spans="1:32" s="80" customFormat="1" x14ac:dyDescent="0.25">
      <c r="A1283" s="76"/>
      <c r="B1283" s="20"/>
      <c r="C1283" s="135"/>
      <c r="D1283" s="136"/>
      <c r="E1283" s="135"/>
      <c r="G1283" s="81"/>
      <c r="H1283" s="82"/>
      <c r="I1283" s="82"/>
      <c r="J1283" s="82"/>
      <c r="K1283" s="82"/>
      <c r="L1283" s="82"/>
      <c r="M1283" s="82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</row>
    <row r="1284" spans="1:32" s="80" customFormat="1" x14ac:dyDescent="0.25">
      <c r="A1284" s="76"/>
      <c r="B1284" s="20"/>
      <c r="C1284" s="135"/>
      <c r="D1284" s="136"/>
      <c r="E1284" s="135"/>
      <c r="G1284" s="81"/>
      <c r="H1284" s="82"/>
      <c r="I1284" s="82"/>
      <c r="J1284" s="82"/>
      <c r="K1284" s="82"/>
      <c r="L1284" s="82"/>
      <c r="M1284" s="82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</row>
    <row r="1285" spans="1:32" s="80" customFormat="1" x14ac:dyDescent="0.25">
      <c r="A1285" s="76"/>
      <c r="B1285" s="20"/>
      <c r="C1285" s="135"/>
      <c r="D1285" s="136"/>
      <c r="E1285" s="135"/>
      <c r="G1285" s="81"/>
      <c r="H1285" s="82"/>
      <c r="I1285" s="82"/>
      <c r="J1285" s="82"/>
      <c r="K1285" s="82"/>
      <c r="L1285" s="82"/>
      <c r="M1285" s="82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</row>
    <row r="1286" spans="1:32" s="80" customFormat="1" x14ac:dyDescent="0.25">
      <c r="A1286" s="76"/>
      <c r="B1286" s="20"/>
      <c r="C1286" s="135"/>
      <c r="D1286" s="136"/>
      <c r="E1286" s="135"/>
      <c r="G1286" s="81"/>
      <c r="H1286" s="82"/>
      <c r="I1286" s="82"/>
      <c r="J1286" s="82"/>
      <c r="K1286" s="82"/>
      <c r="L1286" s="82"/>
      <c r="M1286" s="82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</row>
    <row r="1287" spans="1:32" s="80" customFormat="1" x14ac:dyDescent="0.25">
      <c r="A1287" s="76"/>
      <c r="B1287" s="20"/>
      <c r="C1287" s="135"/>
      <c r="D1287" s="136"/>
      <c r="E1287" s="135"/>
      <c r="G1287" s="81"/>
      <c r="H1287" s="82"/>
      <c r="I1287" s="82"/>
      <c r="J1287" s="82"/>
      <c r="K1287" s="82"/>
      <c r="L1287" s="82"/>
      <c r="M1287" s="82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</row>
    <row r="1288" spans="1:32" s="80" customFormat="1" x14ac:dyDescent="0.25">
      <c r="A1288" s="76"/>
      <c r="B1288" s="20"/>
      <c r="C1288" s="135"/>
      <c r="D1288" s="136"/>
      <c r="E1288" s="135"/>
      <c r="G1288" s="81"/>
      <c r="H1288" s="82"/>
      <c r="I1288" s="82"/>
      <c r="J1288" s="82"/>
      <c r="K1288" s="82"/>
      <c r="L1288" s="82"/>
      <c r="M1288" s="82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</row>
    <row r="1289" spans="1:32" s="80" customFormat="1" x14ac:dyDescent="0.25">
      <c r="A1289" s="76"/>
      <c r="B1289" s="20"/>
      <c r="C1289" s="135"/>
      <c r="D1289" s="136"/>
      <c r="E1289" s="135"/>
      <c r="G1289" s="81"/>
      <c r="H1289" s="82"/>
      <c r="I1289" s="82"/>
      <c r="J1289" s="82"/>
      <c r="K1289" s="82"/>
      <c r="L1289" s="82"/>
      <c r="M1289" s="82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</row>
    <row r="1290" spans="1:32" s="80" customFormat="1" x14ac:dyDescent="0.25">
      <c r="A1290" s="76"/>
      <c r="B1290" s="20"/>
      <c r="C1290" s="135"/>
      <c r="D1290" s="136"/>
      <c r="E1290" s="135"/>
      <c r="G1290" s="81"/>
      <c r="H1290" s="82"/>
      <c r="I1290" s="82"/>
      <c r="J1290" s="82"/>
      <c r="K1290" s="82"/>
      <c r="L1290" s="82"/>
      <c r="M1290" s="82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</row>
    <row r="1291" spans="1:32" s="80" customFormat="1" x14ac:dyDescent="0.25">
      <c r="A1291" s="76"/>
      <c r="B1291" s="20"/>
      <c r="C1291" s="135"/>
      <c r="D1291" s="136"/>
      <c r="E1291" s="135"/>
      <c r="G1291" s="81"/>
      <c r="H1291" s="82"/>
      <c r="I1291" s="82"/>
      <c r="J1291" s="82"/>
      <c r="K1291" s="82"/>
      <c r="L1291" s="82"/>
      <c r="M1291" s="82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</row>
    <row r="1292" spans="1:32" s="80" customFormat="1" x14ac:dyDescent="0.25">
      <c r="A1292" s="76"/>
      <c r="B1292" s="20"/>
      <c r="C1292" s="135"/>
      <c r="D1292" s="136"/>
      <c r="E1292" s="135"/>
      <c r="G1292" s="81"/>
      <c r="H1292" s="82"/>
      <c r="I1292" s="82"/>
      <c r="J1292" s="82"/>
      <c r="K1292" s="82"/>
      <c r="L1292" s="82"/>
      <c r="M1292" s="82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</row>
    <row r="1293" spans="1:32" s="80" customFormat="1" x14ac:dyDescent="0.25">
      <c r="A1293" s="76"/>
      <c r="B1293" s="20"/>
      <c r="C1293" s="135"/>
      <c r="D1293" s="136"/>
      <c r="E1293" s="135"/>
      <c r="G1293" s="81"/>
      <c r="H1293" s="82"/>
      <c r="I1293" s="82"/>
      <c r="J1293" s="82"/>
      <c r="K1293" s="82"/>
      <c r="L1293" s="82"/>
      <c r="M1293" s="82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</row>
    <row r="1294" spans="1:32" s="80" customFormat="1" x14ac:dyDescent="0.25">
      <c r="A1294" s="76"/>
      <c r="B1294" s="20"/>
      <c r="C1294" s="135"/>
      <c r="D1294" s="136"/>
      <c r="E1294" s="135"/>
      <c r="G1294" s="81"/>
      <c r="H1294" s="82"/>
      <c r="I1294" s="82"/>
      <c r="J1294" s="82"/>
      <c r="K1294" s="82"/>
      <c r="L1294" s="82"/>
      <c r="M1294" s="82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</row>
    <row r="1295" spans="1:32" s="80" customFormat="1" x14ac:dyDescent="0.25">
      <c r="A1295" s="76"/>
      <c r="B1295" s="20"/>
      <c r="C1295" s="135"/>
      <c r="D1295" s="136"/>
      <c r="E1295" s="135"/>
      <c r="G1295" s="81"/>
      <c r="H1295" s="82"/>
      <c r="I1295" s="82"/>
      <c r="J1295" s="82"/>
      <c r="K1295" s="82"/>
      <c r="L1295" s="82"/>
      <c r="M1295" s="82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</row>
    <row r="1296" spans="1:32" s="80" customFormat="1" x14ac:dyDescent="0.25">
      <c r="A1296" s="76"/>
      <c r="B1296" s="20"/>
      <c r="C1296" s="135"/>
      <c r="D1296" s="136"/>
      <c r="E1296" s="135"/>
      <c r="G1296" s="81"/>
      <c r="H1296" s="82"/>
      <c r="I1296" s="82"/>
      <c r="J1296" s="82"/>
      <c r="K1296" s="82"/>
      <c r="L1296" s="82"/>
      <c r="M1296" s="82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</row>
    <row r="1297" spans="1:32" s="80" customFormat="1" x14ac:dyDescent="0.25">
      <c r="A1297" s="76"/>
      <c r="B1297" s="20"/>
      <c r="C1297" s="135"/>
      <c r="D1297" s="136"/>
      <c r="E1297" s="135"/>
      <c r="G1297" s="81"/>
      <c r="H1297" s="82"/>
      <c r="I1297" s="82"/>
      <c r="J1297" s="82"/>
      <c r="K1297" s="82"/>
      <c r="L1297" s="82"/>
      <c r="M1297" s="82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</row>
    <row r="1298" spans="1:32" s="80" customFormat="1" x14ac:dyDescent="0.25">
      <c r="A1298" s="76"/>
      <c r="B1298" s="20"/>
      <c r="C1298" s="135"/>
      <c r="D1298" s="136"/>
      <c r="E1298" s="135"/>
      <c r="G1298" s="81"/>
      <c r="H1298" s="82"/>
      <c r="I1298" s="82"/>
      <c r="J1298" s="82"/>
      <c r="K1298" s="82"/>
      <c r="L1298" s="82"/>
      <c r="M1298" s="82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</row>
    <row r="1299" spans="1:32" s="80" customFormat="1" x14ac:dyDescent="0.25">
      <c r="A1299" s="76"/>
      <c r="B1299" s="20"/>
      <c r="C1299" s="135"/>
      <c r="D1299" s="136"/>
      <c r="E1299" s="135"/>
      <c r="G1299" s="81"/>
      <c r="H1299" s="82"/>
      <c r="I1299" s="82"/>
      <c r="J1299" s="82"/>
      <c r="K1299" s="82"/>
      <c r="L1299" s="82"/>
      <c r="M1299" s="82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</row>
    <row r="1300" spans="1:32" s="80" customFormat="1" x14ac:dyDescent="0.25">
      <c r="A1300" s="76"/>
      <c r="B1300" s="20"/>
      <c r="C1300" s="135"/>
      <c r="D1300" s="136"/>
      <c r="E1300" s="135"/>
      <c r="G1300" s="81"/>
      <c r="H1300" s="82"/>
      <c r="I1300" s="82"/>
      <c r="J1300" s="82"/>
      <c r="K1300" s="82"/>
      <c r="L1300" s="82"/>
      <c r="M1300" s="82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</row>
    <row r="1301" spans="1:32" s="80" customFormat="1" x14ac:dyDescent="0.25">
      <c r="A1301" s="76"/>
      <c r="B1301" s="20"/>
      <c r="C1301" s="135"/>
      <c r="D1301" s="136"/>
      <c r="E1301" s="135"/>
      <c r="G1301" s="81"/>
      <c r="H1301" s="82"/>
      <c r="I1301" s="82"/>
      <c r="J1301" s="82"/>
      <c r="K1301" s="82"/>
      <c r="L1301" s="82"/>
      <c r="M1301" s="82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</row>
    <row r="1302" spans="1:32" s="80" customFormat="1" x14ac:dyDescent="0.25">
      <c r="A1302" s="76"/>
      <c r="B1302" s="20"/>
      <c r="C1302" s="135"/>
      <c r="D1302" s="136"/>
      <c r="E1302" s="135"/>
      <c r="G1302" s="81"/>
      <c r="H1302" s="82"/>
      <c r="I1302" s="82"/>
      <c r="J1302" s="82"/>
      <c r="K1302" s="82"/>
      <c r="L1302" s="82"/>
      <c r="M1302" s="82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</row>
    <row r="1303" spans="1:32" s="80" customFormat="1" x14ac:dyDescent="0.25">
      <c r="A1303" s="76"/>
      <c r="B1303" s="20"/>
      <c r="C1303" s="135"/>
      <c r="D1303" s="136"/>
      <c r="E1303" s="135"/>
      <c r="G1303" s="81"/>
      <c r="H1303" s="82"/>
      <c r="I1303" s="82"/>
      <c r="J1303" s="82"/>
      <c r="K1303" s="82"/>
      <c r="L1303" s="82"/>
      <c r="M1303" s="82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</row>
    <row r="1304" spans="1:32" s="80" customFormat="1" x14ac:dyDescent="0.25">
      <c r="A1304" s="76"/>
      <c r="B1304" s="20"/>
      <c r="C1304" s="135"/>
      <c r="D1304" s="136"/>
      <c r="E1304" s="135"/>
      <c r="G1304" s="81"/>
      <c r="H1304" s="82"/>
      <c r="I1304" s="82"/>
      <c r="J1304" s="82"/>
      <c r="K1304" s="82"/>
      <c r="L1304" s="82"/>
      <c r="M1304" s="82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</row>
    <row r="1305" spans="1:32" s="80" customFormat="1" x14ac:dyDescent="0.25">
      <c r="A1305" s="76"/>
      <c r="B1305" s="20"/>
      <c r="C1305" s="135"/>
      <c r="D1305" s="136"/>
      <c r="E1305" s="135"/>
      <c r="G1305" s="81"/>
      <c r="H1305" s="82"/>
      <c r="I1305" s="82"/>
      <c r="J1305" s="82"/>
      <c r="K1305" s="82"/>
      <c r="L1305" s="82"/>
      <c r="M1305" s="82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</row>
    <row r="1306" spans="1:32" s="80" customFormat="1" x14ac:dyDescent="0.25">
      <c r="A1306" s="76"/>
      <c r="B1306" s="20"/>
      <c r="C1306" s="135"/>
      <c r="D1306" s="136"/>
      <c r="E1306" s="135"/>
      <c r="G1306" s="81"/>
      <c r="H1306" s="82"/>
      <c r="I1306" s="82"/>
      <c r="J1306" s="82"/>
      <c r="K1306" s="82"/>
      <c r="L1306" s="82"/>
      <c r="M1306" s="82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</row>
    <row r="1307" spans="1:32" s="80" customFormat="1" x14ac:dyDescent="0.25">
      <c r="A1307" s="76"/>
      <c r="B1307" s="20"/>
      <c r="C1307" s="135"/>
      <c r="D1307" s="136"/>
      <c r="E1307" s="135"/>
      <c r="G1307" s="81"/>
      <c r="H1307" s="82"/>
      <c r="I1307" s="82"/>
      <c r="J1307" s="82"/>
      <c r="K1307" s="82"/>
      <c r="L1307" s="82"/>
      <c r="M1307" s="82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</row>
    <row r="1308" spans="1:32" s="80" customFormat="1" x14ac:dyDescent="0.25">
      <c r="A1308" s="76"/>
      <c r="B1308" s="20"/>
      <c r="C1308" s="135"/>
      <c r="D1308" s="136"/>
      <c r="E1308" s="135"/>
      <c r="G1308" s="81"/>
      <c r="H1308" s="82"/>
      <c r="I1308" s="82"/>
      <c r="J1308" s="82"/>
      <c r="K1308" s="82"/>
      <c r="L1308" s="82"/>
      <c r="M1308" s="82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</row>
    <row r="1309" spans="1:32" s="80" customFormat="1" x14ac:dyDescent="0.25">
      <c r="A1309" s="76"/>
      <c r="B1309" s="20"/>
      <c r="C1309" s="135"/>
      <c r="D1309" s="136"/>
      <c r="E1309" s="135"/>
      <c r="G1309" s="81"/>
      <c r="H1309" s="82"/>
      <c r="I1309" s="82"/>
      <c r="J1309" s="82"/>
      <c r="K1309" s="82"/>
      <c r="L1309" s="82"/>
      <c r="M1309" s="82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</row>
    <row r="1310" spans="1:32" s="80" customFormat="1" x14ac:dyDescent="0.25">
      <c r="A1310" s="76"/>
      <c r="B1310" s="20"/>
      <c r="C1310" s="135"/>
      <c r="D1310" s="136"/>
      <c r="E1310" s="135"/>
      <c r="G1310" s="81"/>
      <c r="H1310" s="82"/>
      <c r="I1310" s="82"/>
      <c r="J1310" s="82"/>
      <c r="K1310" s="82"/>
      <c r="L1310" s="82"/>
      <c r="M1310" s="82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</row>
    <row r="1311" spans="1:32" s="80" customFormat="1" x14ac:dyDescent="0.25">
      <c r="A1311" s="76"/>
      <c r="B1311" s="20"/>
      <c r="C1311" s="135"/>
      <c r="D1311" s="136"/>
      <c r="E1311" s="135"/>
      <c r="G1311" s="81"/>
      <c r="H1311" s="82"/>
      <c r="I1311" s="82"/>
      <c r="J1311" s="82"/>
      <c r="K1311" s="82"/>
      <c r="L1311" s="82"/>
      <c r="M1311" s="82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</row>
    <row r="1312" spans="1:32" s="80" customFormat="1" x14ac:dyDescent="0.25">
      <c r="A1312" s="76"/>
      <c r="B1312" s="20"/>
      <c r="C1312" s="135"/>
      <c r="D1312" s="136"/>
      <c r="E1312" s="135"/>
      <c r="G1312" s="81"/>
      <c r="H1312" s="82"/>
      <c r="I1312" s="82"/>
      <c r="J1312" s="82"/>
      <c r="K1312" s="82"/>
      <c r="L1312" s="82"/>
      <c r="M1312" s="82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</row>
    <row r="1313" spans="1:32" s="80" customFormat="1" x14ac:dyDescent="0.25">
      <c r="A1313" s="76"/>
      <c r="B1313" s="20"/>
      <c r="C1313" s="135"/>
      <c r="D1313" s="136"/>
      <c r="E1313" s="135"/>
      <c r="G1313" s="81"/>
      <c r="H1313" s="82"/>
      <c r="I1313" s="82"/>
      <c r="J1313" s="82"/>
      <c r="K1313" s="82"/>
      <c r="L1313" s="82"/>
      <c r="M1313" s="82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</row>
    <row r="1314" spans="1:32" s="80" customFormat="1" x14ac:dyDescent="0.25">
      <c r="A1314" s="76"/>
      <c r="B1314" s="20"/>
      <c r="C1314" s="135"/>
      <c r="D1314" s="136"/>
      <c r="E1314" s="135"/>
      <c r="G1314" s="81"/>
      <c r="H1314" s="82"/>
      <c r="I1314" s="82"/>
      <c r="J1314" s="82"/>
      <c r="K1314" s="82"/>
      <c r="L1314" s="82"/>
      <c r="M1314" s="82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</row>
    <row r="1315" spans="1:32" s="80" customFormat="1" x14ac:dyDescent="0.25">
      <c r="A1315" s="76"/>
      <c r="B1315" s="20"/>
      <c r="C1315" s="135"/>
      <c r="D1315" s="136"/>
      <c r="E1315" s="135"/>
      <c r="G1315" s="81"/>
      <c r="H1315" s="82"/>
      <c r="I1315" s="82"/>
      <c r="J1315" s="82"/>
      <c r="K1315" s="82"/>
      <c r="L1315" s="82"/>
      <c r="M1315" s="82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</row>
    <row r="1316" spans="1:32" s="80" customFormat="1" x14ac:dyDescent="0.25">
      <c r="A1316" s="76"/>
      <c r="B1316" s="20"/>
      <c r="C1316" s="135"/>
      <c r="D1316" s="136"/>
      <c r="E1316" s="135"/>
      <c r="G1316" s="81"/>
      <c r="H1316" s="82"/>
      <c r="I1316" s="82"/>
      <c r="J1316" s="82"/>
      <c r="K1316" s="82"/>
      <c r="L1316" s="82"/>
      <c r="M1316" s="82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</row>
    <row r="1317" spans="1:32" s="80" customFormat="1" x14ac:dyDescent="0.25">
      <c r="A1317" s="76"/>
      <c r="B1317" s="20"/>
      <c r="C1317" s="135"/>
      <c r="D1317" s="136"/>
      <c r="E1317" s="135"/>
      <c r="G1317" s="81"/>
      <c r="H1317" s="82"/>
      <c r="I1317" s="82"/>
      <c r="J1317" s="82"/>
      <c r="K1317" s="82"/>
      <c r="L1317" s="82"/>
      <c r="M1317" s="82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</row>
    <row r="1318" spans="1:32" s="80" customFormat="1" x14ac:dyDescent="0.25">
      <c r="A1318" s="76"/>
      <c r="B1318" s="20"/>
      <c r="C1318" s="135"/>
      <c r="D1318" s="136"/>
      <c r="E1318" s="135"/>
      <c r="G1318" s="81"/>
      <c r="H1318" s="82"/>
      <c r="I1318" s="82"/>
      <c r="J1318" s="82"/>
      <c r="K1318" s="82"/>
      <c r="L1318" s="82"/>
      <c r="M1318" s="82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</row>
    <row r="1319" spans="1:32" s="80" customFormat="1" x14ac:dyDescent="0.25">
      <c r="A1319" s="76"/>
      <c r="B1319" s="20"/>
      <c r="C1319" s="135"/>
      <c r="D1319" s="136"/>
      <c r="E1319" s="135"/>
      <c r="G1319" s="81"/>
      <c r="H1319" s="82"/>
      <c r="I1319" s="82"/>
      <c r="J1319" s="82"/>
      <c r="K1319" s="82"/>
      <c r="L1319" s="82"/>
      <c r="M1319" s="82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</row>
    <row r="1320" spans="1:32" s="80" customFormat="1" x14ac:dyDescent="0.25">
      <c r="A1320" s="76"/>
      <c r="B1320" s="20"/>
      <c r="C1320" s="135"/>
      <c r="D1320" s="136"/>
      <c r="E1320" s="135"/>
      <c r="G1320" s="81"/>
      <c r="H1320" s="82"/>
      <c r="I1320" s="82"/>
      <c r="J1320" s="82"/>
      <c r="K1320" s="82"/>
      <c r="L1320" s="82"/>
      <c r="M1320" s="82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</row>
    <row r="1321" spans="1:32" s="80" customFormat="1" x14ac:dyDescent="0.25">
      <c r="A1321" s="76"/>
      <c r="B1321" s="20"/>
      <c r="C1321" s="135"/>
      <c r="D1321" s="136"/>
      <c r="E1321" s="135"/>
      <c r="G1321" s="81"/>
      <c r="H1321" s="82"/>
      <c r="I1321" s="82"/>
      <c r="J1321" s="82"/>
      <c r="K1321" s="82"/>
      <c r="L1321" s="82"/>
      <c r="M1321" s="82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</row>
    <row r="1322" spans="1:32" s="80" customFormat="1" x14ac:dyDescent="0.25">
      <c r="A1322" s="76"/>
      <c r="B1322" s="20"/>
      <c r="C1322" s="135"/>
      <c r="D1322" s="136"/>
      <c r="E1322" s="135"/>
      <c r="G1322" s="81"/>
      <c r="H1322" s="82"/>
      <c r="I1322" s="82"/>
      <c r="J1322" s="82"/>
      <c r="K1322" s="82"/>
      <c r="L1322" s="82"/>
      <c r="M1322" s="82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</row>
    <row r="1323" spans="1:32" s="80" customFormat="1" x14ac:dyDescent="0.25">
      <c r="A1323" s="76"/>
      <c r="B1323" s="20"/>
      <c r="C1323" s="135"/>
      <c r="D1323" s="136"/>
      <c r="E1323" s="135"/>
      <c r="G1323" s="81"/>
      <c r="H1323" s="82"/>
      <c r="I1323" s="82"/>
      <c r="J1323" s="82"/>
      <c r="K1323" s="82"/>
      <c r="L1323" s="82"/>
      <c r="M1323" s="82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</row>
    <row r="1324" spans="1:32" s="80" customFormat="1" x14ac:dyDescent="0.25">
      <c r="A1324" s="76"/>
      <c r="B1324" s="20"/>
      <c r="C1324" s="135"/>
      <c r="D1324" s="136"/>
      <c r="E1324" s="135"/>
      <c r="G1324" s="81"/>
      <c r="H1324" s="82"/>
      <c r="I1324" s="82"/>
      <c r="J1324" s="82"/>
      <c r="K1324" s="82"/>
      <c r="L1324" s="82"/>
      <c r="M1324" s="82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</row>
    <row r="1325" spans="1:32" s="80" customFormat="1" x14ac:dyDescent="0.25">
      <c r="A1325" s="76"/>
      <c r="B1325" s="20"/>
      <c r="C1325" s="135"/>
      <c r="D1325" s="136"/>
      <c r="E1325" s="135"/>
      <c r="G1325" s="81"/>
      <c r="H1325" s="82"/>
      <c r="I1325" s="82"/>
      <c r="J1325" s="82"/>
      <c r="K1325" s="82"/>
      <c r="L1325" s="82"/>
      <c r="M1325" s="82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</row>
    <row r="1326" spans="1:32" s="80" customFormat="1" x14ac:dyDescent="0.25">
      <c r="A1326" s="76"/>
      <c r="B1326" s="20"/>
      <c r="C1326" s="135"/>
      <c r="D1326" s="136"/>
      <c r="E1326" s="135"/>
      <c r="G1326" s="81"/>
      <c r="H1326" s="82"/>
      <c r="I1326" s="82"/>
      <c r="J1326" s="82"/>
      <c r="K1326" s="82"/>
      <c r="L1326" s="82"/>
      <c r="M1326" s="82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</row>
    <row r="1327" spans="1:32" s="80" customFormat="1" x14ac:dyDescent="0.25">
      <c r="A1327" s="76"/>
      <c r="B1327" s="20"/>
      <c r="C1327" s="135"/>
      <c r="D1327" s="136"/>
      <c r="E1327" s="135"/>
      <c r="G1327" s="81"/>
      <c r="H1327" s="82"/>
      <c r="I1327" s="82"/>
      <c r="J1327" s="82"/>
      <c r="K1327" s="82"/>
      <c r="L1327" s="82"/>
      <c r="M1327" s="82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</row>
    <row r="1328" spans="1:32" s="80" customFormat="1" x14ac:dyDescent="0.25">
      <c r="A1328" s="76"/>
      <c r="B1328" s="20"/>
      <c r="C1328" s="135"/>
      <c r="D1328" s="136"/>
      <c r="E1328" s="135"/>
      <c r="G1328" s="81"/>
      <c r="H1328" s="82"/>
      <c r="I1328" s="82"/>
      <c r="J1328" s="82"/>
      <c r="K1328" s="82"/>
      <c r="L1328" s="82"/>
      <c r="M1328" s="82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</row>
    <row r="1329" spans="1:32" s="80" customFormat="1" x14ac:dyDescent="0.25">
      <c r="A1329" s="76"/>
      <c r="B1329" s="20"/>
      <c r="C1329" s="135"/>
      <c r="D1329" s="136"/>
      <c r="E1329" s="135"/>
      <c r="G1329" s="81"/>
      <c r="H1329" s="82"/>
      <c r="I1329" s="82"/>
      <c r="J1329" s="82"/>
      <c r="K1329" s="82"/>
      <c r="L1329" s="82"/>
      <c r="M1329" s="82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</row>
    <row r="1330" spans="1:32" s="80" customFormat="1" x14ac:dyDescent="0.25">
      <c r="A1330" s="76"/>
      <c r="B1330" s="20"/>
      <c r="C1330" s="135"/>
      <c r="D1330" s="136"/>
      <c r="E1330" s="135"/>
      <c r="G1330" s="81"/>
      <c r="H1330" s="82"/>
      <c r="I1330" s="82"/>
      <c r="J1330" s="82"/>
      <c r="K1330" s="82"/>
      <c r="L1330" s="82"/>
      <c r="M1330" s="82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</row>
    <row r="1331" spans="1:32" s="80" customFormat="1" x14ac:dyDescent="0.25">
      <c r="A1331" s="76"/>
      <c r="B1331" s="20"/>
      <c r="C1331" s="135"/>
      <c r="D1331" s="136"/>
      <c r="E1331" s="135"/>
      <c r="G1331" s="81"/>
      <c r="H1331" s="82"/>
      <c r="I1331" s="82"/>
      <c r="J1331" s="82"/>
      <c r="K1331" s="82"/>
      <c r="L1331" s="82"/>
      <c r="M1331" s="82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</row>
    <row r="1332" spans="1:32" s="80" customFormat="1" x14ac:dyDescent="0.25">
      <c r="A1332" s="76"/>
      <c r="B1332" s="20"/>
      <c r="C1332" s="135"/>
      <c r="D1332" s="136"/>
      <c r="E1332" s="135"/>
      <c r="G1332" s="81"/>
      <c r="H1332" s="82"/>
      <c r="I1332" s="82"/>
      <c r="J1332" s="82"/>
      <c r="K1332" s="82"/>
      <c r="L1332" s="82"/>
      <c r="M1332" s="82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</row>
    <row r="1333" spans="1:32" s="80" customFormat="1" x14ac:dyDescent="0.25">
      <c r="A1333" s="76"/>
      <c r="B1333" s="20"/>
      <c r="C1333" s="135"/>
      <c r="D1333" s="136"/>
      <c r="E1333" s="135"/>
      <c r="G1333" s="81"/>
      <c r="H1333" s="82"/>
      <c r="I1333" s="82"/>
      <c r="J1333" s="82"/>
      <c r="K1333" s="82"/>
      <c r="L1333" s="82"/>
      <c r="M1333" s="82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</row>
    <row r="1334" spans="1:32" s="80" customFormat="1" x14ac:dyDescent="0.25">
      <c r="A1334" s="76"/>
      <c r="B1334" s="20"/>
      <c r="C1334" s="135"/>
      <c r="D1334" s="136"/>
      <c r="E1334" s="135"/>
      <c r="G1334" s="81"/>
      <c r="H1334" s="82"/>
      <c r="I1334" s="82"/>
      <c r="J1334" s="82"/>
      <c r="K1334" s="82"/>
      <c r="L1334" s="82"/>
      <c r="M1334" s="82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</row>
    <row r="1335" spans="1:32" s="80" customFormat="1" x14ac:dyDescent="0.25">
      <c r="A1335" s="76"/>
      <c r="B1335" s="20"/>
      <c r="C1335" s="135"/>
      <c r="D1335" s="136"/>
      <c r="E1335" s="135"/>
      <c r="G1335" s="81"/>
      <c r="H1335" s="82"/>
      <c r="I1335" s="82"/>
      <c r="J1335" s="82"/>
      <c r="K1335" s="82"/>
      <c r="L1335" s="82"/>
      <c r="M1335" s="82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</row>
    <row r="1336" spans="1:32" s="80" customFormat="1" x14ac:dyDescent="0.25">
      <c r="A1336" s="76"/>
      <c r="B1336" s="20"/>
      <c r="C1336" s="135"/>
      <c r="D1336" s="136"/>
      <c r="E1336" s="135"/>
      <c r="G1336" s="81"/>
      <c r="H1336" s="82"/>
      <c r="I1336" s="82"/>
      <c r="J1336" s="82"/>
      <c r="K1336" s="82"/>
      <c r="L1336" s="82"/>
      <c r="M1336" s="82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</row>
    <row r="1337" spans="1:32" s="80" customFormat="1" x14ac:dyDescent="0.25">
      <c r="A1337" s="76"/>
      <c r="B1337" s="20"/>
      <c r="C1337" s="135"/>
      <c r="D1337" s="136"/>
      <c r="E1337" s="135"/>
      <c r="G1337" s="81"/>
      <c r="H1337" s="82"/>
      <c r="I1337" s="82"/>
      <c r="J1337" s="82"/>
      <c r="K1337" s="82"/>
      <c r="L1337" s="82"/>
      <c r="M1337" s="82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</row>
    <row r="1338" spans="1:32" s="80" customFormat="1" x14ac:dyDescent="0.25">
      <c r="A1338" s="76"/>
      <c r="B1338" s="20"/>
      <c r="C1338" s="135"/>
      <c r="D1338" s="136"/>
      <c r="E1338" s="135"/>
      <c r="G1338" s="81"/>
      <c r="H1338" s="82"/>
      <c r="I1338" s="82"/>
      <c r="J1338" s="82"/>
      <c r="K1338" s="82"/>
      <c r="L1338" s="82"/>
      <c r="M1338" s="82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</row>
    <row r="1339" spans="1:32" s="80" customFormat="1" x14ac:dyDescent="0.25">
      <c r="A1339" s="76"/>
      <c r="B1339" s="20"/>
      <c r="C1339" s="135"/>
      <c r="D1339" s="136"/>
      <c r="E1339" s="135"/>
      <c r="G1339" s="81"/>
      <c r="H1339" s="82"/>
      <c r="I1339" s="82"/>
      <c r="J1339" s="82"/>
      <c r="K1339" s="82"/>
      <c r="L1339" s="82"/>
      <c r="M1339" s="82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</row>
    <row r="1340" spans="1:32" s="80" customFormat="1" x14ac:dyDescent="0.25">
      <c r="A1340" s="76"/>
      <c r="B1340" s="20"/>
      <c r="C1340" s="135"/>
      <c r="D1340" s="136"/>
      <c r="E1340" s="135"/>
      <c r="G1340" s="81"/>
      <c r="H1340" s="82"/>
      <c r="I1340" s="82"/>
      <c r="J1340" s="82"/>
      <c r="K1340" s="82"/>
      <c r="L1340" s="82"/>
      <c r="M1340" s="82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</row>
    <row r="1341" spans="1:32" s="80" customFormat="1" x14ac:dyDescent="0.25">
      <c r="A1341" s="76"/>
      <c r="B1341" s="20"/>
      <c r="C1341" s="135"/>
      <c r="D1341" s="136"/>
      <c r="E1341" s="135"/>
      <c r="G1341" s="81"/>
      <c r="H1341" s="82"/>
      <c r="I1341" s="82"/>
      <c r="J1341" s="82"/>
      <c r="K1341" s="82"/>
      <c r="L1341" s="82"/>
      <c r="M1341" s="82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</row>
    <row r="1342" spans="1:32" s="80" customFormat="1" x14ac:dyDescent="0.25">
      <c r="A1342" s="76"/>
      <c r="B1342" s="20"/>
      <c r="C1342" s="135"/>
      <c r="D1342" s="136"/>
      <c r="E1342" s="135"/>
      <c r="G1342" s="81"/>
      <c r="H1342" s="82"/>
      <c r="I1342" s="82"/>
      <c r="J1342" s="82"/>
      <c r="K1342" s="82"/>
      <c r="L1342" s="82"/>
      <c r="M1342" s="82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</row>
    <row r="1343" spans="1:32" s="80" customFormat="1" x14ac:dyDescent="0.25">
      <c r="A1343" s="76"/>
      <c r="B1343" s="20"/>
      <c r="C1343" s="135"/>
      <c r="D1343" s="136"/>
      <c r="E1343" s="135"/>
      <c r="G1343" s="81"/>
      <c r="H1343" s="82"/>
      <c r="I1343" s="82"/>
      <c r="J1343" s="82"/>
      <c r="K1343" s="82"/>
      <c r="L1343" s="82"/>
      <c r="M1343" s="82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</row>
    <row r="1344" spans="1:32" s="80" customFormat="1" x14ac:dyDescent="0.25">
      <c r="A1344" s="76"/>
      <c r="B1344" s="20"/>
      <c r="C1344" s="135"/>
      <c r="D1344" s="136"/>
      <c r="E1344" s="135"/>
      <c r="G1344" s="81"/>
      <c r="H1344" s="82"/>
      <c r="I1344" s="82"/>
      <c r="J1344" s="82"/>
      <c r="K1344" s="82"/>
      <c r="L1344" s="82"/>
      <c r="M1344" s="82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</row>
    <row r="1345" spans="1:32" s="80" customFormat="1" x14ac:dyDescent="0.25">
      <c r="A1345" s="76"/>
      <c r="B1345" s="20"/>
      <c r="C1345" s="135"/>
      <c r="D1345" s="136"/>
      <c r="E1345" s="135"/>
      <c r="G1345" s="81"/>
      <c r="H1345" s="82"/>
      <c r="I1345" s="82"/>
      <c r="J1345" s="82"/>
      <c r="K1345" s="82"/>
      <c r="L1345" s="82"/>
      <c r="M1345" s="82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</row>
    <row r="1346" spans="1:32" s="80" customFormat="1" x14ac:dyDescent="0.25">
      <c r="A1346" s="76"/>
      <c r="B1346" s="20"/>
      <c r="C1346" s="135"/>
      <c r="D1346" s="136"/>
      <c r="E1346" s="135"/>
      <c r="G1346" s="81"/>
      <c r="H1346" s="82"/>
      <c r="I1346" s="82"/>
      <c r="J1346" s="82"/>
      <c r="K1346" s="82"/>
      <c r="L1346" s="82"/>
      <c r="M1346" s="82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</row>
    <row r="1347" spans="1:32" s="80" customFormat="1" x14ac:dyDescent="0.25">
      <c r="A1347" s="76"/>
      <c r="B1347" s="20"/>
      <c r="C1347" s="135"/>
      <c r="D1347" s="136"/>
      <c r="E1347" s="135"/>
      <c r="G1347" s="81"/>
      <c r="H1347" s="82"/>
      <c r="I1347" s="82"/>
      <c r="J1347" s="82"/>
      <c r="K1347" s="82"/>
      <c r="L1347" s="82"/>
      <c r="M1347" s="82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</row>
    <row r="1348" spans="1:32" s="80" customFormat="1" x14ac:dyDescent="0.25">
      <c r="A1348" s="76"/>
      <c r="B1348" s="20"/>
      <c r="C1348" s="135"/>
      <c r="D1348" s="136"/>
      <c r="E1348" s="135"/>
      <c r="G1348" s="81"/>
      <c r="H1348" s="82"/>
      <c r="I1348" s="82"/>
      <c r="J1348" s="82"/>
      <c r="K1348" s="82"/>
      <c r="L1348" s="82"/>
      <c r="M1348" s="82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</row>
    <row r="1349" spans="1:32" s="80" customFormat="1" x14ac:dyDescent="0.25">
      <c r="A1349" s="76"/>
      <c r="B1349" s="20"/>
      <c r="C1349" s="135"/>
      <c r="D1349" s="136"/>
      <c r="E1349" s="135"/>
      <c r="G1349" s="81"/>
      <c r="H1349" s="82"/>
      <c r="I1349" s="82"/>
      <c r="J1349" s="82"/>
      <c r="K1349" s="82"/>
      <c r="L1349" s="82"/>
      <c r="M1349" s="82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</row>
    <row r="1350" spans="1:32" s="80" customFormat="1" x14ac:dyDescent="0.25">
      <c r="A1350" s="76"/>
      <c r="B1350" s="20"/>
      <c r="C1350" s="135"/>
      <c r="D1350" s="136"/>
      <c r="E1350" s="135"/>
      <c r="G1350" s="81"/>
      <c r="H1350" s="82"/>
      <c r="I1350" s="82"/>
      <c r="J1350" s="82"/>
      <c r="K1350" s="82"/>
      <c r="L1350" s="82"/>
      <c r="M1350" s="82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</row>
    <row r="1351" spans="1:32" s="80" customFormat="1" x14ac:dyDescent="0.25">
      <c r="A1351" s="76"/>
      <c r="B1351" s="20"/>
      <c r="C1351" s="135"/>
      <c r="D1351" s="136"/>
      <c r="E1351" s="135"/>
      <c r="G1351" s="81"/>
      <c r="H1351" s="82"/>
      <c r="I1351" s="82"/>
      <c r="J1351" s="82"/>
      <c r="K1351" s="82"/>
      <c r="L1351" s="82"/>
      <c r="M1351" s="82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</row>
    <row r="1352" spans="1:32" s="80" customFormat="1" x14ac:dyDescent="0.25">
      <c r="A1352" s="76"/>
      <c r="B1352" s="20"/>
      <c r="C1352" s="135"/>
      <c r="D1352" s="136"/>
      <c r="E1352" s="135"/>
      <c r="G1352" s="81"/>
      <c r="H1352" s="82"/>
      <c r="I1352" s="82"/>
      <c r="J1352" s="82"/>
      <c r="K1352" s="82"/>
      <c r="L1352" s="82"/>
      <c r="M1352" s="82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</row>
    <row r="1353" spans="1:32" s="80" customFormat="1" x14ac:dyDescent="0.25">
      <c r="A1353" s="76"/>
      <c r="B1353" s="20"/>
      <c r="C1353" s="135"/>
      <c r="D1353" s="136"/>
      <c r="E1353" s="135"/>
      <c r="G1353" s="81"/>
      <c r="H1353" s="82"/>
      <c r="I1353" s="82"/>
      <c r="J1353" s="82"/>
      <c r="K1353" s="82"/>
      <c r="L1353" s="82"/>
      <c r="M1353" s="82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</row>
    <row r="1354" spans="1:32" s="80" customFormat="1" x14ac:dyDescent="0.25">
      <c r="A1354" s="76"/>
      <c r="B1354" s="20"/>
      <c r="C1354" s="135"/>
      <c r="D1354" s="136"/>
      <c r="E1354" s="135"/>
      <c r="G1354" s="81"/>
      <c r="H1354" s="82"/>
      <c r="I1354" s="82"/>
      <c r="J1354" s="82"/>
      <c r="K1354" s="82"/>
      <c r="L1354" s="82"/>
      <c r="M1354" s="82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</row>
    <row r="1355" spans="1:32" s="80" customFormat="1" x14ac:dyDescent="0.25">
      <c r="A1355" s="76"/>
      <c r="B1355" s="20"/>
      <c r="C1355" s="135"/>
      <c r="D1355" s="136"/>
      <c r="E1355" s="135"/>
      <c r="G1355" s="81"/>
      <c r="H1355" s="82"/>
      <c r="I1355" s="82"/>
      <c r="J1355" s="82"/>
      <c r="K1355" s="82"/>
      <c r="L1355" s="82"/>
      <c r="M1355" s="82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</row>
    <row r="1356" spans="1:32" s="80" customFormat="1" x14ac:dyDescent="0.25">
      <c r="A1356" s="76"/>
      <c r="B1356" s="20"/>
      <c r="C1356" s="135"/>
      <c r="D1356" s="136"/>
      <c r="E1356" s="135"/>
      <c r="G1356" s="81"/>
      <c r="H1356" s="82"/>
      <c r="I1356" s="82"/>
      <c r="J1356" s="82"/>
      <c r="K1356" s="82"/>
      <c r="L1356" s="82"/>
      <c r="M1356" s="82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</row>
    <row r="1357" spans="1:32" s="80" customFormat="1" x14ac:dyDescent="0.25">
      <c r="A1357" s="76"/>
      <c r="B1357" s="20"/>
      <c r="C1357" s="135"/>
      <c r="D1357" s="136"/>
      <c r="E1357" s="135"/>
      <c r="G1357" s="81"/>
      <c r="H1357" s="82"/>
      <c r="I1357" s="82"/>
      <c r="J1357" s="82"/>
      <c r="K1357" s="82"/>
      <c r="L1357" s="82"/>
      <c r="M1357" s="82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</row>
    <row r="1358" spans="1:32" s="80" customFormat="1" x14ac:dyDescent="0.25">
      <c r="A1358" s="76"/>
      <c r="B1358" s="20"/>
      <c r="C1358" s="135"/>
      <c r="D1358" s="136"/>
      <c r="E1358" s="135"/>
      <c r="G1358" s="81"/>
      <c r="H1358" s="82"/>
      <c r="I1358" s="82"/>
      <c r="J1358" s="82"/>
      <c r="K1358" s="82"/>
      <c r="L1358" s="82"/>
      <c r="M1358" s="82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</row>
    <row r="1359" spans="1:32" s="80" customFormat="1" x14ac:dyDescent="0.25">
      <c r="A1359" s="76"/>
      <c r="B1359" s="20"/>
      <c r="C1359" s="135"/>
      <c r="D1359" s="136"/>
      <c r="E1359" s="135"/>
      <c r="G1359" s="81"/>
      <c r="H1359" s="82"/>
      <c r="I1359" s="82"/>
      <c r="J1359" s="82"/>
      <c r="K1359" s="82"/>
      <c r="L1359" s="82"/>
      <c r="M1359" s="82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</row>
    <row r="1360" spans="1:32" s="80" customFormat="1" x14ac:dyDescent="0.25">
      <c r="A1360" s="76"/>
      <c r="B1360" s="20"/>
      <c r="C1360" s="135"/>
      <c r="D1360" s="136"/>
      <c r="E1360" s="135"/>
      <c r="G1360" s="81"/>
      <c r="H1360" s="82"/>
      <c r="I1360" s="82"/>
      <c r="J1360" s="82"/>
      <c r="K1360" s="82"/>
      <c r="L1360" s="82"/>
      <c r="M1360" s="82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</row>
    <row r="1361" spans="1:32" s="80" customFormat="1" x14ac:dyDescent="0.25">
      <c r="A1361" s="76"/>
      <c r="B1361" s="20"/>
      <c r="C1361" s="135"/>
      <c r="D1361" s="136"/>
      <c r="E1361" s="135"/>
      <c r="G1361" s="81"/>
      <c r="H1361" s="82"/>
      <c r="I1361" s="82"/>
      <c r="J1361" s="82"/>
      <c r="K1361" s="82"/>
      <c r="L1361" s="82"/>
      <c r="M1361" s="82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</row>
    <row r="1362" spans="1:32" s="80" customFormat="1" x14ac:dyDescent="0.25">
      <c r="A1362" s="76"/>
      <c r="B1362" s="20"/>
      <c r="C1362" s="135"/>
      <c r="D1362" s="136"/>
      <c r="E1362" s="135"/>
      <c r="G1362" s="81"/>
      <c r="H1362" s="82"/>
      <c r="I1362" s="82"/>
      <c r="J1362" s="82"/>
      <c r="K1362" s="82"/>
      <c r="L1362" s="82"/>
      <c r="M1362" s="82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</row>
    <row r="1363" spans="1:32" s="80" customFormat="1" x14ac:dyDescent="0.25">
      <c r="A1363" s="76"/>
      <c r="B1363" s="20"/>
      <c r="C1363" s="135"/>
      <c r="D1363" s="136"/>
      <c r="E1363" s="135"/>
      <c r="G1363" s="81"/>
      <c r="H1363" s="82"/>
      <c r="I1363" s="82"/>
      <c r="J1363" s="82"/>
      <c r="K1363" s="82"/>
      <c r="L1363" s="82"/>
      <c r="M1363" s="82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</row>
    <row r="1364" spans="1:32" s="80" customFormat="1" x14ac:dyDescent="0.25">
      <c r="A1364" s="76"/>
      <c r="B1364" s="20"/>
      <c r="C1364" s="135"/>
      <c r="D1364" s="136"/>
      <c r="E1364" s="135"/>
      <c r="G1364" s="81"/>
      <c r="H1364" s="82"/>
      <c r="I1364" s="82"/>
      <c r="J1364" s="82"/>
      <c r="K1364" s="82"/>
      <c r="L1364" s="82"/>
      <c r="M1364" s="82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</row>
    <row r="1365" spans="1:32" s="80" customFormat="1" x14ac:dyDescent="0.25">
      <c r="A1365" s="76"/>
      <c r="B1365" s="20"/>
      <c r="C1365" s="135"/>
      <c r="D1365" s="136"/>
      <c r="E1365" s="135"/>
      <c r="G1365" s="81"/>
      <c r="H1365" s="82"/>
      <c r="I1365" s="82"/>
      <c r="J1365" s="82"/>
      <c r="K1365" s="82"/>
      <c r="L1365" s="82"/>
      <c r="M1365" s="82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</row>
    <row r="1366" spans="1:32" s="80" customFormat="1" x14ac:dyDescent="0.25">
      <c r="A1366" s="76"/>
      <c r="B1366" s="20"/>
      <c r="C1366" s="135"/>
      <c r="D1366" s="136"/>
      <c r="E1366" s="135"/>
      <c r="G1366" s="81"/>
      <c r="H1366" s="82"/>
      <c r="I1366" s="82"/>
      <c r="J1366" s="82"/>
      <c r="K1366" s="82"/>
      <c r="L1366" s="82"/>
      <c r="M1366" s="82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</row>
    <row r="1367" spans="1:32" s="80" customFormat="1" x14ac:dyDescent="0.25">
      <c r="A1367" s="76"/>
      <c r="B1367" s="20"/>
      <c r="C1367" s="135"/>
      <c r="D1367" s="136"/>
      <c r="E1367" s="135"/>
      <c r="G1367" s="81"/>
      <c r="H1367" s="82"/>
      <c r="I1367" s="82"/>
      <c r="J1367" s="82"/>
      <c r="K1367" s="82"/>
      <c r="L1367" s="82"/>
      <c r="M1367" s="82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</row>
    <row r="1368" spans="1:32" s="80" customFormat="1" x14ac:dyDescent="0.25">
      <c r="A1368" s="76"/>
      <c r="B1368" s="20"/>
      <c r="C1368" s="135"/>
      <c r="D1368" s="136"/>
      <c r="E1368" s="135"/>
      <c r="G1368" s="81"/>
      <c r="H1368" s="82"/>
      <c r="I1368" s="82"/>
      <c r="J1368" s="82"/>
      <c r="K1368" s="82"/>
      <c r="L1368" s="82"/>
      <c r="M1368" s="82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</row>
    <row r="1369" spans="1:32" s="80" customFormat="1" x14ac:dyDescent="0.25">
      <c r="A1369" s="76"/>
      <c r="B1369" s="20"/>
      <c r="C1369" s="135"/>
      <c r="D1369" s="136"/>
      <c r="E1369" s="135"/>
      <c r="G1369" s="81"/>
      <c r="H1369" s="82"/>
      <c r="I1369" s="82"/>
      <c r="J1369" s="82"/>
      <c r="K1369" s="82"/>
      <c r="L1369" s="82"/>
      <c r="M1369" s="82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</row>
    <row r="1370" spans="1:32" s="80" customFormat="1" x14ac:dyDescent="0.25">
      <c r="A1370" s="76"/>
      <c r="B1370" s="20"/>
      <c r="C1370" s="135"/>
      <c r="D1370" s="136"/>
      <c r="E1370" s="135"/>
      <c r="G1370" s="81"/>
      <c r="H1370" s="82"/>
      <c r="I1370" s="82"/>
      <c r="J1370" s="82"/>
      <c r="K1370" s="82"/>
      <c r="L1370" s="82"/>
      <c r="M1370" s="82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</row>
    <row r="1371" spans="1:32" s="80" customFormat="1" x14ac:dyDescent="0.25">
      <c r="A1371" s="76"/>
      <c r="B1371" s="20"/>
      <c r="C1371" s="135"/>
      <c r="D1371" s="136"/>
      <c r="E1371" s="135"/>
      <c r="G1371" s="81"/>
      <c r="H1371" s="82"/>
      <c r="I1371" s="82"/>
      <c r="J1371" s="82"/>
      <c r="K1371" s="82"/>
      <c r="L1371" s="82"/>
      <c r="M1371" s="82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</row>
    <row r="1372" spans="1:32" s="80" customFormat="1" x14ac:dyDescent="0.25">
      <c r="A1372" s="76"/>
      <c r="B1372" s="20"/>
      <c r="C1372" s="135"/>
      <c r="D1372" s="136"/>
      <c r="E1372" s="135"/>
      <c r="G1372" s="81"/>
      <c r="H1372" s="82"/>
      <c r="I1372" s="82"/>
      <c r="J1372" s="82"/>
      <c r="K1372" s="82"/>
      <c r="L1372" s="82"/>
      <c r="M1372" s="82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</row>
    <row r="1373" spans="1:32" s="80" customFormat="1" x14ac:dyDescent="0.25">
      <c r="A1373" s="76"/>
      <c r="B1373" s="20"/>
      <c r="C1373" s="135"/>
      <c r="D1373" s="136"/>
      <c r="E1373" s="135"/>
      <c r="G1373" s="81"/>
      <c r="H1373" s="82"/>
      <c r="I1373" s="82"/>
      <c r="J1373" s="82"/>
      <c r="K1373" s="82"/>
      <c r="L1373" s="82"/>
      <c r="M1373" s="82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</row>
    <row r="1374" spans="1:32" s="80" customFormat="1" x14ac:dyDescent="0.25">
      <c r="A1374" s="76"/>
      <c r="B1374" s="20"/>
      <c r="C1374" s="135"/>
      <c r="D1374" s="136"/>
      <c r="E1374" s="135"/>
      <c r="G1374" s="81"/>
      <c r="H1374" s="82"/>
      <c r="I1374" s="82"/>
      <c r="J1374" s="82"/>
      <c r="K1374" s="82"/>
      <c r="L1374" s="82"/>
      <c r="M1374" s="82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</row>
    <row r="1375" spans="1:32" s="80" customFormat="1" x14ac:dyDescent="0.25">
      <c r="A1375" s="76"/>
      <c r="B1375" s="20"/>
      <c r="C1375" s="135"/>
      <c r="D1375" s="136"/>
      <c r="E1375" s="135"/>
      <c r="G1375" s="81"/>
      <c r="H1375" s="82"/>
      <c r="I1375" s="82"/>
      <c r="J1375" s="82"/>
      <c r="K1375" s="82"/>
      <c r="L1375" s="82"/>
      <c r="M1375" s="82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</row>
    <row r="1376" spans="1:32" s="80" customFormat="1" x14ac:dyDescent="0.25">
      <c r="A1376" s="76"/>
      <c r="B1376" s="20"/>
      <c r="C1376" s="135"/>
      <c r="D1376" s="136"/>
      <c r="E1376" s="135"/>
      <c r="G1376" s="81"/>
      <c r="H1376" s="82"/>
      <c r="I1376" s="82"/>
      <c r="J1376" s="82"/>
      <c r="K1376" s="82"/>
      <c r="L1376" s="82"/>
      <c r="M1376" s="82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</row>
    <row r="1377" spans="1:32" s="80" customFormat="1" x14ac:dyDescent="0.25">
      <c r="A1377" s="76"/>
      <c r="B1377" s="20"/>
      <c r="C1377" s="135"/>
      <c r="D1377" s="136"/>
      <c r="E1377" s="135"/>
      <c r="G1377" s="81"/>
      <c r="H1377" s="82"/>
      <c r="I1377" s="82"/>
      <c r="J1377" s="82"/>
      <c r="K1377" s="82"/>
      <c r="L1377" s="82"/>
      <c r="M1377" s="82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</row>
    <row r="1378" spans="1:32" s="80" customFormat="1" x14ac:dyDescent="0.25">
      <c r="A1378" s="76"/>
      <c r="B1378" s="20"/>
      <c r="C1378" s="135"/>
      <c r="D1378" s="136"/>
      <c r="E1378" s="135"/>
      <c r="G1378" s="81"/>
      <c r="H1378" s="82"/>
      <c r="I1378" s="82"/>
      <c r="J1378" s="82"/>
      <c r="K1378" s="82"/>
      <c r="L1378" s="82"/>
      <c r="M1378" s="82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</row>
    <row r="1379" spans="1:32" s="80" customFormat="1" x14ac:dyDescent="0.25">
      <c r="A1379" s="76"/>
      <c r="B1379" s="20"/>
      <c r="C1379" s="135"/>
      <c r="D1379" s="136"/>
      <c r="E1379" s="135"/>
      <c r="G1379" s="81"/>
      <c r="H1379" s="82"/>
      <c r="I1379" s="82"/>
      <c r="J1379" s="82"/>
      <c r="K1379" s="82"/>
      <c r="L1379" s="82"/>
      <c r="M1379" s="82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</row>
    <row r="1380" spans="1:32" s="80" customFormat="1" x14ac:dyDescent="0.25">
      <c r="A1380" s="76"/>
      <c r="B1380" s="20"/>
      <c r="C1380" s="135"/>
      <c r="D1380" s="136"/>
      <c r="E1380" s="135"/>
      <c r="G1380" s="81"/>
      <c r="H1380" s="82"/>
      <c r="I1380" s="82"/>
      <c r="J1380" s="82"/>
      <c r="K1380" s="82"/>
      <c r="L1380" s="82"/>
      <c r="M1380" s="82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</row>
    <row r="1381" spans="1:32" s="80" customFormat="1" x14ac:dyDescent="0.25">
      <c r="A1381" s="76"/>
      <c r="B1381" s="20"/>
      <c r="C1381" s="135"/>
      <c r="D1381" s="136"/>
      <c r="E1381" s="135"/>
      <c r="G1381" s="81"/>
      <c r="H1381" s="82"/>
      <c r="I1381" s="82"/>
      <c r="J1381" s="82"/>
      <c r="K1381" s="82"/>
      <c r="L1381" s="82"/>
      <c r="M1381" s="82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</row>
    <row r="1382" spans="1:32" s="80" customFormat="1" x14ac:dyDescent="0.25">
      <c r="A1382" s="76"/>
      <c r="B1382" s="20"/>
      <c r="C1382" s="135"/>
      <c r="D1382" s="136"/>
      <c r="E1382" s="135"/>
      <c r="G1382" s="81"/>
      <c r="H1382" s="82"/>
      <c r="I1382" s="82"/>
      <c r="J1382" s="82"/>
      <c r="K1382" s="82"/>
      <c r="L1382" s="82"/>
      <c r="M1382" s="82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</row>
    <row r="1383" spans="1:32" s="80" customFormat="1" x14ac:dyDescent="0.25">
      <c r="A1383" s="76"/>
      <c r="B1383" s="20"/>
      <c r="C1383" s="135"/>
      <c r="D1383" s="136"/>
      <c r="E1383" s="135"/>
      <c r="G1383" s="81"/>
      <c r="H1383" s="82"/>
      <c r="I1383" s="82"/>
      <c r="J1383" s="82"/>
      <c r="K1383" s="82"/>
      <c r="L1383" s="82"/>
      <c r="M1383" s="82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</row>
    <row r="1384" spans="1:32" s="80" customFormat="1" x14ac:dyDescent="0.25">
      <c r="A1384" s="76"/>
      <c r="B1384" s="20"/>
      <c r="C1384" s="135"/>
      <c r="D1384" s="136"/>
      <c r="E1384" s="135"/>
      <c r="G1384" s="81"/>
      <c r="H1384" s="82"/>
      <c r="I1384" s="82"/>
      <c r="J1384" s="82"/>
      <c r="K1384" s="82"/>
      <c r="L1384" s="82"/>
      <c r="M1384" s="82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</row>
    <row r="1385" spans="1:32" s="80" customFormat="1" x14ac:dyDescent="0.25">
      <c r="A1385" s="76"/>
      <c r="B1385" s="20"/>
      <c r="C1385" s="135"/>
      <c r="D1385" s="136"/>
      <c r="E1385" s="135"/>
      <c r="G1385" s="81"/>
      <c r="H1385" s="82"/>
      <c r="I1385" s="82"/>
      <c r="J1385" s="82"/>
      <c r="K1385" s="82"/>
      <c r="L1385" s="82"/>
      <c r="M1385" s="82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</row>
    <row r="1386" spans="1:32" s="80" customFormat="1" x14ac:dyDescent="0.25">
      <c r="A1386" s="76"/>
      <c r="B1386" s="20"/>
      <c r="C1386" s="135"/>
      <c r="D1386" s="136"/>
      <c r="E1386" s="135"/>
      <c r="G1386" s="81"/>
      <c r="H1386" s="82"/>
      <c r="I1386" s="82"/>
      <c r="J1386" s="82"/>
      <c r="K1386" s="82"/>
      <c r="L1386" s="82"/>
      <c r="M1386" s="82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</row>
    <row r="1387" spans="1:32" s="80" customFormat="1" x14ac:dyDescent="0.25">
      <c r="A1387" s="76"/>
      <c r="B1387" s="20"/>
      <c r="C1387" s="135"/>
      <c r="D1387" s="136"/>
      <c r="E1387" s="135"/>
      <c r="G1387" s="81"/>
      <c r="H1387" s="82"/>
      <c r="I1387" s="82"/>
      <c r="J1387" s="82"/>
      <c r="K1387" s="82"/>
      <c r="L1387" s="82"/>
      <c r="M1387" s="82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</row>
    <row r="1388" spans="1:32" s="80" customFormat="1" x14ac:dyDescent="0.25">
      <c r="A1388" s="76"/>
      <c r="B1388" s="20"/>
      <c r="C1388" s="135"/>
      <c r="D1388" s="136"/>
      <c r="E1388" s="135"/>
      <c r="G1388" s="81"/>
      <c r="H1388" s="82"/>
      <c r="I1388" s="82"/>
      <c r="J1388" s="82"/>
      <c r="K1388" s="82"/>
      <c r="L1388" s="82"/>
      <c r="M1388" s="82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</row>
    <row r="1389" spans="1:32" s="80" customFormat="1" x14ac:dyDescent="0.25">
      <c r="A1389" s="76"/>
      <c r="B1389" s="20"/>
      <c r="C1389" s="135"/>
      <c r="D1389" s="136"/>
      <c r="E1389" s="135"/>
      <c r="G1389" s="81"/>
      <c r="H1389" s="82"/>
      <c r="I1389" s="82"/>
      <c r="J1389" s="82"/>
      <c r="K1389" s="82"/>
      <c r="L1389" s="82"/>
      <c r="M1389" s="82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</row>
    <row r="1390" spans="1:32" s="80" customFormat="1" x14ac:dyDescent="0.25">
      <c r="A1390" s="76"/>
      <c r="B1390" s="20"/>
      <c r="C1390" s="135"/>
      <c r="D1390" s="136"/>
      <c r="E1390" s="135"/>
      <c r="G1390" s="81"/>
      <c r="H1390" s="82"/>
      <c r="I1390" s="82"/>
      <c r="J1390" s="82"/>
      <c r="K1390" s="82"/>
      <c r="L1390" s="82"/>
      <c r="M1390" s="82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</row>
    <row r="1391" spans="1:32" s="80" customFormat="1" x14ac:dyDescent="0.25">
      <c r="A1391" s="76"/>
      <c r="B1391" s="20"/>
      <c r="C1391" s="135"/>
      <c r="D1391" s="136"/>
      <c r="E1391" s="135"/>
      <c r="G1391" s="81"/>
      <c r="H1391" s="82"/>
      <c r="I1391" s="82"/>
      <c r="J1391" s="82"/>
      <c r="K1391" s="82"/>
      <c r="L1391" s="82"/>
      <c r="M1391" s="82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</row>
    <row r="1392" spans="1:32" s="80" customFormat="1" x14ac:dyDescent="0.25">
      <c r="A1392" s="76"/>
      <c r="B1392" s="20"/>
      <c r="C1392" s="135"/>
      <c r="D1392" s="136"/>
      <c r="E1392" s="135"/>
      <c r="G1392" s="81"/>
      <c r="H1392" s="82"/>
      <c r="I1392" s="82"/>
      <c r="J1392" s="82"/>
      <c r="K1392" s="82"/>
      <c r="L1392" s="82"/>
      <c r="M1392" s="82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</row>
    <row r="1393" spans="1:32" s="80" customFormat="1" x14ac:dyDescent="0.25">
      <c r="A1393" s="76"/>
      <c r="B1393" s="20"/>
      <c r="C1393" s="135"/>
      <c r="D1393" s="136"/>
      <c r="E1393" s="135"/>
      <c r="G1393" s="81"/>
      <c r="H1393" s="82"/>
      <c r="I1393" s="82"/>
      <c r="J1393" s="82"/>
      <c r="K1393" s="82"/>
      <c r="L1393" s="82"/>
      <c r="M1393" s="82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</row>
    <row r="1394" spans="1:32" s="80" customFormat="1" x14ac:dyDescent="0.25">
      <c r="A1394" s="76"/>
      <c r="B1394" s="20"/>
      <c r="C1394" s="135"/>
      <c r="D1394" s="136"/>
      <c r="E1394" s="135"/>
      <c r="G1394" s="81"/>
      <c r="H1394" s="82"/>
      <c r="I1394" s="82"/>
      <c r="J1394" s="82"/>
      <c r="K1394" s="82"/>
      <c r="L1394" s="82"/>
      <c r="M1394" s="82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</row>
    <row r="1395" spans="1:32" s="80" customFormat="1" x14ac:dyDescent="0.25">
      <c r="A1395" s="76"/>
      <c r="B1395" s="20"/>
      <c r="C1395" s="135"/>
      <c r="D1395" s="136"/>
      <c r="E1395" s="135"/>
      <c r="G1395" s="81"/>
      <c r="H1395" s="82"/>
      <c r="I1395" s="82"/>
      <c r="J1395" s="82"/>
      <c r="K1395" s="82"/>
      <c r="L1395" s="82"/>
      <c r="M1395" s="82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</row>
    <row r="1396" spans="1:32" s="80" customFormat="1" x14ac:dyDescent="0.25">
      <c r="A1396" s="76"/>
      <c r="B1396" s="20"/>
      <c r="C1396" s="135"/>
      <c r="D1396" s="136"/>
      <c r="E1396" s="135"/>
      <c r="G1396" s="81"/>
      <c r="H1396" s="82"/>
      <c r="I1396" s="82"/>
      <c r="J1396" s="82"/>
      <c r="K1396" s="82"/>
      <c r="L1396" s="82"/>
      <c r="M1396" s="82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</row>
    <row r="1397" spans="1:32" s="80" customFormat="1" x14ac:dyDescent="0.25">
      <c r="A1397" s="76"/>
      <c r="B1397" s="20"/>
      <c r="C1397" s="135"/>
      <c r="D1397" s="136"/>
      <c r="E1397" s="135"/>
      <c r="G1397" s="81"/>
      <c r="H1397" s="82"/>
      <c r="I1397" s="82"/>
      <c r="J1397" s="82"/>
      <c r="K1397" s="82"/>
      <c r="L1397" s="82"/>
      <c r="M1397" s="82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</row>
    <row r="1398" spans="1:32" s="80" customFormat="1" x14ac:dyDescent="0.25">
      <c r="A1398" s="76"/>
      <c r="B1398" s="20"/>
      <c r="C1398" s="135"/>
      <c r="D1398" s="136"/>
      <c r="E1398" s="135"/>
      <c r="G1398" s="81"/>
      <c r="H1398" s="82"/>
      <c r="I1398" s="82"/>
      <c r="J1398" s="82"/>
      <c r="K1398" s="82"/>
      <c r="L1398" s="82"/>
      <c r="M1398" s="82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</row>
    <row r="1399" spans="1:32" s="80" customFormat="1" x14ac:dyDescent="0.25">
      <c r="A1399" s="76"/>
      <c r="B1399" s="20"/>
      <c r="C1399" s="135"/>
      <c r="D1399" s="136"/>
      <c r="E1399" s="135"/>
      <c r="G1399" s="81"/>
      <c r="H1399" s="82"/>
      <c r="I1399" s="82"/>
      <c r="J1399" s="82"/>
      <c r="K1399" s="82"/>
      <c r="L1399" s="82"/>
      <c r="M1399" s="82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</row>
    <row r="1400" spans="1:32" s="80" customFormat="1" x14ac:dyDescent="0.25">
      <c r="A1400" s="76"/>
      <c r="B1400" s="20"/>
      <c r="C1400" s="135"/>
      <c r="D1400" s="136"/>
      <c r="E1400" s="135"/>
      <c r="G1400" s="81"/>
      <c r="H1400" s="82"/>
      <c r="I1400" s="82"/>
      <c r="J1400" s="82"/>
      <c r="K1400" s="82"/>
      <c r="L1400" s="82"/>
      <c r="M1400" s="82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</row>
    <row r="1401" spans="1:32" s="80" customFormat="1" x14ac:dyDescent="0.25">
      <c r="A1401" s="76"/>
      <c r="B1401" s="20"/>
      <c r="C1401" s="135"/>
      <c r="D1401" s="136"/>
      <c r="E1401" s="135"/>
      <c r="G1401" s="81"/>
      <c r="H1401" s="82"/>
      <c r="I1401" s="82"/>
      <c r="J1401" s="82"/>
      <c r="K1401" s="82"/>
      <c r="L1401" s="82"/>
      <c r="M1401" s="82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</row>
    <row r="1402" spans="1:32" s="80" customFormat="1" x14ac:dyDescent="0.25">
      <c r="A1402" s="76"/>
      <c r="B1402" s="20"/>
      <c r="C1402" s="135"/>
      <c r="D1402" s="136"/>
      <c r="E1402" s="135"/>
      <c r="G1402" s="81"/>
      <c r="H1402" s="82"/>
      <c r="I1402" s="82"/>
      <c r="J1402" s="82"/>
      <c r="K1402" s="82"/>
      <c r="L1402" s="82"/>
      <c r="M1402" s="82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</row>
    <row r="1403" spans="1:32" s="80" customFormat="1" x14ac:dyDescent="0.25">
      <c r="A1403" s="76"/>
      <c r="B1403" s="20"/>
      <c r="C1403" s="135"/>
      <c r="D1403" s="136"/>
      <c r="E1403" s="135"/>
      <c r="G1403" s="81"/>
      <c r="H1403" s="82"/>
      <c r="I1403" s="82"/>
      <c r="J1403" s="82"/>
      <c r="K1403" s="82"/>
      <c r="L1403" s="82"/>
      <c r="M1403" s="82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</row>
    <row r="1404" spans="1:32" s="80" customFormat="1" x14ac:dyDescent="0.25">
      <c r="A1404" s="76"/>
      <c r="B1404" s="20"/>
      <c r="C1404" s="135"/>
      <c r="D1404" s="136"/>
      <c r="E1404" s="135"/>
      <c r="G1404" s="81"/>
      <c r="H1404" s="82"/>
      <c r="I1404" s="82"/>
      <c r="J1404" s="82"/>
      <c r="K1404" s="82"/>
      <c r="L1404" s="82"/>
      <c r="M1404" s="82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</row>
    <row r="1405" spans="1:32" s="80" customFormat="1" x14ac:dyDescent="0.25">
      <c r="A1405" s="76"/>
      <c r="B1405" s="20"/>
      <c r="C1405" s="135"/>
      <c r="D1405" s="136"/>
      <c r="E1405" s="135"/>
      <c r="G1405" s="81"/>
      <c r="H1405" s="82"/>
      <c r="I1405" s="82"/>
      <c r="J1405" s="82"/>
      <c r="K1405" s="82"/>
      <c r="L1405" s="82"/>
      <c r="M1405" s="82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</row>
    <row r="1406" spans="1:32" s="80" customFormat="1" x14ac:dyDescent="0.25">
      <c r="A1406" s="76"/>
      <c r="B1406" s="20"/>
      <c r="C1406" s="135"/>
      <c r="D1406" s="136"/>
      <c r="E1406" s="135"/>
      <c r="G1406" s="81"/>
      <c r="H1406" s="82"/>
      <c r="I1406" s="82"/>
      <c r="J1406" s="82"/>
      <c r="K1406" s="82"/>
      <c r="L1406" s="82"/>
      <c r="M1406" s="82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</row>
    <row r="1407" spans="1:32" s="80" customFormat="1" x14ac:dyDescent="0.25">
      <c r="A1407" s="76"/>
      <c r="B1407" s="20"/>
      <c r="C1407" s="135"/>
      <c r="D1407" s="136"/>
      <c r="E1407" s="135"/>
      <c r="G1407" s="81"/>
      <c r="H1407" s="82"/>
      <c r="I1407" s="82"/>
      <c r="J1407" s="82"/>
      <c r="K1407" s="82"/>
      <c r="L1407" s="82"/>
      <c r="M1407" s="82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</row>
    <row r="1408" spans="1:32" s="80" customFormat="1" x14ac:dyDescent="0.25">
      <c r="A1408" s="76"/>
      <c r="B1408" s="20"/>
      <c r="C1408" s="135"/>
      <c r="D1408" s="136"/>
      <c r="E1408" s="135"/>
      <c r="G1408" s="81"/>
      <c r="H1408" s="82"/>
      <c r="I1408" s="82"/>
      <c r="J1408" s="82"/>
      <c r="K1408" s="82"/>
      <c r="L1408" s="82"/>
      <c r="M1408" s="82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</row>
    <row r="1409" spans="1:32" s="80" customFormat="1" x14ac:dyDescent="0.25">
      <c r="A1409" s="76"/>
      <c r="B1409" s="20"/>
      <c r="C1409" s="135"/>
      <c r="D1409" s="136"/>
      <c r="E1409" s="135"/>
      <c r="G1409" s="81"/>
      <c r="H1409" s="82"/>
      <c r="I1409" s="82"/>
      <c r="J1409" s="82"/>
      <c r="K1409" s="82"/>
      <c r="L1409" s="82"/>
      <c r="M1409" s="82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</row>
    <row r="1410" spans="1:32" s="80" customFormat="1" x14ac:dyDescent="0.25">
      <c r="A1410" s="76"/>
      <c r="B1410" s="20"/>
      <c r="C1410" s="135"/>
      <c r="D1410" s="136"/>
      <c r="E1410" s="135"/>
      <c r="G1410" s="81"/>
      <c r="H1410" s="82"/>
      <c r="I1410" s="82"/>
      <c r="J1410" s="82"/>
      <c r="K1410" s="82"/>
      <c r="L1410" s="82"/>
      <c r="M1410" s="82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</row>
    <row r="1411" spans="1:32" s="80" customFormat="1" x14ac:dyDescent="0.25">
      <c r="A1411" s="76"/>
      <c r="B1411" s="20"/>
      <c r="C1411" s="135"/>
      <c r="D1411" s="136"/>
      <c r="E1411" s="135"/>
      <c r="G1411" s="81"/>
      <c r="H1411" s="82"/>
      <c r="I1411" s="82"/>
      <c r="J1411" s="82"/>
      <c r="K1411" s="82"/>
      <c r="L1411" s="82"/>
      <c r="M1411" s="82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</row>
    <row r="1412" spans="1:32" s="80" customFormat="1" x14ac:dyDescent="0.25">
      <c r="A1412" s="76"/>
      <c r="B1412" s="20"/>
      <c r="C1412" s="135"/>
      <c r="D1412" s="136"/>
      <c r="E1412" s="135"/>
      <c r="G1412" s="81"/>
      <c r="H1412" s="82"/>
      <c r="I1412" s="82"/>
      <c r="J1412" s="82"/>
      <c r="K1412" s="82"/>
      <c r="L1412" s="82"/>
      <c r="M1412" s="82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</row>
    <row r="1413" spans="1:32" s="80" customFormat="1" x14ac:dyDescent="0.25">
      <c r="A1413" s="76"/>
      <c r="B1413" s="20"/>
      <c r="C1413" s="135"/>
      <c r="D1413" s="136"/>
      <c r="E1413" s="135"/>
      <c r="G1413" s="81"/>
      <c r="H1413" s="82"/>
      <c r="I1413" s="82"/>
      <c r="J1413" s="82"/>
      <c r="K1413" s="82"/>
      <c r="L1413" s="82"/>
      <c r="M1413" s="82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</row>
    <row r="1414" spans="1:32" s="80" customFormat="1" x14ac:dyDescent="0.25">
      <c r="A1414" s="76"/>
      <c r="B1414" s="20"/>
      <c r="C1414" s="135"/>
      <c r="D1414" s="136"/>
      <c r="E1414" s="135"/>
      <c r="G1414" s="81"/>
      <c r="H1414" s="82"/>
      <c r="I1414" s="82"/>
      <c r="J1414" s="82"/>
      <c r="K1414" s="82"/>
      <c r="L1414" s="82"/>
      <c r="M1414" s="82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</row>
    <row r="1415" spans="1:32" s="80" customFormat="1" x14ac:dyDescent="0.25">
      <c r="A1415" s="76"/>
      <c r="B1415" s="20"/>
      <c r="C1415" s="135"/>
      <c r="D1415" s="136"/>
      <c r="E1415" s="135"/>
      <c r="G1415" s="81"/>
      <c r="H1415" s="82"/>
      <c r="I1415" s="82"/>
      <c r="J1415" s="82"/>
      <c r="K1415" s="82"/>
      <c r="L1415" s="82"/>
      <c r="M1415" s="82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</row>
    <row r="1416" spans="1:32" s="80" customFormat="1" x14ac:dyDescent="0.25">
      <c r="A1416" s="76"/>
      <c r="B1416" s="20"/>
      <c r="C1416" s="135"/>
      <c r="D1416" s="136"/>
      <c r="E1416" s="135"/>
      <c r="G1416" s="81"/>
      <c r="H1416" s="82"/>
      <c r="I1416" s="82"/>
      <c r="J1416" s="82"/>
      <c r="K1416" s="82"/>
      <c r="L1416" s="82"/>
      <c r="M1416" s="82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</row>
    <row r="1417" spans="1:32" s="80" customFormat="1" x14ac:dyDescent="0.25">
      <c r="A1417" s="76"/>
      <c r="B1417" s="20"/>
      <c r="C1417" s="135"/>
      <c r="D1417" s="136"/>
      <c r="E1417" s="135"/>
      <c r="G1417" s="81"/>
      <c r="H1417" s="82"/>
      <c r="I1417" s="82"/>
      <c r="J1417" s="82"/>
      <c r="K1417" s="82"/>
      <c r="L1417" s="82"/>
      <c r="M1417" s="82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</row>
    <row r="1418" spans="1:32" s="80" customFormat="1" x14ac:dyDescent="0.25">
      <c r="A1418" s="76"/>
      <c r="B1418" s="20"/>
      <c r="C1418" s="135"/>
      <c r="D1418" s="136"/>
      <c r="E1418" s="135"/>
      <c r="G1418" s="81"/>
      <c r="H1418" s="82"/>
      <c r="I1418" s="82"/>
      <c r="J1418" s="82"/>
      <c r="K1418" s="82"/>
      <c r="L1418" s="82"/>
      <c r="M1418" s="82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</row>
    <row r="1419" spans="1:32" s="80" customFormat="1" x14ac:dyDescent="0.25">
      <c r="A1419" s="76"/>
      <c r="B1419" s="20"/>
      <c r="C1419" s="135"/>
      <c r="D1419" s="136"/>
      <c r="E1419" s="135"/>
      <c r="G1419" s="81"/>
      <c r="H1419" s="82"/>
      <c r="I1419" s="82"/>
      <c r="J1419" s="82"/>
      <c r="K1419" s="82"/>
      <c r="L1419" s="82"/>
      <c r="M1419" s="82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</row>
    <row r="1420" spans="1:32" s="80" customFormat="1" x14ac:dyDescent="0.25">
      <c r="A1420" s="76"/>
      <c r="B1420" s="20"/>
      <c r="C1420" s="135"/>
      <c r="D1420" s="136"/>
      <c r="E1420" s="135"/>
      <c r="G1420" s="81"/>
      <c r="H1420" s="82"/>
      <c r="I1420" s="82"/>
      <c r="J1420" s="82"/>
      <c r="K1420" s="82"/>
      <c r="L1420" s="82"/>
      <c r="M1420" s="82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</row>
    <row r="1421" spans="1:32" s="80" customFormat="1" x14ac:dyDescent="0.25">
      <c r="A1421" s="76"/>
      <c r="B1421" s="20"/>
      <c r="C1421" s="135"/>
      <c r="D1421" s="136"/>
      <c r="E1421" s="135"/>
      <c r="G1421" s="81"/>
      <c r="H1421" s="82"/>
      <c r="I1421" s="82"/>
      <c r="J1421" s="82"/>
      <c r="K1421" s="82"/>
      <c r="L1421" s="82"/>
      <c r="M1421" s="82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</row>
    <row r="1422" spans="1:32" s="80" customFormat="1" x14ac:dyDescent="0.25">
      <c r="A1422" s="76"/>
      <c r="B1422" s="20"/>
      <c r="C1422" s="135"/>
      <c r="D1422" s="136"/>
      <c r="E1422" s="135"/>
      <c r="G1422" s="81"/>
      <c r="H1422" s="82"/>
      <c r="I1422" s="82"/>
      <c r="J1422" s="82"/>
      <c r="K1422" s="82"/>
      <c r="L1422" s="82"/>
      <c r="M1422" s="82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</row>
    <row r="1423" spans="1:32" s="80" customFormat="1" x14ac:dyDescent="0.25">
      <c r="A1423" s="76"/>
      <c r="B1423" s="20"/>
      <c r="C1423" s="135"/>
      <c r="D1423" s="136"/>
      <c r="E1423" s="135"/>
      <c r="G1423" s="81"/>
      <c r="H1423" s="82"/>
      <c r="I1423" s="82"/>
      <c r="J1423" s="82"/>
      <c r="K1423" s="82"/>
      <c r="L1423" s="82"/>
      <c r="M1423" s="82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</row>
    <row r="1424" spans="1:32" s="80" customFormat="1" x14ac:dyDescent="0.25">
      <c r="A1424" s="76"/>
      <c r="B1424" s="20"/>
      <c r="C1424" s="135"/>
      <c r="D1424" s="136"/>
      <c r="E1424" s="135"/>
      <c r="G1424" s="81"/>
      <c r="H1424" s="82"/>
      <c r="I1424" s="82"/>
      <c r="J1424" s="82"/>
      <c r="K1424" s="82"/>
      <c r="L1424" s="82"/>
      <c r="M1424" s="82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</row>
    <row r="1425" spans="1:32" s="80" customFormat="1" x14ac:dyDescent="0.25">
      <c r="A1425" s="76"/>
      <c r="B1425" s="20"/>
      <c r="C1425" s="135"/>
      <c r="D1425" s="136"/>
      <c r="E1425" s="135"/>
      <c r="G1425" s="81"/>
      <c r="H1425" s="82"/>
      <c r="I1425" s="82"/>
      <c r="J1425" s="82"/>
      <c r="K1425" s="82"/>
      <c r="L1425" s="82"/>
      <c r="M1425" s="82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</row>
    <row r="1426" spans="1:32" s="80" customFormat="1" x14ac:dyDescent="0.25">
      <c r="A1426" s="76"/>
      <c r="B1426" s="20"/>
      <c r="C1426" s="135"/>
      <c r="D1426" s="136"/>
      <c r="E1426" s="135"/>
      <c r="G1426" s="81"/>
      <c r="H1426" s="82"/>
      <c r="I1426" s="82"/>
      <c r="J1426" s="82"/>
      <c r="K1426" s="82"/>
      <c r="L1426" s="82"/>
      <c r="M1426" s="82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</row>
    <row r="1427" spans="1:32" s="80" customFormat="1" x14ac:dyDescent="0.25">
      <c r="A1427" s="76"/>
      <c r="B1427" s="20"/>
      <c r="C1427" s="135"/>
      <c r="D1427" s="136"/>
      <c r="E1427" s="135"/>
      <c r="G1427" s="81"/>
      <c r="H1427" s="82"/>
      <c r="I1427" s="82"/>
      <c r="J1427" s="82"/>
      <c r="K1427" s="82"/>
      <c r="L1427" s="82"/>
      <c r="M1427" s="82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</row>
    <row r="1428" spans="1:32" s="80" customFormat="1" x14ac:dyDescent="0.25">
      <c r="A1428" s="76"/>
      <c r="B1428" s="20"/>
      <c r="C1428" s="135"/>
      <c r="D1428" s="136"/>
      <c r="E1428" s="135"/>
      <c r="G1428" s="81"/>
      <c r="H1428" s="82"/>
      <c r="I1428" s="82"/>
      <c r="J1428" s="82"/>
      <c r="K1428" s="82"/>
      <c r="L1428" s="82"/>
      <c r="M1428" s="82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</row>
    <row r="1429" spans="1:32" s="80" customFormat="1" x14ac:dyDescent="0.25">
      <c r="A1429" s="76"/>
      <c r="B1429" s="20"/>
      <c r="C1429" s="135"/>
      <c r="D1429" s="136"/>
      <c r="E1429" s="135"/>
      <c r="G1429" s="81"/>
      <c r="H1429" s="82"/>
      <c r="I1429" s="82"/>
      <c r="J1429" s="82"/>
      <c r="K1429" s="82"/>
      <c r="L1429" s="82"/>
      <c r="M1429" s="82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</row>
    <row r="1430" spans="1:32" s="80" customFormat="1" x14ac:dyDescent="0.25">
      <c r="A1430" s="76"/>
      <c r="B1430" s="20"/>
      <c r="C1430" s="135"/>
      <c r="D1430" s="136"/>
      <c r="E1430" s="135"/>
      <c r="G1430" s="81"/>
      <c r="H1430" s="82"/>
      <c r="I1430" s="82"/>
      <c r="J1430" s="82"/>
      <c r="K1430" s="82"/>
      <c r="L1430" s="82"/>
      <c r="M1430" s="82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</row>
    <row r="1431" spans="1:32" s="80" customFormat="1" x14ac:dyDescent="0.25">
      <c r="A1431" s="76"/>
      <c r="B1431" s="20"/>
      <c r="C1431" s="135"/>
      <c r="D1431" s="136"/>
      <c r="E1431" s="135"/>
      <c r="G1431" s="81"/>
      <c r="H1431" s="82"/>
      <c r="I1431" s="82"/>
      <c r="J1431" s="82"/>
      <c r="K1431" s="82"/>
      <c r="L1431" s="82"/>
      <c r="M1431" s="82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</row>
    <row r="1432" spans="1:32" s="80" customFormat="1" x14ac:dyDescent="0.25">
      <c r="A1432" s="76"/>
      <c r="B1432" s="20"/>
      <c r="C1432" s="135"/>
      <c r="D1432" s="136"/>
      <c r="E1432" s="135"/>
      <c r="G1432" s="81"/>
      <c r="H1432" s="82"/>
      <c r="I1432" s="82"/>
      <c r="J1432" s="82"/>
      <c r="K1432" s="82"/>
      <c r="L1432" s="82"/>
      <c r="M1432" s="82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</row>
    <row r="1433" spans="1:32" s="80" customFormat="1" x14ac:dyDescent="0.25">
      <c r="A1433" s="76"/>
      <c r="B1433" s="20"/>
      <c r="C1433" s="135"/>
      <c r="D1433" s="136"/>
      <c r="E1433" s="135"/>
      <c r="G1433" s="81"/>
      <c r="H1433" s="82"/>
      <c r="I1433" s="82"/>
      <c r="J1433" s="82"/>
      <c r="K1433" s="82"/>
      <c r="L1433" s="82"/>
      <c r="M1433" s="82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</row>
    <row r="1434" spans="1:32" s="80" customFormat="1" x14ac:dyDescent="0.25">
      <c r="A1434" s="76"/>
      <c r="B1434" s="20"/>
      <c r="C1434" s="135"/>
      <c r="D1434" s="136"/>
      <c r="E1434" s="135"/>
      <c r="G1434" s="81"/>
      <c r="H1434" s="82"/>
      <c r="I1434" s="82"/>
      <c r="J1434" s="82"/>
      <c r="K1434" s="82"/>
      <c r="L1434" s="82"/>
      <c r="M1434" s="82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</row>
    <row r="1435" spans="1:32" s="80" customFormat="1" x14ac:dyDescent="0.25">
      <c r="A1435" s="76"/>
      <c r="B1435" s="20"/>
      <c r="C1435" s="135"/>
      <c r="D1435" s="136"/>
      <c r="E1435" s="135"/>
      <c r="G1435" s="81"/>
      <c r="H1435" s="82"/>
      <c r="I1435" s="82"/>
      <c r="J1435" s="82"/>
      <c r="K1435" s="82"/>
      <c r="L1435" s="82"/>
      <c r="M1435" s="82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</row>
    <row r="1436" spans="1:32" s="80" customFormat="1" x14ac:dyDescent="0.25">
      <c r="A1436" s="76"/>
      <c r="B1436" s="20"/>
      <c r="C1436" s="135"/>
      <c r="D1436" s="136"/>
      <c r="E1436" s="135"/>
      <c r="G1436" s="81"/>
      <c r="H1436" s="82"/>
      <c r="I1436" s="82"/>
      <c r="J1436" s="82"/>
      <c r="K1436" s="82"/>
      <c r="L1436" s="82"/>
      <c r="M1436" s="82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</row>
    <row r="1437" spans="1:32" s="80" customFormat="1" x14ac:dyDescent="0.25">
      <c r="A1437" s="76"/>
      <c r="B1437" s="20"/>
      <c r="C1437" s="135"/>
      <c r="D1437" s="136"/>
      <c r="E1437" s="135"/>
      <c r="G1437" s="81"/>
      <c r="H1437" s="82"/>
      <c r="I1437" s="82"/>
      <c r="J1437" s="82"/>
      <c r="K1437" s="82"/>
      <c r="L1437" s="82"/>
      <c r="M1437" s="82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</row>
    <row r="1438" spans="1:32" s="80" customFormat="1" x14ac:dyDescent="0.25">
      <c r="A1438" s="76"/>
      <c r="B1438" s="20"/>
      <c r="C1438" s="135"/>
      <c r="D1438" s="136"/>
      <c r="E1438" s="135"/>
      <c r="G1438" s="81"/>
      <c r="H1438" s="82"/>
      <c r="I1438" s="82"/>
      <c r="J1438" s="82"/>
      <c r="K1438" s="82"/>
      <c r="L1438" s="82"/>
      <c r="M1438" s="82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</row>
    <row r="1439" spans="1:32" s="80" customFormat="1" x14ac:dyDescent="0.25">
      <c r="A1439" s="76"/>
      <c r="B1439" s="20"/>
      <c r="C1439" s="135"/>
      <c r="D1439" s="136"/>
      <c r="E1439" s="135"/>
      <c r="G1439" s="81"/>
      <c r="H1439" s="82"/>
      <c r="I1439" s="82"/>
      <c r="J1439" s="82"/>
      <c r="K1439" s="82"/>
      <c r="L1439" s="82"/>
      <c r="M1439" s="82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</row>
    <row r="1440" spans="1:32" s="80" customFormat="1" x14ac:dyDescent="0.25">
      <c r="A1440" s="76"/>
      <c r="B1440" s="20"/>
      <c r="C1440" s="135"/>
      <c r="D1440" s="136"/>
      <c r="E1440" s="135"/>
      <c r="G1440" s="81"/>
      <c r="H1440" s="82"/>
      <c r="I1440" s="82"/>
      <c r="J1440" s="82"/>
      <c r="K1440" s="82"/>
      <c r="L1440" s="82"/>
      <c r="M1440" s="82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</row>
    <row r="1441" spans="1:32" s="80" customFormat="1" x14ac:dyDescent="0.25">
      <c r="A1441" s="76"/>
      <c r="B1441" s="20"/>
      <c r="C1441" s="135"/>
      <c r="D1441" s="136"/>
      <c r="E1441" s="135"/>
      <c r="G1441" s="81"/>
      <c r="H1441" s="82"/>
      <c r="I1441" s="82"/>
      <c r="J1441" s="82"/>
      <c r="K1441" s="82"/>
      <c r="L1441" s="82"/>
      <c r="M1441" s="82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</row>
    <row r="1442" spans="1:32" s="80" customFormat="1" x14ac:dyDescent="0.25">
      <c r="A1442" s="76"/>
      <c r="B1442" s="20"/>
      <c r="C1442" s="135"/>
      <c r="D1442" s="136"/>
      <c r="E1442" s="135"/>
      <c r="G1442" s="81"/>
      <c r="H1442" s="82"/>
      <c r="I1442" s="82"/>
      <c r="J1442" s="82"/>
      <c r="K1442" s="82"/>
      <c r="L1442" s="82"/>
      <c r="M1442" s="82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</row>
    <row r="1443" spans="1:32" s="80" customFormat="1" x14ac:dyDescent="0.25">
      <c r="A1443" s="76"/>
      <c r="B1443" s="20"/>
      <c r="C1443" s="135"/>
      <c r="D1443" s="136"/>
      <c r="E1443" s="135"/>
      <c r="G1443" s="81"/>
      <c r="H1443" s="82"/>
      <c r="I1443" s="82"/>
      <c r="J1443" s="82"/>
      <c r="K1443" s="82"/>
      <c r="L1443" s="82"/>
      <c r="M1443" s="82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</row>
    <row r="1444" spans="1:32" s="80" customFormat="1" x14ac:dyDescent="0.25">
      <c r="A1444" s="76"/>
      <c r="B1444" s="20"/>
      <c r="C1444" s="135"/>
      <c r="D1444" s="136"/>
      <c r="E1444" s="135"/>
      <c r="G1444" s="81"/>
      <c r="H1444" s="82"/>
      <c r="I1444" s="82"/>
      <c r="J1444" s="82"/>
      <c r="K1444" s="82"/>
      <c r="L1444" s="82"/>
      <c r="M1444" s="82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</row>
    <row r="1445" spans="1:32" s="80" customFormat="1" x14ac:dyDescent="0.25">
      <c r="A1445" s="76"/>
      <c r="B1445" s="20"/>
      <c r="C1445" s="135"/>
      <c r="D1445" s="136"/>
      <c r="E1445" s="135"/>
      <c r="G1445" s="81"/>
      <c r="H1445" s="82"/>
      <c r="I1445" s="82"/>
      <c r="J1445" s="82"/>
      <c r="K1445" s="82"/>
      <c r="L1445" s="82"/>
      <c r="M1445" s="82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</row>
    <row r="1446" spans="1:32" s="80" customFormat="1" x14ac:dyDescent="0.25">
      <c r="A1446" s="76"/>
      <c r="B1446" s="20"/>
      <c r="C1446" s="135"/>
      <c r="D1446" s="136"/>
      <c r="E1446" s="135"/>
      <c r="G1446" s="81"/>
      <c r="H1446" s="82"/>
      <c r="I1446" s="82"/>
      <c r="J1446" s="82"/>
      <c r="K1446" s="82"/>
      <c r="L1446" s="82"/>
      <c r="M1446" s="82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</row>
    <row r="1447" spans="1:32" s="80" customFormat="1" x14ac:dyDescent="0.25">
      <c r="A1447" s="76"/>
      <c r="B1447" s="20"/>
      <c r="C1447" s="135"/>
      <c r="D1447" s="136"/>
      <c r="E1447" s="135"/>
      <c r="G1447" s="81"/>
      <c r="H1447" s="82"/>
      <c r="I1447" s="82"/>
      <c r="J1447" s="82"/>
      <c r="K1447" s="82"/>
      <c r="L1447" s="82"/>
      <c r="M1447" s="82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</row>
    <row r="1448" spans="1:32" s="80" customFormat="1" x14ac:dyDescent="0.25">
      <c r="A1448" s="76"/>
      <c r="B1448" s="20"/>
      <c r="C1448" s="135"/>
      <c r="D1448" s="136"/>
      <c r="E1448" s="135"/>
      <c r="G1448" s="81"/>
      <c r="H1448" s="82"/>
      <c r="I1448" s="82"/>
      <c r="J1448" s="82"/>
      <c r="K1448" s="82"/>
      <c r="L1448" s="82"/>
      <c r="M1448" s="82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</row>
    <row r="1449" spans="1:32" s="80" customFormat="1" x14ac:dyDescent="0.25">
      <c r="A1449" s="76"/>
      <c r="B1449" s="20"/>
      <c r="C1449" s="135"/>
      <c r="D1449" s="136"/>
      <c r="E1449" s="135"/>
      <c r="G1449" s="81"/>
      <c r="H1449" s="82"/>
      <c r="I1449" s="82"/>
      <c r="J1449" s="82"/>
      <c r="K1449" s="82"/>
      <c r="L1449" s="82"/>
      <c r="M1449" s="82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20"/>
    </row>
    <row r="1450" spans="1:32" s="80" customFormat="1" x14ac:dyDescent="0.25">
      <c r="A1450" s="76"/>
      <c r="B1450" s="20"/>
      <c r="C1450" s="135"/>
      <c r="D1450" s="136"/>
      <c r="E1450" s="135"/>
      <c r="G1450" s="81"/>
      <c r="H1450" s="82"/>
      <c r="I1450" s="82"/>
      <c r="J1450" s="82"/>
      <c r="K1450" s="82"/>
      <c r="L1450" s="82"/>
      <c r="M1450" s="82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</row>
    <row r="1451" spans="1:32" s="80" customFormat="1" x14ac:dyDescent="0.25">
      <c r="A1451" s="76"/>
      <c r="B1451" s="20"/>
      <c r="C1451" s="135"/>
      <c r="D1451" s="136"/>
      <c r="E1451" s="135"/>
      <c r="G1451" s="81"/>
      <c r="H1451" s="82"/>
      <c r="I1451" s="82"/>
      <c r="J1451" s="82"/>
      <c r="K1451" s="82"/>
      <c r="L1451" s="82"/>
      <c r="M1451" s="82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</row>
    <row r="1452" spans="1:32" s="80" customFormat="1" x14ac:dyDescent="0.25">
      <c r="A1452" s="76"/>
      <c r="B1452" s="20"/>
      <c r="C1452" s="135"/>
      <c r="D1452" s="136"/>
      <c r="E1452" s="135"/>
      <c r="G1452" s="81"/>
      <c r="H1452" s="82"/>
      <c r="I1452" s="82"/>
      <c r="J1452" s="82"/>
      <c r="K1452" s="82"/>
      <c r="L1452" s="82"/>
      <c r="M1452" s="82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</row>
    <row r="1453" spans="1:32" s="80" customFormat="1" x14ac:dyDescent="0.25">
      <c r="A1453" s="76"/>
      <c r="B1453" s="20"/>
      <c r="C1453" s="135"/>
      <c r="D1453" s="136"/>
      <c r="E1453" s="135"/>
      <c r="G1453" s="81"/>
      <c r="H1453" s="82"/>
      <c r="I1453" s="82"/>
      <c r="J1453" s="82"/>
      <c r="K1453" s="82"/>
      <c r="L1453" s="82"/>
      <c r="M1453" s="82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</row>
    <row r="1454" spans="1:32" s="80" customFormat="1" x14ac:dyDescent="0.25">
      <c r="A1454" s="76"/>
      <c r="B1454" s="20"/>
      <c r="C1454" s="135"/>
      <c r="D1454" s="136"/>
      <c r="E1454" s="135"/>
      <c r="G1454" s="81"/>
      <c r="H1454" s="82"/>
      <c r="I1454" s="82"/>
      <c r="J1454" s="82"/>
      <c r="K1454" s="82"/>
      <c r="L1454" s="82"/>
      <c r="M1454" s="82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</row>
    <row r="1455" spans="1:32" s="80" customFormat="1" x14ac:dyDescent="0.25">
      <c r="A1455" s="76"/>
      <c r="B1455" s="20"/>
      <c r="C1455" s="135"/>
      <c r="D1455" s="136"/>
      <c r="E1455" s="135"/>
      <c r="G1455" s="81"/>
      <c r="H1455" s="82"/>
      <c r="I1455" s="82"/>
      <c r="J1455" s="82"/>
      <c r="K1455" s="82"/>
      <c r="L1455" s="82"/>
      <c r="M1455" s="82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</row>
    <row r="1456" spans="1:32" s="80" customFormat="1" x14ac:dyDescent="0.25">
      <c r="A1456" s="76"/>
      <c r="B1456" s="20"/>
      <c r="C1456" s="135"/>
      <c r="D1456" s="136"/>
      <c r="E1456" s="135"/>
      <c r="G1456" s="81"/>
      <c r="H1456" s="82"/>
      <c r="I1456" s="82"/>
      <c r="J1456" s="82"/>
      <c r="K1456" s="82"/>
      <c r="L1456" s="82"/>
      <c r="M1456" s="82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</row>
    <row r="1457" spans="1:32" s="80" customFormat="1" x14ac:dyDescent="0.25">
      <c r="A1457" s="76"/>
      <c r="B1457" s="20"/>
      <c r="C1457" s="135"/>
      <c r="D1457" s="136"/>
      <c r="E1457" s="135"/>
      <c r="G1457" s="81"/>
      <c r="H1457" s="82"/>
      <c r="I1457" s="82"/>
      <c r="J1457" s="82"/>
      <c r="K1457" s="82"/>
      <c r="L1457" s="82"/>
      <c r="M1457" s="82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</row>
    <row r="1458" spans="1:32" s="80" customFormat="1" x14ac:dyDescent="0.25">
      <c r="A1458" s="76"/>
      <c r="B1458" s="20"/>
      <c r="C1458" s="135"/>
      <c r="D1458" s="136"/>
      <c r="E1458" s="135"/>
      <c r="G1458" s="81"/>
      <c r="H1458" s="82"/>
      <c r="I1458" s="82"/>
      <c r="J1458" s="82"/>
      <c r="K1458" s="82"/>
      <c r="L1458" s="82"/>
      <c r="M1458" s="82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</row>
    <row r="1459" spans="1:32" s="80" customFormat="1" x14ac:dyDescent="0.25">
      <c r="A1459" s="76"/>
      <c r="B1459" s="20"/>
      <c r="C1459" s="135"/>
      <c r="D1459" s="136"/>
      <c r="E1459" s="135"/>
      <c r="G1459" s="81"/>
      <c r="H1459" s="82"/>
      <c r="I1459" s="82"/>
      <c r="J1459" s="82"/>
      <c r="K1459" s="82"/>
      <c r="L1459" s="82"/>
      <c r="M1459" s="82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20"/>
    </row>
    <row r="1460" spans="1:32" s="80" customFormat="1" x14ac:dyDescent="0.25">
      <c r="A1460" s="76"/>
      <c r="B1460" s="20"/>
      <c r="C1460" s="135"/>
      <c r="D1460" s="136"/>
      <c r="E1460" s="135"/>
      <c r="G1460" s="81"/>
      <c r="H1460" s="82"/>
      <c r="I1460" s="82"/>
      <c r="J1460" s="82"/>
      <c r="K1460" s="82"/>
      <c r="L1460" s="82"/>
      <c r="M1460" s="82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</row>
    <row r="1461" spans="1:32" s="80" customFormat="1" x14ac:dyDescent="0.25">
      <c r="A1461" s="76"/>
      <c r="B1461" s="20"/>
      <c r="C1461" s="135"/>
      <c r="D1461" s="136"/>
      <c r="E1461" s="135"/>
      <c r="G1461" s="81"/>
      <c r="H1461" s="82"/>
      <c r="I1461" s="82"/>
      <c r="J1461" s="82"/>
      <c r="K1461" s="82"/>
      <c r="L1461" s="82"/>
      <c r="M1461" s="82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</row>
    <row r="1462" spans="1:32" s="80" customFormat="1" x14ac:dyDescent="0.25">
      <c r="A1462" s="76"/>
      <c r="B1462" s="20"/>
      <c r="C1462" s="135"/>
      <c r="D1462" s="136"/>
      <c r="E1462" s="135"/>
      <c r="G1462" s="81"/>
      <c r="H1462" s="82"/>
      <c r="I1462" s="82"/>
      <c r="J1462" s="82"/>
      <c r="K1462" s="82"/>
      <c r="L1462" s="82"/>
      <c r="M1462" s="82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</row>
    <row r="1463" spans="1:32" s="80" customFormat="1" x14ac:dyDescent="0.25">
      <c r="A1463" s="76"/>
      <c r="B1463" s="20"/>
      <c r="C1463" s="135"/>
      <c r="D1463" s="136"/>
      <c r="E1463" s="135"/>
      <c r="G1463" s="81"/>
      <c r="H1463" s="82"/>
      <c r="I1463" s="82"/>
      <c r="J1463" s="82"/>
      <c r="K1463" s="82"/>
      <c r="L1463" s="82"/>
      <c r="M1463" s="82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</row>
    <row r="1464" spans="1:32" s="80" customFormat="1" x14ac:dyDescent="0.25">
      <c r="A1464" s="76"/>
      <c r="B1464" s="20"/>
      <c r="C1464" s="135"/>
      <c r="D1464" s="136"/>
      <c r="E1464" s="135"/>
      <c r="G1464" s="81"/>
      <c r="H1464" s="82"/>
      <c r="I1464" s="82"/>
      <c r="J1464" s="82"/>
      <c r="K1464" s="82"/>
      <c r="L1464" s="82"/>
      <c r="M1464" s="82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</row>
    <row r="1465" spans="1:32" s="80" customFormat="1" x14ac:dyDescent="0.25">
      <c r="A1465" s="76"/>
      <c r="B1465" s="20"/>
      <c r="C1465" s="135"/>
      <c r="D1465" s="136"/>
      <c r="E1465" s="135"/>
      <c r="G1465" s="81"/>
      <c r="H1465" s="82"/>
      <c r="I1465" s="82"/>
      <c r="J1465" s="82"/>
      <c r="K1465" s="82"/>
      <c r="L1465" s="82"/>
      <c r="M1465" s="82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</row>
    <row r="1466" spans="1:32" s="80" customFormat="1" x14ac:dyDescent="0.25">
      <c r="A1466" s="76"/>
      <c r="B1466" s="20"/>
      <c r="C1466" s="135"/>
      <c r="D1466" s="136"/>
      <c r="E1466" s="135"/>
      <c r="G1466" s="81"/>
      <c r="H1466" s="82"/>
      <c r="I1466" s="82"/>
      <c r="J1466" s="82"/>
      <c r="K1466" s="82"/>
      <c r="L1466" s="82"/>
      <c r="M1466" s="82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</row>
    <row r="1467" spans="1:32" s="80" customFormat="1" x14ac:dyDescent="0.25">
      <c r="A1467" s="76"/>
      <c r="B1467" s="20"/>
      <c r="C1467" s="135"/>
      <c r="D1467" s="136"/>
      <c r="E1467" s="135"/>
      <c r="G1467" s="81"/>
      <c r="H1467" s="82"/>
      <c r="I1467" s="82"/>
      <c r="J1467" s="82"/>
      <c r="K1467" s="82"/>
      <c r="L1467" s="82"/>
      <c r="M1467" s="82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</row>
    <row r="1468" spans="1:32" s="80" customFormat="1" x14ac:dyDescent="0.25">
      <c r="A1468" s="76"/>
      <c r="B1468" s="20"/>
      <c r="C1468" s="135"/>
      <c r="D1468" s="136"/>
      <c r="E1468" s="135"/>
      <c r="G1468" s="81"/>
      <c r="H1468" s="82"/>
      <c r="I1468" s="82"/>
      <c r="J1468" s="82"/>
      <c r="K1468" s="82"/>
      <c r="L1468" s="82"/>
      <c r="M1468" s="82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</row>
    <row r="1469" spans="1:32" s="80" customFormat="1" x14ac:dyDescent="0.25">
      <c r="A1469" s="76"/>
      <c r="B1469" s="20"/>
      <c r="C1469" s="135"/>
      <c r="D1469" s="136"/>
      <c r="E1469" s="135"/>
      <c r="G1469" s="81"/>
      <c r="H1469" s="82"/>
      <c r="I1469" s="82"/>
      <c r="J1469" s="82"/>
      <c r="K1469" s="82"/>
      <c r="L1469" s="82"/>
      <c r="M1469" s="82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</row>
    <row r="1470" spans="1:32" s="80" customFormat="1" x14ac:dyDescent="0.25">
      <c r="A1470" s="76"/>
      <c r="B1470" s="20"/>
      <c r="C1470" s="135"/>
      <c r="D1470" s="136"/>
      <c r="E1470" s="135"/>
      <c r="G1470" s="81"/>
      <c r="H1470" s="82"/>
      <c r="I1470" s="82"/>
      <c r="J1470" s="82"/>
      <c r="K1470" s="82"/>
      <c r="L1470" s="82"/>
      <c r="M1470" s="82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</row>
    <row r="1471" spans="1:32" s="80" customFormat="1" x14ac:dyDescent="0.25">
      <c r="A1471" s="76"/>
      <c r="B1471" s="20"/>
      <c r="C1471" s="135"/>
      <c r="D1471" s="136"/>
      <c r="E1471" s="135"/>
      <c r="G1471" s="81"/>
      <c r="H1471" s="82"/>
      <c r="I1471" s="82"/>
      <c r="J1471" s="82"/>
      <c r="K1471" s="82"/>
      <c r="L1471" s="82"/>
      <c r="M1471" s="82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</row>
    <row r="1472" spans="1:32" s="80" customFormat="1" x14ac:dyDescent="0.25">
      <c r="A1472" s="76"/>
      <c r="B1472" s="20"/>
      <c r="C1472" s="135"/>
      <c r="D1472" s="136"/>
      <c r="E1472" s="135"/>
      <c r="G1472" s="81"/>
      <c r="H1472" s="82"/>
      <c r="I1472" s="82"/>
      <c r="J1472" s="82"/>
      <c r="K1472" s="82"/>
      <c r="L1472" s="82"/>
      <c r="M1472" s="82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</row>
    <row r="1473" spans="1:32" s="80" customFormat="1" x14ac:dyDescent="0.25">
      <c r="A1473" s="76"/>
      <c r="B1473" s="20"/>
      <c r="C1473" s="135"/>
      <c r="D1473" s="136"/>
      <c r="E1473" s="135"/>
      <c r="G1473" s="81"/>
      <c r="H1473" s="82"/>
      <c r="I1473" s="82"/>
      <c r="J1473" s="82"/>
      <c r="K1473" s="82"/>
      <c r="L1473" s="82"/>
      <c r="M1473" s="82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</row>
    <row r="1474" spans="1:32" s="80" customFormat="1" x14ac:dyDescent="0.25">
      <c r="A1474" s="76"/>
      <c r="B1474" s="20"/>
      <c r="C1474" s="135"/>
      <c r="D1474" s="136"/>
      <c r="E1474" s="135"/>
      <c r="G1474" s="81"/>
      <c r="H1474" s="82"/>
      <c r="I1474" s="82"/>
      <c r="J1474" s="82"/>
      <c r="K1474" s="82"/>
      <c r="L1474" s="82"/>
      <c r="M1474" s="82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</row>
    <row r="1475" spans="1:32" s="80" customFormat="1" x14ac:dyDescent="0.25">
      <c r="A1475" s="76"/>
      <c r="B1475" s="20"/>
      <c r="C1475" s="135"/>
      <c r="D1475" s="136"/>
      <c r="E1475" s="135"/>
      <c r="G1475" s="81"/>
      <c r="H1475" s="82"/>
      <c r="I1475" s="82"/>
      <c r="J1475" s="82"/>
      <c r="K1475" s="82"/>
      <c r="L1475" s="82"/>
      <c r="M1475" s="82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20"/>
    </row>
    <row r="1476" spans="1:32" s="80" customFormat="1" x14ac:dyDescent="0.25">
      <c r="A1476" s="76"/>
      <c r="B1476" s="20"/>
      <c r="C1476" s="135"/>
      <c r="D1476" s="136"/>
      <c r="E1476" s="135"/>
      <c r="G1476" s="81"/>
      <c r="H1476" s="82"/>
      <c r="I1476" s="82"/>
      <c r="J1476" s="82"/>
      <c r="K1476" s="82"/>
      <c r="L1476" s="82"/>
      <c r="M1476" s="82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</row>
    <row r="1477" spans="1:32" s="80" customFormat="1" x14ac:dyDescent="0.25">
      <c r="A1477" s="76"/>
      <c r="B1477" s="20"/>
      <c r="C1477" s="135"/>
      <c r="D1477" s="136"/>
      <c r="E1477" s="135"/>
      <c r="G1477" s="81"/>
      <c r="H1477" s="82"/>
      <c r="I1477" s="82"/>
      <c r="J1477" s="82"/>
      <c r="K1477" s="82"/>
      <c r="L1477" s="82"/>
      <c r="M1477" s="82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20"/>
    </row>
    <row r="1478" spans="1:32" s="80" customFormat="1" x14ac:dyDescent="0.25">
      <c r="A1478" s="76"/>
      <c r="B1478" s="20"/>
      <c r="C1478" s="135"/>
      <c r="D1478" s="136"/>
      <c r="E1478" s="135"/>
      <c r="G1478" s="81"/>
      <c r="H1478" s="82"/>
      <c r="I1478" s="82"/>
      <c r="J1478" s="82"/>
      <c r="K1478" s="82"/>
      <c r="L1478" s="82"/>
      <c r="M1478" s="82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</row>
    <row r="1479" spans="1:32" s="80" customFormat="1" x14ac:dyDescent="0.25">
      <c r="A1479" s="76"/>
      <c r="B1479" s="20"/>
      <c r="C1479" s="135"/>
      <c r="D1479" s="136"/>
      <c r="E1479" s="135"/>
      <c r="G1479" s="81"/>
      <c r="H1479" s="82"/>
      <c r="I1479" s="82"/>
      <c r="J1479" s="82"/>
      <c r="K1479" s="82"/>
      <c r="L1479" s="82"/>
      <c r="M1479" s="82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20"/>
    </row>
    <row r="1480" spans="1:32" s="80" customFormat="1" x14ac:dyDescent="0.25">
      <c r="A1480" s="76"/>
      <c r="B1480" s="20"/>
      <c r="C1480" s="135"/>
      <c r="D1480" s="136"/>
      <c r="E1480" s="135"/>
      <c r="G1480" s="81"/>
      <c r="H1480" s="82"/>
      <c r="I1480" s="82"/>
      <c r="J1480" s="82"/>
      <c r="K1480" s="82"/>
      <c r="L1480" s="82"/>
      <c r="M1480" s="82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</row>
    <row r="1481" spans="1:32" s="80" customFormat="1" x14ac:dyDescent="0.25">
      <c r="A1481" s="76"/>
      <c r="B1481" s="20"/>
      <c r="C1481" s="135"/>
      <c r="D1481" s="136"/>
      <c r="E1481" s="135"/>
      <c r="G1481" s="81"/>
      <c r="H1481" s="82"/>
      <c r="I1481" s="82"/>
      <c r="J1481" s="82"/>
      <c r="K1481" s="82"/>
      <c r="L1481" s="82"/>
      <c r="M1481" s="82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</row>
    <row r="1482" spans="1:32" s="80" customFormat="1" x14ac:dyDescent="0.25">
      <c r="A1482" s="76"/>
      <c r="B1482" s="20"/>
      <c r="C1482" s="135"/>
      <c r="D1482" s="136"/>
      <c r="E1482" s="135"/>
      <c r="G1482" s="81"/>
      <c r="H1482" s="82"/>
      <c r="I1482" s="82"/>
      <c r="J1482" s="82"/>
      <c r="K1482" s="82"/>
      <c r="L1482" s="82"/>
      <c r="M1482" s="82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</row>
    <row r="1483" spans="1:32" s="80" customFormat="1" x14ac:dyDescent="0.25">
      <c r="A1483" s="76"/>
      <c r="B1483" s="20"/>
      <c r="C1483" s="135"/>
      <c r="D1483" s="136"/>
      <c r="E1483" s="135"/>
      <c r="G1483" s="81"/>
      <c r="H1483" s="82"/>
      <c r="I1483" s="82"/>
      <c r="J1483" s="82"/>
      <c r="K1483" s="82"/>
      <c r="L1483" s="82"/>
      <c r="M1483" s="82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20"/>
    </row>
    <row r="1484" spans="1:32" s="80" customFormat="1" x14ac:dyDescent="0.25">
      <c r="A1484" s="76"/>
      <c r="B1484" s="20"/>
      <c r="C1484" s="135"/>
      <c r="D1484" s="136"/>
      <c r="E1484" s="135"/>
      <c r="G1484" s="81"/>
      <c r="H1484" s="82"/>
      <c r="I1484" s="82"/>
      <c r="J1484" s="82"/>
      <c r="K1484" s="82"/>
      <c r="L1484" s="82"/>
      <c r="M1484" s="82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</row>
    <row r="1485" spans="1:32" s="80" customFormat="1" x14ac:dyDescent="0.25">
      <c r="A1485" s="76"/>
      <c r="B1485" s="20"/>
      <c r="C1485" s="135"/>
      <c r="D1485" s="136"/>
      <c r="E1485" s="135"/>
      <c r="G1485" s="81"/>
      <c r="H1485" s="82"/>
      <c r="I1485" s="82"/>
      <c r="J1485" s="82"/>
      <c r="K1485" s="82"/>
      <c r="L1485" s="82"/>
      <c r="M1485" s="82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</row>
    <row r="1486" spans="1:32" s="80" customFormat="1" x14ac:dyDescent="0.25">
      <c r="A1486" s="76"/>
      <c r="B1486" s="20"/>
      <c r="C1486" s="135"/>
      <c r="D1486" s="136"/>
      <c r="E1486" s="135"/>
      <c r="G1486" s="81"/>
      <c r="H1486" s="82"/>
      <c r="I1486" s="82"/>
      <c r="J1486" s="82"/>
      <c r="K1486" s="82"/>
      <c r="L1486" s="82"/>
      <c r="M1486" s="82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</row>
    <row r="1487" spans="1:32" s="80" customFormat="1" x14ac:dyDescent="0.25">
      <c r="A1487" s="76"/>
      <c r="B1487" s="20"/>
      <c r="C1487" s="135"/>
      <c r="D1487" s="136"/>
      <c r="E1487" s="135"/>
      <c r="G1487" s="81"/>
      <c r="H1487" s="82"/>
      <c r="I1487" s="82"/>
      <c r="J1487" s="82"/>
      <c r="K1487" s="82"/>
      <c r="L1487" s="82"/>
      <c r="M1487" s="82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</row>
    <row r="1488" spans="1:32" s="80" customFormat="1" x14ac:dyDescent="0.25">
      <c r="A1488" s="76"/>
      <c r="B1488" s="20"/>
      <c r="C1488" s="135"/>
      <c r="D1488" s="136"/>
      <c r="E1488" s="135"/>
      <c r="G1488" s="81"/>
      <c r="H1488" s="82"/>
      <c r="I1488" s="82"/>
      <c r="J1488" s="82"/>
      <c r="K1488" s="82"/>
      <c r="L1488" s="82"/>
      <c r="M1488" s="82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</row>
    <row r="1489" spans="1:32" s="80" customFormat="1" x14ac:dyDescent="0.25">
      <c r="A1489" s="76"/>
      <c r="B1489" s="20"/>
      <c r="C1489" s="135"/>
      <c r="D1489" s="136"/>
      <c r="E1489" s="135"/>
      <c r="G1489" s="81"/>
      <c r="H1489" s="82"/>
      <c r="I1489" s="82"/>
      <c r="J1489" s="82"/>
      <c r="K1489" s="82"/>
      <c r="L1489" s="82"/>
      <c r="M1489" s="82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</row>
    <row r="1490" spans="1:32" s="80" customFormat="1" x14ac:dyDescent="0.25">
      <c r="A1490" s="76"/>
      <c r="B1490" s="20"/>
      <c r="C1490" s="135"/>
      <c r="D1490" s="136"/>
      <c r="E1490" s="135"/>
      <c r="G1490" s="81"/>
      <c r="H1490" s="82"/>
      <c r="I1490" s="82"/>
      <c r="J1490" s="82"/>
      <c r="K1490" s="82"/>
      <c r="L1490" s="82"/>
      <c r="M1490" s="82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</row>
    <row r="1491" spans="1:32" s="80" customFormat="1" x14ac:dyDescent="0.25">
      <c r="A1491" s="76"/>
      <c r="B1491" s="20"/>
      <c r="C1491" s="135"/>
      <c r="D1491" s="136"/>
      <c r="E1491" s="135"/>
      <c r="G1491" s="81"/>
      <c r="H1491" s="82"/>
      <c r="I1491" s="82"/>
      <c r="J1491" s="82"/>
      <c r="K1491" s="82"/>
      <c r="L1491" s="82"/>
      <c r="M1491" s="82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</row>
    <row r="1492" spans="1:32" s="80" customFormat="1" x14ac:dyDescent="0.25">
      <c r="A1492" s="76"/>
      <c r="B1492" s="20"/>
      <c r="C1492" s="135"/>
      <c r="D1492" s="136"/>
      <c r="E1492" s="135"/>
      <c r="G1492" s="81"/>
      <c r="H1492" s="82"/>
      <c r="I1492" s="82"/>
      <c r="J1492" s="82"/>
      <c r="K1492" s="82"/>
      <c r="L1492" s="82"/>
      <c r="M1492" s="82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</row>
    <row r="1493" spans="1:32" s="80" customFormat="1" x14ac:dyDescent="0.25">
      <c r="A1493" s="76"/>
      <c r="B1493" s="20"/>
      <c r="C1493" s="135"/>
      <c r="D1493" s="136"/>
      <c r="E1493" s="135"/>
      <c r="G1493" s="81"/>
      <c r="H1493" s="82"/>
      <c r="I1493" s="82"/>
      <c r="J1493" s="82"/>
      <c r="K1493" s="82"/>
      <c r="L1493" s="82"/>
      <c r="M1493" s="82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</row>
    <row r="64690" spans="1:32" s="82" customFormat="1" x14ac:dyDescent="0.25">
      <c r="A64690" s="76"/>
      <c r="B64690" s="20"/>
      <c r="C64690" s="81"/>
      <c r="D64690" s="117"/>
      <c r="E64690" s="81"/>
      <c r="F64690" s="80"/>
      <c r="G64690" s="81"/>
      <c r="N64690" s="20"/>
      <c r="O64690" s="20"/>
      <c r="P64690" s="20"/>
      <c r="Q64690" s="20"/>
      <c r="R64690" s="20"/>
      <c r="S64690" s="20"/>
      <c r="T64690" s="20"/>
      <c r="U64690" s="20"/>
      <c r="V64690" s="20"/>
      <c r="W64690" s="20"/>
      <c r="X64690" s="20"/>
      <c r="Y64690" s="20"/>
      <c r="Z64690" s="20"/>
      <c r="AA64690" s="20"/>
      <c r="AB64690" s="20"/>
      <c r="AC64690" s="20"/>
      <c r="AD64690" s="20"/>
      <c r="AE64690" s="20"/>
      <c r="AF64690" s="20"/>
    </row>
    <row r="64691" spans="1:32" x14ac:dyDescent="0.25">
      <c r="B64691" s="81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5" outlineLevelCol="1" x14ac:dyDescent="0.25"/>
  <cols>
    <col min="1" max="1" width="1.1796875" style="76" customWidth="1"/>
    <col min="2" max="2" width="41.54296875" style="20" customWidth="1"/>
    <col min="3" max="3" width="12" style="81" hidden="1" customWidth="1"/>
    <col min="4" max="4" width="11.453125" style="117" hidden="1" customWidth="1" outlineLevel="1"/>
    <col min="5" max="5" width="11.453125" style="81" hidden="1" customWidth="1" outlineLevel="1"/>
    <col min="6" max="6" width="8.81640625" style="80" hidden="1" customWidth="1" collapsed="1"/>
    <col min="7" max="7" width="12.54296875" style="81" hidden="1" customWidth="1" outlineLevel="1"/>
    <col min="8" max="8" width="18.54296875" style="82" hidden="1" customWidth="1" outlineLevel="1"/>
    <col min="9" max="9" width="14.54296875" style="82" hidden="1" customWidth="1" collapsed="1"/>
    <col min="10" max="10" width="13.54296875" style="82" hidden="1" customWidth="1"/>
    <col min="11" max="11" width="14.81640625" style="82" hidden="1" customWidth="1"/>
    <col min="12" max="12" width="15.453125" style="82" hidden="1" customWidth="1"/>
    <col min="13" max="13" width="17.1796875" style="82" customWidth="1"/>
    <col min="14" max="14" width="19.453125" style="20" customWidth="1"/>
    <col min="15" max="15" width="16.54296875" style="20" customWidth="1"/>
    <col min="16" max="16" width="17.81640625" style="20" customWidth="1"/>
    <col min="17" max="17" width="15.81640625" style="20" customWidth="1"/>
    <col min="18" max="18" width="15.81640625" style="20" hidden="1" customWidth="1"/>
    <col min="19" max="19" width="15" style="20" customWidth="1"/>
    <col min="20" max="20" width="15" style="20" hidden="1" customWidth="1"/>
    <col min="21" max="21" width="15" style="20" customWidth="1"/>
    <col min="22" max="22" width="15" style="20" hidden="1" customWidth="1"/>
    <col min="23" max="23" width="15" style="20" customWidth="1"/>
    <col min="24" max="24" width="16.1796875" customWidth="1"/>
  </cols>
  <sheetData>
    <row r="1" spans="1:34" s="20" customFormat="1" ht="34" customHeight="1" x14ac:dyDescent="0.25">
      <c r="A1" s="76"/>
      <c r="B1" s="77"/>
      <c r="C1" s="78"/>
      <c r="D1" s="79"/>
      <c r="E1" s="78"/>
      <c r="F1" s="80"/>
      <c r="G1" s="81"/>
      <c r="H1" s="82"/>
      <c r="I1" s="82"/>
      <c r="J1" s="82"/>
      <c r="K1" s="82"/>
      <c r="L1" s="82"/>
      <c r="M1" s="82"/>
      <c r="N1" s="82"/>
      <c r="O1" s="83"/>
    </row>
    <row r="2" spans="1:34" s="76" customFormat="1" ht="15" customHeight="1" x14ac:dyDescent="0.25">
      <c r="B2" s="84" t="s">
        <v>14</v>
      </c>
      <c r="C2" s="85"/>
      <c r="D2" s="86"/>
      <c r="E2" s="85"/>
      <c r="F2" s="80"/>
      <c r="G2" s="81"/>
      <c r="H2" s="87"/>
      <c r="I2" s="87"/>
      <c r="J2" s="87"/>
      <c r="K2" s="87"/>
      <c r="L2" s="87"/>
      <c r="M2" s="87"/>
      <c r="N2" s="8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4" s="76" customFormat="1" ht="14.15" customHeight="1" x14ac:dyDescent="0.25">
      <c r="B3" s="88" t="s">
        <v>63</v>
      </c>
      <c r="C3" s="85"/>
      <c r="D3" s="86"/>
      <c r="E3" s="85"/>
      <c r="F3" s="80"/>
      <c r="G3" s="81"/>
      <c r="H3" s="87"/>
      <c r="I3" s="87"/>
      <c r="J3" s="87"/>
      <c r="K3" s="87"/>
      <c r="L3" s="87"/>
      <c r="M3" s="87"/>
      <c r="N3" s="20"/>
      <c r="O3" s="89"/>
      <c r="P3" s="89"/>
      <c r="Q3" s="89"/>
      <c r="R3" s="8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4" s="76" customFormat="1" ht="3" customHeight="1" x14ac:dyDescent="0.25">
      <c r="B4" s="88"/>
      <c r="C4" s="85"/>
      <c r="D4" s="86"/>
      <c r="E4" s="85"/>
      <c r="F4" s="80"/>
      <c r="G4" s="81"/>
      <c r="H4" s="87"/>
      <c r="I4" s="87"/>
      <c r="J4" s="87"/>
      <c r="K4" s="87"/>
      <c r="L4" s="87"/>
      <c r="M4" s="87"/>
      <c r="N4" s="20"/>
      <c r="O4" s="89"/>
      <c r="P4" s="89"/>
      <c r="Q4" s="89"/>
      <c r="R4" s="8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4" s="76" customFormat="1" ht="25.5" customHeight="1" x14ac:dyDescent="0.25">
      <c r="B5" s="90" t="s">
        <v>113</v>
      </c>
      <c r="D5" s="86"/>
      <c r="F5" s="91"/>
      <c r="G5" s="92"/>
      <c r="I5" s="85"/>
      <c r="J5" s="85"/>
      <c r="K5" s="85"/>
      <c r="L5" s="93"/>
      <c r="M5" s="94"/>
      <c r="R5" s="96"/>
      <c r="T5" s="97"/>
      <c r="W5" s="95" t="s">
        <v>15</v>
      </c>
      <c r="X5" s="96">
        <f ca="1">TODAY()-1</f>
        <v>44566</v>
      </c>
      <c r="Y5" s="20"/>
      <c r="Z5" s="20"/>
      <c r="AA5" s="20"/>
      <c r="AB5" s="20"/>
      <c r="AC5" s="20"/>
      <c r="AD5" s="20"/>
      <c r="AE5" s="20"/>
      <c r="AF5" s="20"/>
    </row>
    <row r="6" spans="1:34" s="76" customFormat="1" ht="13.5" customHeight="1" thickBot="1" x14ac:dyDescent="0.3">
      <c r="B6" s="90"/>
      <c r="D6" s="86"/>
      <c r="F6" s="91"/>
      <c r="G6" s="92"/>
      <c r="I6" s="85"/>
      <c r="J6" s="85"/>
      <c r="K6" s="85"/>
      <c r="L6" s="93"/>
      <c r="M6" s="94"/>
      <c r="R6" s="96"/>
      <c r="T6" s="97"/>
      <c r="W6" s="95"/>
      <c r="X6" s="293">
        <v>1</v>
      </c>
      <c r="Y6" s="20"/>
      <c r="Z6" s="20"/>
      <c r="AA6" s="20"/>
      <c r="AB6" s="20"/>
      <c r="AC6" s="20"/>
      <c r="AD6" s="20"/>
      <c r="AE6" s="20"/>
      <c r="AF6" s="20"/>
    </row>
    <row r="7" spans="1:34" s="104" customFormat="1" ht="18.75" customHeight="1" thickTop="1" thickBot="1" x14ac:dyDescent="0.3">
      <c r="A7" s="76"/>
      <c r="B7" s="543" t="s">
        <v>114</v>
      </c>
      <c r="C7" s="226" t="s">
        <v>62</v>
      </c>
      <c r="D7" s="227" t="s">
        <v>0</v>
      </c>
      <c r="E7" s="226" t="s">
        <v>16</v>
      </c>
      <c r="F7" s="228" t="s">
        <v>17</v>
      </c>
      <c r="G7" s="226" t="s">
        <v>49</v>
      </c>
      <c r="H7" s="229" t="s">
        <v>197</v>
      </c>
      <c r="I7" s="229" t="s">
        <v>97</v>
      </c>
      <c r="J7" s="230" t="s">
        <v>98</v>
      </c>
      <c r="K7" s="546" t="s">
        <v>99</v>
      </c>
      <c r="L7" s="533" t="s">
        <v>134</v>
      </c>
      <c r="M7" s="548" t="s">
        <v>100</v>
      </c>
      <c r="N7" s="550" t="s">
        <v>198</v>
      </c>
      <c r="O7" s="548" t="s">
        <v>122</v>
      </c>
      <c r="P7" s="550" t="s">
        <v>111</v>
      </c>
      <c r="Q7" s="548" t="s">
        <v>101</v>
      </c>
      <c r="R7" s="550" t="s">
        <v>200</v>
      </c>
      <c r="S7" s="553" t="s">
        <v>199</v>
      </c>
      <c r="T7" s="550" t="s">
        <v>201</v>
      </c>
      <c r="U7" s="550" t="s">
        <v>202</v>
      </c>
      <c r="V7" s="550" t="s">
        <v>203</v>
      </c>
      <c r="W7" s="550" t="s">
        <v>204</v>
      </c>
      <c r="X7" s="555" t="s">
        <v>191</v>
      </c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s="104" customFormat="1" ht="15" customHeight="1" thickTop="1" thickBot="1" x14ac:dyDescent="0.3">
      <c r="A8" s="76"/>
      <c r="B8" s="544"/>
      <c r="C8" s="231"/>
      <c r="D8" s="232"/>
      <c r="E8" s="231"/>
      <c r="F8" s="233"/>
      <c r="G8" s="231"/>
      <c r="H8" s="234"/>
      <c r="I8" s="234"/>
      <c r="J8" s="235"/>
      <c r="K8" s="547"/>
      <c r="L8" s="534"/>
      <c r="M8" s="549"/>
      <c r="N8" s="551"/>
      <c r="O8" s="549"/>
      <c r="P8" s="551"/>
      <c r="Q8" s="549"/>
      <c r="R8" s="551"/>
      <c r="S8" s="554"/>
      <c r="T8" s="551"/>
      <c r="U8" s="551"/>
      <c r="V8" s="551"/>
      <c r="W8" s="551"/>
      <c r="X8" s="555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s="104" customFormat="1" ht="12.75" customHeight="1" thickTop="1" thickBot="1" x14ac:dyDescent="0.3">
      <c r="A9" s="76"/>
      <c r="B9" s="544"/>
      <c r="C9" s="231"/>
      <c r="D9" s="232"/>
      <c r="E9" s="231"/>
      <c r="F9" s="233"/>
      <c r="G9" s="231"/>
      <c r="H9" s="234"/>
      <c r="I9" s="234"/>
      <c r="J9" s="235"/>
      <c r="K9" s="547"/>
      <c r="L9" s="534"/>
      <c r="M9" s="549"/>
      <c r="N9" s="552"/>
      <c r="O9" s="549"/>
      <c r="P9" s="552"/>
      <c r="Q9" s="549"/>
      <c r="R9" s="552"/>
      <c r="S9" s="554"/>
      <c r="T9" s="552"/>
      <c r="U9" s="552"/>
      <c r="V9" s="552"/>
      <c r="W9" s="552"/>
      <c r="X9" s="555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s="104" customFormat="1" ht="15" customHeight="1" thickTop="1" thickBot="1" x14ac:dyDescent="0.3">
      <c r="A10" s="76"/>
      <c r="B10" s="545"/>
      <c r="C10" s="236"/>
      <c r="D10" s="237"/>
      <c r="E10" s="236"/>
      <c r="F10" s="238"/>
      <c r="G10" s="236"/>
      <c r="H10" s="239"/>
      <c r="I10" s="239"/>
      <c r="J10" s="240"/>
      <c r="K10" s="222" t="s">
        <v>102</v>
      </c>
      <c r="L10" s="222" t="s">
        <v>103</v>
      </c>
      <c r="M10" s="223" t="s">
        <v>104</v>
      </c>
      <c r="N10" s="223" t="s">
        <v>105</v>
      </c>
      <c r="O10" s="223" t="s">
        <v>106</v>
      </c>
      <c r="P10" s="223" t="s">
        <v>107</v>
      </c>
      <c r="Q10" s="223" t="s">
        <v>108</v>
      </c>
      <c r="R10" s="224"/>
      <c r="S10" s="280" t="s">
        <v>118</v>
      </c>
      <c r="T10" s="277"/>
      <c r="U10" s="277"/>
      <c r="V10" s="277"/>
      <c r="W10" s="277"/>
      <c r="X10" s="556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108" customFormat="1" ht="37" customHeight="1" thickTop="1" thickBot="1" x14ac:dyDescent="0.3">
      <c r="A11" s="76"/>
      <c r="B11" s="144" t="s">
        <v>37</v>
      </c>
      <c r="C11" s="145"/>
      <c r="D11" s="146"/>
      <c r="E11" s="145"/>
      <c r="F11" s="147"/>
      <c r="G11" s="145"/>
      <c r="H11" s="148"/>
      <c r="I11" s="148"/>
      <c r="J11" s="149"/>
      <c r="K11" s="150" t="e">
        <f>+'Execução Orçamentária 2021'!#REF!</f>
        <v>#REF!</v>
      </c>
      <c r="L11" s="150" t="e">
        <f>+'Execução Orçamentária 2021'!#REF!</f>
        <v>#REF!</v>
      </c>
      <c r="M11" s="150" t="e">
        <f>K11-L11</f>
        <v>#REF!</v>
      </c>
      <c r="N11" s="150" t="e">
        <f>+'Execução Orçamentária 2021'!#REF!</f>
        <v>#REF!</v>
      </c>
      <c r="O11" s="150" t="e">
        <f t="shared" ref="O11:O17" si="0">M11-N11</f>
        <v>#REF!</v>
      </c>
      <c r="P11" s="150" t="e">
        <f>+'Execução Orçamentária 2021'!#REF!</f>
        <v>#REF!</v>
      </c>
      <c r="Q11" s="182" t="e">
        <f>+O11-P11</f>
        <v>#REF!</v>
      </c>
      <c r="R11" s="182" t="e">
        <f>'Execução Orçamentária 2021'!#REF!+'Execução Orçamentária 2021'!#REF!</f>
        <v>#REF!</v>
      </c>
      <c r="S11" s="281" t="e">
        <f>R11/O11</f>
        <v>#REF!</v>
      </c>
      <c r="T11" s="282" t="e">
        <f>'Execução Orçamentária 2021'!#REF!</f>
        <v>#REF!</v>
      </c>
      <c r="U11" s="283" t="e">
        <f t="shared" ref="U11:U17" si="1">T11/O11</f>
        <v>#REF!</v>
      </c>
      <c r="V11" s="113" t="e">
        <f>'Execução Orçamentária 2021'!#REF!</f>
        <v>#REF!</v>
      </c>
      <c r="W11" s="281" t="e">
        <f>V11/O11</f>
        <v>#REF!</v>
      </c>
      <c r="X11" s="269" t="s">
        <v>193</v>
      </c>
      <c r="Y11" s="107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108" customFormat="1" ht="37" customHeight="1" x14ac:dyDescent="0.25">
      <c r="A12" s="76"/>
      <c r="B12" s="144" t="s">
        <v>43</v>
      </c>
      <c r="C12" s="151"/>
      <c r="D12" s="152"/>
      <c r="E12" s="151"/>
      <c r="F12" s="153"/>
      <c r="G12" s="151"/>
      <c r="H12" s="154"/>
      <c r="I12" s="154"/>
      <c r="J12" s="155"/>
      <c r="K12" s="155" t="e">
        <f>+'Execução Orçamentária 2021'!#REF!</f>
        <v>#REF!</v>
      </c>
      <c r="L12" s="155" t="e">
        <f>+'Execução Orçamentária 2021'!#REF!</f>
        <v>#REF!</v>
      </c>
      <c r="M12" s="155" t="e">
        <f t="shared" ref="M12:M17" si="2">K12-L12</f>
        <v>#REF!</v>
      </c>
      <c r="N12" s="155" t="e">
        <f>+'Execução Orçamentária 2021'!#REF!</f>
        <v>#REF!</v>
      </c>
      <c r="O12" s="155" t="e">
        <f t="shared" si="0"/>
        <v>#REF!</v>
      </c>
      <c r="P12" s="155" t="e">
        <f>+'Execução Orçamentária 2021'!#REF!</f>
        <v>#REF!</v>
      </c>
      <c r="Q12" s="137" t="e">
        <f>+O12-P12</f>
        <v>#REF!</v>
      </c>
      <c r="R12" s="137" t="e">
        <f>'Execução Orçamentária 2021'!#REF!+'Execução Orçamentária 2021'!#REF!</f>
        <v>#REF!</v>
      </c>
      <c r="S12" s="268" t="e">
        <f t="shared" ref="S12:S17" si="3">R12/O12</f>
        <v>#REF!</v>
      </c>
      <c r="T12" s="113" t="e">
        <f>'Execução Orçamentária 2021'!#REF!</f>
        <v>#REF!</v>
      </c>
      <c r="U12" s="283" t="e">
        <f t="shared" si="1"/>
        <v>#REF!</v>
      </c>
      <c r="V12" s="113" t="e">
        <f>'Execução Orçamentária 2021'!#REF!</f>
        <v>#REF!</v>
      </c>
      <c r="W12" s="289" t="e">
        <f t="shared" ref="W12:W17" si="4">V12/O12</f>
        <v>#REF!</v>
      </c>
      <c r="X12" s="269" t="s">
        <v>193</v>
      </c>
      <c r="Y12" s="20"/>
      <c r="Z12" s="107"/>
      <c r="AC12" s="20"/>
      <c r="AD12" s="20"/>
      <c r="AE12" s="20"/>
      <c r="AF12" s="20"/>
      <c r="AG12" s="20"/>
      <c r="AH12" s="20"/>
    </row>
    <row r="13" spans="1:34" s="108" customFormat="1" ht="37" customHeight="1" x14ac:dyDescent="0.25">
      <c r="A13" s="76"/>
      <c r="B13" s="144" t="s">
        <v>115</v>
      </c>
      <c r="C13" s="151"/>
      <c r="D13" s="152"/>
      <c r="E13" s="151"/>
      <c r="F13" s="153"/>
      <c r="G13" s="151"/>
      <c r="H13" s="154"/>
      <c r="I13" s="154"/>
      <c r="J13" s="155"/>
      <c r="K13" s="155" t="e">
        <f>+'Execução Orçamentária 2021'!#REF!+'Execução Orçamentária 2021'!#REF!</f>
        <v>#REF!</v>
      </c>
      <c r="L13" s="155" t="e">
        <f>+'Execução Orçamentária 2021'!#REF!</f>
        <v>#REF!</v>
      </c>
      <c r="M13" s="155" t="e">
        <f t="shared" si="2"/>
        <v>#REF!</v>
      </c>
      <c r="N13" s="155" t="e">
        <f>+'Execução Orçamentária 2021'!#REF!+'Execução Orçamentária 2021'!#REF!</f>
        <v>#REF!</v>
      </c>
      <c r="O13" s="155" t="e">
        <f t="shared" si="0"/>
        <v>#REF!</v>
      </c>
      <c r="P13" s="155" t="e">
        <f>+'Execução Orçamentária 2021'!#REF!</f>
        <v>#REF!</v>
      </c>
      <c r="Q13" s="137" t="e">
        <f t="shared" ref="Q13:Q18" si="5">+O13-P13</f>
        <v>#REF!</v>
      </c>
      <c r="R13" s="137" t="e">
        <f>'Execução Orçamentária 2021'!#REF!+'Execução Orçamentária 2021'!#REF!</f>
        <v>#REF!</v>
      </c>
      <c r="S13" s="268" t="e">
        <f t="shared" si="3"/>
        <v>#REF!</v>
      </c>
      <c r="T13" s="113" t="e">
        <f>'Execução Orçamentária 2021'!#REF!+'Execução Orçamentária 2021'!#REF!</f>
        <v>#REF!</v>
      </c>
      <c r="U13" s="278" t="e">
        <f t="shared" si="1"/>
        <v>#REF!</v>
      </c>
      <c r="V13" s="113" t="e">
        <f>'Execução Orçamentária 2021'!#REF!+'Execução Orçamentária 2021'!#REF!</f>
        <v>#REF!</v>
      </c>
      <c r="W13" s="289" t="e">
        <f t="shared" si="4"/>
        <v>#REF!</v>
      </c>
      <c r="X13" s="269" t="s">
        <v>193</v>
      </c>
      <c r="Y13" s="107"/>
      <c r="Z13" s="107"/>
      <c r="AA13" s="20"/>
      <c r="AB13" s="20"/>
      <c r="AC13" s="20"/>
      <c r="AD13" s="20"/>
      <c r="AE13" s="20"/>
      <c r="AF13" s="20"/>
      <c r="AG13" s="20"/>
      <c r="AH13" s="20"/>
    </row>
    <row r="14" spans="1:34" s="108" customFormat="1" ht="37" customHeight="1" x14ac:dyDescent="0.25">
      <c r="A14" s="76"/>
      <c r="B14" s="144" t="s">
        <v>116</v>
      </c>
      <c r="C14" s="151"/>
      <c r="D14" s="152"/>
      <c r="E14" s="151"/>
      <c r="F14" s="153"/>
      <c r="G14" s="151"/>
      <c r="H14" s="154"/>
      <c r="I14" s="154"/>
      <c r="J14" s="155"/>
      <c r="K14" s="155" t="e">
        <f>+'Execução Orçamentária 2021'!#REF!+'Execução Orçamentária 2021'!#REF!</f>
        <v>#REF!</v>
      </c>
      <c r="L14" s="155" t="e">
        <f>+'Execução Orçamentária 2021'!#REF!</f>
        <v>#REF!</v>
      </c>
      <c r="M14" s="155" t="e">
        <f t="shared" si="2"/>
        <v>#REF!</v>
      </c>
      <c r="N14" s="155" t="e">
        <f>+'Execução Orçamentária 2021'!#REF!+'Execução Orçamentária 2021'!#REF!</f>
        <v>#REF!</v>
      </c>
      <c r="O14" s="155" t="e">
        <f t="shared" si="0"/>
        <v>#REF!</v>
      </c>
      <c r="P14" s="155" t="e">
        <f>+'Execução Orçamentária 2021'!#REF!</f>
        <v>#REF!</v>
      </c>
      <c r="Q14" s="137" t="e">
        <f t="shared" si="5"/>
        <v>#REF!</v>
      </c>
      <c r="R14" s="137" t="e">
        <f>'Execução Orçamentária 2021'!#REF!+'Execução Orçamentária 2021'!#REF!</f>
        <v>#REF!</v>
      </c>
      <c r="S14" s="268" t="e">
        <f t="shared" si="3"/>
        <v>#REF!</v>
      </c>
      <c r="T14" s="113" t="e">
        <f>'Execução Orçamentária 2021'!#REF!+'Execução Orçamentária 2021'!#REF!</f>
        <v>#REF!</v>
      </c>
      <c r="U14" s="278" t="e">
        <f t="shared" si="1"/>
        <v>#REF!</v>
      </c>
      <c r="V14" s="113" t="e">
        <f>'Execução Orçamentária 2021'!#REF!+'Execução Orçamentária 2021'!#REF!</f>
        <v>#REF!</v>
      </c>
      <c r="W14" s="289" t="e">
        <f t="shared" si="4"/>
        <v>#REF!</v>
      </c>
      <c r="X14" s="269" t="s">
        <v>193</v>
      </c>
      <c r="Y14" s="107"/>
      <c r="Z14" s="107"/>
      <c r="AA14" s="20"/>
      <c r="AB14" s="20"/>
      <c r="AC14" s="20"/>
      <c r="AD14" s="20"/>
      <c r="AE14" s="20"/>
      <c r="AF14" s="20"/>
      <c r="AG14" s="20"/>
      <c r="AH14" s="20"/>
    </row>
    <row r="15" spans="1:34" s="108" customFormat="1" ht="37" customHeight="1" x14ac:dyDescent="0.25">
      <c r="A15" s="76"/>
      <c r="B15" s="144" t="s">
        <v>117</v>
      </c>
      <c r="C15" s="151"/>
      <c r="D15" s="152"/>
      <c r="E15" s="151"/>
      <c r="F15" s="153"/>
      <c r="G15" s="151"/>
      <c r="H15" s="154"/>
      <c r="I15" s="154"/>
      <c r="J15" s="155"/>
      <c r="K15" s="155" t="e">
        <f>+'Execução Orçamentária 2021'!#REF!+'Execução Orçamentária 2021'!#REF!</f>
        <v>#REF!</v>
      </c>
      <c r="L15" s="155" t="e">
        <f>+'Execução Orçamentária 2021'!#REF!</f>
        <v>#REF!</v>
      </c>
      <c r="M15" s="155" t="e">
        <f t="shared" si="2"/>
        <v>#REF!</v>
      </c>
      <c r="N15" s="155" t="e">
        <f>+'Execução Orçamentária 2021'!#REF!+'Execução Orçamentária 2021'!#REF!</f>
        <v>#REF!</v>
      </c>
      <c r="O15" s="155" t="e">
        <f t="shared" si="0"/>
        <v>#REF!</v>
      </c>
      <c r="P15" s="155" t="e">
        <f>+'Execução Orçamentária 2021'!#REF!</f>
        <v>#REF!</v>
      </c>
      <c r="Q15" s="137" t="e">
        <f t="shared" si="5"/>
        <v>#REF!</v>
      </c>
      <c r="R15" s="137" t="e">
        <f>'Execução Orçamentária 2021'!#REF!+'Execução Orçamentária 2021'!#REF!</f>
        <v>#REF!</v>
      </c>
      <c r="S15" s="268" t="e">
        <f t="shared" si="3"/>
        <v>#REF!</v>
      </c>
      <c r="T15" s="113" t="e">
        <f>'Execução Orçamentária 2021'!#REF!+'Execução Orçamentária 2021'!#REF!</f>
        <v>#REF!</v>
      </c>
      <c r="U15" s="278" t="e">
        <f t="shared" si="1"/>
        <v>#REF!</v>
      </c>
      <c r="V15" s="113" t="e">
        <f>'Execução Orçamentária 2021'!#REF!+'Execução Orçamentária 2021'!#REF!</f>
        <v>#REF!</v>
      </c>
      <c r="W15" s="289" t="e">
        <f t="shared" si="4"/>
        <v>#REF!</v>
      </c>
      <c r="X15" s="269" t="s">
        <v>193</v>
      </c>
      <c r="Y15" s="20"/>
      <c r="Z15" s="107"/>
      <c r="AA15" s="20"/>
      <c r="AB15" s="20"/>
      <c r="AC15" s="20"/>
      <c r="AD15" s="20"/>
      <c r="AE15" s="20"/>
      <c r="AF15" s="20"/>
      <c r="AG15" s="20"/>
      <c r="AH15" s="20"/>
    </row>
    <row r="16" spans="1:34" s="108" customFormat="1" ht="37" customHeight="1" x14ac:dyDescent="0.25">
      <c r="A16" s="76"/>
      <c r="B16" s="144" t="s">
        <v>44</v>
      </c>
      <c r="C16" s="151"/>
      <c r="D16" s="152"/>
      <c r="E16" s="151"/>
      <c r="F16" s="153"/>
      <c r="G16" s="151"/>
      <c r="H16" s="154"/>
      <c r="I16" s="154"/>
      <c r="J16" s="155"/>
      <c r="K16" s="155" t="e">
        <f>+'Execução Orçamentária 2021'!#REF!</f>
        <v>#REF!</v>
      </c>
      <c r="L16" s="155" t="e">
        <f>+'Execução Orçamentária 2021'!#REF!</f>
        <v>#REF!</v>
      </c>
      <c r="M16" s="155" t="e">
        <f t="shared" si="2"/>
        <v>#REF!</v>
      </c>
      <c r="N16" s="155" t="e">
        <f>+'Execução Orçamentária 2021'!#REF!</f>
        <v>#REF!</v>
      </c>
      <c r="O16" s="155" t="e">
        <f t="shared" si="0"/>
        <v>#REF!</v>
      </c>
      <c r="P16" s="155" t="e">
        <f>+'Execução Orçamentária 2021'!#REF!</f>
        <v>#REF!</v>
      </c>
      <c r="Q16" s="137" t="e">
        <f t="shared" si="5"/>
        <v>#REF!</v>
      </c>
      <c r="R16" s="137" t="e">
        <f>'Execução Orçamentária 2021'!#REF!</f>
        <v>#REF!</v>
      </c>
      <c r="S16" s="268" t="e">
        <f t="shared" si="3"/>
        <v>#REF!</v>
      </c>
      <c r="T16" s="113" t="e">
        <f>'Execução Orçamentária 2021'!#REF!</f>
        <v>#REF!</v>
      </c>
      <c r="U16" s="278" t="e">
        <f t="shared" si="1"/>
        <v>#REF!</v>
      </c>
      <c r="V16" s="284" t="e">
        <f>'Execução Orçamentária 2021'!#REF!</f>
        <v>#REF!</v>
      </c>
      <c r="W16" s="289" t="e">
        <f t="shared" si="4"/>
        <v>#REF!</v>
      </c>
      <c r="X16" s="269" t="s">
        <v>193</v>
      </c>
      <c r="Y16" s="107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108" customFormat="1" ht="37" customHeight="1" thickBot="1" x14ac:dyDescent="0.3">
      <c r="A17" s="76"/>
      <c r="B17" s="144" t="s">
        <v>45</v>
      </c>
      <c r="C17" s="151"/>
      <c r="D17" s="152"/>
      <c r="E17" s="151"/>
      <c r="F17" s="153"/>
      <c r="G17" s="151"/>
      <c r="H17" s="154"/>
      <c r="I17" s="154"/>
      <c r="J17" s="155"/>
      <c r="K17" s="155" t="e">
        <f>+'Execução Orçamentária 2021'!#REF!</f>
        <v>#REF!</v>
      </c>
      <c r="L17" s="155" t="e">
        <f>+'Execução Orçamentária 2021'!#REF!</f>
        <v>#REF!</v>
      </c>
      <c r="M17" s="155" t="e">
        <f t="shared" si="2"/>
        <v>#REF!</v>
      </c>
      <c r="N17" s="155" t="e">
        <f>+'Execução Orçamentária 2021'!#REF!</f>
        <v>#REF!</v>
      </c>
      <c r="O17" s="155" t="e">
        <f t="shared" si="0"/>
        <v>#REF!</v>
      </c>
      <c r="P17" s="155" t="e">
        <f>+'Execução Orçamentária 2021'!#REF!</f>
        <v>#REF!</v>
      </c>
      <c r="Q17" s="137" t="e">
        <f t="shared" si="5"/>
        <v>#REF!</v>
      </c>
      <c r="R17" s="137" t="e">
        <f>'Execução Orçamentária 2021'!#REF!</f>
        <v>#REF!</v>
      </c>
      <c r="S17" s="268" t="e">
        <f t="shared" si="3"/>
        <v>#REF!</v>
      </c>
      <c r="T17" s="113" t="e">
        <f>'Execução Orçamentária 2021'!#REF!</f>
        <v>#REF!</v>
      </c>
      <c r="U17" s="286" t="e">
        <f t="shared" si="1"/>
        <v>#REF!</v>
      </c>
      <c r="V17" s="183" t="e">
        <f>'Execução Orçamentária 2021'!#REF!</f>
        <v>#REF!</v>
      </c>
      <c r="W17" s="289" t="e">
        <f t="shared" si="4"/>
        <v>#REF!</v>
      </c>
      <c r="X17" s="269" t="s">
        <v>195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108" customFormat="1" ht="37" hidden="1" customHeight="1" thickBot="1" x14ac:dyDescent="0.3">
      <c r="A18" s="76"/>
      <c r="B18" s="156" t="s">
        <v>46</v>
      </c>
      <c r="C18" s="157"/>
      <c r="D18" s="158"/>
      <c r="E18" s="157"/>
      <c r="F18" s="159"/>
      <c r="G18" s="157"/>
      <c r="H18" s="160"/>
      <c r="I18" s="160"/>
      <c r="J18" s="161"/>
      <c r="K18" s="162" t="e">
        <f>+'Execução Orçamentária 2021'!#REF!</f>
        <v>#REF!</v>
      </c>
      <c r="L18" s="162" t="e">
        <f>+'Execução Orçamentária 2021'!#REF!</f>
        <v>#REF!</v>
      </c>
      <c r="M18" s="162" t="e">
        <f>+'Execução Orçamentária 2021'!#REF!</f>
        <v>#REF!</v>
      </c>
      <c r="N18" s="162" t="e">
        <f>+'Execução Orçamentária 2021'!#REF!</f>
        <v>#REF!</v>
      </c>
      <c r="O18" s="162" t="e">
        <f>+'Execução Orçamentária 2021'!#REF!</f>
        <v>#REF!</v>
      </c>
      <c r="P18" s="162" t="e">
        <f>+'Execução Orçamentária 2021'!#REF!</f>
        <v>#REF!</v>
      </c>
      <c r="Q18" s="137" t="e">
        <f t="shared" si="5"/>
        <v>#REF!</v>
      </c>
      <c r="R18" s="276"/>
      <c r="S18" s="271" t="e">
        <f>P18/O18</f>
        <v>#REF!</v>
      </c>
      <c r="T18" s="271"/>
      <c r="U18" s="285"/>
      <c r="V18" s="285"/>
      <c r="W18" s="271"/>
      <c r="X18" s="271" t="e">
        <f>Q18/P18</f>
        <v>#REF!</v>
      </c>
      <c r="Y18" s="107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108" customFormat="1" ht="45.75" customHeight="1" thickTop="1" thickBot="1" x14ac:dyDescent="0.3">
      <c r="A19" s="76"/>
      <c r="B19" s="175" t="s">
        <v>110</v>
      </c>
      <c r="C19" s="176"/>
      <c r="D19" s="177"/>
      <c r="E19" s="176"/>
      <c r="F19" s="178"/>
      <c r="G19" s="176"/>
      <c r="H19" s="179"/>
      <c r="I19" s="179"/>
      <c r="J19" s="180"/>
      <c r="K19" s="180" t="e">
        <f t="shared" ref="K19:Q19" si="6">SUM(K11:K18)</f>
        <v>#REF!</v>
      </c>
      <c r="L19" s="179" t="e">
        <f t="shared" si="6"/>
        <v>#REF!</v>
      </c>
      <c r="M19" s="179" t="e">
        <f t="shared" si="6"/>
        <v>#REF!</v>
      </c>
      <c r="N19" s="179" t="e">
        <f t="shared" si="6"/>
        <v>#REF!</v>
      </c>
      <c r="O19" s="241" t="e">
        <f t="shared" si="6"/>
        <v>#REF!</v>
      </c>
      <c r="P19" s="179" t="e">
        <f t="shared" si="6"/>
        <v>#REF!</v>
      </c>
      <c r="Q19" s="179" t="e">
        <f t="shared" si="6"/>
        <v>#REF!</v>
      </c>
      <c r="R19" s="179" t="e">
        <f>SUM(R11:R17)</f>
        <v>#REF!</v>
      </c>
      <c r="S19" s="181" t="e">
        <f>R19/O19</f>
        <v>#REF!</v>
      </c>
      <c r="T19" s="287" t="e">
        <f>SUM(T11:T17)</f>
        <v>#REF!</v>
      </c>
      <c r="U19" s="181" t="e">
        <f>T19/O19</f>
        <v>#REF!</v>
      </c>
      <c r="V19" s="287" t="e">
        <f>SUM(V11:V17)</f>
        <v>#REF!</v>
      </c>
      <c r="W19" s="288" t="e">
        <f>V19/O19</f>
        <v>#REF!</v>
      </c>
      <c r="X19" s="288"/>
      <c r="Y19" s="118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20" customFormat="1" ht="16" customHeight="1" thickTop="1" x14ac:dyDescent="0.25">
      <c r="A20" s="76"/>
      <c r="C20" s="81"/>
      <c r="D20" s="117"/>
      <c r="E20" s="81"/>
      <c r="F20" s="80"/>
      <c r="G20" s="81"/>
      <c r="H20" s="107"/>
      <c r="I20" s="107"/>
      <c r="J20" s="107"/>
      <c r="K20" s="107"/>
      <c r="L20" s="107"/>
      <c r="M20" s="107"/>
      <c r="Y20" s="118"/>
    </row>
    <row r="21" spans="1:34" x14ac:dyDescent="0.25">
      <c r="H21" s="107"/>
      <c r="I21" s="107"/>
      <c r="J21" s="107"/>
      <c r="K21" s="107"/>
      <c r="L21" s="107"/>
      <c r="M21" s="107"/>
      <c r="O21" s="107"/>
    </row>
    <row r="22" spans="1:34" x14ac:dyDescent="0.25">
      <c r="H22" s="107"/>
      <c r="I22" s="107"/>
      <c r="J22" s="107"/>
      <c r="K22" s="107"/>
      <c r="L22" s="107"/>
      <c r="M22" s="107"/>
    </row>
    <row r="23" spans="1:34" x14ac:dyDescent="0.25">
      <c r="H23" s="107"/>
      <c r="I23" s="107"/>
      <c r="J23" s="107"/>
      <c r="K23" s="107"/>
      <c r="L23" s="107"/>
      <c r="M23" s="107"/>
    </row>
    <row r="24" spans="1:34" x14ac:dyDescent="0.25">
      <c r="H24" s="107"/>
      <c r="I24" s="107"/>
      <c r="J24" s="107"/>
      <c r="K24" s="107"/>
      <c r="L24" s="107"/>
      <c r="M24" s="107"/>
    </row>
    <row r="25" spans="1:34" x14ac:dyDescent="0.25">
      <c r="H25" s="107"/>
      <c r="I25" s="107"/>
      <c r="J25" s="107"/>
      <c r="K25" s="107"/>
      <c r="L25" s="107"/>
      <c r="M25" s="107"/>
    </row>
    <row r="26" spans="1:34" x14ac:dyDescent="0.25">
      <c r="H26" s="107"/>
      <c r="I26" s="107"/>
      <c r="J26" s="107"/>
      <c r="K26" s="107"/>
      <c r="L26" s="107"/>
      <c r="M26" s="107"/>
    </row>
    <row r="27" spans="1:34" x14ac:dyDescent="0.25">
      <c r="H27" s="107"/>
      <c r="I27" s="107"/>
      <c r="J27" s="107"/>
      <c r="K27" s="107"/>
      <c r="L27" s="107"/>
      <c r="M27" s="107"/>
    </row>
    <row r="28" spans="1:34" x14ac:dyDescent="0.25">
      <c r="H28" s="107"/>
      <c r="I28" s="107"/>
      <c r="J28" s="107"/>
      <c r="K28" s="107"/>
      <c r="L28" s="107"/>
      <c r="M28" s="107"/>
    </row>
    <row r="29" spans="1:34" x14ac:dyDescent="0.25">
      <c r="H29" s="107"/>
      <c r="I29" s="107"/>
      <c r="J29" s="107"/>
      <c r="K29" s="107"/>
      <c r="L29" s="107"/>
      <c r="M29" s="107"/>
    </row>
    <row r="30" spans="1:34" x14ac:dyDescent="0.25">
      <c r="H30" s="107"/>
      <c r="I30" s="107"/>
      <c r="J30" s="107"/>
      <c r="K30" s="107"/>
      <c r="L30" s="107"/>
      <c r="M30" s="107"/>
    </row>
    <row r="31" spans="1:34" x14ac:dyDescent="0.25">
      <c r="H31" s="107"/>
      <c r="I31" s="107"/>
      <c r="J31" s="107"/>
      <c r="K31" s="107"/>
      <c r="L31" s="107"/>
      <c r="M31" s="107"/>
    </row>
    <row r="32" spans="1:34" x14ac:dyDescent="0.25">
      <c r="H32" s="107"/>
      <c r="I32" s="107"/>
      <c r="J32" s="107"/>
      <c r="K32" s="107"/>
      <c r="L32" s="107"/>
      <c r="M32" s="107"/>
    </row>
    <row r="33" spans="8:13" x14ac:dyDescent="0.25">
      <c r="H33" s="107"/>
      <c r="I33" s="107"/>
      <c r="J33" s="107"/>
      <c r="K33" s="107"/>
      <c r="L33" s="107"/>
      <c r="M33" s="107"/>
    </row>
    <row r="34" spans="8:13" x14ac:dyDescent="0.25">
      <c r="H34" s="107"/>
      <c r="I34" s="107"/>
      <c r="J34" s="107"/>
      <c r="K34" s="107"/>
      <c r="L34" s="107"/>
      <c r="M34" s="107"/>
    </row>
    <row r="35" spans="8:13" x14ac:dyDescent="0.25">
      <c r="H35" s="107"/>
      <c r="I35" s="107"/>
      <c r="J35" s="107"/>
      <c r="K35" s="107"/>
      <c r="L35" s="107"/>
      <c r="M35" s="107"/>
    </row>
    <row r="36" spans="8:13" x14ac:dyDescent="0.25">
      <c r="H36" s="107"/>
      <c r="I36" s="107"/>
      <c r="J36" s="107"/>
      <c r="K36" s="107"/>
      <c r="L36" s="107"/>
      <c r="M36" s="107"/>
    </row>
    <row r="37" spans="8:13" x14ac:dyDescent="0.25">
      <c r="H37" s="107"/>
      <c r="I37" s="107"/>
      <c r="J37" s="107"/>
      <c r="K37" s="107"/>
      <c r="L37" s="107"/>
      <c r="M37" s="107"/>
    </row>
    <row r="38" spans="8:13" x14ac:dyDescent="0.25">
      <c r="H38" s="107"/>
      <c r="I38" s="107"/>
      <c r="J38" s="107"/>
      <c r="K38" s="107"/>
      <c r="L38" s="107"/>
      <c r="M38" s="107"/>
    </row>
    <row r="39" spans="8:13" x14ac:dyDescent="0.25">
      <c r="H39" s="107"/>
      <c r="I39" s="107"/>
      <c r="J39" s="107"/>
      <c r="K39" s="107"/>
      <c r="L39" s="107"/>
      <c r="M39" s="107"/>
    </row>
    <row r="40" spans="8:13" x14ac:dyDescent="0.25">
      <c r="H40" s="107"/>
      <c r="I40" s="107"/>
      <c r="J40" s="107"/>
      <c r="K40" s="107"/>
      <c r="L40" s="107"/>
      <c r="M40" s="107"/>
    </row>
    <row r="41" spans="8:13" x14ac:dyDescent="0.25">
      <c r="H41" s="107"/>
      <c r="I41" s="107"/>
      <c r="J41" s="107"/>
      <c r="K41" s="107"/>
      <c r="L41" s="107"/>
      <c r="M41" s="107"/>
    </row>
    <row r="42" spans="8:13" x14ac:dyDescent="0.25">
      <c r="H42" s="107"/>
      <c r="I42" s="107"/>
      <c r="J42" s="107"/>
      <c r="K42" s="107"/>
      <c r="L42" s="107"/>
      <c r="M42" s="107"/>
    </row>
    <row r="43" spans="8:13" x14ac:dyDescent="0.25">
      <c r="H43" s="107"/>
      <c r="I43" s="107"/>
      <c r="J43" s="107"/>
      <c r="K43" s="107"/>
      <c r="L43" s="107"/>
      <c r="M43" s="107"/>
    </row>
    <row r="44" spans="8:13" x14ac:dyDescent="0.25">
      <c r="H44" s="107"/>
      <c r="I44" s="107"/>
      <c r="J44" s="107"/>
      <c r="K44" s="107"/>
      <c r="L44" s="107"/>
      <c r="M44" s="107"/>
    </row>
    <row r="45" spans="8:13" x14ac:dyDescent="0.25">
      <c r="H45" s="107"/>
      <c r="I45" s="107"/>
      <c r="J45" s="107"/>
      <c r="K45" s="107"/>
      <c r="L45" s="107"/>
      <c r="M45" s="107"/>
    </row>
    <row r="46" spans="8:13" x14ac:dyDescent="0.25">
      <c r="H46" s="107"/>
      <c r="I46" s="107"/>
      <c r="J46" s="107"/>
      <c r="K46" s="107"/>
      <c r="L46" s="107"/>
      <c r="M46" s="107"/>
    </row>
    <row r="47" spans="8:13" x14ac:dyDescent="0.25">
      <c r="H47" s="107"/>
      <c r="I47" s="107"/>
      <c r="J47" s="107"/>
      <c r="K47" s="107"/>
      <c r="L47" s="107"/>
      <c r="M47" s="107"/>
    </row>
    <row r="48" spans="8:13" x14ac:dyDescent="0.25">
      <c r="H48" s="107"/>
      <c r="I48" s="107"/>
      <c r="J48" s="107"/>
      <c r="K48" s="107"/>
      <c r="L48" s="107"/>
      <c r="M48" s="107"/>
    </row>
    <row r="49" spans="8:13" x14ac:dyDescent="0.25">
      <c r="H49" s="107"/>
      <c r="I49" s="107"/>
      <c r="J49" s="107"/>
      <c r="K49" s="107"/>
      <c r="L49" s="107"/>
      <c r="M49" s="107"/>
    </row>
    <row r="50" spans="8:13" x14ac:dyDescent="0.25">
      <c r="H50" s="107"/>
      <c r="I50" s="107"/>
      <c r="J50" s="107"/>
      <c r="K50" s="107"/>
      <c r="L50" s="107"/>
      <c r="M50" s="107"/>
    </row>
    <row r="51" spans="8:13" x14ac:dyDescent="0.25">
      <c r="H51" s="107"/>
      <c r="I51" s="107"/>
      <c r="J51" s="107"/>
      <c r="K51" s="107"/>
      <c r="L51" s="107"/>
      <c r="M51" s="107"/>
    </row>
    <row r="52" spans="8:13" x14ac:dyDescent="0.25">
      <c r="H52" s="107"/>
      <c r="I52" s="107"/>
      <c r="J52" s="107"/>
      <c r="K52" s="107"/>
      <c r="L52" s="107"/>
      <c r="M52" s="107"/>
    </row>
    <row r="53" spans="8:13" x14ac:dyDescent="0.25">
      <c r="H53" s="107"/>
      <c r="I53" s="107"/>
      <c r="J53" s="107"/>
      <c r="K53" s="107"/>
      <c r="L53" s="107"/>
      <c r="M53" s="107"/>
    </row>
    <row r="54" spans="8:13" x14ac:dyDescent="0.25">
      <c r="H54" s="107"/>
      <c r="I54" s="107"/>
      <c r="J54" s="107"/>
      <c r="K54" s="107"/>
      <c r="L54" s="107"/>
      <c r="M54" s="107"/>
    </row>
    <row r="55" spans="8:13" x14ac:dyDescent="0.25">
      <c r="H55" s="107"/>
      <c r="I55" s="107"/>
      <c r="J55" s="107"/>
      <c r="K55" s="107"/>
      <c r="L55" s="107"/>
      <c r="M55" s="107"/>
    </row>
    <row r="56" spans="8:13" x14ac:dyDescent="0.25">
      <c r="H56" s="107"/>
      <c r="I56" s="107"/>
      <c r="J56" s="107"/>
      <c r="K56" s="107"/>
      <c r="L56" s="107"/>
      <c r="M56" s="107"/>
    </row>
    <row r="57" spans="8:13" x14ac:dyDescent="0.25">
      <c r="H57" s="107"/>
      <c r="I57" s="107"/>
      <c r="J57" s="107"/>
      <c r="K57" s="107"/>
      <c r="L57" s="107"/>
      <c r="M57" s="107"/>
    </row>
    <row r="58" spans="8:13" x14ac:dyDescent="0.25">
      <c r="H58" s="107"/>
      <c r="I58" s="107"/>
      <c r="J58" s="107"/>
      <c r="K58" s="107"/>
      <c r="L58" s="107"/>
      <c r="M58" s="107"/>
    </row>
    <row r="59" spans="8:13" x14ac:dyDescent="0.25">
      <c r="H59" s="107"/>
      <c r="I59" s="107"/>
      <c r="J59" s="107"/>
      <c r="K59" s="107"/>
      <c r="L59" s="107"/>
      <c r="M59" s="107"/>
    </row>
    <row r="60" spans="8:13" x14ac:dyDescent="0.25">
      <c r="H60" s="107"/>
      <c r="I60" s="107"/>
      <c r="J60" s="107"/>
      <c r="K60" s="107"/>
      <c r="L60" s="107"/>
      <c r="M60" s="107"/>
    </row>
    <row r="61" spans="8:13" x14ac:dyDescent="0.25">
      <c r="H61" s="107"/>
      <c r="I61" s="107"/>
      <c r="J61" s="107"/>
      <c r="K61" s="107"/>
      <c r="L61" s="107"/>
      <c r="M61" s="107"/>
    </row>
    <row r="62" spans="8:13" x14ac:dyDescent="0.25">
      <c r="H62" s="107"/>
      <c r="I62" s="107"/>
      <c r="J62" s="107"/>
      <c r="K62" s="107"/>
      <c r="L62" s="107"/>
      <c r="M62" s="107"/>
    </row>
    <row r="63" spans="8:13" x14ac:dyDescent="0.25">
      <c r="H63" s="107"/>
      <c r="I63" s="107"/>
      <c r="J63" s="107"/>
      <c r="K63" s="107"/>
      <c r="L63" s="107"/>
      <c r="M63" s="107"/>
    </row>
    <row r="64" spans="8:13" x14ac:dyDescent="0.25">
      <c r="H64" s="134"/>
      <c r="I64" s="134"/>
      <c r="J64" s="134"/>
      <c r="K64" s="134"/>
      <c r="L64" s="134"/>
      <c r="M64" s="134"/>
    </row>
    <row r="65" spans="8:13" x14ac:dyDescent="0.25">
      <c r="H65" s="134"/>
      <c r="I65" s="134"/>
      <c r="J65" s="134"/>
      <c r="K65" s="134"/>
      <c r="L65" s="134"/>
      <c r="M65" s="134"/>
    </row>
    <row r="66" spans="8:13" x14ac:dyDescent="0.25">
      <c r="H66" s="134"/>
      <c r="I66" s="134"/>
      <c r="J66" s="134"/>
      <c r="K66" s="134"/>
      <c r="L66" s="134"/>
      <c r="M66" s="134"/>
    </row>
    <row r="67" spans="8:13" x14ac:dyDescent="0.25">
      <c r="H67" s="134"/>
      <c r="I67" s="134"/>
      <c r="J67" s="134"/>
      <c r="K67" s="134"/>
      <c r="L67" s="134"/>
      <c r="M67" s="134"/>
    </row>
    <row r="68" spans="8:13" x14ac:dyDescent="0.25">
      <c r="H68" s="134"/>
      <c r="I68" s="134"/>
      <c r="J68" s="134"/>
      <c r="K68" s="134"/>
      <c r="L68" s="134"/>
      <c r="M68" s="134"/>
    </row>
    <row r="69" spans="8:13" x14ac:dyDescent="0.25">
      <c r="H69" s="134"/>
      <c r="I69" s="134"/>
      <c r="J69" s="134"/>
      <c r="K69" s="134"/>
      <c r="L69" s="134"/>
      <c r="M69" s="134"/>
    </row>
    <row r="70" spans="8:13" x14ac:dyDescent="0.25">
      <c r="H70" s="134"/>
      <c r="I70" s="134"/>
      <c r="J70" s="134"/>
      <c r="K70" s="134"/>
      <c r="L70" s="134"/>
      <c r="M70" s="134"/>
    </row>
    <row r="71" spans="8:13" x14ac:dyDescent="0.25">
      <c r="H71" s="134"/>
      <c r="I71" s="134"/>
      <c r="J71" s="134"/>
      <c r="K71" s="134"/>
      <c r="L71" s="134"/>
      <c r="M71" s="134"/>
    </row>
    <row r="72" spans="8:13" x14ac:dyDescent="0.25">
      <c r="H72" s="134"/>
      <c r="I72" s="134"/>
      <c r="J72" s="134"/>
      <c r="K72" s="134"/>
      <c r="L72" s="134"/>
      <c r="M72" s="134"/>
    </row>
    <row r="73" spans="8:13" x14ac:dyDescent="0.25">
      <c r="H73" s="134"/>
      <c r="I73" s="134"/>
      <c r="J73" s="134"/>
      <c r="K73" s="134"/>
      <c r="L73" s="134"/>
      <c r="M73" s="134"/>
    </row>
    <row r="74" spans="8:13" x14ac:dyDescent="0.25">
      <c r="H74" s="134"/>
      <c r="I74" s="134"/>
      <c r="J74" s="134"/>
      <c r="K74" s="134"/>
      <c r="L74" s="134"/>
      <c r="M74" s="134"/>
    </row>
    <row r="75" spans="8:13" x14ac:dyDescent="0.25">
      <c r="H75" s="134"/>
      <c r="I75" s="134"/>
      <c r="J75" s="134"/>
      <c r="K75" s="134"/>
      <c r="L75" s="134"/>
      <c r="M75" s="134"/>
    </row>
    <row r="76" spans="8:13" x14ac:dyDescent="0.25">
      <c r="H76" s="134"/>
      <c r="I76" s="134"/>
      <c r="J76" s="134"/>
      <c r="K76" s="134"/>
      <c r="L76" s="134"/>
      <c r="M76" s="134"/>
    </row>
    <row r="77" spans="8:13" x14ac:dyDescent="0.25">
      <c r="H77" s="134"/>
      <c r="I77" s="134"/>
      <c r="J77" s="134"/>
      <c r="K77" s="134"/>
      <c r="L77" s="134"/>
      <c r="M77" s="134"/>
    </row>
    <row r="78" spans="8:13" x14ac:dyDescent="0.25">
      <c r="H78" s="134"/>
      <c r="I78" s="134"/>
      <c r="J78" s="134"/>
      <c r="K78" s="134"/>
      <c r="L78" s="134"/>
      <c r="M78" s="134"/>
    </row>
    <row r="79" spans="8:13" x14ac:dyDescent="0.25">
      <c r="H79" s="134"/>
      <c r="I79" s="134"/>
      <c r="J79" s="134"/>
      <c r="K79" s="134"/>
      <c r="L79" s="134"/>
      <c r="M79" s="134"/>
    </row>
    <row r="80" spans="8:13" x14ac:dyDescent="0.25">
      <c r="H80" s="134"/>
      <c r="I80" s="134"/>
      <c r="J80" s="134"/>
      <c r="K80" s="134"/>
      <c r="L80" s="134"/>
      <c r="M80" s="134"/>
    </row>
    <row r="81" spans="8:13" x14ac:dyDescent="0.25">
      <c r="H81" s="134"/>
      <c r="I81" s="134"/>
      <c r="J81" s="134"/>
      <c r="K81" s="134"/>
      <c r="L81" s="134"/>
      <c r="M81" s="134"/>
    </row>
    <row r="82" spans="8:13" x14ac:dyDescent="0.25">
      <c r="H82" s="134"/>
      <c r="I82" s="134"/>
      <c r="J82" s="134"/>
      <c r="K82" s="134"/>
      <c r="L82" s="134"/>
      <c r="M82" s="134"/>
    </row>
    <row r="83" spans="8:13" x14ac:dyDescent="0.25">
      <c r="H83" s="134"/>
      <c r="I83" s="134"/>
      <c r="J83" s="134"/>
      <c r="K83" s="134"/>
      <c r="L83" s="134"/>
      <c r="M83" s="134"/>
    </row>
    <row r="84" spans="8:13" x14ac:dyDescent="0.25">
      <c r="H84" s="134"/>
      <c r="I84" s="134"/>
      <c r="J84" s="134"/>
      <c r="K84" s="134"/>
      <c r="L84" s="134"/>
      <c r="M84" s="134"/>
    </row>
    <row r="85" spans="8:13" x14ac:dyDescent="0.25">
      <c r="H85" s="134"/>
      <c r="I85" s="134"/>
      <c r="J85" s="134"/>
      <c r="K85" s="134"/>
      <c r="L85" s="134"/>
      <c r="M85" s="134"/>
    </row>
    <row r="86" spans="8:13" x14ac:dyDescent="0.25">
      <c r="H86" s="134"/>
      <c r="I86" s="134"/>
      <c r="J86" s="134"/>
      <c r="K86" s="134"/>
      <c r="L86" s="134"/>
      <c r="M86" s="134"/>
    </row>
    <row r="87" spans="8:13" x14ac:dyDescent="0.25">
      <c r="H87" s="134"/>
      <c r="I87" s="134"/>
      <c r="J87" s="134"/>
      <c r="K87" s="134"/>
      <c r="L87" s="134"/>
      <c r="M87" s="134"/>
    </row>
    <row r="88" spans="8:13" x14ac:dyDescent="0.25">
      <c r="H88" s="134"/>
      <c r="I88" s="134"/>
      <c r="J88" s="134"/>
      <c r="K88" s="134"/>
      <c r="L88" s="134"/>
      <c r="M88" s="134"/>
    </row>
    <row r="89" spans="8:13" x14ac:dyDescent="0.25">
      <c r="H89" s="134"/>
      <c r="I89" s="134"/>
      <c r="J89" s="134"/>
      <c r="K89" s="134"/>
      <c r="L89" s="134"/>
      <c r="M89" s="134"/>
    </row>
    <row r="90" spans="8:13" x14ac:dyDescent="0.25">
      <c r="H90" s="134"/>
      <c r="I90" s="134"/>
      <c r="J90" s="134"/>
      <c r="K90" s="134"/>
      <c r="L90" s="134"/>
      <c r="M90" s="134"/>
    </row>
    <row r="91" spans="8:13" x14ac:dyDescent="0.25">
      <c r="H91" s="134"/>
      <c r="I91" s="134"/>
      <c r="J91" s="134"/>
      <c r="K91" s="134"/>
      <c r="L91" s="134"/>
      <c r="M91" s="134"/>
    </row>
    <row r="92" spans="8:13" x14ac:dyDescent="0.25">
      <c r="H92" s="134"/>
      <c r="I92" s="134"/>
      <c r="J92" s="134"/>
      <c r="K92" s="134"/>
      <c r="L92" s="134"/>
      <c r="M92" s="134"/>
    </row>
    <row r="93" spans="8:13" x14ac:dyDescent="0.25">
      <c r="H93" s="134"/>
      <c r="I93" s="134"/>
      <c r="J93" s="134"/>
      <c r="K93" s="134"/>
      <c r="L93" s="134"/>
      <c r="M93" s="134"/>
    </row>
    <row r="94" spans="8:13" x14ac:dyDescent="0.25">
      <c r="H94" s="134"/>
      <c r="I94" s="134"/>
      <c r="J94" s="134"/>
      <c r="K94" s="134"/>
      <c r="L94" s="134"/>
      <c r="M94" s="134"/>
    </row>
    <row r="95" spans="8:13" x14ac:dyDescent="0.25">
      <c r="H95" s="134"/>
      <c r="I95" s="134"/>
      <c r="J95" s="134"/>
      <c r="K95" s="134"/>
      <c r="L95" s="134"/>
      <c r="M95" s="134"/>
    </row>
    <row r="96" spans="8:13" x14ac:dyDescent="0.25">
      <c r="H96" s="134"/>
      <c r="I96" s="134"/>
      <c r="J96" s="134"/>
      <c r="K96" s="134"/>
      <c r="L96" s="134"/>
      <c r="M96" s="134"/>
    </row>
    <row r="97" spans="8:13" x14ac:dyDescent="0.25">
      <c r="H97" s="134"/>
      <c r="I97" s="134"/>
      <c r="J97" s="134"/>
      <c r="K97" s="134"/>
      <c r="L97" s="134"/>
      <c r="M97" s="134"/>
    </row>
    <row r="98" spans="8:13" x14ac:dyDescent="0.25">
      <c r="H98" s="134"/>
      <c r="I98" s="134"/>
      <c r="J98" s="134"/>
      <c r="K98" s="134"/>
      <c r="L98" s="134"/>
      <c r="M98" s="134"/>
    </row>
    <row r="99" spans="8:13" x14ac:dyDescent="0.25">
      <c r="H99" s="134"/>
      <c r="I99" s="134"/>
      <c r="J99" s="134"/>
      <c r="K99" s="134"/>
      <c r="L99" s="134"/>
      <c r="M99" s="134"/>
    </row>
    <row r="100" spans="8:13" x14ac:dyDescent="0.25">
      <c r="H100" s="134"/>
      <c r="I100" s="134"/>
      <c r="J100" s="134"/>
      <c r="K100" s="134"/>
      <c r="L100" s="134"/>
      <c r="M100" s="134"/>
    </row>
    <row r="101" spans="8:13" x14ac:dyDescent="0.25">
      <c r="H101" s="134"/>
      <c r="I101" s="134"/>
      <c r="J101" s="134"/>
      <c r="K101" s="134"/>
      <c r="L101" s="134"/>
      <c r="M101" s="134"/>
    </row>
    <row r="102" spans="8:13" x14ac:dyDescent="0.25">
      <c r="H102" s="134"/>
      <c r="I102" s="134"/>
      <c r="J102" s="134"/>
      <c r="K102" s="134"/>
      <c r="L102" s="134"/>
      <c r="M102" s="134"/>
    </row>
    <row r="103" spans="8:13" x14ac:dyDescent="0.25">
      <c r="H103" s="134"/>
      <c r="I103" s="134"/>
      <c r="J103" s="134"/>
      <c r="K103" s="134"/>
      <c r="L103" s="134"/>
      <c r="M103" s="134"/>
    </row>
    <row r="104" spans="8:13" x14ac:dyDescent="0.25">
      <c r="H104" s="134"/>
      <c r="I104" s="134"/>
      <c r="J104" s="134"/>
      <c r="K104" s="134"/>
      <c r="L104" s="134"/>
      <c r="M104" s="134"/>
    </row>
    <row r="105" spans="8:13" x14ac:dyDescent="0.25">
      <c r="H105" s="134"/>
      <c r="I105" s="134"/>
      <c r="J105" s="134"/>
      <c r="K105" s="134"/>
      <c r="L105" s="134"/>
      <c r="M105" s="134"/>
    </row>
    <row r="106" spans="8:13" x14ac:dyDescent="0.25">
      <c r="H106" s="134"/>
      <c r="I106" s="134"/>
      <c r="J106" s="134"/>
      <c r="K106" s="134"/>
      <c r="L106" s="134"/>
      <c r="M106" s="134"/>
    </row>
    <row r="107" spans="8:13" x14ac:dyDescent="0.25">
      <c r="H107" s="134"/>
      <c r="I107" s="134"/>
      <c r="J107" s="134"/>
      <c r="K107" s="134"/>
      <c r="L107" s="134"/>
      <c r="M107" s="134"/>
    </row>
    <row r="108" spans="8:13" x14ac:dyDescent="0.25">
      <c r="H108" s="134"/>
      <c r="I108" s="134"/>
      <c r="J108" s="134"/>
      <c r="K108" s="134"/>
      <c r="L108" s="134"/>
      <c r="M108" s="134"/>
    </row>
    <row r="109" spans="8:13" x14ac:dyDescent="0.25">
      <c r="H109" s="134"/>
      <c r="I109" s="134"/>
      <c r="J109" s="134"/>
      <c r="K109" s="134"/>
      <c r="L109" s="134"/>
      <c r="M109" s="134"/>
    </row>
    <row r="110" spans="8:13" x14ac:dyDescent="0.25">
      <c r="H110" s="134"/>
      <c r="I110" s="134"/>
      <c r="J110" s="134"/>
      <c r="K110" s="134"/>
      <c r="L110" s="134"/>
      <c r="M110" s="134"/>
    </row>
    <row r="111" spans="8:13" x14ac:dyDescent="0.25">
      <c r="H111" s="134"/>
      <c r="I111" s="134"/>
      <c r="J111" s="134"/>
      <c r="K111" s="134"/>
      <c r="L111" s="134"/>
      <c r="M111" s="134"/>
    </row>
    <row r="112" spans="8:13" x14ac:dyDescent="0.25">
      <c r="H112" s="134"/>
      <c r="I112" s="134"/>
      <c r="J112" s="134"/>
      <c r="K112" s="134"/>
      <c r="L112" s="134"/>
      <c r="M112" s="134"/>
    </row>
    <row r="113" spans="8:13" x14ac:dyDescent="0.25">
      <c r="H113" s="134"/>
      <c r="I113" s="134"/>
      <c r="J113" s="134"/>
      <c r="K113" s="134"/>
      <c r="L113" s="134"/>
      <c r="M113" s="134"/>
    </row>
    <row r="114" spans="8:13" x14ac:dyDescent="0.25">
      <c r="H114" s="134"/>
      <c r="I114" s="134"/>
      <c r="J114" s="134"/>
      <c r="K114" s="134"/>
      <c r="L114" s="134"/>
      <c r="M114" s="134"/>
    </row>
    <row r="115" spans="8:13" x14ac:dyDescent="0.25">
      <c r="H115" s="134"/>
      <c r="I115" s="134"/>
      <c r="J115" s="134"/>
      <c r="K115" s="134"/>
      <c r="L115" s="134"/>
      <c r="M115" s="134"/>
    </row>
    <row r="116" spans="8:13" x14ac:dyDescent="0.25">
      <c r="H116" s="134"/>
      <c r="I116" s="134"/>
      <c r="J116" s="134"/>
      <c r="K116" s="134"/>
      <c r="L116" s="134"/>
      <c r="M116" s="134"/>
    </row>
    <row r="117" spans="8:13" x14ac:dyDescent="0.25">
      <c r="H117" s="134"/>
      <c r="I117" s="134"/>
      <c r="J117" s="134"/>
      <c r="K117" s="134"/>
      <c r="L117" s="134"/>
      <c r="M117" s="134"/>
    </row>
    <row r="118" spans="8:13" x14ac:dyDescent="0.25">
      <c r="H118" s="134"/>
      <c r="I118" s="134"/>
      <c r="J118" s="134"/>
      <c r="K118" s="134"/>
      <c r="L118" s="134"/>
      <c r="M118" s="134"/>
    </row>
    <row r="119" spans="8:13" x14ac:dyDescent="0.25">
      <c r="H119" s="134"/>
      <c r="I119" s="134"/>
      <c r="J119" s="134"/>
      <c r="K119" s="134"/>
      <c r="L119" s="134"/>
      <c r="M119" s="134"/>
    </row>
    <row r="120" spans="8:13" x14ac:dyDescent="0.25">
      <c r="H120" s="134"/>
      <c r="I120" s="134"/>
      <c r="J120" s="134"/>
      <c r="K120" s="134"/>
      <c r="L120" s="134"/>
      <c r="M120" s="134"/>
    </row>
    <row r="121" spans="8:13" x14ac:dyDescent="0.25">
      <c r="H121" s="134"/>
      <c r="I121" s="134"/>
      <c r="J121" s="134"/>
      <c r="K121" s="134"/>
      <c r="L121" s="134"/>
      <c r="M121" s="134"/>
    </row>
    <row r="122" spans="8:13" x14ac:dyDescent="0.25">
      <c r="H122" s="134"/>
      <c r="I122" s="134"/>
      <c r="J122" s="134"/>
      <c r="K122" s="134"/>
      <c r="L122" s="134"/>
      <c r="M122" s="134"/>
    </row>
    <row r="123" spans="8:13" x14ac:dyDescent="0.25">
      <c r="H123" s="134"/>
      <c r="I123" s="134"/>
      <c r="J123" s="134"/>
      <c r="K123" s="134"/>
      <c r="L123" s="134"/>
      <c r="M123" s="134"/>
    </row>
    <row r="124" spans="8:13" x14ac:dyDescent="0.25">
      <c r="H124" s="134"/>
      <c r="I124" s="134"/>
      <c r="J124" s="134"/>
      <c r="K124" s="134"/>
      <c r="L124" s="134"/>
      <c r="M124" s="134"/>
    </row>
    <row r="125" spans="8:13" x14ac:dyDescent="0.25">
      <c r="H125" s="134"/>
      <c r="I125" s="134"/>
      <c r="J125" s="134"/>
      <c r="K125" s="134"/>
      <c r="L125" s="134"/>
      <c r="M125" s="134"/>
    </row>
    <row r="126" spans="8:13" x14ac:dyDescent="0.25">
      <c r="H126" s="134"/>
      <c r="I126" s="134"/>
      <c r="J126" s="134"/>
      <c r="K126" s="134"/>
      <c r="L126" s="134"/>
      <c r="M126" s="134"/>
    </row>
    <row r="127" spans="8:13" x14ac:dyDescent="0.25">
      <c r="H127" s="134"/>
      <c r="I127" s="134"/>
      <c r="J127" s="134"/>
      <c r="K127" s="134"/>
      <c r="L127" s="134"/>
      <c r="M127" s="134"/>
    </row>
    <row r="128" spans="8:13" x14ac:dyDescent="0.25">
      <c r="H128" s="134"/>
      <c r="I128" s="134"/>
      <c r="J128" s="134"/>
      <c r="K128" s="134"/>
      <c r="L128" s="134"/>
      <c r="M128" s="134"/>
    </row>
    <row r="129" spans="8:13" x14ac:dyDescent="0.25">
      <c r="H129" s="134"/>
      <c r="I129" s="134"/>
      <c r="J129" s="134"/>
      <c r="K129" s="134"/>
      <c r="L129" s="134"/>
      <c r="M129" s="134"/>
    </row>
    <row r="130" spans="8:13" x14ac:dyDescent="0.25">
      <c r="H130" s="134"/>
      <c r="I130" s="134"/>
      <c r="J130" s="134"/>
      <c r="K130" s="134"/>
      <c r="L130" s="134"/>
      <c r="M130" s="134"/>
    </row>
    <row r="131" spans="8:13" x14ac:dyDescent="0.25">
      <c r="H131" s="134"/>
      <c r="I131" s="134"/>
      <c r="J131" s="134"/>
      <c r="K131" s="134"/>
      <c r="L131" s="134"/>
      <c r="M131" s="134"/>
    </row>
    <row r="132" spans="8:13" x14ac:dyDescent="0.25">
      <c r="H132" s="134"/>
      <c r="I132" s="134"/>
      <c r="J132" s="134"/>
      <c r="K132" s="134"/>
      <c r="L132" s="134"/>
      <c r="M132" s="134"/>
    </row>
    <row r="133" spans="8:13" x14ac:dyDescent="0.25">
      <c r="H133" s="134"/>
      <c r="I133" s="134"/>
      <c r="J133" s="134"/>
      <c r="K133" s="134"/>
      <c r="L133" s="134"/>
      <c r="M133" s="134"/>
    </row>
    <row r="134" spans="8:13" x14ac:dyDescent="0.25">
      <c r="H134" s="134"/>
      <c r="I134" s="134"/>
      <c r="J134" s="134"/>
      <c r="K134" s="134"/>
      <c r="L134" s="134"/>
      <c r="M134" s="134"/>
    </row>
    <row r="135" spans="8:13" x14ac:dyDescent="0.25">
      <c r="H135" s="134"/>
      <c r="I135" s="134"/>
      <c r="J135" s="134"/>
      <c r="K135" s="134"/>
      <c r="L135" s="134"/>
      <c r="M135" s="134"/>
    </row>
    <row r="136" spans="8:13" x14ac:dyDescent="0.25">
      <c r="H136" s="134"/>
      <c r="I136" s="134"/>
      <c r="J136" s="134"/>
      <c r="K136" s="134"/>
      <c r="L136" s="134"/>
      <c r="M136" s="134"/>
    </row>
    <row r="137" spans="8:13" x14ac:dyDescent="0.25">
      <c r="H137" s="134"/>
      <c r="I137" s="134"/>
      <c r="J137" s="134"/>
      <c r="K137" s="134"/>
      <c r="L137" s="134"/>
      <c r="M137" s="134"/>
    </row>
    <row r="138" spans="8:13" x14ac:dyDescent="0.25">
      <c r="H138" s="134"/>
      <c r="I138" s="134"/>
      <c r="J138" s="134"/>
      <c r="K138" s="134"/>
      <c r="L138" s="134"/>
      <c r="M138" s="134"/>
    </row>
    <row r="139" spans="8:13" x14ac:dyDescent="0.25">
      <c r="H139" s="134"/>
      <c r="I139" s="134"/>
      <c r="J139" s="134"/>
      <c r="K139" s="134"/>
      <c r="L139" s="134"/>
      <c r="M139" s="134"/>
    </row>
    <row r="140" spans="8:13" x14ac:dyDescent="0.25">
      <c r="H140" s="134"/>
      <c r="I140" s="134"/>
      <c r="J140" s="134"/>
      <c r="K140" s="134"/>
      <c r="L140" s="134"/>
      <c r="M140" s="134"/>
    </row>
    <row r="141" spans="8:13" x14ac:dyDescent="0.25">
      <c r="H141" s="134"/>
      <c r="I141" s="134"/>
      <c r="J141" s="134"/>
      <c r="K141" s="134"/>
      <c r="L141" s="134"/>
      <c r="M141" s="134"/>
    </row>
    <row r="142" spans="8:13" x14ac:dyDescent="0.25">
      <c r="H142" s="134"/>
      <c r="I142" s="134"/>
      <c r="J142" s="134"/>
      <c r="K142" s="134"/>
      <c r="L142" s="134"/>
      <c r="M142" s="134"/>
    </row>
    <row r="143" spans="8:13" x14ac:dyDescent="0.25">
      <c r="H143" s="134"/>
      <c r="I143" s="134"/>
      <c r="J143" s="134"/>
      <c r="K143" s="134"/>
      <c r="L143" s="134"/>
      <c r="M143" s="134"/>
    </row>
    <row r="144" spans="8:13" x14ac:dyDescent="0.25">
      <c r="H144" s="134"/>
      <c r="I144" s="134"/>
      <c r="J144" s="134"/>
      <c r="K144" s="134"/>
      <c r="L144" s="134"/>
      <c r="M144" s="134"/>
    </row>
    <row r="145" spans="8:13" x14ac:dyDescent="0.25">
      <c r="H145" s="134"/>
      <c r="I145" s="134"/>
      <c r="J145" s="134"/>
      <c r="K145" s="134"/>
      <c r="L145" s="134"/>
      <c r="M145" s="134"/>
    </row>
    <row r="146" spans="8:13" x14ac:dyDescent="0.25">
      <c r="H146" s="134"/>
      <c r="I146" s="134"/>
      <c r="J146" s="134"/>
      <c r="K146" s="134"/>
      <c r="L146" s="134"/>
      <c r="M146" s="134"/>
    </row>
    <row r="147" spans="8:13" x14ac:dyDescent="0.25">
      <c r="H147" s="134"/>
      <c r="I147" s="134"/>
      <c r="J147" s="134"/>
      <c r="K147" s="134"/>
      <c r="L147" s="134"/>
      <c r="M147" s="134"/>
    </row>
    <row r="148" spans="8:13" x14ac:dyDescent="0.25">
      <c r="H148" s="134"/>
      <c r="I148" s="134"/>
      <c r="J148" s="134"/>
      <c r="K148" s="134"/>
      <c r="L148" s="134"/>
      <c r="M148" s="134"/>
    </row>
    <row r="149" spans="8:13" x14ac:dyDescent="0.25">
      <c r="H149" s="134"/>
      <c r="I149" s="134"/>
      <c r="J149" s="134"/>
      <c r="K149" s="134"/>
      <c r="L149" s="134"/>
      <c r="M149" s="134"/>
    </row>
    <row r="150" spans="8:13" x14ac:dyDescent="0.25">
      <c r="H150" s="134"/>
      <c r="I150" s="134"/>
      <c r="J150" s="134"/>
      <c r="K150" s="134"/>
      <c r="L150" s="134"/>
      <c r="M150" s="134"/>
    </row>
    <row r="151" spans="8:13" x14ac:dyDescent="0.25">
      <c r="H151" s="134"/>
      <c r="I151" s="134"/>
      <c r="J151" s="134"/>
      <c r="K151" s="134"/>
      <c r="L151" s="134"/>
      <c r="M151" s="134"/>
    </row>
    <row r="152" spans="8:13" x14ac:dyDescent="0.25">
      <c r="H152" s="134"/>
      <c r="I152" s="134"/>
      <c r="J152" s="134"/>
      <c r="K152" s="134"/>
      <c r="L152" s="134"/>
      <c r="M152" s="134"/>
    </row>
    <row r="153" spans="8:13" x14ac:dyDescent="0.25">
      <c r="H153" s="134"/>
      <c r="I153" s="134"/>
      <c r="J153" s="134"/>
      <c r="K153" s="134"/>
      <c r="L153" s="134"/>
      <c r="M153" s="134"/>
    </row>
    <row r="154" spans="8:13" x14ac:dyDescent="0.25">
      <c r="H154" s="134"/>
      <c r="I154" s="134"/>
      <c r="J154" s="134"/>
      <c r="K154" s="134"/>
      <c r="L154" s="134"/>
      <c r="M154" s="134"/>
    </row>
    <row r="155" spans="8:13" x14ac:dyDescent="0.25">
      <c r="H155" s="134"/>
      <c r="I155" s="134"/>
      <c r="J155" s="134"/>
      <c r="K155" s="134"/>
      <c r="L155" s="134"/>
      <c r="M155" s="134"/>
    </row>
    <row r="156" spans="8:13" x14ac:dyDescent="0.25">
      <c r="H156" s="134"/>
      <c r="I156" s="134"/>
      <c r="J156" s="134"/>
      <c r="K156" s="134"/>
      <c r="L156" s="134"/>
      <c r="M156" s="134"/>
    </row>
    <row r="157" spans="8:13" x14ac:dyDescent="0.25">
      <c r="H157" s="134"/>
      <c r="I157" s="134"/>
      <c r="J157" s="134"/>
      <c r="K157" s="134"/>
      <c r="L157" s="134"/>
      <c r="M157" s="134"/>
    </row>
    <row r="158" spans="8:13" x14ac:dyDescent="0.25">
      <c r="H158" s="134"/>
      <c r="I158" s="134"/>
      <c r="J158" s="134"/>
      <c r="K158" s="134"/>
      <c r="L158" s="134"/>
      <c r="M158" s="134"/>
    </row>
    <row r="159" spans="8:13" x14ac:dyDescent="0.25">
      <c r="H159" s="134"/>
      <c r="I159" s="134"/>
      <c r="J159" s="134"/>
      <c r="K159" s="134"/>
      <c r="L159" s="134"/>
      <c r="M159" s="134"/>
    </row>
    <row r="160" spans="8:13" x14ac:dyDescent="0.25">
      <c r="H160" s="134"/>
      <c r="I160" s="134"/>
      <c r="J160" s="134"/>
      <c r="K160" s="134"/>
      <c r="L160" s="134"/>
      <c r="M160" s="134"/>
    </row>
    <row r="161" spans="8:13" x14ac:dyDescent="0.25">
      <c r="H161" s="134"/>
      <c r="I161" s="134"/>
      <c r="J161" s="134"/>
      <c r="K161" s="134"/>
      <c r="L161" s="134"/>
      <c r="M161" s="134"/>
    </row>
    <row r="162" spans="8:13" x14ac:dyDescent="0.25">
      <c r="H162" s="134"/>
      <c r="I162" s="134"/>
      <c r="J162" s="134"/>
      <c r="K162" s="134"/>
      <c r="L162" s="134"/>
      <c r="M162" s="134"/>
    </row>
    <row r="163" spans="8:13" x14ac:dyDescent="0.25">
      <c r="H163" s="134"/>
      <c r="I163" s="134"/>
      <c r="J163" s="134"/>
      <c r="K163" s="134"/>
      <c r="L163" s="134"/>
      <c r="M163" s="134"/>
    </row>
    <row r="164" spans="8:13" x14ac:dyDescent="0.25">
      <c r="H164" s="134"/>
      <c r="I164" s="134"/>
      <c r="J164" s="134"/>
      <c r="K164" s="134"/>
      <c r="L164" s="134"/>
      <c r="M164" s="134"/>
    </row>
    <row r="165" spans="8:13" x14ac:dyDescent="0.25">
      <c r="H165" s="134"/>
      <c r="I165" s="134"/>
      <c r="J165" s="134"/>
      <c r="K165" s="134"/>
      <c r="L165" s="134"/>
      <c r="M165" s="134"/>
    </row>
    <row r="166" spans="8:13" x14ac:dyDescent="0.25">
      <c r="H166" s="134"/>
      <c r="I166" s="134"/>
      <c r="J166" s="134"/>
      <c r="K166" s="134"/>
      <c r="L166" s="134"/>
      <c r="M166" s="134"/>
    </row>
    <row r="167" spans="8:13" x14ac:dyDescent="0.25">
      <c r="H167" s="134"/>
      <c r="I167" s="134"/>
      <c r="J167" s="134"/>
      <c r="K167" s="134"/>
      <c r="L167" s="134"/>
      <c r="M167" s="134"/>
    </row>
    <row r="168" spans="8:13" x14ac:dyDescent="0.25">
      <c r="H168" s="134"/>
      <c r="I168" s="134"/>
      <c r="J168" s="134"/>
      <c r="K168" s="134"/>
      <c r="L168" s="134"/>
      <c r="M168" s="134"/>
    </row>
    <row r="169" spans="8:13" x14ac:dyDescent="0.25">
      <c r="H169" s="134"/>
      <c r="I169" s="134"/>
      <c r="J169" s="134"/>
      <c r="K169" s="134"/>
      <c r="L169" s="134"/>
      <c r="M169" s="134"/>
    </row>
    <row r="170" spans="8:13" x14ac:dyDescent="0.25">
      <c r="H170" s="134"/>
      <c r="I170" s="134"/>
      <c r="J170" s="134"/>
      <c r="K170" s="134"/>
      <c r="L170" s="134"/>
      <c r="M170" s="134"/>
    </row>
    <row r="171" spans="8:13" x14ac:dyDescent="0.25">
      <c r="H171" s="134"/>
      <c r="I171" s="134"/>
      <c r="J171" s="134"/>
      <c r="K171" s="134"/>
      <c r="L171" s="134"/>
      <c r="M171" s="134"/>
    </row>
    <row r="172" spans="8:13" x14ac:dyDescent="0.25">
      <c r="H172" s="134"/>
      <c r="I172" s="134"/>
      <c r="J172" s="134"/>
      <c r="K172" s="134"/>
      <c r="L172" s="134"/>
      <c r="M172" s="134"/>
    </row>
    <row r="173" spans="8:13" x14ac:dyDescent="0.25">
      <c r="H173" s="134"/>
      <c r="I173" s="134"/>
      <c r="J173" s="134"/>
      <c r="K173" s="134"/>
      <c r="L173" s="134"/>
      <c r="M173" s="134"/>
    </row>
    <row r="174" spans="8:13" x14ac:dyDescent="0.25">
      <c r="H174" s="134"/>
      <c r="I174" s="134"/>
      <c r="J174" s="134"/>
      <c r="K174" s="134"/>
      <c r="L174" s="134"/>
      <c r="M174" s="134"/>
    </row>
    <row r="175" spans="8:13" x14ac:dyDescent="0.25">
      <c r="H175" s="134"/>
      <c r="I175" s="134"/>
      <c r="J175" s="134"/>
      <c r="K175" s="134"/>
      <c r="L175" s="134"/>
      <c r="M175" s="134"/>
    </row>
    <row r="176" spans="8:13" x14ac:dyDescent="0.25">
      <c r="H176" s="134"/>
      <c r="I176" s="134"/>
      <c r="J176" s="134"/>
      <c r="K176" s="134"/>
      <c r="L176" s="134"/>
      <c r="M176" s="134"/>
    </row>
    <row r="177" spans="8:13" x14ac:dyDescent="0.25">
      <c r="H177" s="134"/>
      <c r="I177" s="134"/>
      <c r="J177" s="134"/>
      <c r="K177" s="134"/>
      <c r="L177" s="134"/>
      <c r="M177" s="134"/>
    </row>
    <row r="178" spans="8:13" x14ac:dyDescent="0.25">
      <c r="H178" s="134"/>
      <c r="I178" s="134"/>
      <c r="J178" s="134"/>
      <c r="K178" s="134"/>
      <c r="L178" s="134"/>
      <c r="M178" s="134"/>
    </row>
    <row r="179" spans="8:13" x14ac:dyDescent="0.25">
      <c r="H179" s="134"/>
      <c r="I179" s="134"/>
      <c r="J179" s="134"/>
      <c r="K179" s="134"/>
      <c r="L179" s="134"/>
      <c r="M179" s="134"/>
    </row>
    <row r="180" spans="8:13" x14ac:dyDescent="0.25">
      <c r="H180" s="134"/>
      <c r="I180" s="134"/>
      <c r="J180" s="134"/>
      <c r="K180" s="134"/>
      <c r="L180" s="134"/>
      <c r="M180" s="134"/>
    </row>
    <row r="181" spans="8:13" x14ac:dyDescent="0.25">
      <c r="H181" s="134"/>
      <c r="I181" s="134"/>
      <c r="J181" s="134"/>
      <c r="K181" s="134"/>
      <c r="L181" s="134"/>
      <c r="M181" s="134"/>
    </row>
    <row r="182" spans="8:13" x14ac:dyDescent="0.25">
      <c r="H182" s="134"/>
      <c r="I182" s="134"/>
      <c r="J182" s="134"/>
      <c r="K182" s="134"/>
      <c r="L182" s="134"/>
      <c r="M182" s="134"/>
    </row>
    <row r="183" spans="8:13" x14ac:dyDescent="0.25">
      <c r="H183" s="134"/>
      <c r="I183" s="134"/>
      <c r="J183" s="134"/>
      <c r="K183" s="134"/>
      <c r="L183" s="134"/>
      <c r="M183" s="134"/>
    </row>
    <row r="184" spans="8:13" x14ac:dyDescent="0.25">
      <c r="H184" s="134"/>
      <c r="I184" s="134"/>
      <c r="J184" s="134"/>
      <c r="K184" s="134"/>
      <c r="L184" s="134"/>
      <c r="M184" s="134"/>
    </row>
    <row r="185" spans="8:13" x14ac:dyDescent="0.25">
      <c r="H185" s="134"/>
      <c r="I185" s="134"/>
      <c r="J185" s="134"/>
      <c r="K185" s="134"/>
      <c r="L185" s="134"/>
      <c r="M185" s="134"/>
    </row>
    <row r="186" spans="8:13" x14ac:dyDescent="0.25">
      <c r="H186" s="134"/>
      <c r="I186" s="134"/>
      <c r="J186" s="134"/>
      <c r="K186" s="134"/>
      <c r="L186" s="134"/>
      <c r="M186" s="134"/>
    </row>
    <row r="187" spans="8:13" x14ac:dyDescent="0.25">
      <c r="H187" s="134"/>
      <c r="I187" s="134"/>
      <c r="J187" s="134"/>
      <c r="K187" s="134"/>
      <c r="L187" s="134"/>
      <c r="M187" s="134"/>
    </row>
    <row r="188" spans="8:13" x14ac:dyDescent="0.25">
      <c r="H188" s="134"/>
      <c r="I188" s="134"/>
      <c r="J188" s="134"/>
      <c r="K188" s="134"/>
      <c r="L188" s="134"/>
      <c r="M188" s="134"/>
    </row>
    <row r="189" spans="8:13" x14ac:dyDescent="0.25">
      <c r="H189" s="134"/>
      <c r="I189" s="134"/>
      <c r="J189" s="134"/>
      <c r="K189" s="134"/>
      <c r="L189" s="134"/>
      <c r="M189" s="134"/>
    </row>
    <row r="190" spans="8:13" x14ac:dyDescent="0.25">
      <c r="H190" s="134"/>
      <c r="I190" s="134"/>
      <c r="J190" s="134"/>
      <c r="K190" s="134"/>
      <c r="L190" s="134"/>
      <c r="M190" s="134"/>
    </row>
    <row r="191" spans="8:13" x14ac:dyDescent="0.25">
      <c r="H191" s="134"/>
      <c r="I191" s="134"/>
      <c r="J191" s="134"/>
      <c r="K191" s="134"/>
      <c r="L191" s="134"/>
      <c r="M191" s="134"/>
    </row>
    <row r="192" spans="8:13" x14ac:dyDescent="0.25">
      <c r="H192" s="134"/>
      <c r="I192" s="134"/>
      <c r="J192" s="134"/>
      <c r="K192" s="134"/>
      <c r="L192" s="134"/>
      <c r="M192" s="134"/>
    </row>
    <row r="193" spans="8:13" x14ac:dyDescent="0.25">
      <c r="H193" s="134"/>
      <c r="I193" s="134"/>
      <c r="J193" s="134"/>
      <c r="K193" s="134"/>
      <c r="L193" s="134"/>
      <c r="M193" s="134"/>
    </row>
    <row r="194" spans="8:13" x14ac:dyDescent="0.25">
      <c r="H194" s="134"/>
      <c r="I194" s="134"/>
      <c r="J194" s="134"/>
      <c r="K194" s="134"/>
      <c r="L194" s="134"/>
      <c r="M194" s="134"/>
    </row>
    <row r="195" spans="8:13" x14ac:dyDescent="0.25">
      <c r="H195" s="134"/>
      <c r="I195" s="134"/>
      <c r="J195" s="134"/>
      <c r="K195" s="134"/>
      <c r="L195" s="134"/>
      <c r="M195" s="134"/>
    </row>
    <row r="196" spans="8:13" x14ac:dyDescent="0.25">
      <c r="H196" s="134"/>
      <c r="I196" s="134"/>
      <c r="J196" s="134"/>
      <c r="K196" s="134"/>
      <c r="L196" s="134"/>
      <c r="M196" s="134"/>
    </row>
    <row r="197" spans="8:13" x14ac:dyDescent="0.25">
      <c r="H197" s="134"/>
      <c r="I197" s="134"/>
      <c r="J197" s="134"/>
      <c r="K197" s="134"/>
      <c r="L197" s="134"/>
      <c r="M197" s="134"/>
    </row>
    <row r="198" spans="8:13" x14ac:dyDescent="0.25">
      <c r="H198" s="134"/>
      <c r="I198" s="134"/>
      <c r="J198" s="134"/>
      <c r="K198" s="134"/>
      <c r="L198" s="134"/>
      <c r="M198" s="134"/>
    </row>
    <row r="199" spans="8:13" x14ac:dyDescent="0.25">
      <c r="H199" s="134"/>
      <c r="I199" s="134"/>
      <c r="J199" s="134"/>
      <c r="K199" s="134"/>
      <c r="L199" s="134"/>
      <c r="M199" s="134"/>
    </row>
    <row r="200" spans="8:13" x14ac:dyDescent="0.25">
      <c r="H200" s="134"/>
      <c r="I200" s="134"/>
      <c r="J200" s="134"/>
      <c r="K200" s="134"/>
      <c r="L200" s="134"/>
      <c r="M200" s="134"/>
    </row>
    <row r="201" spans="8:13" x14ac:dyDescent="0.25">
      <c r="H201" s="134"/>
      <c r="I201" s="134"/>
      <c r="J201" s="134"/>
      <c r="K201" s="134"/>
      <c r="L201" s="134"/>
      <c r="M201" s="134"/>
    </row>
    <row r="202" spans="8:13" x14ac:dyDescent="0.25">
      <c r="H202" s="134"/>
      <c r="I202" s="134"/>
      <c r="J202" s="134"/>
      <c r="K202" s="134"/>
      <c r="L202" s="134"/>
      <c r="M202" s="134"/>
    </row>
    <row r="203" spans="8:13" x14ac:dyDescent="0.25">
      <c r="H203" s="134"/>
      <c r="I203" s="134"/>
      <c r="J203" s="134"/>
      <c r="K203" s="134"/>
      <c r="L203" s="134"/>
      <c r="M203" s="134"/>
    </row>
    <row r="204" spans="8:13" x14ac:dyDescent="0.25">
      <c r="H204" s="134"/>
      <c r="I204" s="134"/>
      <c r="J204" s="134"/>
      <c r="K204" s="134"/>
      <c r="L204" s="134"/>
      <c r="M204" s="134"/>
    </row>
    <row r="205" spans="8:13" x14ac:dyDescent="0.25">
      <c r="H205" s="134"/>
      <c r="I205" s="134"/>
      <c r="J205" s="134"/>
      <c r="K205" s="134"/>
      <c r="L205" s="134"/>
      <c r="M205" s="134"/>
    </row>
    <row r="206" spans="8:13" x14ac:dyDescent="0.25">
      <c r="H206" s="134"/>
      <c r="I206" s="134"/>
      <c r="J206" s="134"/>
      <c r="K206" s="134"/>
      <c r="L206" s="134"/>
      <c r="M206" s="134"/>
    </row>
    <row r="207" spans="8:13" x14ac:dyDescent="0.25">
      <c r="H207" s="134"/>
      <c r="I207" s="134"/>
      <c r="J207" s="134"/>
      <c r="K207" s="134"/>
      <c r="L207" s="134"/>
      <c r="M207" s="134"/>
    </row>
    <row r="208" spans="8:13" x14ac:dyDescent="0.25">
      <c r="H208" s="134"/>
      <c r="I208" s="134"/>
      <c r="J208" s="134"/>
      <c r="K208" s="134"/>
      <c r="L208" s="134"/>
      <c r="M208" s="134"/>
    </row>
    <row r="209" spans="8:13" x14ac:dyDescent="0.25">
      <c r="H209" s="134"/>
      <c r="I209" s="134"/>
      <c r="J209" s="134"/>
      <c r="K209" s="134"/>
      <c r="L209" s="134"/>
      <c r="M209" s="134"/>
    </row>
    <row r="210" spans="8:13" x14ac:dyDescent="0.25">
      <c r="H210" s="134"/>
      <c r="I210" s="134"/>
      <c r="J210" s="134"/>
      <c r="K210" s="134"/>
      <c r="L210" s="134"/>
      <c r="M210" s="134"/>
    </row>
    <row r="211" spans="8:13" x14ac:dyDescent="0.25">
      <c r="H211" s="134"/>
      <c r="I211" s="134"/>
      <c r="J211" s="134"/>
      <c r="K211" s="134"/>
      <c r="L211" s="134"/>
      <c r="M211" s="134"/>
    </row>
    <row r="212" spans="8:13" x14ac:dyDescent="0.25">
      <c r="H212" s="134"/>
      <c r="I212" s="134"/>
      <c r="J212" s="134"/>
      <c r="K212" s="134"/>
      <c r="L212" s="134"/>
      <c r="M212" s="134"/>
    </row>
    <row r="213" spans="8:13" x14ac:dyDescent="0.25">
      <c r="H213" s="134"/>
      <c r="I213" s="134"/>
      <c r="J213" s="134"/>
      <c r="K213" s="134"/>
      <c r="L213" s="134"/>
      <c r="M213" s="134"/>
    </row>
    <row r="214" spans="8:13" x14ac:dyDescent="0.25">
      <c r="H214" s="134"/>
      <c r="I214" s="134"/>
      <c r="J214" s="134"/>
      <c r="K214" s="134"/>
      <c r="L214" s="134"/>
      <c r="M214" s="134"/>
    </row>
    <row r="215" spans="8:13" x14ac:dyDescent="0.25">
      <c r="H215" s="134"/>
      <c r="I215" s="134"/>
      <c r="J215" s="134"/>
      <c r="K215" s="134"/>
      <c r="L215" s="134"/>
      <c r="M215" s="134"/>
    </row>
    <row r="216" spans="8:13" x14ac:dyDescent="0.25">
      <c r="H216" s="134"/>
      <c r="I216" s="134"/>
      <c r="J216" s="134"/>
      <c r="K216" s="134"/>
      <c r="L216" s="134"/>
      <c r="M216" s="134"/>
    </row>
    <row r="217" spans="8:13" x14ac:dyDescent="0.25">
      <c r="H217" s="134"/>
      <c r="I217" s="134"/>
      <c r="J217" s="134"/>
      <c r="K217" s="134"/>
      <c r="L217" s="134"/>
      <c r="M217" s="134"/>
    </row>
    <row r="218" spans="8:13" x14ac:dyDescent="0.25">
      <c r="H218" s="134"/>
      <c r="I218" s="134"/>
      <c r="J218" s="134"/>
      <c r="K218" s="134"/>
      <c r="L218" s="134"/>
      <c r="M218" s="134"/>
    </row>
    <row r="219" spans="8:13" x14ac:dyDescent="0.25">
      <c r="H219" s="134"/>
      <c r="I219" s="134"/>
      <c r="J219" s="134"/>
      <c r="K219" s="134"/>
      <c r="L219" s="134"/>
      <c r="M219" s="134"/>
    </row>
    <row r="220" spans="8:13" x14ac:dyDescent="0.25">
      <c r="H220" s="134"/>
      <c r="I220" s="134"/>
      <c r="J220" s="134"/>
      <c r="K220" s="134"/>
      <c r="L220" s="134"/>
      <c r="M220" s="134"/>
    </row>
    <row r="221" spans="8:13" x14ac:dyDescent="0.25">
      <c r="H221" s="134"/>
      <c r="I221" s="134"/>
      <c r="J221" s="134"/>
      <c r="K221" s="134"/>
      <c r="L221" s="134"/>
      <c r="M221" s="134"/>
    </row>
    <row r="222" spans="8:13" x14ac:dyDescent="0.25">
      <c r="H222" s="134"/>
      <c r="I222" s="134"/>
      <c r="J222" s="134"/>
      <c r="K222" s="134"/>
      <c r="L222" s="134"/>
      <c r="M222" s="134"/>
    </row>
    <row r="223" spans="8:13" x14ac:dyDescent="0.25">
      <c r="H223" s="134"/>
      <c r="I223" s="134"/>
      <c r="J223" s="134"/>
      <c r="K223" s="134"/>
      <c r="L223" s="134"/>
      <c r="M223" s="134"/>
    </row>
    <row r="224" spans="8:13" x14ac:dyDescent="0.25">
      <c r="H224" s="134"/>
      <c r="I224" s="134"/>
      <c r="J224" s="134"/>
      <c r="K224" s="134"/>
      <c r="L224" s="134"/>
      <c r="M224" s="134"/>
    </row>
    <row r="225" spans="8:13" x14ac:dyDescent="0.25">
      <c r="H225" s="134"/>
      <c r="I225" s="134"/>
      <c r="J225" s="134"/>
      <c r="K225" s="134"/>
      <c r="L225" s="134"/>
      <c r="M225" s="134"/>
    </row>
    <row r="226" spans="8:13" x14ac:dyDescent="0.25">
      <c r="H226" s="134"/>
      <c r="I226" s="134"/>
      <c r="J226" s="134"/>
      <c r="K226" s="134"/>
      <c r="L226" s="134"/>
      <c r="M226" s="134"/>
    </row>
    <row r="227" spans="8:13" x14ac:dyDescent="0.25">
      <c r="H227" s="134"/>
      <c r="I227" s="134"/>
      <c r="J227" s="134"/>
      <c r="K227" s="134"/>
      <c r="L227" s="134"/>
      <c r="M227" s="134"/>
    </row>
    <row r="228" spans="8:13" x14ac:dyDescent="0.25">
      <c r="H228" s="134"/>
      <c r="I228" s="134"/>
      <c r="J228" s="134"/>
      <c r="K228" s="134"/>
      <c r="L228" s="134"/>
      <c r="M228" s="134"/>
    </row>
    <row r="229" spans="8:13" x14ac:dyDescent="0.25">
      <c r="H229" s="134"/>
      <c r="I229" s="134"/>
      <c r="J229" s="134"/>
      <c r="K229" s="134"/>
      <c r="L229" s="134"/>
      <c r="M229" s="134"/>
    </row>
    <row r="230" spans="8:13" x14ac:dyDescent="0.25">
      <c r="H230" s="134"/>
      <c r="I230" s="134"/>
      <c r="J230" s="134"/>
      <c r="K230" s="134"/>
      <c r="L230" s="134"/>
      <c r="M230" s="134"/>
    </row>
    <row r="231" spans="8:13" x14ac:dyDescent="0.25">
      <c r="H231" s="134"/>
      <c r="I231" s="134"/>
      <c r="J231" s="134"/>
      <c r="K231" s="134"/>
      <c r="L231" s="134"/>
      <c r="M231" s="134"/>
    </row>
    <row r="232" spans="8:13" x14ac:dyDescent="0.25">
      <c r="H232" s="134"/>
      <c r="I232" s="134"/>
      <c r="J232" s="134"/>
      <c r="K232" s="134"/>
      <c r="L232" s="134"/>
      <c r="M232" s="134"/>
    </row>
    <row r="233" spans="8:13" x14ac:dyDescent="0.25">
      <c r="H233" s="134"/>
      <c r="I233" s="134"/>
      <c r="J233" s="134"/>
      <c r="K233" s="134"/>
      <c r="L233" s="134"/>
      <c r="M233" s="134"/>
    </row>
    <row r="234" spans="8:13" x14ac:dyDescent="0.25">
      <c r="H234" s="134"/>
      <c r="I234" s="134"/>
      <c r="J234" s="134"/>
      <c r="K234" s="134"/>
      <c r="L234" s="134"/>
      <c r="M234" s="134"/>
    </row>
    <row r="235" spans="8:13" x14ac:dyDescent="0.25">
      <c r="H235" s="134"/>
      <c r="I235" s="134"/>
      <c r="J235" s="134"/>
      <c r="K235" s="134"/>
      <c r="L235" s="134"/>
      <c r="M235" s="134"/>
    </row>
    <row r="236" spans="8:13" x14ac:dyDescent="0.25">
      <c r="H236" s="134"/>
      <c r="I236" s="134"/>
      <c r="J236" s="134"/>
      <c r="K236" s="134"/>
      <c r="L236" s="134"/>
      <c r="M236" s="134"/>
    </row>
    <row r="237" spans="8:13" x14ac:dyDescent="0.25">
      <c r="H237" s="134"/>
      <c r="I237" s="134"/>
      <c r="J237" s="134"/>
      <c r="K237" s="134"/>
      <c r="L237" s="134"/>
      <c r="M237" s="134"/>
    </row>
    <row r="238" spans="8:13" x14ac:dyDescent="0.25">
      <c r="H238" s="134"/>
      <c r="I238" s="134"/>
      <c r="J238" s="134"/>
      <c r="K238" s="134"/>
      <c r="L238" s="134"/>
      <c r="M238" s="134"/>
    </row>
    <row r="239" spans="8:13" x14ac:dyDescent="0.25">
      <c r="H239" s="134"/>
      <c r="I239" s="134"/>
      <c r="J239" s="134"/>
      <c r="K239" s="134"/>
      <c r="L239" s="134"/>
      <c r="M239" s="134"/>
    </row>
    <row r="240" spans="8:13" x14ac:dyDescent="0.25">
      <c r="H240" s="134"/>
      <c r="I240" s="134"/>
      <c r="J240" s="134"/>
      <c r="K240" s="134"/>
      <c r="L240" s="134"/>
      <c r="M240" s="134"/>
    </row>
    <row r="241" spans="8:13" x14ac:dyDescent="0.25">
      <c r="H241" s="134"/>
      <c r="I241" s="134"/>
      <c r="J241" s="134"/>
      <c r="K241" s="134"/>
      <c r="L241" s="134"/>
      <c r="M241" s="134"/>
    </row>
    <row r="242" spans="8:13" x14ac:dyDescent="0.25">
      <c r="H242" s="134"/>
      <c r="I242" s="134"/>
      <c r="J242" s="134"/>
      <c r="K242" s="134"/>
      <c r="L242" s="134"/>
      <c r="M242" s="134"/>
    </row>
    <row r="243" spans="8:13" x14ac:dyDescent="0.25">
      <c r="H243" s="134"/>
      <c r="I243" s="134"/>
      <c r="J243" s="134"/>
      <c r="K243" s="134"/>
      <c r="L243" s="134"/>
      <c r="M243" s="134"/>
    </row>
    <row r="244" spans="8:13" x14ac:dyDescent="0.25">
      <c r="H244" s="134"/>
      <c r="I244" s="134"/>
      <c r="J244" s="134"/>
      <c r="K244" s="134"/>
      <c r="L244" s="134"/>
      <c r="M244" s="134"/>
    </row>
    <row r="245" spans="8:13" x14ac:dyDescent="0.25">
      <c r="H245" s="134"/>
      <c r="I245" s="134"/>
      <c r="J245" s="134"/>
      <c r="K245" s="134"/>
      <c r="L245" s="134"/>
      <c r="M245" s="134"/>
    </row>
    <row r="246" spans="8:13" x14ac:dyDescent="0.25">
      <c r="H246" s="134"/>
      <c r="I246" s="134"/>
      <c r="J246" s="134"/>
      <c r="K246" s="134"/>
      <c r="L246" s="134"/>
      <c r="M246" s="134"/>
    </row>
    <row r="247" spans="8:13" x14ac:dyDescent="0.25">
      <c r="H247" s="134"/>
      <c r="I247" s="134"/>
      <c r="J247" s="134"/>
      <c r="K247" s="134"/>
      <c r="L247" s="134"/>
      <c r="M247" s="134"/>
    </row>
    <row r="248" spans="8:13" x14ac:dyDescent="0.25">
      <c r="H248" s="134"/>
      <c r="I248" s="134"/>
      <c r="J248" s="134"/>
      <c r="K248" s="134"/>
      <c r="L248" s="134"/>
      <c r="M248" s="134"/>
    </row>
    <row r="249" spans="8:13" x14ac:dyDescent="0.25">
      <c r="H249" s="134"/>
      <c r="I249" s="134"/>
      <c r="J249" s="134"/>
      <c r="K249" s="134"/>
      <c r="L249" s="134"/>
      <c r="M249" s="134"/>
    </row>
    <row r="250" spans="8:13" x14ac:dyDescent="0.25">
      <c r="H250" s="134"/>
      <c r="I250" s="134"/>
      <c r="J250" s="134"/>
      <c r="K250" s="134"/>
      <c r="L250" s="134"/>
      <c r="M250" s="134"/>
    </row>
    <row r="251" spans="8:13" x14ac:dyDescent="0.25">
      <c r="H251" s="134"/>
      <c r="I251" s="134"/>
      <c r="J251" s="134"/>
      <c r="K251" s="134"/>
      <c r="L251" s="134"/>
      <c r="M251" s="134"/>
    </row>
    <row r="252" spans="8:13" x14ac:dyDescent="0.25">
      <c r="H252" s="134"/>
      <c r="I252" s="134"/>
      <c r="J252" s="134"/>
      <c r="K252" s="134"/>
      <c r="L252" s="134"/>
      <c r="M252" s="134"/>
    </row>
    <row r="253" spans="8:13" x14ac:dyDescent="0.25">
      <c r="H253" s="134"/>
      <c r="I253" s="134"/>
      <c r="J253" s="134"/>
      <c r="K253" s="134"/>
      <c r="L253" s="134"/>
      <c r="M253" s="134"/>
    </row>
    <row r="254" spans="8:13" x14ac:dyDescent="0.25">
      <c r="H254" s="134"/>
      <c r="I254" s="134"/>
      <c r="J254" s="134"/>
      <c r="K254" s="134"/>
      <c r="L254" s="134"/>
      <c r="M254" s="134"/>
    </row>
    <row r="255" spans="8:13" x14ac:dyDescent="0.25">
      <c r="H255" s="134"/>
      <c r="I255" s="134"/>
      <c r="J255" s="134"/>
      <c r="K255" s="134"/>
      <c r="L255" s="134"/>
      <c r="M255" s="134"/>
    </row>
    <row r="256" spans="8:13" x14ac:dyDescent="0.25">
      <c r="H256" s="134"/>
      <c r="I256" s="134"/>
      <c r="J256" s="134"/>
      <c r="K256" s="134"/>
      <c r="L256" s="134"/>
      <c r="M256" s="134"/>
    </row>
    <row r="257" spans="8:13" x14ac:dyDescent="0.25">
      <c r="H257" s="134"/>
      <c r="I257" s="134"/>
      <c r="J257" s="134"/>
      <c r="K257" s="134"/>
      <c r="L257" s="134"/>
      <c r="M257" s="134"/>
    </row>
    <row r="258" spans="8:13" x14ac:dyDescent="0.25">
      <c r="H258" s="134"/>
      <c r="I258" s="134"/>
      <c r="J258" s="134"/>
      <c r="K258" s="134"/>
      <c r="L258" s="134"/>
      <c r="M258" s="134"/>
    </row>
    <row r="259" spans="8:13" x14ac:dyDescent="0.25">
      <c r="H259" s="134"/>
      <c r="I259" s="134"/>
      <c r="J259" s="134"/>
      <c r="K259" s="134"/>
      <c r="L259" s="134"/>
      <c r="M259" s="134"/>
    </row>
    <row r="260" spans="8:13" x14ac:dyDescent="0.25">
      <c r="H260" s="134"/>
      <c r="I260" s="134"/>
      <c r="J260" s="134"/>
      <c r="K260" s="134"/>
      <c r="L260" s="134"/>
      <c r="M260" s="134"/>
    </row>
    <row r="261" spans="8:13" x14ac:dyDescent="0.25">
      <c r="H261" s="134"/>
      <c r="I261" s="134"/>
      <c r="J261" s="134"/>
      <c r="K261" s="134"/>
      <c r="L261" s="134"/>
      <c r="M261" s="134"/>
    </row>
    <row r="262" spans="8:13" x14ac:dyDescent="0.25">
      <c r="H262" s="134"/>
      <c r="I262" s="134"/>
      <c r="J262" s="134"/>
      <c r="K262" s="134"/>
      <c r="L262" s="134"/>
      <c r="M262" s="134"/>
    </row>
    <row r="263" spans="8:13" x14ac:dyDescent="0.25">
      <c r="H263" s="134"/>
      <c r="I263" s="134"/>
      <c r="J263" s="134"/>
      <c r="K263" s="134"/>
      <c r="L263" s="134"/>
      <c r="M263" s="134"/>
    </row>
    <row r="264" spans="8:13" x14ac:dyDescent="0.25">
      <c r="H264" s="134"/>
      <c r="I264" s="134"/>
      <c r="J264" s="134"/>
      <c r="K264" s="134"/>
      <c r="L264" s="134"/>
      <c r="M264" s="134"/>
    </row>
    <row r="265" spans="8:13" x14ac:dyDescent="0.25">
      <c r="H265" s="134"/>
      <c r="I265" s="134"/>
      <c r="J265" s="134"/>
      <c r="K265" s="134"/>
      <c r="L265" s="134"/>
      <c r="M265" s="134"/>
    </row>
    <row r="266" spans="8:13" x14ac:dyDescent="0.25">
      <c r="H266" s="134"/>
      <c r="I266" s="134"/>
      <c r="J266" s="134"/>
      <c r="K266" s="134"/>
      <c r="L266" s="134"/>
      <c r="M266" s="134"/>
    </row>
    <row r="267" spans="8:13" x14ac:dyDescent="0.25">
      <c r="H267" s="134"/>
      <c r="I267" s="134"/>
      <c r="J267" s="134"/>
      <c r="K267" s="134"/>
      <c r="L267" s="134"/>
      <c r="M267" s="134"/>
    </row>
    <row r="268" spans="8:13" x14ac:dyDescent="0.25">
      <c r="H268" s="134"/>
      <c r="I268" s="134"/>
      <c r="J268" s="134"/>
      <c r="K268" s="134"/>
      <c r="L268" s="134"/>
      <c r="M268" s="134"/>
    </row>
    <row r="269" spans="8:13" x14ac:dyDescent="0.25">
      <c r="H269" s="134"/>
      <c r="I269" s="134"/>
      <c r="J269" s="134"/>
      <c r="K269" s="134"/>
      <c r="L269" s="134"/>
      <c r="M269" s="134"/>
    </row>
    <row r="270" spans="8:13" x14ac:dyDescent="0.25">
      <c r="H270" s="134"/>
      <c r="I270" s="134"/>
      <c r="J270" s="134"/>
      <c r="K270" s="134"/>
      <c r="L270" s="134"/>
      <c r="M270" s="134"/>
    </row>
    <row r="271" spans="8:13" x14ac:dyDescent="0.25">
      <c r="H271" s="134"/>
      <c r="I271" s="134"/>
      <c r="J271" s="134"/>
      <c r="K271" s="134"/>
      <c r="L271" s="134"/>
      <c r="M271" s="134"/>
    </row>
    <row r="272" spans="8:13" x14ac:dyDescent="0.25">
      <c r="H272" s="134"/>
      <c r="I272" s="134"/>
      <c r="J272" s="134"/>
      <c r="K272" s="134"/>
      <c r="L272" s="134"/>
      <c r="M272" s="134"/>
    </row>
    <row r="273" spans="8:13" x14ac:dyDescent="0.25">
      <c r="H273" s="134"/>
      <c r="I273" s="134"/>
      <c r="J273" s="134"/>
      <c r="K273" s="134"/>
      <c r="L273" s="134"/>
      <c r="M273" s="134"/>
    </row>
    <row r="274" spans="8:13" x14ac:dyDescent="0.25">
      <c r="H274" s="134"/>
      <c r="I274" s="134"/>
      <c r="J274" s="134"/>
      <c r="K274" s="134"/>
      <c r="L274" s="134"/>
      <c r="M274" s="134"/>
    </row>
    <row r="275" spans="8:13" x14ac:dyDescent="0.25">
      <c r="H275" s="134"/>
      <c r="I275" s="134"/>
      <c r="J275" s="134"/>
      <c r="K275" s="134"/>
      <c r="L275" s="134"/>
      <c r="M275" s="134"/>
    </row>
    <row r="276" spans="8:13" x14ac:dyDescent="0.25">
      <c r="H276" s="134"/>
      <c r="I276" s="134"/>
      <c r="J276" s="134"/>
      <c r="K276" s="134"/>
      <c r="L276" s="134"/>
      <c r="M276" s="134"/>
    </row>
    <row r="277" spans="8:13" x14ac:dyDescent="0.25">
      <c r="H277" s="134"/>
      <c r="I277" s="134"/>
      <c r="J277" s="134"/>
      <c r="K277" s="134"/>
      <c r="L277" s="134"/>
      <c r="M277" s="134"/>
    </row>
    <row r="278" spans="8:13" x14ac:dyDescent="0.25">
      <c r="H278" s="134"/>
      <c r="I278" s="134"/>
      <c r="J278" s="134"/>
      <c r="K278" s="134"/>
      <c r="L278" s="134"/>
      <c r="M278" s="134"/>
    </row>
    <row r="279" spans="8:13" x14ac:dyDescent="0.25">
      <c r="H279" s="134"/>
      <c r="I279" s="134"/>
      <c r="J279" s="134"/>
      <c r="K279" s="134"/>
      <c r="L279" s="134"/>
      <c r="M279" s="134"/>
    </row>
    <row r="280" spans="8:13" x14ac:dyDescent="0.25">
      <c r="H280" s="134"/>
      <c r="I280" s="134"/>
      <c r="J280" s="134"/>
      <c r="K280" s="134"/>
      <c r="L280" s="134"/>
      <c r="M280" s="134"/>
    </row>
    <row r="281" spans="8:13" x14ac:dyDescent="0.25">
      <c r="H281" s="134"/>
      <c r="I281" s="134"/>
      <c r="J281" s="134"/>
      <c r="K281" s="134"/>
      <c r="L281" s="134"/>
      <c r="M281" s="134"/>
    </row>
    <row r="282" spans="8:13" x14ac:dyDescent="0.25">
      <c r="H282" s="134"/>
      <c r="I282" s="134"/>
      <c r="J282" s="134"/>
      <c r="K282" s="134"/>
      <c r="L282" s="134"/>
      <c r="M282" s="134"/>
    </row>
    <row r="283" spans="8:13" x14ac:dyDescent="0.25">
      <c r="H283" s="134"/>
      <c r="I283" s="134"/>
      <c r="J283" s="134"/>
      <c r="K283" s="134"/>
      <c r="L283" s="134"/>
      <c r="M283" s="134"/>
    </row>
    <row r="284" spans="8:13" x14ac:dyDescent="0.25">
      <c r="H284" s="134"/>
      <c r="I284" s="134"/>
      <c r="J284" s="134"/>
      <c r="K284" s="134"/>
      <c r="L284" s="134"/>
      <c r="M284" s="134"/>
    </row>
    <row r="285" spans="8:13" x14ac:dyDescent="0.25">
      <c r="H285" s="134"/>
      <c r="I285" s="134"/>
      <c r="J285" s="134"/>
      <c r="K285" s="134"/>
      <c r="L285" s="134"/>
      <c r="M285" s="134"/>
    </row>
    <row r="286" spans="8:13" x14ac:dyDescent="0.25">
      <c r="H286" s="134"/>
      <c r="I286" s="134"/>
      <c r="J286" s="134"/>
      <c r="K286" s="134"/>
      <c r="L286" s="134"/>
      <c r="M286" s="134"/>
    </row>
    <row r="287" spans="8:13" x14ac:dyDescent="0.25">
      <c r="H287" s="134"/>
      <c r="I287" s="134"/>
      <c r="J287" s="134"/>
      <c r="K287" s="134"/>
      <c r="L287" s="134"/>
      <c r="M287" s="134"/>
    </row>
    <row r="288" spans="8:13" x14ac:dyDescent="0.25">
      <c r="H288" s="134"/>
      <c r="I288" s="134"/>
      <c r="J288" s="134"/>
      <c r="K288" s="134"/>
      <c r="L288" s="134"/>
      <c r="M288" s="134"/>
    </row>
    <row r="289" spans="8:13" x14ac:dyDescent="0.25">
      <c r="H289" s="134"/>
      <c r="I289" s="134"/>
      <c r="J289" s="134"/>
      <c r="K289" s="134"/>
      <c r="L289" s="134"/>
      <c r="M289" s="134"/>
    </row>
    <row r="290" spans="8:13" x14ac:dyDescent="0.25">
      <c r="H290" s="134"/>
      <c r="I290" s="134"/>
      <c r="J290" s="134"/>
      <c r="K290" s="134"/>
      <c r="L290" s="134"/>
      <c r="M290" s="134"/>
    </row>
    <row r="291" spans="8:13" x14ac:dyDescent="0.25">
      <c r="H291" s="134"/>
      <c r="I291" s="134"/>
      <c r="J291" s="134"/>
      <c r="K291" s="134"/>
      <c r="L291" s="134"/>
      <c r="M291" s="134"/>
    </row>
    <row r="292" spans="8:13" x14ac:dyDescent="0.25">
      <c r="H292" s="134"/>
      <c r="I292" s="134"/>
      <c r="J292" s="134"/>
      <c r="K292" s="134"/>
      <c r="L292" s="134"/>
      <c r="M292" s="134"/>
    </row>
    <row r="293" spans="8:13" x14ac:dyDescent="0.25">
      <c r="H293" s="134"/>
      <c r="I293" s="134"/>
      <c r="J293" s="134"/>
      <c r="K293" s="134"/>
      <c r="L293" s="134"/>
      <c r="M293" s="134"/>
    </row>
    <row r="294" spans="8:13" x14ac:dyDescent="0.25">
      <c r="H294" s="134"/>
      <c r="I294" s="134"/>
      <c r="J294" s="134"/>
      <c r="K294" s="134"/>
      <c r="L294" s="134"/>
      <c r="M294" s="134"/>
    </row>
    <row r="295" spans="8:13" x14ac:dyDescent="0.25">
      <c r="H295" s="134"/>
      <c r="I295" s="134"/>
      <c r="J295" s="134"/>
      <c r="K295" s="134"/>
      <c r="L295" s="134"/>
      <c r="M295" s="134"/>
    </row>
    <row r="296" spans="8:13" x14ac:dyDescent="0.25">
      <c r="H296" s="134"/>
      <c r="I296" s="134"/>
      <c r="J296" s="134"/>
      <c r="K296" s="134"/>
      <c r="L296" s="134"/>
      <c r="M296" s="134"/>
    </row>
    <row r="297" spans="8:13" x14ac:dyDescent="0.25">
      <c r="H297" s="134"/>
      <c r="I297" s="134"/>
      <c r="J297" s="134"/>
      <c r="K297" s="134"/>
      <c r="L297" s="134"/>
      <c r="M297" s="134"/>
    </row>
    <row r="298" spans="8:13" x14ac:dyDescent="0.25">
      <c r="H298" s="134"/>
      <c r="I298" s="134"/>
      <c r="J298" s="134"/>
      <c r="K298" s="134"/>
      <c r="L298" s="134"/>
      <c r="M298" s="134"/>
    </row>
    <row r="299" spans="8:13" x14ac:dyDescent="0.25">
      <c r="H299" s="134"/>
      <c r="I299" s="134"/>
      <c r="J299" s="134"/>
      <c r="K299" s="134"/>
      <c r="L299" s="134"/>
      <c r="M299" s="134"/>
    </row>
    <row r="300" spans="8:13" x14ac:dyDescent="0.25">
      <c r="H300" s="134"/>
      <c r="I300" s="134"/>
      <c r="J300" s="134"/>
      <c r="K300" s="134"/>
      <c r="L300" s="134"/>
      <c r="M300" s="134"/>
    </row>
    <row r="301" spans="8:13" x14ac:dyDescent="0.25">
      <c r="H301" s="134"/>
      <c r="I301" s="134"/>
      <c r="J301" s="134"/>
      <c r="K301" s="134"/>
      <c r="L301" s="134"/>
      <c r="M301" s="134"/>
    </row>
    <row r="302" spans="8:13" x14ac:dyDescent="0.25">
      <c r="H302" s="134"/>
      <c r="I302" s="134"/>
      <c r="J302" s="134"/>
      <c r="K302" s="134"/>
      <c r="L302" s="134"/>
      <c r="M302" s="134"/>
    </row>
    <row r="303" spans="8:13" x14ac:dyDescent="0.25">
      <c r="H303" s="134"/>
      <c r="I303" s="134"/>
      <c r="J303" s="134"/>
      <c r="K303" s="134"/>
      <c r="L303" s="134"/>
      <c r="M303" s="134"/>
    </row>
    <row r="304" spans="8:13" x14ac:dyDescent="0.25">
      <c r="H304" s="134"/>
      <c r="I304" s="134"/>
      <c r="J304" s="134"/>
      <c r="K304" s="134"/>
      <c r="L304" s="134"/>
      <c r="M304" s="134"/>
    </row>
    <row r="305" spans="8:13" x14ac:dyDescent="0.25">
      <c r="H305" s="134"/>
      <c r="I305" s="134"/>
      <c r="J305" s="134"/>
      <c r="K305" s="134"/>
      <c r="L305" s="134"/>
      <c r="M305" s="134"/>
    </row>
    <row r="306" spans="8:13" x14ac:dyDescent="0.25">
      <c r="H306" s="134"/>
      <c r="I306" s="134"/>
      <c r="J306" s="134"/>
      <c r="K306" s="134"/>
      <c r="L306" s="134"/>
      <c r="M306" s="134"/>
    </row>
    <row r="307" spans="8:13" x14ac:dyDescent="0.25">
      <c r="H307" s="134"/>
      <c r="I307" s="134"/>
      <c r="J307" s="134"/>
      <c r="K307" s="134"/>
      <c r="L307" s="134"/>
      <c r="M307" s="134"/>
    </row>
    <row r="308" spans="8:13" x14ac:dyDescent="0.25">
      <c r="H308" s="134"/>
      <c r="I308" s="134"/>
      <c r="J308" s="134"/>
      <c r="K308" s="134"/>
      <c r="L308" s="134"/>
      <c r="M308" s="134"/>
    </row>
    <row r="309" spans="8:13" x14ac:dyDescent="0.25">
      <c r="H309" s="134"/>
      <c r="I309" s="134"/>
      <c r="J309" s="134"/>
      <c r="K309" s="134"/>
      <c r="L309" s="134"/>
      <c r="M309" s="134"/>
    </row>
    <row r="310" spans="8:13" x14ac:dyDescent="0.25">
      <c r="H310" s="134"/>
      <c r="I310" s="134"/>
      <c r="J310" s="134"/>
      <c r="K310" s="134"/>
      <c r="L310" s="134"/>
      <c r="M310" s="134"/>
    </row>
    <row r="311" spans="8:13" x14ac:dyDescent="0.25">
      <c r="H311" s="134"/>
      <c r="I311" s="134"/>
      <c r="J311" s="134"/>
      <c r="K311" s="134"/>
      <c r="L311" s="134"/>
      <c r="M311" s="134"/>
    </row>
    <row r="312" spans="8:13" x14ac:dyDescent="0.25">
      <c r="H312" s="134"/>
      <c r="I312" s="134"/>
      <c r="J312" s="134"/>
      <c r="K312" s="134"/>
      <c r="L312" s="134"/>
      <c r="M312" s="134"/>
    </row>
    <row r="313" spans="8:13" x14ac:dyDescent="0.25">
      <c r="H313" s="134"/>
      <c r="I313" s="134"/>
      <c r="J313" s="134"/>
      <c r="K313" s="134"/>
      <c r="L313" s="134"/>
      <c r="M313" s="134"/>
    </row>
    <row r="314" spans="8:13" x14ac:dyDescent="0.25">
      <c r="H314" s="134"/>
      <c r="I314" s="134"/>
      <c r="J314" s="134"/>
      <c r="K314" s="134"/>
      <c r="L314" s="134"/>
      <c r="M314" s="134"/>
    </row>
    <row r="315" spans="8:13" x14ac:dyDescent="0.25">
      <c r="H315" s="134"/>
      <c r="I315" s="134"/>
      <c r="J315" s="134"/>
      <c r="K315" s="134"/>
      <c r="L315" s="134"/>
      <c r="M315" s="134"/>
    </row>
    <row r="316" spans="8:13" x14ac:dyDescent="0.25">
      <c r="H316" s="134"/>
      <c r="I316" s="134"/>
      <c r="J316" s="134"/>
      <c r="K316" s="134"/>
      <c r="L316" s="134"/>
      <c r="M316" s="134"/>
    </row>
    <row r="317" spans="8:13" x14ac:dyDescent="0.25">
      <c r="H317" s="134"/>
      <c r="I317" s="134"/>
      <c r="J317" s="134"/>
      <c r="K317" s="134"/>
      <c r="L317" s="134"/>
      <c r="M317" s="134"/>
    </row>
    <row r="318" spans="8:13" x14ac:dyDescent="0.25">
      <c r="H318" s="134"/>
      <c r="I318" s="134"/>
      <c r="J318" s="134"/>
      <c r="K318" s="134"/>
      <c r="L318" s="134"/>
      <c r="M318" s="134"/>
    </row>
    <row r="319" spans="8:13" x14ac:dyDescent="0.25">
      <c r="H319" s="134"/>
      <c r="I319" s="134"/>
      <c r="J319" s="134"/>
      <c r="K319" s="134"/>
      <c r="L319" s="134"/>
      <c r="M319" s="134"/>
    </row>
    <row r="320" spans="8:13" x14ac:dyDescent="0.25">
      <c r="H320" s="134"/>
      <c r="I320" s="134"/>
      <c r="J320" s="134"/>
      <c r="K320" s="134"/>
      <c r="L320" s="134"/>
      <c r="M320" s="134"/>
    </row>
    <row r="321" spans="8:13" x14ac:dyDescent="0.25">
      <c r="H321" s="134"/>
      <c r="I321" s="134"/>
      <c r="J321" s="134"/>
      <c r="K321" s="134"/>
      <c r="L321" s="134"/>
      <c r="M321" s="134"/>
    </row>
    <row r="322" spans="8:13" x14ac:dyDescent="0.25">
      <c r="H322" s="134"/>
      <c r="I322" s="134"/>
      <c r="J322" s="134"/>
      <c r="K322" s="134"/>
      <c r="L322" s="134"/>
      <c r="M322" s="134"/>
    </row>
    <row r="323" spans="8:13" x14ac:dyDescent="0.25">
      <c r="H323" s="134"/>
      <c r="I323" s="134"/>
      <c r="J323" s="134"/>
      <c r="K323" s="134"/>
      <c r="L323" s="134"/>
      <c r="M323" s="134"/>
    </row>
    <row r="324" spans="8:13" x14ac:dyDescent="0.25">
      <c r="H324" s="134"/>
      <c r="I324" s="134"/>
      <c r="J324" s="134"/>
      <c r="K324" s="134"/>
      <c r="L324" s="134"/>
      <c r="M324" s="134"/>
    </row>
    <row r="325" spans="8:13" x14ac:dyDescent="0.25">
      <c r="H325" s="134"/>
      <c r="I325" s="134"/>
      <c r="J325" s="134"/>
      <c r="K325" s="134"/>
      <c r="L325" s="134"/>
      <c r="M325" s="134"/>
    </row>
    <row r="326" spans="8:13" x14ac:dyDescent="0.25">
      <c r="H326" s="134"/>
      <c r="I326" s="134"/>
      <c r="J326" s="134"/>
      <c r="K326" s="134"/>
      <c r="L326" s="134"/>
      <c r="M326" s="134"/>
    </row>
    <row r="327" spans="8:13" x14ac:dyDescent="0.25">
      <c r="H327" s="134"/>
      <c r="I327" s="134"/>
      <c r="J327" s="134"/>
      <c r="K327" s="134"/>
      <c r="L327" s="134"/>
      <c r="M327" s="134"/>
    </row>
    <row r="328" spans="8:13" x14ac:dyDescent="0.25">
      <c r="H328" s="134"/>
      <c r="I328" s="134"/>
      <c r="J328" s="134"/>
      <c r="K328" s="134"/>
      <c r="L328" s="134"/>
      <c r="M328" s="134"/>
    </row>
    <row r="329" spans="8:13" x14ac:dyDescent="0.25">
      <c r="H329" s="134"/>
      <c r="I329" s="134"/>
      <c r="J329" s="134"/>
      <c r="K329" s="134"/>
      <c r="L329" s="134"/>
      <c r="M329" s="134"/>
    </row>
    <row r="330" spans="8:13" x14ac:dyDescent="0.25">
      <c r="H330" s="134"/>
      <c r="I330" s="134"/>
      <c r="J330" s="134"/>
      <c r="K330" s="134"/>
      <c r="L330" s="134"/>
      <c r="M330" s="134"/>
    </row>
    <row r="331" spans="8:13" x14ac:dyDescent="0.25">
      <c r="H331" s="134"/>
      <c r="I331" s="134"/>
      <c r="J331" s="134"/>
      <c r="K331" s="134"/>
      <c r="L331" s="134"/>
      <c r="M331" s="134"/>
    </row>
    <row r="332" spans="8:13" x14ac:dyDescent="0.25">
      <c r="H332" s="134"/>
      <c r="I332" s="134"/>
      <c r="J332" s="134"/>
      <c r="K332" s="134"/>
      <c r="L332" s="134"/>
      <c r="M332" s="134"/>
    </row>
    <row r="333" spans="8:13" x14ac:dyDescent="0.25">
      <c r="H333" s="134"/>
      <c r="I333" s="134"/>
      <c r="J333" s="134"/>
      <c r="K333" s="134"/>
      <c r="L333" s="134"/>
      <c r="M333" s="134"/>
    </row>
    <row r="334" spans="8:13" x14ac:dyDescent="0.25">
      <c r="H334" s="134"/>
      <c r="I334" s="134"/>
      <c r="J334" s="134"/>
      <c r="K334" s="134"/>
      <c r="L334" s="134"/>
      <c r="M334" s="134"/>
    </row>
    <row r="335" spans="8:13" x14ac:dyDescent="0.25">
      <c r="H335" s="134"/>
      <c r="I335" s="134"/>
      <c r="J335" s="134"/>
      <c r="K335" s="134"/>
      <c r="L335" s="134"/>
      <c r="M335" s="134"/>
    </row>
    <row r="336" spans="8:13" x14ac:dyDescent="0.25">
      <c r="H336" s="134"/>
      <c r="I336" s="134"/>
      <c r="J336" s="134"/>
      <c r="K336" s="134"/>
      <c r="L336" s="134"/>
      <c r="M336" s="134"/>
    </row>
    <row r="337" spans="8:13" x14ac:dyDescent="0.25">
      <c r="H337" s="134"/>
      <c r="I337" s="134"/>
      <c r="J337" s="134"/>
      <c r="K337" s="134"/>
      <c r="L337" s="134"/>
      <c r="M337" s="134"/>
    </row>
    <row r="338" spans="8:13" x14ac:dyDescent="0.25">
      <c r="H338" s="134"/>
      <c r="I338" s="134"/>
      <c r="J338" s="134"/>
      <c r="K338" s="134"/>
      <c r="L338" s="134"/>
      <c r="M338" s="134"/>
    </row>
    <row r="339" spans="8:13" x14ac:dyDescent="0.25">
      <c r="H339" s="134"/>
      <c r="I339" s="134"/>
      <c r="J339" s="134"/>
      <c r="K339" s="134"/>
      <c r="L339" s="134"/>
      <c r="M339" s="134"/>
    </row>
    <row r="340" spans="8:13" x14ac:dyDescent="0.25">
      <c r="H340" s="134"/>
      <c r="I340" s="134"/>
      <c r="J340" s="134"/>
      <c r="K340" s="134"/>
      <c r="L340" s="134"/>
      <c r="M340" s="134"/>
    </row>
    <row r="341" spans="8:13" x14ac:dyDescent="0.25">
      <c r="H341" s="134"/>
      <c r="I341" s="134"/>
      <c r="J341" s="134"/>
      <c r="K341" s="134"/>
      <c r="L341" s="134"/>
      <c r="M341" s="134"/>
    </row>
    <row r="342" spans="8:13" x14ac:dyDescent="0.25">
      <c r="H342" s="134"/>
      <c r="I342" s="134"/>
      <c r="J342" s="134"/>
      <c r="K342" s="134"/>
      <c r="L342" s="134"/>
      <c r="M342" s="134"/>
    </row>
    <row r="343" spans="8:13" x14ac:dyDescent="0.25">
      <c r="H343" s="134"/>
      <c r="I343" s="134"/>
      <c r="J343" s="134"/>
      <c r="K343" s="134"/>
      <c r="L343" s="134"/>
      <c r="M343" s="134"/>
    </row>
    <row r="344" spans="8:13" x14ac:dyDescent="0.25">
      <c r="H344" s="134"/>
      <c r="I344" s="134"/>
      <c r="J344" s="134"/>
      <c r="K344" s="134"/>
      <c r="L344" s="134"/>
      <c r="M344" s="134"/>
    </row>
    <row r="345" spans="8:13" x14ac:dyDescent="0.25">
      <c r="H345" s="134"/>
      <c r="I345" s="134"/>
      <c r="J345" s="134"/>
      <c r="K345" s="134"/>
      <c r="L345" s="134"/>
      <c r="M345" s="134"/>
    </row>
    <row r="346" spans="8:13" x14ac:dyDescent="0.25">
      <c r="H346" s="134"/>
      <c r="I346" s="134"/>
      <c r="J346" s="134"/>
      <c r="K346" s="134"/>
      <c r="L346" s="134"/>
      <c r="M346" s="134"/>
    </row>
    <row r="347" spans="8:13" x14ac:dyDescent="0.25">
      <c r="H347" s="134"/>
      <c r="I347" s="134"/>
      <c r="J347" s="134"/>
      <c r="K347" s="134"/>
      <c r="L347" s="134"/>
      <c r="M347" s="134"/>
    </row>
    <row r="348" spans="8:13" x14ac:dyDescent="0.25">
      <c r="H348" s="134"/>
      <c r="I348" s="134"/>
      <c r="J348" s="134"/>
      <c r="K348" s="134"/>
      <c r="L348" s="134"/>
      <c r="M348" s="134"/>
    </row>
    <row r="349" spans="8:13" x14ac:dyDescent="0.25">
      <c r="H349" s="134"/>
      <c r="I349" s="134"/>
      <c r="J349" s="134"/>
      <c r="K349" s="134"/>
      <c r="L349" s="134"/>
      <c r="M349" s="134"/>
    </row>
    <row r="350" spans="8:13" x14ac:dyDescent="0.25">
      <c r="H350" s="134"/>
      <c r="I350" s="134"/>
      <c r="J350" s="134"/>
      <c r="K350" s="134"/>
      <c r="L350" s="134"/>
      <c r="M350" s="134"/>
    </row>
    <row r="351" spans="8:13" x14ac:dyDescent="0.25">
      <c r="H351" s="134"/>
      <c r="I351" s="134"/>
      <c r="J351" s="134"/>
      <c r="K351" s="134"/>
      <c r="L351" s="134"/>
      <c r="M351" s="134"/>
    </row>
    <row r="352" spans="8:13" x14ac:dyDescent="0.25">
      <c r="H352" s="134"/>
      <c r="I352" s="134"/>
      <c r="J352" s="134"/>
      <c r="K352" s="134"/>
      <c r="L352" s="134"/>
      <c r="M352" s="134"/>
    </row>
    <row r="353" spans="8:13" x14ac:dyDescent="0.25">
      <c r="H353" s="134"/>
      <c r="I353" s="134"/>
      <c r="J353" s="134"/>
      <c r="K353" s="134"/>
      <c r="L353" s="134"/>
      <c r="M353" s="134"/>
    </row>
    <row r="354" spans="8:13" x14ac:dyDescent="0.25">
      <c r="H354" s="134"/>
      <c r="I354" s="134"/>
      <c r="J354" s="134"/>
      <c r="K354" s="134"/>
      <c r="L354" s="134"/>
      <c r="M354" s="134"/>
    </row>
    <row r="355" spans="8:13" x14ac:dyDescent="0.25">
      <c r="H355" s="134"/>
      <c r="I355" s="134"/>
      <c r="J355" s="134"/>
      <c r="K355" s="134"/>
      <c r="L355" s="134"/>
      <c r="M355" s="134"/>
    </row>
    <row r="356" spans="8:13" x14ac:dyDescent="0.25">
      <c r="H356" s="134"/>
      <c r="I356" s="134"/>
      <c r="J356" s="134"/>
      <c r="K356" s="134"/>
      <c r="L356" s="134"/>
      <c r="M356" s="134"/>
    </row>
    <row r="357" spans="8:13" x14ac:dyDescent="0.25">
      <c r="H357" s="134"/>
      <c r="I357" s="134"/>
      <c r="J357" s="134"/>
      <c r="K357" s="134"/>
      <c r="L357" s="134"/>
      <c r="M357" s="134"/>
    </row>
    <row r="358" spans="8:13" x14ac:dyDescent="0.25">
      <c r="H358" s="134"/>
      <c r="I358" s="134"/>
      <c r="J358" s="134"/>
      <c r="K358" s="134"/>
      <c r="L358" s="134"/>
      <c r="M358" s="134"/>
    </row>
    <row r="359" spans="8:13" x14ac:dyDescent="0.25">
      <c r="H359" s="134"/>
      <c r="I359" s="134"/>
      <c r="J359" s="134"/>
      <c r="K359" s="134"/>
      <c r="L359" s="134"/>
      <c r="M359" s="134"/>
    </row>
    <row r="360" spans="8:13" x14ac:dyDescent="0.25">
      <c r="H360" s="134"/>
      <c r="I360" s="134"/>
      <c r="J360" s="134"/>
      <c r="K360" s="134"/>
      <c r="L360" s="134"/>
      <c r="M360" s="134"/>
    </row>
    <row r="361" spans="8:13" x14ac:dyDescent="0.25">
      <c r="H361" s="134"/>
      <c r="I361" s="134"/>
      <c r="J361" s="134"/>
      <c r="K361" s="134"/>
      <c r="L361" s="134"/>
      <c r="M361" s="134"/>
    </row>
    <row r="362" spans="8:13" x14ac:dyDescent="0.25">
      <c r="H362" s="134"/>
      <c r="I362" s="134"/>
      <c r="J362" s="134"/>
      <c r="K362" s="134"/>
      <c r="L362" s="134"/>
      <c r="M362" s="134"/>
    </row>
    <row r="363" spans="8:13" x14ac:dyDescent="0.25">
      <c r="H363" s="134"/>
      <c r="I363" s="134"/>
      <c r="J363" s="134"/>
      <c r="K363" s="134"/>
      <c r="L363" s="134"/>
      <c r="M363" s="134"/>
    </row>
    <row r="364" spans="8:13" x14ac:dyDescent="0.25">
      <c r="H364" s="134"/>
      <c r="I364" s="134"/>
      <c r="J364" s="134"/>
      <c r="K364" s="134"/>
      <c r="L364" s="134"/>
      <c r="M364" s="134"/>
    </row>
    <row r="365" spans="8:13" x14ac:dyDescent="0.25">
      <c r="H365" s="134"/>
      <c r="I365" s="134"/>
      <c r="J365" s="134"/>
      <c r="K365" s="134"/>
      <c r="L365" s="134"/>
      <c r="M365" s="134"/>
    </row>
    <row r="366" spans="8:13" x14ac:dyDescent="0.25">
      <c r="H366" s="134"/>
      <c r="I366" s="134"/>
      <c r="J366" s="134"/>
      <c r="K366" s="134"/>
      <c r="L366" s="134"/>
      <c r="M366" s="134"/>
    </row>
    <row r="367" spans="8:13" x14ac:dyDescent="0.25">
      <c r="H367" s="134"/>
      <c r="I367" s="134"/>
      <c r="J367" s="134"/>
      <c r="K367" s="134"/>
      <c r="L367" s="134"/>
      <c r="M367" s="134"/>
    </row>
    <row r="368" spans="8:13" x14ac:dyDescent="0.25">
      <c r="H368" s="134"/>
      <c r="I368" s="134"/>
      <c r="J368" s="134"/>
      <c r="K368" s="134"/>
      <c r="L368" s="134"/>
      <c r="M368" s="134"/>
    </row>
    <row r="369" spans="8:13" x14ac:dyDescent="0.25">
      <c r="H369" s="134"/>
      <c r="I369" s="134"/>
      <c r="J369" s="134"/>
      <c r="K369" s="134"/>
      <c r="L369" s="134"/>
      <c r="M369" s="134"/>
    </row>
    <row r="370" spans="8:13" x14ac:dyDescent="0.25">
      <c r="H370" s="134"/>
      <c r="I370" s="134"/>
      <c r="J370" s="134"/>
      <c r="K370" s="134"/>
      <c r="L370" s="134"/>
      <c r="M370" s="134"/>
    </row>
    <row r="371" spans="8:13" x14ac:dyDescent="0.25">
      <c r="H371" s="134"/>
      <c r="I371" s="134"/>
      <c r="J371" s="134"/>
      <c r="K371" s="134"/>
      <c r="L371" s="134"/>
      <c r="M371" s="134"/>
    </row>
    <row r="372" spans="8:13" x14ac:dyDescent="0.25">
      <c r="H372" s="134"/>
      <c r="I372" s="134"/>
      <c r="J372" s="134"/>
      <c r="K372" s="134"/>
      <c r="L372" s="134"/>
      <c r="M372" s="134"/>
    </row>
    <row r="530" spans="3:5" x14ac:dyDescent="0.25">
      <c r="C530" s="135"/>
      <c r="D530" s="136"/>
      <c r="E530" s="135"/>
    </row>
    <row r="531" spans="3:5" x14ac:dyDescent="0.25">
      <c r="C531" s="135"/>
      <c r="D531" s="136"/>
      <c r="E531" s="135"/>
    </row>
    <row r="532" spans="3:5" x14ac:dyDescent="0.25">
      <c r="C532" s="135"/>
      <c r="D532" s="136"/>
      <c r="E532" s="135"/>
    </row>
    <row r="533" spans="3:5" x14ac:dyDescent="0.25">
      <c r="C533" s="135"/>
      <c r="D533" s="136"/>
      <c r="E533" s="135"/>
    </row>
    <row r="534" spans="3:5" x14ac:dyDescent="0.25">
      <c r="C534" s="135"/>
      <c r="D534" s="136"/>
      <c r="E534" s="135"/>
    </row>
    <row r="535" spans="3:5" x14ac:dyDescent="0.25">
      <c r="C535" s="135"/>
      <c r="D535" s="136"/>
      <c r="E535" s="135"/>
    </row>
    <row r="536" spans="3:5" x14ac:dyDescent="0.25">
      <c r="C536" s="135"/>
      <c r="D536" s="136"/>
      <c r="E536" s="135"/>
    </row>
    <row r="537" spans="3:5" x14ac:dyDescent="0.25">
      <c r="C537" s="135"/>
      <c r="D537" s="136"/>
      <c r="E537" s="135"/>
    </row>
    <row r="538" spans="3:5" x14ac:dyDescent="0.25">
      <c r="C538" s="135"/>
      <c r="D538" s="136"/>
      <c r="E538" s="135"/>
    </row>
    <row r="539" spans="3:5" x14ac:dyDescent="0.25">
      <c r="C539" s="135"/>
      <c r="D539" s="136"/>
      <c r="E539" s="135"/>
    </row>
    <row r="540" spans="3:5" x14ac:dyDescent="0.25">
      <c r="C540" s="135"/>
      <c r="D540" s="136"/>
      <c r="E540" s="135"/>
    </row>
    <row r="541" spans="3:5" x14ac:dyDescent="0.25">
      <c r="C541" s="135"/>
      <c r="D541" s="136"/>
      <c r="E541" s="135"/>
    </row>
    <row r="542" spans="3:5" x14ac:dyDescent="0.25">
      <c r="C542" s="135"/>
      <c r="D542" s="136"/>
      <c r="E542" s="135"/>
    </row>
    <row r="543" spans="3:5" x14ac:dyDescent="0.25">
      <c r="C543" s="135"/>
      <c r="D543" s="136"/>
      <c r="E543" s="135"/>
    </row>
    <row r="544" spans="3:5" x14ac:dyDescent="0.25">
      <c r="C544" s="135"/>
      <c r="D544" s="136"/>
      <c r="E544" s="135"/>
    </row>
    <row r="545" spans="3:5" x14ac:dyDescent="0.25">
      <c r="C545" s="135"/>
      <c r="D545" s="136"/>
      <c r="E545" s="135"/>
    </row>
    <row r="546" spans="3:5" x14ac:dyDescent="0.25">
      <c r="C546" s="135"/>
      <c r="D546" s="136"/>
      <c r="E546" s="135"/>
    </row>
    <row r="547" spans="3:5" x14ac:dyDescent="0.25">
      <c r="C547" s="135"/>
      <c r="D547" s="136"/>
      <c r="E547" s="135"/>
    </row>
    <row r="548" spans="3:5" x14ac:dyDescent="0.25">
      <c r="C548" s="135"/>
      <c r="D548" s="136"/>
      <c r="E548" s="135"/>
    </row>
    <row r="549" spans="3:5" x14ac:dyDescent="0.25">
      <c r="C549" s="135"/>
      <c r="D549" s="136"/>
      <c r="E549" s="135"/>
    </row>
    <row r="550" spans="3:5" x14ac:dyDescent="0.25">
      <c r="C550" s="135"/>
      <c r="D550" s="136"/>
      <c r="E550" s="135"/>
    </row>
    <row r="551" spans="3:5" x14ac:dyDescent="0.25">
      <c r="C551" s="135"/>
      <c r="D551" s="136"/>
      <c r="E551" s="135"/>
    </row>
    <row r="552" spans="3:5" x14ac:dyDescent="0.25">
      <c r="C552" s="135"/>
      <c r="D552" s="136"/>
      <c r="E552" s="135"/>
    </row>
    <row r="553" spans="3:5" x14ac:dyDescent="0.25">
      <c r="C553" s="135"/>
      <c r="D553" s="136"/>
      <c r="E553" s="135"/>
    </row>
    <row r="554" spans="3:5" x14ac:dyDescent="0.25">
      <c r="C554" s="135"/>
      <c r="D554" s="136"/>
      <c r="E554" s="135"/>
    </row>
    <row r="555" spans="3:5" x14ac:dyDescent="0.25">
      <c r="C555" s="135"/>
      <c r="D555" s="136"/>
      <c r="E555" s="135"/>
    </row>
    <row r="556" spans="3:5" x14ac:dyDescent="0.25">
      <c r="C556" s="135"/>
      <c r="D556" s="136"/>
      <c r="E556" s="135"/>
    </row>
    <row r="557" spans="3:5" x14ac:dyDescent="0.25">
      <c r="C557" s="135"/>
      <c r="D557" s="136"/>
      <c r="E557" s="135"/>
    </row>
    <row r="558" spans="3:5" x14ac:dyDescent="0.25">
      <c r="C558" s="135"/>
      <c r="D558" s="136"/>
      <c r="E558" s="135"/>
    </row>
    <row r="559" spans="3:5" x14ac:dyDescent="0.25">
      <c r="C559" s="135"/>
      <c r="D559" s="136"/>
      <c r="E559" s="135"/>
    </row>
    <row r="560" spans="3:5" x14ac:dyDescent="0.25">
      <c r="C560" s="135"/>
      <c r="D560" s="136"/>
      <c r="E560" s="135"/>
    </row>
    <row r="561" spans="3:5" x14ac:dyDescent="0.25">
      <c r="C561" s="135"/>
      <c r="D561" s="136"/>
      <c r="E561" s="135"/>
    </row>
    <row r="562" spans="3:5" x14ac:dyDescent="0.25">
      <c r="C562" s="135"/>
      <c r="D562" s="136"/>
      <c r="E562" s="135"/>
    </row>
    <row r="563" spans="3:5" x14ac:dyDescent="0.25">
      <c r="C563" s="135"/>
      <c r="D563" s="136"/>
      <c r="E563" s="135"/>
    </row>
    <row r="564" spans="3:5" x14ac:dyDescent="0.25">
      <c r="C564" s="135"/>
      <c r="D564" s="136"/>
      <c r="E564" s="135"/>
    </row>
    <row r="565" spans="3:5" x14ac:dyDescent="0.25">
      <c r="C565" s="135"/>
      <c r="D565" s="136"/>
      <c r="E565" s="135"/>
    </row>
    <row r="566" spans="3:5" x14ac:dyDescent="0.25">
      <c r="C566" s="135"/>
      <c r="D566" s="136"/>
      <c r="E566" s="135"/>
    </row>
    <row r="567" spans="3:5" x14ac:dyDescent="0.25">
      <c r="C567" s="135"/>
      <c r="D567" s="136"/>
      <c r="E567" s="135"/>
    </row>
    <row r="568" spans="3:5" x14ac:dyDescent="0.25">
      <c r="C568" s="135"/>
      <c r="D568" s="136"/>
      <c r="E568" s="135"/>
    </row>
    <row r="569" spans="3:5" x14ac:dyDescent="0.25">
      <c r="C569" s="135"/>
      <c r="D569" s="136"/>
      <c r="E569" s="135"/>
    </row>
    <row r="570" spans="3:5" x14ac:dyDescent="0.25">
      <c r="C570" s="135"/>
      <c r="D570" s="136"/>
      <c r="E570" s="135"/>
    </row>
    <row r="571" spans="3:5" x14ac:dyDescent="0.25">
      <c r="C571" s="135"/>
      <c r="D571" s="136"/>
      <c r="E571" s="135"/>
    </row>
    <row r="572" spans="3:5" x14ac:dyDescent="0.25">
      <c r="C572" s="135"/>
      <c r="D572" s="136"/>
      <c r="E572" s="135"/>
    </row>
    <row r="573" spans="3:5" x14ac:dyDescent="0.25">
      <c r="C573" s="135"/>
      <c r="D573" s="136"/>
      <c r="E573" s="135"/>
    </row>
    <row r="574" spans="3:5" x14ac:dyDescent="0.25">
      <c r="C574" s="135"/>
      <c r="D574" s="136"/>
      <c r="E574" s="135"/>
    </row>
    <row r="575" spans="3:5" x14ac:dyDescent="0.25">
      <c r="C575" s="135"/>
      <c r="D575" s="136"/>
      <c r="E575" s="135"/>
    </row>
    <row r="576" spans="3:5" x14ac:dyDescent="0.25">
      <c r="C576" s="135"/>
      <c r="D576" s="136"/>
      <c r="E576" s="135"/>
    </row>
    <row r="577" spans="3:5" x14ac:dyDescent="0.25">
      <c r="C577" s="135"/>
      <c r="D577" s="136"/>
      <c r="E577" s="135"/>
    </row>
    <row r="578" spans="3:5" x14ac:dyDescent="0.25">
      <c r="C578" s="135"/>
      <c r="D578" s="136"/>
      <c r="E578" s="135"/>
    </row>
    <row r="579" spans="3:5" x14ac:dyDescent="0.25">
      <c r="C579" s="135"/>
      <c r="D579" s="136"/>
      <c r="E579" s="135"/>
    </row>
    <row r="580" spans="3:5" x14ac:dyDescent="0.25">
      <c r="C580" s="135"/>
      <c r="D580" s="136"/>
      <c r="E580" s="135"/>
    </row>
    <row r="581" spans="3:5" x14ac:dyDescent="0.25">
      <c r="C581" s="135"/>
      <c r="D581" s="136"/>
      <c r="E581" s="135"/>
    </row>
    <row r="582" spans="3:5" x14ac:dyDescent="0.25">
      <c r="C582" s="135"/>
      <c r="D582" s="136"/>
      <c r="E582" s="135"/>
    </row>
    <row r="583" spans="3:5" x14ac:dyDescent="0.25">
      <c r="C583" s="135"/>
      <c r="D583" s="136"/>
      <c r="E583" s="135"/>
    </row>
    <row r="584" spans="3:5" x14ac:dyDescent="0.25">
      <c r="C584" s="135"/>
      <c r="D584" s="136"/>
      <c r="E584" s="135"/>
    </row>
    <row r="585" spans="3:5" x14ac:dyDescent="0.25">
      <c r="C585" s="135"/>
      <c r="D585" s="136"/>
      <c r="E585" s="135"/>
    </row>
    <row r="586" spans="3:5" x14ac:dyDescent="0.25">
      <c r="C586" s="135"/>
      <c r="D586" s="136"/>
      <c r="E586" s="135"/>
    </row>
    <row r="587" spans="3:5" x14ac:dyDescent="0.25">
      <c r="C587" s="135"/>
      <c r="D587" s="136"/>
      <c r="E587" s="135"/>
    </row>
    <row r="588" spans="3:5" x14ac:dyDescent="0.25">
      <c r="C588" s="135"/>
      <c r="D588" s="136"/>
      <c r="E588" s="135"/>
    </row>
    <row r="589" spans="3:5" x14ac:dyDescent="0.25">
      <c r="C589" s="135"/>
      <c r="D589" s="136"/>
      <c r="E589" s="135"/>
    </row>
    <row r="590" spans="3:5" x14ac:dyDescent="0.25">
      <c r="C590" s="135"/>
      <c r="D590" s="136"/>
      <c r="E590" s="135"/>
    </row>
    <row r="591" spans="3:5" x14ac:dyDescent="0.25">
      <c r="C591" s="135"/>
      <c r="D591" s="136"/>
      <c r="E591" s="135"/>
    </row>
    <row r="592" spans="3:5" x14ac:dyDescent="0.25">
      <c r="C592" s="135"/>
      <c r="D592" s="136"/>
      <c r="E592" s="135"/>
    </row>
    <row r="593" spans="3:5" x14ac:dyDescent="0.25">
      <c r="C593" s="135"/>
      <c r="D593" s="136"/>
      <c r="E593" s="135"/>
    </row>
    <row r="594" spans="3:5" x14ac:dyDescent="0.25">
      <c r="C594" s="135"/>
      <c r="D594" s="136"/>
      <c r="E594" s="135"/>
    </row>
    <row r="595" spans="3:5" x14ac:dyDescent="0.25">
      <c r="C595" s="135"/>
      <c r="D595" s="136"/>
      <c r="E595" s="135"/>
    </row>
    <row r="596" spans="3:5" x14ac:dyDescent="0.25">
      <c r="C596" s="135"/>
      <c r="D596" s="136"/>
      <c r="E596" s="135"/>
    </row>
    <row r="597" spans="3:5" x14ac:dyDescent="0.25">
      <c r="C597" s="135"/>
      <c r="D597" s="136"/>
      <c r="E597" s="135"/>
    </row>
    <row r="598" spans="3:5" x14ac:dyDescent="0.25">
      <c r="C598" s="135"/>
      <c r="D598" s="136"/>
      <c r="E598" s="135"/>
    </row>
    <row r="599" spans="3:5" x14ac:dyDescent="0.25">
      <c r="C599" s="135"/>
      <c r="D599" s="136"/>
      <c r="E599" s="135"/>
    </row>
    <row r="600" spans="3:5" x14ac:dyDescent="0.25">
      <c r="C600" s="135"/>
      <c r="D600" s="136"/>
      <c r="E600" s="135"/>
    </row>
    <row r="601" spans="3:5" x14ac:dyDescent="0.25">
      <c r="C601" s="135"/>
      <c r="D601" s="136"/>
      <c r="E601" s="135"/>
    </row>
    <row r="602" spans="3:5" x14ac:dyDescent="0.25">
      <c r="C602" s="135"/>
      <c r="D602" s="136"/>
      <c r="E602" s="135"/>
    </row>
    <row r="603" spans="3:5" x14ac:dyDescent="0.25">
      <c r="C603" s="135"/>
      <c r="D603" s="136"/>
      <c r="E603" s="135"/>
    </row>
    <row r="604" spans="3:5" x14ac:dyDescent="0.25">
      <c r="C604" s="135"/>
      <c r="D604" s="136"/>
      <c r="E604" s="135"/>
    </row>
    <row r="605" spans="3:5" x14ac:dyDescent="0.25">
      <c r="C605" s="135"/>
      <c r="D605" s="136"/>
      <c r="E605" s="135"/>
    </row>
    <row r="606" spans="3:5" x14ac:dyDescent="0.25">
      <c r="C606" s="135"/>
      <c r="D606" s="136"/>
      <c r="E606" s="135"/>
    </row>
    <row r="607" spans="3:5" x14ac:dyDescent="0.25">
      <c r="C607" s="135"/>
      <c r="D607" s="136"/>
      <c r="E607" s="135"/>
    </row>
    <row r="608" spans="3:5" x14ac:dyDescent="0.25">
      <c r="C608" s="135"/>
      <c r="D608" s="136"/>
      <c r="E608" s="135"/>
    </row>
    <row r="609" spans="3:5" x14ac:dyDescent="0.25">
      <c r="C609" s="135"/>
      <c r="D609" s="136"/>
      <c r="E609" s="135"/>
    </row>
    <row r="610" spans="3:5" x14ac:dyDescent="0.25">
      <c r="C610" s="135"/>
      <c r="D610" s="136"/>
      <c r="E610" s="135"/>
    </row>
    <row r="611" spans="3:5" x14ac:dyDescent="0.25">
      <c r="C611" s="135"/>
      <c r="D611" s="136"/>
      <c r="E611" s="135"/>
    </row>
    <row r="612" spans="3:5" x14ac:dyDescent="0.25">
      <c r="C612" s="135"/>
      <c r="D612" s="136"/>
      <c r="E612" s="135"/>
    </row>
    <row r="613" spans="3:5" x14ac:dyDescent="0.25">
      <c r="C613" s="135"/>
      <c r="D613" s="136"/>
      <c r="E613" s="135"/>
    </row>
    <row r="614" spans="3:5" x14ac:dyDescent="0.25">
      <c r="C614" s="135"/>
      <c r="D614" s="136"/>
      <c r="E614" s="135"/>
    </row>
    <row r="615" spans="3:5" x14ac:dyDescent="0.25">
      <c r="C615" s="135"/>
      <c r="D615" s="136"/>
      <c r="E615" s="135"/>
    </row>
    <row r="616" spans="3:5" x14ac:dyDescent="0.25">
      <c r="C616" s="135"/>
      <c r="D616" s="136"/>
      <c r="E616" s="135"/>
    </row>
    <row r="617" spans="3:5" x14ac:dyDescent="0.25">
      <c r="C617" s="135"/>
      <c r="D617" s="136"/>
      <c r="E617" s="135"/>
    </row>
    <row r="618" spans="3:5" x14ac:dyDescent="0.25">
      <c r="C618" s="135"/>
      <c r="D618" s="136"/>
      <c r="E618" s="135"/>
    </row>
    <row r="619" spans="3:5" x14ac:dyDescent="0.25">
      <c r="C619" s="135"/>
      <c r="D619" s="136"/>
      <c r="E619" s="135"/>
    </row>
    <row r="620" spans="3:5" x14ac:dyDescent="0.25">
      <c r="C620" s="135"/>
      <c r="D620" s="136"/>
      <c r="E620" s="135"/>
    </row>
    <row r="621" spans="3:5" x14ac:dyDescent="0.25">
      <c r="C621" s="135"/>
      <c r="D621" s="136"/>
      <c r="E621" s="135"/>
    </row>
    <row r="622" spans="3:5" x14ac:dyDescent="0.25">
      <c r="C622" s="135"/>
      <c r="D622" s="136"/>
      <c r="E622" s="135"/>
    </row>
    <row r="623" spans="3:5" x14ac:dyDescent="0.25">
      <c r="C623" s="135"/>
      <c r="D623" s="136"/>
      <c r="E623" s="135"/>
    </row>
    <row r="624" spans="3:5" x14ac:dyDescent="0.25">
      <c r="C624" s="135"/>
      <c r="D624" s="136"/>
      <c r="E624" s="135"/>
    </row>
    <row r="625" spans="3:5" x14ac:dyDescent="0.25">
      <c r="C625" s="135"/>
      <c r="D625" s="136"/>
      <c r="E625" s="135"/>
    </row>
    <row r="626" spans="3:5" x14ac:dyDescent="0.25">
      <c r="C626" s="135"/>
      <c r="D626" s="136"/>
      <c r="E626" s="135"/>
    </row>
    <row r="627" spans="3:5" x14ac:dyDescent="0.25">
      <c r="C627" s="135"/>
      <c r="D627" s="136"/>
      <c r="E627" s="135"/>
    </row>
    <row r="628" spans="3:5" x14ac:dyDescent="0.25">
      <c r="C628" s="135"/>
      <c r="D628" s="136"/>
      <c r="E628" s="135"/>
    </row>
    <row r="629" spans="3:5" x14ac:dyDescent="0.25">
      <c r="C629" s="135"/>
      <c r="D629" s="136"/>
      <c r="E629" s="135"/>
    </row>
    <row r="630" spans="3:5" x14ac:dyDescent="0.25">
      <c r="C630" s="135"/>
      <c r="D630" s="136"/>
      <c r="E630" s="135"/>
    </row>
    <row r="631" spans="3:5" x14ac:dyDescent="0.25">
      <c r="C631" s="135"/>
      <c r="D631" s="136"/>
      <c r="E631" s="135"/>
    </row>
    <row r="632" spans="3:5" x14ac:dyDescent="0.25">
      <c r="C632" s="135"/>
      <c r="D632" s="136"/>
      <c r="E632" s="135"/>
    </row>
    <row r="633" spans="3:5" x14ac:dyDescent="0.25">
      <c r="C633" s="135"/>
      <c r="D633" s="136"/>
      <c r="E633" s="135"/>
    </row>
    <row r="634" spans="3:5" x14ac:dyDescent="0.25">
      <c r="C634" s="135"/>
      <c r="D634" s="136"/>
      <c r="E634" s="135"/>
    </row>
    <row r="635" spans="3:5" x14ac:dyDescent="0.25">
      <c r="C635" s="135"/>
      <c r="D635" s="136"/>
      <c r="E635" s="135"/>
    </row>
    <row r="636" spans="3:5" x14ac:dyDescent="0.25">
      <c r="C636" s="135"/>
      <c r="D636" s="136"/>
      <c r="E636" s="135"/>
    </row>
    <row r="637" spans="3:5" x14ac:dyDescent="0.25">
      <c r="C637" s="135"/>
      <c r="D637" s="136"/>
      <c r="E637" s="135"/>
    </row>
    <row r="638" spans="3:5" x14ac:dyDescent="0.25">
      <c r="C638" s="135"/>
      <c r="D638" s="136"/>
      <c r="E638" s="135"/>
    </row>
    <row r="639" spans="3:5" x14ac:dyDescent="0.25">
      <c r="C639" s="135"/>
      <c r="D639" s="136"/>
      <c r="E639" s="135"/>
    </row>
    <row r="640" spans="3:5" x14ac:dyDescent="0.25">
      <c r="C640" s="135"/>
      <c r="D640" s="136"/>
      <c r="E640" s="135"/>
    </row>
    <row r="641" spans="3:5" x14ac:dyDescent="0.25">
      <c r="C641" s="135"/>
      <c r="D641" s="136"/>
      <c r="E641" s="135"/>
    </row>
    <row r="642" spans="3:5" x14ac:dyDescent="0.25">
      <c r="C642" s="135"/>
      <c r="D642" s="136"/>
      <c r="E642" s="135"/>
    </row>
    <row r="643" spans="3:5" x14ac:dyDescent="0.25">
      <c r="C643" s="135"/>
      <c r="D643" s="136"/>
      <c r="E643" s="135"/>
    </row>
    <row r="644" spans="3:5" x14ac:dyDescent="0.25">
      <c r="C644" s="135"/>
      <c r="D644" s="136"/>
      <c r="E644" s="135"/>
    </row>
    <row r="645" spans="3:5" x14ac:dyDescent="0.25">
      <c r="C645" s="135"/>
      <c r="D645" s="136"/>
      <c r="E645" s="135"/>
    </row>
    <row r="646" spans="3:5" x14ac:dyDescent="0.25">
      <c r="C646" s="135"/>
      <c r="D646" s="136"/>
      <c r="E646" s="135"/>
    </row>
    <row r="647" spans="3:5" x14ac:dyDescent="0.25">
      <c r="C647" s="135"/>
      <c r="D647" s="136"/>
      <c r="E647" s="135"/>
    </row>
    <row r="648" spans="3:5" x14ac:dyDescent="0.25">
      <c r="C648" s="135"/>
      <c r="D648" s="136"/>
      <c r="E648" s="135"/>
    </row>
    <row r="649" spans="3:5" x14ac:dyDescent="0.25">
      <c r="C649" s="135"/>
      <c r="D649" s="136"/>
      <c r="E649" s="135"/>
    </row>
    <row r="650" spans="3:5" x14ac:dyDescent="0.25">
      <c r="C650" s="135"/>
      <c r="D650" s="136"/>
      <c r="E650" s="135"/>
    </row>
    <row r="651" spans="3:5" x14ac:dyDescent="0.25">
      <c r="C651" s="135"/>
      <c r="D651" s="136"/>
      <c r="E651" s="135"/>
    </row>
    <row r="652" spans="3:5" x14ac:dyDescent="0.25">
      <c r="C652" s="135"/>
      <c r="D652" s="136"/>
      <c r="E652" s="135"/>
    </row>
    <row r="653" spans="3:5" x14ac:dyDescent="0.25">
      <c r="C653" s="135"/>
      <c r="D653" s="136"/>
      <c r="E653" s="135"/>
    </row>
    <row r="654" spans="3:5" x14ac:dyDescent="0.25">
      <c r="C654" s="135"/>
      <c r="D654" s="136"/>
      <c r="E654" s="135"/>
    </row>
    <row r="655" spans="3:5" x14ac:dyDescent="0.25">
      <c r="C655" s="135"/>
      <c r="D655" s="136"/>
      <c r="E655" s="135"/>
    </row>
    <row r="656" spans="3:5" x14ac:dyDescent="0.25">
      <c r="C656" s="135"/>
      <c r="D656" s="136"/>
      <c r="E656" s="135"/>
    </row>
    <row r="657" spans="3:5" x14ac:dyDescent="0.25">
      <c r="C657" s="135"/>
      <c r="D657" s="136"/>
      <c r="E657" s="135"/>
    </row>
    <row r="658" spans="3:5" x14ac:dyDescent="0.25">
      <c r="C658" s="135"/>
      <c r="D658" s="136"/>
      <c r="E658" s="135"/>
    </row>
    <row r="659" spans="3:5" x14ac:dyDescent="0.25">
      <c r="C659" s="135"/>
      <c r="D659" s="136"/>
      <c r="E659" s="135"/>
    </row>
    <row r="660" spans="3:5" x14ac:dyDescent="0.25">
      <c r="C660" s="135"/>
      <c r="D660" s="136"/>
      <c r="E660" s="135"/>
    </row>
    <row r="661" spans="3:5" x14ac:dyDescent="0.25">
      <c r="C661" s="135"/>
      <c r="D661" s="136"/>
      <c r="E661" s="135"/>
    </row>
    <row r="662" spans="3:5" x14ac:dyDescent="0.25">
      <c r="C662" s="135"/>
      <c r="D662" s="136"/>
      <c r="E662" s="135"/>
    </row>
    <row r="663" spans="3:5" x14ac:dyDescent="0.25">
      <c r="C663" s="135"/>
      <c r="D663" s="136"/>
      <c r="E663" s="135"/>
    </row>
    <row r="664" spans="3:5" x14ac:dyDescent="0.25">
      <c r="C664" s="135"/>
      <c r="D664" s="136"/>
      <c r="E664" s="135"/>
    </row>
    <row r="665" spans="3:5" x14ac:dyDescent="0.25">
      <c r="C665" s="135"/>
      <c r="D665" s="136"/>
      <c r="E665" s="135"/>
    </row>
    <row r="666" spans="3:5" x14ac:dyDescent="0.25">
      <c r="C666" s="135"/>
      <c r="D666" s="136"/>
      <c r="E666" s="135"/>
    </row>
    <row r="667" spans="3:5" x14ac:dyDescent="0.25">
      <c r="C667" s="135"/>
      <c r="D667" s="136"/>
      <c r="E667" s="135"/>
    </row>
    <row r="668" spans="3:5" x14ac:dyDescent="0.25">
      <c r="C668" s="135"/>
      <c r="D668" s="136"/>
      <c r="E668" s="135"/>
    </row>
    <row r="669" spans="3:5" x14ac:dyDescent="0.25">
      <c r="C669" s="135"/>
      <c r="D669" s="136"/>
      <c r="E669" s="135"/>
    </row>
    <row r="670" spans="3:5" x14ac:dyDescent="0.25">
      <c r="C670" s="135"/>
      <c r="D670" s="136"/>
      <c r="E670" s="135"/>
    </row>
    <row r="671" spans="3:5" x14ac:dyDescent="0.25">
      <c r="C671" s="135"/>
      <c r="D671" s="136"/>
      <c r="E671" s="135"/>
    </row>
    <row r="672" spans="3:5" x14ac:dyDescent="0.25">
      <c r="C672" s="135"/>
      <c r="D672" s="136"/>
      <c r="E672" s="135"/>
    </row>
    <row r="673" spans="3:5" x14ac:dyDescent="0.25">
      <c r="C673" s="135"/>
      <c r="D673" s="136"/>
      <c r="E673" s="135"/>
    </row>
    <row r="674" spans="3:5" x14ac:dyDescent="0.25">
      <c r="C674" s="135"/>
      <c r="D674" s="136"/>
      <c r="E674" s="135"/>
    </row>
    <row r="675" spans="3:5" x14ac:dyDescent="0.25">
      <c r="C675" s="135"/>
      <c r="D675" s="136"/>
      <c r="E675" s="135"/>
    </row>
    <row r="676" spans="3:5" x14ac:dyDescent="0.25">
      <c r="C676" s="135"/>
      <c r="D676" s="136"/>
      <c r="E676" s="135"/>
    </row>
    <row r="677" spans="3:5" x14ac:dyDescent="0.25">
      <c r="C677" s="135"/>
      <c r="D677" s="136"/>
      <c r="E677" s="135"/>
    </row>
    <row r="678" spans="3:5" x14ac:dyDescent="0.25">
      <c r="C678" s="135"/>
      <c r="D678" s="136"/>
      <c r="E678" s="135"/>
    </row>
    <row r="679" spans="3:5" x14ac:dyDescent="0.25">
      <c r="C679" s="135"/>
      <c r="D679" s="136"/>
      <c r="E679" s="135"/>
    </row>
    <row r="680" spans="3:5" x14ac:dyDescent="0.25">
      <c r="C680" s="135"/>
      <c r="D680" s="136"/>
      <c r="E680" s="135"/>
    </row>
    <row r="681" spans="3:5" x14ac:dyDescent="0.25">
      <c r="C681" s="135"/>
      <c r="D681" s="136"/>
      <c r="E681" s="135"/>
    </row>
    <row r="682" spans="3:5" x14ac:dyDescent="0.25">
      <c r="C682" s="135"/>
      <c r="D682" s="136"/>
      <c r="E682" s="135"/>
    </row>
    <row r="683" spans="3:5" x14ac:dyDescent="0.25">
      <c r="C683" s="135"/>
      <c r="D683" s="136"/>
      <c r="E683" s="135"/>
    </row>
    <row r="684" spans="3:5" x14ac:dyDescent="0.25">
      <c r="C684" s="135"/>
      <c r="D684" s="136"/>
      <c r="E684" s="135"/>
    </row>
    <row r="685" spans="3:5" x14ac:dyDescent="0.25">
      <c r="C685" s="135"/>
      <c r="D685" s="136"/>
      <c r="E685" s="135"/>
    </row>
    <row r="686" spans="3:5" x14ac:dyDescent="0.25">
      <c r="C686" s="135"/>
      <c r="D686" s="136"/>
      <c r="E686" s="135"/>
    </row>
    <row r="687" spans="3:5" x14ac:dyDescent="0.25">
      <c r="C687" s="135"/>
      <c r="D687" s="136"/>
      <c r="E687" s="135"/>
    </row>
    <row r="688" spans="3:5" x14ac:dyDescent="0.25">
      <c r="C688" s="135"/>
      <c r="D688" s="136"/>
      <c r="E688" s="135"/>
    </row>
    <row r="689" spans="3:5" x14ac:dyDescent="0.25">
      <c r="C689" s="135"/>
      <c r="D689" s="136"/>
      <c r="E689" s="135"/>
    </row>
    <row r="690" spans="3:5" x14ac:dyDescent="0.25">
      <c r="C690" s="135"/>
      <c r="D690" s="136"/>
      <c r="E690" s="135"/>
    </row>
    <row r="691" spans="3:5" x14ac:dyDescent="0.25">
      <c r="C691" s="135"/>
      <c r="D691" s="136"/>
      <c r="E691" s="135"/>
    </row>
    <row r="692" spans="3:5" x14ac:dyDescent="0.25">
      <c r="C692" s="135"/>
      <c r="D692" s="136"/>
      <c r="E692" s="135"/>
    </row>
    <row r="693" spans="3:5" x14ac:dyDescent="0.25">
      <c r="C693" s="135"/>
      <c r="D693" s="136"/>
      <c r="E693" s="135"/>
    </row>
    <row r="694" spans="3:5" x14ac:dyDescent="0.25">
      <c r="C694" s="135"/>
      <c r="D694" s="136"/>
      <c r="E694" s="135"/>
    </row>
    <row r="695" spans="3:5" x14ac:dyDescent="0.25">
      <c r="C695" s="135"/>
      <c r="D695" s="136"/>
      <c r="E695" s="135"/>
    </row>
    <row r="696" spans="3:5" x14ac:dyDescent="0.25">
      <c r="C696" s="135"/>
      <c r="D696" s="136"/>
      <c r="E696" s="135"/>
    </row>
    <row r="697" spans="3:5" x14ac:dyDescent="0.25">
      <c r="C697" s="135"/>
      <c r="D697" s="136"/>
      <c r="E697" s="135"/>
    </row>
    <row r="698" spans="3:5" x14ac:dyDescent="0.25">
      <c r="C698" s="135"/>
      <c r="D698" s="136"/>
      <c r="E698" s="135"/>
    </row>
    <row r="699" spans="3:5" x14ac:dyDescent="0.25">
      <c r="C699" s="135"/>
      <c r="D699" s="136"/>
      <c r="E699" s="135"/>
    </row>
    <row r="700" spans="3:5" x14ac:dyDescent="0.25">
      <c r="C700" s="135"/>
      <c r="D700" s="136"/>
      <c r="E700" s="135"/>
    </row>
    <row r="701" spans="3:5" x14ac:dyDescent="0.25">
      <c r="C701" s="135"/>
      <c r="D701" s="136"/>
      <c r="E701" s="135"/>
    </row>
    <row r="702" spans="3:5" x14ac:dyDescent="0.25">
      <c r="C702" s="135"/>
      <c r="D702" s="136"/>
      <c r="E702" s="135"/>
    </row>
    <row r="703" spans="3:5" x14ac:dyDescent="0.25">
      <c r="C703" s="135"/>
      <c r="D703" s="136"/>
      <c r="E703" s="135"/>
    </row>
    <row r="704" spans="3:5" x14ac:dyDescent="0.25">
      <c r="C704" s="135"/>
      <c r="D704" s="136"/>
      <c r="E704" s="135"/>
    </row>
    <row r="705" spans="3:5" x14ac:dyDescent="0.25">
      <c r="C705" s="135"/>
      <c r="D705" s="136"/>
      <c r="E705" s="135"/>
    </row>
    <row r="706" spans="3:5" x14ac:dyDescent="0.25">
      <c r="C706" s="135"/>
      <c r="D706" s="136"/>
      <c r="E706" s="135"/>
    </row>
    <row r="707" spans="3:5" x14ac:dyDescent="0.25">
      <c r="C707" s="135"/>
      <c r="D707" s="136"/>
      <c r="E707" s="135"/>
    </row>
    <row r="708" spans="3:5" x14ac:dyDescent="0.25">
      <c r="C708" s="135"/>
      <c r="D708" s="136"/>
      <c r="E708" s="135"/>
    </row>
    <row r="709" spans="3:5" x14ac:dyDescent="0.25">
      <c r="C709" s="135"/>
      <c r="D709" s="136"/>
      <c r="E709" s="135"/>
    </row>
    <row r="710" spans="3:5" x14ac:dyDescent="0.25">
      <c r="C710" s="135"/>
      <c r="D710" s="136"/>
      <c r="E710" s="135"/>
    </row>
    <row r="711" spans="3:5" x14ac:dyDescent="0.25">
      <c r="C711" s="135"/>
      <c r="D711" s="136"/>
      <c r="E711" s="135"/>
    </row>
    <row r="712" spans="3:5" x14ac:dyDescent="0.25">
      <c r="C712" s="135"/>
      <c r="D712" s="136"/>
      <c r="E712" s="135"/>
    </row>
    <row r="713" spans="3:5" x14ac:dyDescent="0.25">
      <c r="C713" s="135"/>
      <c r="D713" s="136"/>
      <c r="E713" s="135"/>
    </row>
    <row r="714" spans="3:5" x14ac:dyDescent="0.25">
      <c r="C714" s="135"/>
      <c r="D714" s="136"/>
      <c r="E714" s="135"/>
    </row>
    <row r="715" spans="3:5" x14ac:dyDescent="0.25">
      <c r="C715" s="135"/>
      <c r="D715" s="136"/>
      <c r="E715" s="135"/>
    </row>
    <row r="716" spans="3:5" x14ac:dyDescent="0.25">
      <c r="C716" s="135"/>
      <c r="D716" s="136"/>
      <c r="E716" s="135"/>
    </row>
    <row r="717" spans="3:5" x14ac:dyDescent="0.25">
      <c r="C717" s="135"/>
      <c r="D717" s="136"/>
      <c r="E717" s="135"/>
    </row>
    <row r="718" spans="3:5" x14ac:dyDescent="0.25">
      <c r="C718" s="135"/>
      <c r="D718" s="136"/>
      <c r="E718" s="135"/>
    </row>
    <row r="719" spans="3:5" x14ac:dyDescent="0.25">
      <c r="C719" s="135"/>
      <c r="D719" s="136"/>
      <c r="E719" s="135"/>
    </row>
    <row r="720" spans="3:5" x14ac:dyDescent="0.25">
      <c r="C720" s="135"/>
      <c r="D720" s="136"/>
      <c r="E720" s="135"/>
    </row>
    <row r="721" spans="3:5" x14ac:dyDescent="0.25">
      <c r="C721" s="135"/>
      <c r="D721" s="136"/>
      <c r="E721" s="135"/>
    </row>
    <row r="722" spans="3:5" x14ac:dyDescent="0.25">
      <c r="C722" s="135"/>
      <c r="D722" s="136"/>
      <c r="E722" s="135"/>
    </row>
    <row r="723" spans="3:5" x14ac:dyDescent="0.25">
      <c r="C723" s="135"/>
      <c r="D723" s="136"/>
      <c r="E723" s="135"/>
    </row>
    <row r="724" spans="3:5" x14ac:dyDescent="0.25">
      <c r="C724" s="135"/>
      <c r="D724" s="136"/>
      <c r="E724" s="135"/>
    </row>
    <row r="725" spans="3:5" x14ac:dyDescent="0.25">
      <c r="C725" s="135"/>
      <c r="D725" s="136"/>
      <c r="E725" s="135"/>
    </row>
    <row r="726" spans="3:5" x14ac:dyDescent="0.25">
      <c r="C726" s="135"/>
      <c r="D726" s="136"/>
      <c r="E726" s="135"/>
    </row>
    <row r="727" spans="3:5" x14ac:dyDescent="0.25">
      <c r="C727" s="135"/>
      <c r="D727" s="136"/>
      <c r="E727" s="135"/>
    </row>
    <row r="728" spans="3:5" x14ac:dyDescent="0.25">
      <c r="C728" s="135"/>
      <c r="D728" s="136"/>
      <c r="E728" s="135"/>
    </row>
    <row r="729" spans="3:5" x14ac:dyDescent="0.25">
      <c r="C729" s="135"/>
      <c r="D729" s="136"/>
      <c r="E729" s="135"/>
    </row>
    <row r="730" spans="3:5" x14ac:dyDescent="0.25">
      <c r="C730" s="135"/>
      <c r="D730" s="136"/>
      <c r="E730" s="135"/>
    </row>
    <row r="731" spans="3:5" x14ac:dyDescent="0.25">
      <c r="C731" s="135"/>
      <c r="D731" s="136"/>
      <c r="E731" s="135"/>
    </row>
    <row r="732" spans="3:5" x14ac:dyDescent="0.25">
      <c r="C732" s="135"/>
      <c r="D732" s="136"/>
      <c r="E732" s="135"/>
    </row>
    <row r="733" spans="3:5" x14ac:dyDescent="0.25">
      <c r="C733" s="135"/>
      <c r="D733" s="136"/>
      <c r="E733" s="135"/>
    </row>
    <row r="734" spans="3:5" x14ac:dyDescent="0.25">
      <c r="C734" s="135"/>
      <c r="D734" s="136"/>
      <c r="E734" s="135"/>
    </row>
    <row r="735" spans="3:5" x14ac:dyDescent="0.25">
      <c r="C735" s="135"/>
      <c r="D735" s="136"/>
      <c r="E735" s="135"/>
    </row>
    <row r="736" spans="3:5" x14ac:dyDescent="0.25">
      <c r="C736" s="135"/>
      <c r="D736" s="136"/>
      <c r="E736" s="135"/>
    </row>
    <row r="737" spans="3:5" x14ac:dyDescent="0.25">
      <c r="C737" s="135"/>
      <c r="D737" s="136"/>
      <c r="E737" s="135"/>
    </row>
    <row r="738" spans="3:5" x14ac:dyDescent="0.25">
      <c r="C738" s="135"/>
      <c r="D738" s="136"/>
      <c r="E738" s="135"/>
    </row>
    <row r="739" spans="3:5" x14ac:dyDescent="0.25">
      <c r="C739" s="135"/>
      <c r="D739" s="136"/>
      <c r="E739" s="135"/>
    </row>
    <row r="740" spans="3:5" x14ac:dyDescent="0.25">
      <c r="C740" s="135"/>
      <c r="D740" s="136"/>
      <c r="E740" s="135"/>
    </row>
    <row r="741" spans="3:5" x14ac:dyDescent="0.25">
      <c r="C741" s="135"/>
      <c r="D741" s="136"/>
      <c r="E741" s="135"/>
    </row>
    <row r="742" spans="3:5" x14ac:dyDescent="0.25">
      <c r="C742" s="135"/>
      <c r="D742" s="136"/>
      <c r="E742" s="135"/>
    </row>
    <row r="743" spans="3:5" x14ac:dyDescent="0.25">
      <c r="C743" s="135"/>
      <c r="D743" s="136"/>
      <c r="E743" s="135"/>
    </row>
    <row r="744" spans="3:5" x14ac:dyDescent="0.25">
      <c r="C744" s="135"/>
      <c r="D744" s="136"/>
      <c r="E744" s="135"/>
    </row>
    <row r="745" spans="3:5" x14ac:dyDescent="0.25">
      <c r="C745" s="135"/>
      <c r="D745" s="136"/>
      <c r="E745" s="135"/>
    </row>
    <row r="746" spans="3:5" x14ac:dyDescent="0.25">
      <c r="C746" s="135"/>
      <c r="D746" s="136"/>
      <c r="E746" s="135"/>
    </row>
    <row r="747" spans="3:5" x14ac:dyDescent="0.25">
      <c r="C747" s="135"/>
      <c r="D747" s="136"/>
      <c r="E747" s="135"/>
    </row>
    <row r="748" spans="3:5" x14ac:dyDescent="0.25">
      <c r="C748" s="135"/>
      <c r="D748" s="136"/>
      <c r="E748" s="135"/>
    </row>
    <row r="749" spans="3:5" x14ac:dyDescent="0.25">
      <c r="C749" s="135"/>
      <c r="D749" s="136"/>
      <c r="E749" s="135"/>
    </row>
    <row r="750" spans="3:5" x14ac:dyDescent="0.25">
      <c r="C750" s="135"/>
      <c r="D750" s="136"/>
      <c r="E750" s="135"/>
    </row>
    <row r="751" spans="3:5" x14ac:dyDescent="0.25">
      <c r="C751" s="135"/>
      <c r="D751" s="136"/>
      <c r="E751" s="135"/>
    </row>
    <row r="752" spans="3:5" x14ac:dyDescent="0.25">
      <c r="C752" s="135"/>
      <c r="D752" s="136"/>
      <c r="E752" s="135"/>
    </row>
    <row r="753" spans="3:5" x14ac:dyDescent="0.25">
      <c r="C753" s="135"/>
      <c r="D753" s="136"/>
      <c r="E753" s="135"/>
    </row>
    <row r="754" spans="3:5" x14ac:dyDescent="0.25">
      <c r="C754" s="135"/>
      <c r="D754" s="136"/>
      <c r="E754" s="135"/>
    </row>
    <row r="755" spans="3:5" x14ac:dyDescent="0.25">
      <c r="C755" s="135"/>
      <c r="D755" s="136"/>
      <c r="E755" s="135"/>
    </row>
    <row r="756" spans="3:5" x14ac:dyDescent="0.25">
      <c r="C756" s="135"/>
      <c r="D756" s="136"/>
      <c r="E756" s="135"/>
    </row>
    <row r="757" spans="3:5" x14ac:dyDescent="0.25">
      <c r="C757" s="135"/>
      <c r="D757" s="136"/>
      <c r="E757" s="135"/>
    </row>
    <row r="758" spans="3:5" x14ac:dyDescent="0.25">
      <c r="C758" s="135"/>
      <c r="D758" s="136"/>
      <c r="E758" s="135"/>
    </row>
    <row r="759" spans="3:5" x14ac:dyDescent="0.25">
      <c r="C759" s="135"/>
      <c r="D759" s="136"/>
      <c r="E759" s="135"/>
    </row>
    <row r="760" spans="3:5" x14ac:dyDescent="0.25">
      <c r="C760" s="135"/>
      <c r="D760" s="136"/>
      <c r="E760" s="135"/>
    </row>
    <row r="761" spans="3:5" x14ac:dyDescent="0.25">
      <c r="C761" s="135"/>
      <c r="D761" s="136"/>
      <c r="E761" s="135"/>
    </row>
    <row r="762" spans="3:5" x14ac:dyDescent="0.25">
      <c r="C762" s="135"/>
      <c r="D762" s="136"/>
      <c r="E762" s="135"/>
    </row>
    <row r="763" spans="3:5" x14ac:dyDescent="0.25">
      <c r="C763" s="135"/>
      <c r="D763" s="136"/>
      <c r="E763" s="135"/>
    </row>
    <row r="764" spans="3:5" x14ac:dyDescent="0.25">
      <c r="C764" s="135"/>
      <c r="D764" s="136"/>
      <c r="E764" s="135"/>
    </row>
    <row r="765" spans="3:5" x14ac:dyDescent="0.25">
      <c r="C765" s="135"/>
      <c r="D765" s="136"/>
      <c r="E765" s="135"/>
    </row>
    <row r="766" spans="3:5" x14ac:dyDescent="0.25">
      <c r="C766" s="135"/>
      <c r="D766" s="136"/>
      <c r="E766" s="135"/>
    </row>
    <row r="767" spans="3:5" x14ac:dyDescent="0.25">
      <c r="C767" s="135"/>
      <c r="D767" s="136"/>
      <c r="E767" s="135"/>
    </row>
    <row r="768" spans="3:5" x14ac:dyDescent="0.25">
      <c r="C768" s="135"/>
      <c r="D768" s="136"/>
      <c r="E768" s="135"/>
    </row>
    <row r="769" spans="3:5" x14ac:dyDescent="0.25">
      <c r="C769" s="135"/>
      <c r="D769" s="136"/>
      <c r="E769" s="135"/>
    </row>
    <row r="770" spans="3:5" x14ac:dyDescent="0.25">
      <c r="C770" s="135"/>
      <c r="D770" s="136"/>
      <c r="E770" s="135"/>
    </row>
    <row r="771" spans="3:5" x14ac:dyDescent="0.25">
      <c r="C771" s="135"/>
      <c r="D771" s="136"/>
      <c r="E771" s="135"/>
    </row>
    <row r="772" spans="3:5" x14ac:dyDescent="0.25">
      <c r="C772" s="135"/>
      <c r="D772" s="136"/>
      <c r="E772" s="135"/>
    </row>
    <row r="773" spans="3:5" x14ac:dyDescent="0.25">
      <c r="C773" s="135"/>
      <c r="D773" s="136"/>
      <c r="E773" s="135"/>
    </row>
    <row r="774" spans="3:5" x14ac:dyDescent="0.25">
      <c r="C774" s="135"/>
      <c r="D774" s="136"/>
      <c r="E774" s="135"/>
    </row>
    <row r="775" spans="3:5" x14ac:dyDescent="0.25">
      <c r="C775" s="135"/>
      <c r="D775" s="136"/>
      <c r="E775" s="135"/>
    </row>
    <row r="776" spans="3:5" x14ac:dyDescent="0.25">
      <c r="C776" s="135"/>
      <c r="D776" s="136"/>
      <c r="E776" s="135"/>
    </row>
    <row r="777" spans="3:5" x14ac:dyDescent="0.25">
      <c r="C777" s="135"/>
      <c r="D777" s="136"/>
      <c r="E777" s="135"/>
    </row>
    <row r="778" spans="3:5" x14ac:dyDescent="0.25">
      <c r="C778" s="135"/>
      <c r="D778" s="136"/>
      <c r="E778" s="135"/>
    </row>
    <row r="779" spans="3:5" x14ac:dyDescent="0.25">
      <c r="C779" s="135"/>
      <c r="D779" s="136"/>
      <c r="E779" s="135"/>
    </row>
    <row r="780" spans="3:5" x14ac:dyDescent="0.25">
      <c r="C780" s="135"/>
      <c r="D780" s="136"/>
      <c r="E780" s="135"/>
    </row>
    <row r="781" spans="3:5" x14ac:dyDescent="0.25">
      <c r="C781" s="135"/>
      <c r="D781" s="136"/>
      <c r="E781" s="135"/>
    </row>
    <row r="782" spans="3:5" x14ac:dyDescent="0.25">
      <c r="C782" s="135"/>
      <c r="D782" s="136"/>
      <c r="E782" s="135"/>
    </row>
    <row r="783" spans="3:5" x14ac:dyDescent="0.25">
      <c r="C783" s="135"/>
      <c r="D783" s="136"/>
      <c r="E783" s="135"/>
    </row>
    <row r="784" spans="3:5" x14ac:dyDescent="0.25">
      <c r="C784" s="135"/>
      <c r="D784" s="136"/>
      <c r="E784" s="135"/>
    </row>
    <row r="785" spans="3:5" x14ac:dyDescent="0.25">
      <c r="C785" s="135"/>
      <c r="D785" s="136"/>
      <c r="E785" s="135"/>
    </row>
    <row r="786" spans="3:5" x14ac:dyDescent="0.25">
      <c r="C786" s="135"/>
      <c r="D786" s="136"/>
      <c r="E786" s="135"/>
    </row>
    <row r="787" spans="3:5" x14ac:dyDescent="0.25">
      <c r="C787" s="135"/>
      <c r="D787" s="136"/>
      <c r="E787" s="135"/>
    </row>
    <row r="788" spans="3:5" x14ac:dyDescent="0.25">
      <c r="C788" s="135"/>
      <c r="D788" s="136"/>
      <c r="E788" s="135"/>
    </row>
    <row r="789" spans="3:5" x14ac:dyDescent="0.25">
      <c r="C789" s="135"/>
      <c r="D789" s="136"/>
      <c r="E789" s="135"/>
    </row>
    <row r="790" spans="3:5" x14ac:dyDescent="0.25">
      <c r="C790" s="135"/>
      <c r="D790" s="136"/>
      <c r="E790" s="135"/>
    </row>
    <row r="791" spans="3:5" x14ac:dyDescent="0.25">
      <c r="C791" s="135"/>
      <c r="D791" s="136"/>
      <c r="E791" s="135"/>
    </row>
    <row r="792" spans="3:5" x14ac:dyDescent="0.25">
      <c r="C792" s="135"/>
      <c r="D792" s="136"/>
      <c r="E792" s="135"/>
    </row>
    <row r="793" spans="3:5" x14ac:dyDescent="0.25">
      <c r="C793" s="135"/>
      <c r="D793" s="136"/>
      <c r="E793" s="135"/>
    </row>
    <row r="794" spans="3:5" x14ac:dyDescent="0.25">
      <c r="C794" s="135"/>
      <c r="D794" s="136"/>
      <c r="E794" s="135"/>
    </row>
    <row r="795" spans="3:5" x14ac:dyDescent="0.25">
      <c r="C795" s="135"/>
      <c r="D795" s="136"/>
      <c r="E795" s="135"/>
    </row>
    <row r="796" spans="3:5" x14ac:dyDescent="0.25">
      <c r="C796" s="135"/>
      <c r="D796" s="136"/>
      <c r="E796" s="135"/>
    </row>
    <row r="797" spans="3:5" x14ac:dyDescent="0.25">
      <c r="C797" s="135"/>
      <c r="D797" s="136"/>
      <c r="E797" s="135"/>
    </row>
    <row r="798" spans="3:5" x14ac:dyDescent="0.25">
      <c r="C798" s="135"/>
      <c r="D798" s="136"/>
      <c r="E798" s="135"/>
    </row>
    <row r="799" spans="3:5" x14ac:dyDescent="0.25">
      <c r="C799" s="135"/>
      <c r="D799" s="136"/>
      <c r="E799" s="135"/>
    </row>
    <row r="800" spans="3:5" x14ac:dyDescent="0.25">
      <c r="C800" s="135"/>
      <c r="D800" s="136"/>
      <c r="E800" s="135"/>
    </row>
    <row r="801" spans="3:5" x14ac:dyDescent="0.25">
      <c r="C801" s="135"/>
      <c r="D801" s="136"/>
      <c r="E801" s="135"/>
    </row>
    <row r="802" spans="3:5" x14ac:dyDescent="0.25">
      <c r="C802" s="135"/>
      <c r="D802" s="136"/>
      <c r="E802" s="135"/>
    </row>
    <row r="803" spans="3:5" x14ac:dyDescent="0.25">
      <c r="C803" s="135"/>
      <c r="D803" s="136"/>
      <c r="E803" s="135"/>
    </row>
    <row r="804" spans="3:5" x14ac:dyDescent="0.25">
      <c r="C804" s="135"/>
      <c r="D804" s="136"/>
      <c r="E804" s="135"/>
    </row>
    <row r="805" spans="3:5" x14ac:dyDescent="0.25">
      <c r="C805" s="135"/>
      <c r="D805" s="136"/>
      <c r="E805" s="135"/>
    </row>
    <row r="806" spans="3:5" x14ac:dyDescent="0.25">
      <c r="C806" s="135"/>
      <c r="D806" s="136"/>
      <c r="E806" s="135"/>
    </row>
    <row r="807" spans="3:5" x14ac:dyDescent="0.25">
      <c r="C807" s="135"/>
      <c r="D807" s="136"/>
      <c r="E807" s="135"/>
    </row>
    <row r="808" spans="3:5" x14ac:dyDescent="0.25">
      <c r="C808" s="135"/>
      <c r="D808" s="136"/>
      <c r="E808" s="135"/>
    </row>
    <row r="809" spans="3:5" x14ac:dyDescent="0.25">
      <c r="C809" s="135"/>
      <c r="D809" s="136"/>
      <c r="E809" s="135"/>
    </row>
    <row r="810" spans="3:5" x14ac:dyDescent="0.25">
      <c r="C810" s="135"/>
      <c r="D810" s="136"/>
      <c r="E810" s="135"/>
    </row>
    <row r="811" spans="3:5" x14ac:dyDescent="0.25">
      <c r="C811" s="135"/>
      <c r="D811" s="136"/>
      <c r="E811" s="135"/>
    </row>
    <row r="812" spans="3:5" x14ac:dyDescent="0.25">
      <c r="C812" s="135"/>
      <c r="D812" s="136"/>
      <c r="E812" s="135"/>
    </row>
    <row r="813" spans="3:5" x14ac:dyDescent="0.25">
      <c r="C813" s="135"/>
      <c r="D813" s="136"/>
      <c r="E813" s="135"/>
    </row>
    <row r="814" spans="3:5" x14ac:dyDescent="0.25">
      <c r="C814" s="135"/>
      <c r="D814" s="136"/>
      <c r="E814" s="135"/>
    </row>
    <row r="815" spans="3:5" x14ac:dyDescent="0.25">
      <c r="C815" s="135"/>
      <c r="D815" s="136"/>
      <c r="E815" s="135"/>
    </row>
    <row r="816" spans="3:5" x14ac:dyDescent="0.25">
      <c r="C816" s="135"/>
      <c r="D816" s="136"/>
      <c r="E816" s="135"/>
    </row>
    <row r="817" spans="3:5" x14ac:dyDescent="0.25">
      <c r="C817" s="135"/>
      <c r="D817" s="136"/>
      <c r="E817" s="135"/>
    </row>
    <row r="818" spans="3:5" x14ac:dyDescent="0.25">
      <c r="C818" s="135"/>
      <c r="D818" s="136"/>
      <c r="E818" s="135"/>
    </row>
    <row r="819" spans="3:5" x14ac:dyDescent="0.25">
      <c r="C819" s="135"/>
      <c r="D819" s="136"/>
      <c r="E819" s="135"/>
    </row>
    <row r="820" spans="3:5" x14ac:dyDescent="0.25">
      <c r="C820" s="135"/>
      <c r="D820" s="136"/>
      <c r="E820" s="135"/>
    </row>
    <row r="821" spans="3:5" x14ac:dyDescent="0.25">
      <c r="C821" s="135"/>
      <c r="D821" s="136"/>
      <c r="E821" s="135"/>
    </row>
    <row r="822" spans="3:5" x14ac:dyDescent="0.25">
      <c r="C822" s="135"/>
      <c r="D822" s="136"/>
      <c r="E822" s="135"/>
    </row>
    <row r="823" spans="3:5" x14ac:dyDescent="0.25">
      <c r="C823" s="135"/>
      <c r="D823" s="136"/>
      <c r="E823" s="135"/>
    </row>
    <row r="824" spans="3:5" x14ac:dyDescent="0.25">
      <c r="C824" s="135"/>
      <c r="D824" s="136"/>
      <c r="E824" s="135"/>
    </row>
    <row r="825" spans="3:5" x14ac:dyDescent="0.25">
      <c r="C825" s="135"/>
      <c r="D825" s="136"/>
      <c r="E825" s="135"/>
    </row>
    <row r="826" spans="3:5" x14ac:dyDescent="0.25">
      <c r="C826" s="135"/>
      <c r="D826" s="136"/>
      <c r="E826" s="135"/>
    </row>
    <row r="827" spans="3:5" x14ac:dyDescent="0.25">
      <c r="C827" s="135"/>
      <c r="D827" s="136"/>
      <c r="E827" s="135"/>
    </row>
    <row r="828" spans="3:5" x14ac:dyDescent="0.25">
      <c r="C828" s="135"/>
      <c r="D828" s="136"/>
      <c r="E828" s="135"/>
    </row>
    <row r="829" spans="3:5" x14ac:dyDescent="0.25">
      <c r="C829" s="135"/>
      <c r="D829" s="136"/>
      <c r="E829" s="135"/>
    </row>
    <row r="830" spans="3:5" x14ac:dyDescent="0.25">
      <c r="C830" s="135"/>
      <c r="D830" s="136"/>
      <c r="E830" s="135"/>
    </row>
    <row r="831" spans="3:5" x14ac:dyDescent="0.25">
      <c r="C831" s="135"/>
      <c r="D831" s="136"/>
      <c r="E831" s="135"/>
    </row>
    <row r="832" spans="3:5" x14ac:dyDescent="0.25">
      <c r="C832" s="135"/>
      <c r="D832" s="136"/>
      <c r="E832" s="135"/>
    </row>
    <row r="833" spans="3:5" x14ac:dyDescent="0.25">
      <c r="C833" s="135"/>
      <c r="D833" s="136"/>
      <c r="E833" s="135"/>
    </row>
    <row r="834" spans="3:5" x14ac:dyDescent="0.25">
      <c r="C834" s="135"/>
      <c r="D834" s="136"/>
      <c r="E834" s="135"/>
    </row>
    <row r="835" spans="3:5" x14ac:dyDescent="0.25">
      <c r="C835" s="135"/>
      <c r="D835" s="136"/>
      <c r="E835" s="135"/>
    </row>
    <row r="836" spans="3:5" x14ac:dyDescent="0.25">
      <c r="C836" s="135"/>
      <c r="D836" s="136"/>
      <c r="E836" s="135"/>
    </row>
    <row r="837" spans="3:5" x14ac:dyDescent="0.25">
      <c r="C837" s="135"/>
      <c r="D837" s="136"/>
      <c r="E837" s="135"/>
    </row>
    <row r="838" spans="3:5" x14ac:dyDescent="0.25">
      <c r="C838" s="135"/>
      <c r="D838" s="136"/>
      <c r="E838" s="135"/>
    </row>
    <row r="839" spans="3:5" x14ac:dyDescent="0.25">
      <c r="C839" s="135"/>
      <c r="D839" s="136"/>
      <c r="E839" s="135"/>
    </row>
    <row r="840" spans="3:5" x14ac:dyDescent="0.25">
      <c r="C840" s="135"/>
      <c r="D840" s="136"/>
      <c r="E840" s="135"/>
    </row>
    <row r="841" spans="3:5" x14ac:dyDescent="0.25">
      <c r="C841" s="135"/>
      <c r="D841" s="136"/>
      <c r="E841" s="135"/>
    </row>
    <row r="842" spans="3:5" x14ac:dyDescent="0.25">
      <c r="C842" s="135"/>
      <c r="D842" s="136"/>
      <c r="E842" s="135"/>
    </row>
    <row r="843" spans="3:5" x14ac:dyDescent="0.25">
      <c r="C843" s="135"/>
      <c r="D843" s="136"/>
      <c r="E843" s="135"/>
    </row>
    <row r="844" spans="3:5" x14ac:dyDescent="0.25">
      <c r="C844" s="135"/>
      <c r="D844" s="136"/>
      <c r="E844" s="135"/>
    </row>
    <row r="845" spans="3:5" x14ac:dyDescent="0.25">
      <c r="C845" s="135"/>
      <c r="D845" s="136"/>
      <c r="E845" s="135"/>
    </row>
    <row r="846" spans="3:5" x14ac:dyDescent="0.25">
      <c r="C846" s="135"/>
      <c r="D846" s="136"/>
      <c r="E846" s="135"/>
    </row>
    <row r="847" spans="3:5" x14ac:dyDescent="0.25">
      <c r="C847" s="135"/>
      <c r="D847" s="136"/>
      <c r="E847" s="135"/>
    </row>
    <row r="848" spans="3:5" x14ac:dyDescent="0.25">
      <c r="C848" s="135"/>
      <c r="D848" s="136"/>
      <c r="E848" s="135"/>
    </row>
    <row r="849" spans="3:5" x14ac:dyDescent="0.25">
      <c r="C849" s="135"/>
      <c r="D849" s="136"/>
      <c r="E849" s="135"/>
    </row>
    <row r="850" spans="3:5" x14ac:dyDescent="0.25">
      <c r="C850" s="135"/>
      <c r="D850" s="136"/>
      <c r="E850" s="135"/>
    </row>
    <row r="851" spans="3:5" x14ac:dyDescent="0.25">
      <c r="C851" s="135"/>
      <c r="D851" s="136"/>
      <c r="E851" s="135"/>
    </row>
    <row r="852" spans="3:5" x14ac:dyDescent="0.25">
      <c r="C852" s="135"/>
      <c r="D852" s="136"/>
      <c r="E852" s="135"/>
    </row>
    <row r="853" spans="3:5" x14ac:dyDescent="0.25">
      <c r="C853" s="135"/>
      <c r="D853" s="136"/>
      <c r="E853" s="135"/>
    </row>
    <row r="854" spans="3:5" x14ac:dyDescent="0.25">
      <c r="C854" s="135"/>
      <c r="D854" s="136"/>
      <c r="E854" s="135"/>
    </row>
    <row r="855" spans="3:5" x14ac:dyDescent="0.25">
      <c r="C855" s="135"/>
      <c r="D855" s="136"/>
      <c r="E855" s="135"/>
    </row>
    <row r="856" spans="3:5" x14ac:dyDescent="0.25">
      <c r="C856" s="135"/>
      <c r="D856" s="136"/>
      <c r="E856" s="135"/>
    </row>
    <row r="857" spans="3:5" x14ac:dyDescent="0.25">
      <c r="C857" s="135"/>
      <c r="D857" s="136"/>
      <c r="E857" s="135"/>
    </row>
    <row r="858" spans="3:5" x14ac:dyDescent="0.25">
      <c r="C858" s="135"/>
      <c r="D858" s="136"/>
      <c r="E858" s="135"/>
    </row>
    <row r="859" spans="3:5" x14ac:dyDescent="0.25">
      <c r="C859" s="135"/>
      <c r="D859" s="136"/>
      <c r="E859" s="135"/>
    </row>
    <row r="860" spans="3:5" x14ac:dyDescent="0.25">
      <c r="C860" s="135"/>
      <c r="D860" s="136"/>
      <c r="E860" s="135"/>
    </row>
    <row r="861" spans="3:5" x14ac:dyDescent="0.25">
      <c r="C861" s="135"/>
      <c r="D861" s="136"/>
      <c r="E861" s="135"/>
    </row>
    <row r="862" spans="3:5" x14ac:dyDescent="0.25">
      <c r="C862" s="135"/>
      <c r="D862" s="136"/>
      <c r="E862" s="135"/>
    </row>
    <row r="863" spans="3:5" x14ac:dyDescent="0.25">
      <c r="C863" s="135"/>
      <c r="D863" s="136"/>
      <c r="E863" s="135"/>
    </row>
    <row r="864" spans="3:5" x14ac:dyDescent="0.25">
      <c r="C864" s="135"/>
      <c r="D864" s="136"/>
      <c r="E864" s="135"/>
    </row>
    <row r="865" spans="3:5" x14ac:dyDescent="0.25">
      <c r="C865" s="135"/>
      <c r="D865" s="136"/>
      <c r="E865" s="135"/>
    </row>
    <row r="866" spans="3:5" x14ac:dyDescent="0.25">
      <c r="C866" s="135"/>
      <c r="D866" s="136"/>
      <c r="E866" s="135"/>
    </row>
    <row r="867" spans="3:5" x14ac:dyDescent="0.25">
      <c r="C867" s="135"/>
      <c r="D867" s="136"/>
      <c r="E867" s="135"/>
    </row>
    <row r="868" spans="3:5" x14ac:dyDescent="0.25">
      <c r="C868" s="135"/>
      <c r="D868" s="136"/>
      <c r="E868" s="135"/>
    </row>
    <row r="869" spans="3:5" x14ac:dyDescent="0.25">
      <c r="C869" s="135"/>
      <c r="D869" s="136"/>
      <c r="E869" s="135"/>
    </row>
    <row r="870" spans="3:5" x14ac:dyDescent="0.25">
      <c r="C870" s="135"/>
      <c r="D870" s="136"/>
      <c r="E870" s="135"/>
    </row>
    <row r="871" spans="3:5" x14ac:dyDescent="0.25">
      <c r="C871" s="135"/>
      <c r="D871" s="136"/>
      <c r="E871" s="135"/>
    </row>
    <row r="872" spans="3:5" x14ac:dyDescent="0.25">
      <c r="C872" s="135"/>
      <c r="D872" s="136"/>
      <c r="E872" s="135"/>
    </row>
    <row r="873" spans="3:5" x14ac:dyDescent="0.25">
      <c r="C873" s="135"/>
      <c r="D873" s="136"/>
      <c r="E873" s="135"/>
    </row>
    <row r="874" spans="3:5" x14ac:dyDescent="0.25">
      <c r="C874" s="135"/>
      <c r="D874" s="136"/>
      <c r="E874" s="135"/>
    </row>
    <row r="875" spans="3:5" x14ac:dyDescent="0.25">
      <c r="C875" s="135"/>
      <c r="D875" s="136"/>
      <c r="E875" s="135"/>
    </row>
    <row r="876" spans="3:5" x14ac:dyDescent="0.25">
      <c r="C876" s="135"/>
      <c r="D876" s="136"/>
      <c r="E876" s="135"/>
    </row>
    <row r="877" spans="3:5" x14ac:dyDescent="0.25">
      <c r="C877" s="135"/>
      <c r="D877" s="136"/>
      <c r="E877" s="135"/>
    </row>
    <row r="878" spans="3:5" x14ac:dyDescent="0.25">
      <c r="C878" s="135"/>
      <c r="D878" s="136"/>
      <c r="E878" s="135"/>
    </row>
    <row r="879" spans="3:5" x14ac:dyDescent="0.25">
      <c r="C879" s="135"/>
      <c r="D879" s="136"/>
      <c r="E879" s="135"/>
    </row>
    <row r="880" spans="3:5" x14ac:dyDescent="0.25">
      <c r="C880" s="135"/>
      <c r="D880" s="136"/>
      <c r="E880" s="135"/>
    </row>
    <row r="881" spans="3:5" x14ac:dyDescent="0.25">
      <c r="C881" s="135"/>
      <c r="D881" s="136"/>
      <c r="E881" s="135"/>
    </row>
    <row r="882" spans="3:5" x14ac:dyDescent="0.25">
      <c r="C882" s="135"/>
      <c r="D882" s="136"/>
      <c r="E882" s="135"/>
    </row>
    <row r="883" spans="3:5" x14ac:dyDescent="0.25">
      <c r="C883" s="135"/>
      <c r="D883" s="136"/>
      <c r="E883" s="135"/>
    </row>
    <row r="884" spans="3:5" x14ac:dyDescent="0.25">
      <c r="C884" s="135"/>
      <c r="D884" s="136"/>
      <c r="E884" s="135"/>
    </row>
    <row r="885" spans="3:5" x14ac:dyDescent="0.25">
      <c r="C885" s="135"/>
      <c r="D885" s="136"/>
      <c r="E885" s="135"/>
    </row>
    <row r="886" spans="3:5" x14ac:dyDescent="0.25">
      <c r="C886" s="135"/>
      <c r="D886" s="136"/>
      <c r="E886" s="135"/>
    </row>
    <row r="887" spans="3:5" x14ac:dyDescent="0.25">
      <c r="C887" s="135"/>
      <c r="D887" s="136"/>
      <c r="E887" s="135"/>
    </row>
    <row r="888" spans="3:5" x14ac:dyDescent="0.25">
      <c r="C888" s="135"/>
      <c r="D888" s="136"/>
      <c r="E888" s="135"/>
    </row>
    <row r="889" spans="3:5" x14ac:dyDescent="0.25">
      <c r="C889" s="135"/>
      <c r="D889" s="136"/>
      <c r="E889" s="135"/>
    </row>
    <row r="890" spans="3:5" x14ac:dyDescent="0.25">
      <c r="C890" s="135"/>
      <c r="D890" s="136"/>
      <c r="E890" s="135"/>
    </row>
    <row r="891" spans="3:5" x14ac:dyDescent="0.25">
      <c r="C891" s="135"/>
      <c r="D891" s="136"/>
      <c r="E891" s="135"/>
    </row>
    <row r="892" spans="3:5" x14ac:dyDescent="0.25">
      <c r="C892" s="135"/>
      <c r="D892" s="136"/>
      <c r="E892" s="135"/>
    </row>
    <row r="893" spans="3:5" x14ac:dyDescent="0.25">
      <c r="C893" s="135"/>
      <c r="D893" s="136"/>
      <c r="E893" s="135"/>
    </row>
    <row r="894" spans="3:5" x14ac:dyDescent="0.25">
      <c r="C894" s="135"/>
      <c r="D894" s="136"/>
      <c r="E894" s="135"/>
    </row>
    <row r="895" spans="3:5" x14ac:dyDescent="0.25">
      <c r="C895" s="135"/>
      <c r="D895" s="136"/>
      <c r="E895" s="135"/>
    </row>
    <row r="896" spans="3:5" x14ac:dyDescent="0.25">
      <c r="C896" s="135"/>
      <c r="D896" s="136"/>
      <c r="E896" s="135"/>
    </row>
    <row r="897" spans="3:5" x14ac:dyDescent="0.25">
      <c r="C897" s="135"/>
      <c r="D897" s="136"/>
      <c r="E897" s="135"/>
    </row>
    <row r="898" spans="3:5" x14ac:dyDescent="0.25">
      <c r="C898" s="135"/>
      <c r="D898" s="136"/>
      <c r="E898" s="135"/>
    </row>
    <row r="899" spans="3:5" x14ac:dyDescent="0.25">
      <c r="C899" s="135"/>
      <c r="D899" s="136"/>
      <c r="E899" s="135"/>
    </row>
    <row r="900" spans="3:5" x14ac:dyDescent="0.25">
      <c r="C900" s="135"/>
      <c r="D900" s="136"/>
      <c r="E900" s="135"/>
    </row>
    <row r="901" spans="3:5" x14ac:dyDescent="0.25">
      <c r="C901" s="135"/>
      <c r="D901" s="136"/>
      <c r="E901" s="135"/>
    </row>
    <row r="902" spans="3:5" x14ac:dyDescent="0.25">
      <c r="C902" s="135"/>
      <c r="D902" s="136"/>
      <c r="E902" s="135"/>
    </row>
    <row r="903" spans="3:5" x14ac:dyDescent="0.25">
      <c r="C903" s="135"/>
      <c r="D903" s="136"/>
      <c r="E903" s="135"/>
    </row>
    <row r="904" spans="3:5" x14ac:dyDescent="0.25">
      <c r="C904" s="135"/>
      <c r="D904" s="136"/>
      <c r="E904" s="135"/>
    </row>
    <row r="905" spans="3:5" x14ac:dyDescent="0.25">
      <c r="C905" s="135"/>
      <c r="D905" s="136"/>
      <c r="E905" s="135"/>
    </row>
    <row r="906" spans="3:5" x14ac:dyDescent="0.25">
      <c r="C906" s="135"/>
      <c r="D906" s="136"/>
      <c r="E906" s="135"/>
    </row>
    <row r="907" spans="3:5" x14ac:dyDescent="0.25">
      <c r="C907" s="135"/>
      <c r="D907" s="136"/>
      <c r="E907" s="135"/>
    </row>
    <row r="908" spans="3:5" x14ac:dyDescent="0.25">
      <c r="C908" s="135"/>
      <c r="D908" s="136"/>
      <c r="E908" s="135"/>
    </row>
    <row r="909" spans="3:5" x14ac:dyDescent="0.25">
      <c r="C909" s="135"/>
      <c r="D909" s="136"/>
      <c r="E909" s="135"/>
    </row>
    <row r="910" spans="3:5" x14ac:dyDescent="0.25">
      <c r="C910" s="135"/>
      <c r="D910" s="136"/>
      <c r="E910" s="135"/>
    </row>
    <row r="911" spans="3:5" x14ac:dyDescent="0.25">
      <c r="C911" s="135"/>
      <c r="D911" s="136"/>
      <c r="E911" s="135"/>
    </row>
    <row r="912" spans="3:5" x14ac:dyDescent="0.25">
      <c r="C912" s="135"/>
      <c r="D912" s="136"/>
      <c r="E912" s="135"/>
    </row>
    <row r="913" spans="3:5" x14ac:dyDescent="0.25">
      <c r="C913" s="135"/>
      <c r="D913" s="136"/>
      <c r="E913" s="135"/>
    </row>
    <row r="914" spans="3:5" x14ac:dyDescent="0.25">
      <c r="C914" s="135"/>
      <c r="D914" s="136"/>
      <c r="E914" s="135"/>
    </row>
    <row r="915" spans="3:5" x14ac:dyDescent="0.25">
      <c r="C915" s="135"/>
      <c r="D915" s="136"/>
      <c r="E915" s="135"/>
    </row>
    <row r="916" spans="3:5" x14ac:dyDescent="0.25">
      <c r="C916" s="135"/>
      <c r="D916" s="136"/>
      <c r="E916" s="135"/>
    </row>
    <row r="917" spans="3:5" x14ac:dyDescent="0.25">
      <c r="C917" s="135"/>
      <c r="D917" s="136"/>
      <c r="E917" s="135"/>
    </row>
    <row r="918" spans="3:5" x14ac:dyDescent="0.25">
      <c r="C918" s="135"/>
      <c r="D918" s="136"/>
      <c r="E918" s="135"/>
    </row>
    <row r="919" spans="3:5" x14ac:dyDescent="0.25">
      <c r="C919" s="135"/>
      <c r="D919" s="136"/>
      <c r="E919" s="135"/>
    </row>
    <row r="920" spans="3:5" x14ac:dyDescent="0.25">
      <c r="C920" s="135"/>
      <c r="D920" s="136"/>
      <c r="E920" s="135"/>
    </row>
    <row r="921" spans="3:5" x14ac:dyDescent="0.25">
      <c r="C921" s="135"/>
      <c r="D921" s="136"/>
      <c r="E921" s="135"/>
    </row>
    <row r="922" spans="3:5" x14ac:dyDescent="0.25">
      <c r="C922" s="135"/>
      <c r="D922" s="136"/>
      <c r="E922" s="135"/>
    </row>
    <row r="923" spans="3:5" x14ac:dyDescent="0.25">
      <c r="C923" s="135"/>
      <c r="D923" s="136"/>
      <c r="E923" s="135"/>
    </row>
    <row r="924" spans="3:5" x14ac:dyDescent="0.25">
      <c r="C924" s="135"/>
      <c r="D924" s="136"/>
      <c r="E924" s="135"/>
    </row>
    <row r="925" spans="3:5" x14ac:dyDescent="0.25">
      <c r="C925" s="135"/>
      <c r="D925" s="136"/>
      <c r="E925" s="135"/>
    </row>
    <row r="926" spans="3:5" x14ac:dyDescent="0.25">
      <c r="C926" s="135"/>
      <c r="D926" s="136"/>
      <c r="E926" s="135"/>
    </row>
    <row r="927" spans="3:5" x14ac:dyDescent="0.25">
      <c r="C927" s="135"/>
      <c r="D927" s="136"/>
      <c r="E927" s="135"/>
    </row>
    <row r="928" spans="3:5" x14ac:dyDescent="0.25">
      <c r="C928" s="135"/>
      <c r="D928" s="136"/>
      <c r="E928" s="135"/>
    </row>
    <row r="929" spans="3:5" x14ac:dyDescent="0.25">
      <c r="C929" s="135"/>
      <c r="D929" s="136"/>
      <c r="E929" s="135"/>
    </row>
    <row r="930" spans="3:5" x14ac:dyDescent="0.25">
      <c r="C930" s="135"/>
      <c r="D930" s="136"/>
      <c r="E930" s="135"/>
    </row>
    <row r="931" spans="3:5" x14ac:dyDescent="0.25">
      <c r="C931" s="135"/>
      <c r="D931" s="136"/>
      <c r="E931" s="135"/>
    </row>
    <row r="932" spans="3:5" x14ac:dyDescent="0.25">
      <c r="C932" s="135"/>
      <c r="D932" s="136"/>
      <c r="E932" s="135"/>
    </row>
    <row r="933" spans="3:5" x14ac:dyDescent="0.25">
      <c r="C933" s="135"/>
      <c r="D933" s="136"/>
      <c r="E933" s="135"/>
    </row>
    <row r="934" spans="3:5" x14ac:dyDescent="0.25">
      <c r="C934" s="135"/>
      <c r="D934" s="136"/>
      <c r="E934" s="135"/>
    </row>
    <row r="935" spans="3:5" x14ac:dyDescent="0.25">
      <c r="C935" s="135"/>
      <c r="D935" s="136"/>
      <c r="E935" s="135"/>
    </row>
    <row r="936" spans="3:5" x14ac:dyDescent="0.25">
      <c r="C936" s="135"/>
      <c r="D936" s="136"/>
      <c r="E936" s="135"/>
    </row>
    <row r="937" spans="3:5" x14ac:dyDescent="0.25">
      <c r="C937" s="135"/>
      <c r="D937" s="136"/>
      <c r="E937" s="135"/>
    </row>
    <row r="938" spans="3:5" x14ac:dyDescent="0.25">
      <c r="C938" s="135"/>
      <c r="D938" s="136"/>
      <c r="E938" s="135"/>
    </row>
    <row r="939" spans="3:5" x14ac:dyDescent="0.25">
      <c r="C939" s="135"/>
      <c r="D939" s="136"/>
      <c r="E939" s="135"/>
    </row>
    <row r="940" spans="3:5" x14ac:dyDescent="0.25">
      <c r="C940" s="135"/>
      <c r="D940" s="136"/>
      <c r="E940" s="135"/>
    </row>
    <row r="941" spans="3:5" x14ac:dyDescent="0.25">
      <c r="C941" s="135"/>
      <c r="D941" s="136"/>
      <c r="E941" s="135"/>
    </row>
    <row r="942" spans="3:5" x14ac:dyDescent="0.25">
      <c r="C942" s="135"/>
      <c r="D942" s="136"/>
      <c r="E942" s="135"/>
    </row>
    <row r="943" spans="3:5" x14ac:dyDescent="0.25">
      <c r="C943" s="135"/>
      <c r="D943" s="136"/>
      <c r="E943" s="135"/>
    </row>
    <row r="944" spans="3:5" x14ac:dyDescent="0.25">
      <c r="C944" s="135"/>
      <c r="D944" s="136"/>
      <c r="E944" s="135"/>
    </row>
    <row r="945" spans="3:5" x14ac:dyDescent="0.25">
      <c r="C945" s="135"/>
      <c r="D945" s="136"/>
      <c r="E945" s="135"/>
    </row>
    <row r="946" spans="3:5" x14ac:dyDescent="0.25">
      <c r="C946" s="135"/>
      <c r="D946" s="136"/>
      <c r="E946" s="135"/>
    </row>
    <row r="947" spans="3:5" x14ac:dyDescent="0.25">
      <c r="C947" s="135"/>
      <c r="D947" s="136"/>
      <c r="E947" s="135"/>
    </row>
    <row r="948" spans="3:5" x14ac:dyDescent="0.25">
      <c r="C948" s="135"/>
      <c r="D948" s="136"/>
      <c r="E948" s="135"/>
    </row>
    <row r="949" spans="3:5" x14ac:dyDescent="0.25">
      <c r="C949" s="135"/>
      <c r="D949" s="136"/>
      <c r="E949" s="135"/>
    </row>
    <row r="950" spans="3:5" x14ac:dyDescent="0.25">
      <c r="C950" s="135"/>
      <c r="D950" s="136"/>
      <c r="E950" s="135"/>
    </row>
    <row r="951" spans="3:5" x14ac:dyDescent="0.25">
      <c r="C951" s="135"/>
      <c r="D951" s="136"/>
      <c r="E951" s="135"/>
    </row>
    <row r="952" spans="3:5" x14ac:dyDescent="0.25">
      <c r="C952" s="135"/>
      <c r="D952" s="136"/>
      <c r="E952" s="135"/>
    </row>
    <row r="953" spans="3:5" x14ac:dyDescent="0.25">
      <c r="C953" s="135"/>
      <c r="D953" s="136"/>
      <c r="E953" s="135"/>
    </row>
    <row r="954" spans="3:5" x14ac:dyDescent="0.25">
      <c r="C954" s="135"/>
      <c r="D954" s="136"/>
      <c r="E954" s="135"/>
    </row>
    <row r="955" spans="3:5" x14ac:dyDescent="0.25">
      <c r="C955" s="135"/>
      <c r="D955" s="136"/>
      <c r="E955" s="135"/>
    </row>
    <row r="956" spans="3:5" x14ac:dyDescent="0.25">
      <c r="C956" s="135"/>
      <c r="D956" s="136"/>
      <c r="E956" s="135"/>
    </row>
    <row r="957" spans="3:5" x14ac:dyDescent="0.25">
      <c r="C957" s="135"/>
      <c r="D957" s="136"/>
      <c r="E957" s="135"/>
    </row>
    <row r="958" spans="3:5" x14ac:dyDescent="0.25">
      <c r="C958" s="135"/>
      <c r="D958" s="136"/>
      <c r="E958" s="135"/>
    </row>
    <row r="959" spans="3:5" x14ac:dyDescent="0.25">
      <c r="C959" s="135"/>
      <c r="D959" s="136"/>
      <c r="E959" s="135"/>
    </row>
    <row r="960" spans="3:5" x14ac:dyDescent="0.25">
      <c r="C960" s="135"/>
      <c r="D960" s="136"/>
      <c r="E960" s="135"/>
    </row>
    <row r="961" spans="3:5" x14ac:dyDescent="0.25">
      <c r="C961" s="135"/>
      <c r="D961" s="136"/>
      <c r="E961" s="135"/>
    </row>
    <row r="962" spans="3:5" x14ac:dyDescent="0.25">
      <c r="C962" s="135"/>
      <c r="D962" s="136"/>
      <c r="E962" s="135"/>
    </row>
    <row r="963" spans="3:5" x14ac:dyDescent="0.25">
      <c r="C963" s="135"/>
      <c r="D963" s="136"/>
      <c r="E963" s="135"/>
    </row>
    <row r="964" spans="3:5" x14ac:dyDescent="0.25">
      <c r="C964" s="135"/>
      <c r="D964" s="136"/>
      <c r="E964" s="135"/>
    </row>
    <row r="965" spans="3:5" x14ac:dyDescent="0.25">
      <c r="C965" s="135"/>
      <c r="D965" s="136"/>
      <c r="E965" s="135"/>
    </row>
    <row r="966" spans="3:5" x14ac:dyDescent="0.25">
      <c r="C966" s="135"/>
      <c r="D966" s="136"/>
      <c r="E966" s="135"/>
    </row>
    <row r="967" spans="3:5" x14ac:dyDescent="0.25">
      <c r="C967" s="135"/>
      <c r="D967" s="136"/>
      <c r="E967" s="135"/>
    </row>
    <row r="968" spans="3:5" x14ac:dyDescent="0.25">
      <c r="C968" s="135"/>
      <c r="D968" s="136"/>
      <c r="E968" s="135"/>
    </row>
    <row r="969" spans="3:5" x14ac:dyDescent="0.25">
      <c r="C969" s="135"/>
      <c r="D969" s="136"/>
      <c r="E969" s="135"/>
    </row>
    <row r="970" spans="3:5" x14ac:dyDescent="0.25">
      <c r="C970" s="135"/>
      <c r="D970" s="136"/>
      <c r="E970" s="135"/>
    </row>
    <row r="971" spans="3:5" x14ac:dyDescent="0.25">
      <c r="C971" s="135"/>
      <c r="D971" s="136"/>
      <c r="E971" s="135"/>
    </row>
    <row r="972" spans="3:5" x14ac:dyDescent="0.25">
      <c r="C972" s="135"/>
      <c r="D972" s="136"/>
      <c r="E972" s="135"/>
    </row>
    <row r="973" spans="3:5" x14ac:dyDescent="0.25">
      <c r="C973" s="135"/>
      <c r="D973" s="136"/>
      <c r="E973" s="135"/>
    </row>
    <row r="974" spans="3:5" x14ac:dyDescent="0.25">
      <c r="C974" s="135"/>
      <c r="D974" s="136"/>
      <c r="E974" s="135"/>
    </row>
    <row r="975" spans="3:5" x14ac:dyDescent="0.25">
      <c r="C975" s="135"/>
      <c r="D975" s="136"/>
      <c r="E975" s="135"/>
    </row>
    <row r="976" spans="3:5" x14ac:dyDescent="0.25">
      <c r="C976" s="135"/>
      <c r="D976" s="136"/>
      <c r="E976" s="135"/>
    </row>
    <row r="977" spans="3:5" x14ac:dyDescent="0.25">
      <c r="C977" s="135"/>
      <c r="D977" s="136"/>
      <c r="E977" s="135"/>
    </row>
    <row r="978" spans="3:5" x14ac:dyDescent="0.25">
      <c r="C978" s="135"/>
      <c r="D978" s="136"/>
      <c r="E978" s="135"/>
    </row>
    <row r="979" spans="3:5" x14ac:dyDescent="0.25">
      <c r="C979" s="135"/>
      <c r="D979" s="136"/>
      <c r="E979" s="135"/>
    </row>
    <row r="980" spans="3:5" x14ac:dyDescent="0.25">
      <c r="C980" s="135"/>
      <c r="D980" s="136"/>
      <c r="E980" s="135"/>
    </row>
    <row r="981" spans="3:5" x14ac:dyDescent="0.25">
      <c r="C981" s="135"/>
      <c r="D981" s="136"/>
      <c r="E981" s="135"/>
    </row>
    <row r="982" spans="3:5" x14ac:dyDescent="0.25">
      <c r="C982" s="135"/>
      <c r="D982" s="136"/>
      <c r="E982" s="135"/>
    </row>
    <row r="983" spans="3:5" x14ac:dyDescent="0.25">
      <c r="C983" s="135"/>
      <c r="D983" s="136"/>
      <c r="E983" s="135"/>
    </row>
    <row r="984" spans="3:5" x14ac:dyDescent="0.25">
      <c r="C984" s="135"/>
      <c r="D984" s="136"/>
      <c r="E984" s="135"/>
    </row>
    <row r="985" spans="3:5" x14ac:dyDescent="0.25">
      <c r="C985" s="135"/>
      <c r="D985" s="136"/>
      <c r="E985" s="135"/>
    </row>
    <row r="986" spans="3:5" x14ac:dyDescent="0.25">
      <c r="C986" s="135"/>
      <c r="D986" s="136"/>
      <c r="E986" s="135"/>
    </row>
    <row r="987" spans="3:5" x14ac:dyDescent="0.25">
      <c r="C987" s="135"/>
      <c r="D987" s="136"/>
      <c r="E987" s="135"/>
    </row>
    <row r="988" spans="3:5" x14ac:dyDescent="0.25">
      <c r="C988" s="135"/>
      <c r="D988" s="136"/>
      <c r="E988" s="135"/>
    </row>
    <row r="989" spans="3:5" x14ac:dyDescent="0.25">
      <c r="C989" s="135"/>
      <c r="D989" s="136"/>
      <c r="E989" s="135"/>
    </row>
    <row r="990" spans="3:5" x14ac:dyDescent="0.25">
      <c r="C990" s="135"/>
      <c r="D990" s="136"/>
      <c r="E990" s="135"/>
    </row>
    <row r="991" spans="3:5" x14ac:dyDescent="0.25">
      <c r="C991" s="135"/>
      <c r="D991" s="136"/>
      <c r="E991" s="135"/>
    </row>
    <row r="992" spans="3:5" x14ac:dyDescent="0.25">
      <c r="C992" s="135"/>
      <c r="D992" s="136"/>
      <c r="E992" s="135"/>
    </row>
    <row r="993" spans="3:5" x14ac:dyDescent="0.25">
      <c r="C993" s="135"/>
      <c r="D993" s="136"/>
      <c r="E993" s="135"/>
    </row>
    <row r="994" spans="3:5" x14ac:dyDescent="0.25">
      <c r="C994" s="135"/>
      <c r="D994" s="136"/>
      <c r="E994" s="135"/>
    </row>
    <row r="995" spans="3:5" x14ac:dyDescent="0.25">
      <c r="C995" s="135"/>
      <c r="D995" s="136"/>
      <c r="E995" s="135"/>
    </row>
    <row r="996" spans="3:5" x14ac:dyDescent="0.25">
      <c r="C996" s="135"/>
      <c r="D996" s="136"/>
      <c r="E996" s="135"/>
    </row>
    <row r="997" spans="3:5" x14ac:dyDescent="0.25">
      <c r="C997" s="135"/>
      <c r="D997" s="136"/>
      <c r="E997" s="135"/>
    </row>
    <row r="998" spans="3:5" x14ac:dyDescent="0.25">
      <c r="C998" s="135"/>
      <c r="D998" s="136"/>
      <c r="E998" s="135"/>
    </row>
    <row r="999" spans="3:5" x14ac:dyDescent="0.25">
      <c r="C999" s="135"/>
      <c r="D999" s="136"/>
      <c r="E999" s="135"/>
    </row>
    <row r="1000" spans="3:5" x14ac:dyDescent="0.25">
      <c r="C1000" s="135"/>
      <c r="D1000" s="136"/>
      <c r="E1000" s="135"/>
    </row>
    <row r="1001" spans="3:5" x14ac:dyDescent="0.25">
      <c r="C1001" s="135"/>
      <c r="D1001" s="136"/>
      <c r="E1001" s="135"/>
    </row>
    <row r="1002" spans="3:5" x14ac:dyDescent="0.25">
      <c r="C1002" s="135"/>
      <c r="D1002" s="136"/>
      <c r="E1002" s="135"/>
    </row>
    <row r="1003" spans="3:5" x14ac:dyDescent="0.25">
      <c r="C1003" s="135"/>
      <c r="D1003" s="136"/>
      <c r="E1003" s="135"/>
    </row>
    <row r="1004" spans="3:5" x14ac:dyDescent="0.25">
      <c r="C1004" s="135"/>
      <c r="D1004" s="136"/>
      <c r="E1004" s="135"/>
    </row>
    <row r="1005" spans="3:5" x14ac:dyDescent="0.25">
      <c r="C1005" s="135"/>
      <c r="D1005" s="136"/>
      <c r="E1005" s="135"/>
    </row>
    <row r="1006" spans="3:5" x14ac:dyDescent="0.25">
      <c r="C1006" s="135"/>
      <c r="D1006" s="136"/>
      <c r="E1006" s="135"/>
    </row>
    <row r="1007" spans="3:5" x14ac:dyDescent="0.25">
      <c r="C1007" s="135"/>
      <c r="D1007" s="136"/>
      <c r="E1007" s="135"/>
    </row>
    <row r="1008" spans="3:5" x14ac:dyDescent="0.25">
      <c r="C1008" s="135"/>
      <c r="D1008" s="136"/>
      <c r="E1008" s="135"/>
    </row>
    <row r="1009" spans="3:5" x14ac:dyDescent="0.25">
      <c r="C1009" s="135"/>
      <c r="D1009" s="136"/>
      <c r="E1009" s="135"/>
    </row>
    <row r="1010" spans="3:5" x14ac:dyDescent="0.25">
      <c r="C1010" s="135"/>
      <c r="D1010" s="136"/>
      <c r="E1010" s="135"/>
    </row>
    <row r="1011" spans="3:5" x14ac:dyDescent="0.25">
      <c r="C1011" s="135"/>
      <c r="D1011" s="136"/>
      <c r="E1011" s="135"/>
    </row>
    <row r="1012" spans="3:5" x14ac:dyDescent="0.25">
      <c r="C1012" s="135"/>
      <c r="D1012" s="136"/>
      <c r="E1012" s="135"/>
    </row>
    <row r="1013" spans="3:5" x14ac:dyDescent="0.25">
      <c r="C1013" s="135"/>
      <c r="D1013" s="136"/>
      <c r="E1013" s="135"/>
    </row>
    <row r="1014" spans="3:5" x14ac:dyDescent="0.25">
      <c r="C1014" s="135"/>
      <c r="D1014" s="136"/>
      <c r="E1014" s="135"/>
    </row>
    <row r="1015" spans="3:5" x14ac:dyDescent="0.25">
      <c r="C1015" s="135"/>
      <c r="D1015" s="136"/>
      <c r="E1015" s="135"/>
    </row>
    <row r="1016" spans="3:5" x14ac:dyDescent="0.25">
      <c r="C1016" s="135"/>
      <c r="D1016" s="136"/>
      <c r="E1016" s="135"/>
    </row>
    <row r="1017" spans="3:5" x14ac:dyDescent="0.25">
      <c r="C1017" s="135"/>
      <c r="D1017" s="136"/>
      <c r="E1017" s="135"/>
    </row>
    <row r="1018" spans="3:5" x14ac:dyDescent="0.25">
      <c r="C1018" s="135"/>
      <c r="D1018" s="136"/>
      <c r="E1018" s="135"/>
    </row>
    <row r="1019" spans="3:5" x14ac:dyDescent="0.25">
      <c r="C1019" s="135"/>
      <c r="D1019" s="136"/>
      <c r="E1019" s="135"/>
    </row>
    <row r="1020" spans="3:5" x14ac:dyDescent="0.25">
      <c r="C1020" s="135"/>
      <c r="D1020" s="136"/>
      <c r="E1020" s="135"/>
    </row>
    <row r="1021" spans="3:5" x14ac:dyDescent="0.25">
      <c r="C1021" s="135"/>
      <c r="D1021" s="136"/>
      <c r="E1021" s="135"/>
    </row>
    <row r="1022" spans="3:5" x14ac:dyDescent="0.25">
      <c r="C1022" s="135"/>
      <c r="D1022" s="136"/>
      <c r="E1022" s="135"/>
    </row>
    <row r="1023" spans="3:5" x14ac:dyDescent="0.25">
      <c r="C1023" s="135"/>
      <c r="D1023" s="136"/>
      <c r="E1023" s="135"/>
    </row>
    <row r="1024" spans="3:5" x14ac:dyDescent="0.25">
      <c r="C1024" s="135"/>
      <c r="D1024" s="136"/>
      <c r="E1024" s="135"/>
    </row>
    <row r="1025" spans="3:5" x14ac:dyDescent="0.25">
      <c r="C1025" s="135"/>
      <c r="D1025" s="136"/>
      <c r="E1025" s="135"/>
    </row>
    <row r="1026" spans="3:5" x14ac:dyDescent="0.25">
      <c r="C1026" s="135"/>
      <c r="D1026" s="136"/>
      <c r="E1026" s="135"/>
    </row>
    <row r="1027" spans="3:5" x14ac:dyDescent="0.25">
      <c r="C1027" s="135"/>
      <c r="D1027" s="136"/>
      <c r="E1027" s="135"/>
    </row>
    <row r="1028" spans="3:5" x14ac:dyDescent="0.25">
      <c r="C1028" s="135"/>
      <c r="D1028" s="136"/>
      <c r="E1028" s="135"/>
    </row>
    <row r="1029" spans="3:5" x14ac:dyDescent="0.25">
      <c r="C1029" s="135"/>
      <c r="D1029" s="136"/>
      <c r="E1029" s="135"/>
    </row>
    <row r="1030" spans="3:5" x14ac:dyDescent="0.25">
      <c r="C1030" s="135"/>
      <c r="D1030" s="136"/>
      <c r="E1030" s="135"/>
    </row>
    <row r="1031" spans="3:5" x14ac:dyDescent="0.25">
      <c r="C1031" s="135"/>
      <c r="D1031" s="136"/>
      <c r="E1031" s="135"/>
    </row>
    <row r="1032" spans="3:5" x14ac:dyDescent="0.25">
      <c r="C1032" s="135"/>
      <c r="D1032" s="136"/>
      <c r="E1032" s="135"/>
    </row>
    <row r="1033" spans="3:5" x14ac:dyDescent="0.25">
      <c r="C1033" s="135"/>
      <c r="D1033" s="136"/>
      <c r="E1033" s="135"/>
    </row>
    <row r="1034" spans="3:5" x14ac:dyDescent="0.25">
      <c r="C1034" s="135"/>
      <c r="D1034" s="136"/>
      <c r="E1034" s="135"/>
    </row>
    <row r="1035" spans="3:5" x14ac:dyDescent="0.25">
      <c r="C1035" s="135"/>
      <c r="D1035" s="136"/>
      <c r="E1035" s="135"/>
    </row>
    <row r="1036" spans="3:5" x14ac:dyDescent="0.25">
      <c r="C1036" s="135"/>
      <c r="D1036" s="136"/>
      <c r="E1036" s="135"/>
    </row>
    <row r="1037" spans="3:5" x14ac:dyDescent="0.25">
      <c r="C1037" s="135"/>
      <c r="D1037" s="136"/>
      <c r="E1037" s="135"/>
    </row>
    <row r="1038" spans="3:5" x14ac:dyDescent="0.25">
      <c r="C1038" s="135"/>
      <c r="D1038" s="136"/>
      <c r="E1038" s="135"/>
    </row>
    <row r="1039" spans="3:5" x14ac:dyDescent="0.25">
      <c r="C1039" s="135"/>
      <c r="D1039" s="136"/>
      <c r="E1039" s="135"/>
    </row>
    <row r="1040" spans="3:5" x14ac:dyDescent="0.25">
      <c r="C1040" s="135"/>
      <c r="D1040" s="136"/>
      <c r="E1040" s="135"/>
    </row>
    <row r="1041" spans="3:5" x14ac:dyDescent="0.25">
      <c r="C1041" s="135"/>
      <c r="D1041" s="136"/>
      <c r="E1041" s="135"/>
    </row>
    <row r="1042" spans="3:5" x14ac:dyDescent="0.25">
      <c r="C1042" s="135"/>
      <c r="D1042" s="136"/>
      <c r="E1042" s="135"/>
    </row>
    <row r="1043" spans="3:5" x14ac:dyDescent="0.25">
      <c r="C1043" s="135"/>
      <c r="D1043" s="136"/>
      <c r="E1043" s="135"/>
    </row>
    <row r="1044" spans="3:5" x14ac:dyDescent="0.25">
      <c r="C1044" s="135"/>
      <c r="D1044" s="136"/>
      <c r="E1044" s="135"/>
    </row>
    <row r="1045" spans="3:5" x14ac:dyDescent="0.25">
      <c r="C1045" s="135"/>
      <c r="D1045" s="136"/>
      <c r="E1045" s="135"/>
    </row>
    <row r="1046" spans="3:5" x14ac:dyDescent="0.25">
      <c r="C1046" s="135"/>
      <c r="D1046" s="136"/>
      <c r="E1046" s="135"/>
    </row>
    <row r="1047" spans="3:5" x14ac:dyDescent="0.25">
      <c r="C1047" s="135"/>
      <c r="D1047" s="136"/>
      <c r="E1047" s="135"/>
    </row>
    <row r="1048" spans="3:5" x14ac:dyDescent="0.25">
      <c r="C1048" s="135"/>
      <c r="D1048" s="136"/>
      <c r="E1048" s="135"/>
    </row>
    <row r="1049" spans="3:5" x14ac:dyDescent="0.25">
      <c r="C1049" s="135"/>
      <c r="D1049" s="136"/>
      <c r="E1049" s="135"/>
    </row>
    <row r="1050" spans="3:5" x14ac:dyDescent="0.25">
      <c r="C1050" s="135"/>
      <c r="D1050" s="136"/>
      <c r="E1050" s="135"/>
    </row>
    <row r="1051" spans="3:5" x14ac:dyDescent="0.25">
      <c r="C1051" s="135"/>
      <c r="D1051" s="136"/>
      <c r="E1051" s="135"/>
    </row>
    <row r="1052" spans="3:5" x14ac:dyDescent="0.25">
      <c r="C1052" s="135"/>
      <c r="D1052" s="136"/>
      <c r="E1052" s="135"/>
    </row>
    <row r="1053" spans="3:5" x14ac:dyDescent="0.25">
      <c r="C1053" s="135"/>
      <c r="D1053" s="136"/>
      <c r="E1053" s="135"/>
    </row>
    <row r="1054" spans="3:5" x14ac:dyDescent="0.25">
      <c r="C1054" s="135"/>
      <c r="D1054" s="136"/>
      <c r="E1054" s="135"/>
    </row>
    <row r="1055" spans="3:5" x14ac:dyDescent="0.25">
      <c r="C1055" s="135"/>
      <c r="D1055" s="136"/>
      <c r="E1055" s="135"/>
    </row>
    <row r="1056" spans="3:5" x14ac:dyDescent="0.25">
      <c r="C1056" s="135"/>
      <c r="D1056" s="136"/>
      <c r="E1056" s="135"/>
    </row>
    <row r="1057" spans="3:5" x14ac:dyDescent="0.25">
      <c r="C1057" s="135"/>
      <c r="D1057" s="136"/>
      <c r="E1057" s="135"/>
    </row>
    <row r="1058" spans="3:5" x14ac:dyDescent="0.25">
      <c r="C1058" s="135"/>
      <c r="D1058" s="136"/>
      <c r="E1058" s="135"/>
    </row>
    <row r="1059" spans="3:5" x14ac:dyDescent="0.25">
      <c r="C1059" s="135"/>
      <c r="D1059" s="136"/>
      <c r="E1059" s="135"/>
    </row>
    <row r="1060" spans="3:5" x14ac:dyDescent="0.25">
      <c r="C1060" s="135"/>
      <c r="D1060" s="136"/>
      <c r="E1060" s="135"/>
    </row>
    <row r="1061" spans="3:5" x14ac:dyDescent="0.25">
      <c r="C1061" s="135"/>
      <c r="D1061" s="136"/>
      <c r="E1061" s="135"/>
    </row>
    <row r="1062" spans="3:5" x14ac:dyDescent="0.25">
      <c r="C1062" s="135"/>
      <c r="D1062" s="136"/>
      <c r="E1062" s="135"/>
    </row>
    <row r="1063" spans="3:5" x14ac:dyDescent="0.25">
      <c r="C1063" s="135"/>
      <c r="D1063" s="136"/>
      <c r="E1063" s="135"/>
    </row>
    <row r="1064" spans="3:5" x14ac:dyDescent="0.25">
      <c r="C1064" s="135"/>
      <c r="D1064" s="136"/>
      <c r="E1064" s="135"/>
    </row>
    <row r="1065" spans="3:5" x14ac:dyDescent="0.25">
      <c r="C1065" s="135"/>
      <c r="D1065" s="136"/>
      <c r="E1065" s="135"/>
    </row>
    <row r="1066" spans="3:5" x14ac:dyDescent="0.25">
      <c r="C1066" s="135"/>
      <c r="D1066" s="136"/>
      <c r="E1066" s="135"/>
    </row>
    <row r="1067" spans="3:5" x14ac:dyDescent="0.25">
      <c r="C1067" s="135"/>
      <c r="D1067" s="136"/>
      <c r="E1067" s="135"/>
    </row>
    <row r="1068" spans="3:5" x14ac:dyDescent="0.25">
      <c r="C1068" s="135"/>
      <c r="D1068" s="136"/>
      <c r="E1068" s="135"/>
    </row>
    <row r="1069" spans="3:5" x14ac:dyDescent="0.25">
      <c r="C1069" s="135"/>
      <c r="D1069" s="136"/>
      <c r="E1069" s="135"/>
    </row>
    <row r="1070" spans="3:5" x14ac:dyDescent="0.25">
      <c r="C1070" s="135"/>
      <c r="D1070" s="136"/>
      <c r="E1070" s="135"/>
    </row>
    <row r="1071" spans="3:5" x14ac:dyDescent="0.25">
      <c r="C1071" s="135"/>
      <c r="D1071" s="136"/>
      <c r="E1071" s="135"/>
    </row>
    <row r="1072" spans="3:5" x14ac:dyDescent="0.25">
      <c r="C1072" s="135"/>
      <c r="D1072" s="136"/>
      <c r="E1072" s="135"/>
    </row>
    <row r="1073" spans="3:5" x14ac:dyDescent="0.25">
      <c r="C1073" s="135"/>
      <c r="D1073" s="136"/>
      <c r="E1073" s="135"/>
    </row>
    <row r="1074" spans="3:5" x14ac:dyDescent="0.25">
      <c r="C1074" s="135"/>
      <c r="D1074" s="136"/>
      <c r="E1074" s="135"/>
    </row>
    <row r="1075" spans="3:5" x14ac:dyDescent="0.25">
      <c r="C1075" s="135"/>
      <c r="D1075" s="136"/>
      <c r="E1075" s="135"/>
    </row>
    <row r="1076" spans="3:5" x14ac:dyDescent="0.25">
      <c r="C1076" s="135"/>
      <c r="D1076" s="136"/>
      <c r="E1076" s="135"/>
    </row>
    <row r="1077" spans="3:5" x14ac:dyDescent="0.25">
      <c r="C1077" s="135"/>
      <c r="D1077" s="136"/>
      <c r="E1077" s="135"/>
    </row>
    <row r="1078" spans="3:5" x14ac:dyDescent="0.25">
      <c r="C1078" s="135"/>
      <c r="D1078" s="136"/>
      <c r="E1078" s="135"/>
    </row>
    <row r="1079" spans="3:5" x14ac:dyDescent="0.25">
      <c r="C1079" s="135"/>
      <c r="D1079" s="136"/>
      <c r="E1079" s="135"/>
    </row>
    <row r="1080" spans="3:5" x14ac:dyDescent="0.25">
      <c r="C1080" s="135"/>
      <c r="D1080" s="136"/>
      <c r="E1080" s="135"/>
    </row>
    <row r="1081" spans="3:5" x14ac:dyDescent="0.25">
      <c r="C1081" s="135"/>
      <c r="D1081" s="136"/>
      <c r="E1081" s="135"/>
    </row>
    <row r="1082" spans="3:5" x14ac:dyDescent="0.25">
      <c r="C1082" s="135"/>
      <c r="D1082" s="136"/>
      <c r="E1082" s="135"/>
    </row>
    <row r="1083" spans="3:5" x14ac:dyDescent="0.25">
      <c r="C1083" s="135"/>
      <c r="D1083" s="136"/>
      <c r="E1083" s="135"/>
    </row>
    <row r="1084" spans="3:5" x14ac:dyDescent="0.25">
      <c r="C1084" s="135"/>
      <c r="D1084" s="136"/>
      <c r="E1084" s="135"/>
    </row>
    <row r="1085" spans="3:5" x14ac:dyDescent="0.25">
      <c r="C1085" s="135"/>
      <c r="D1085" s="136"/>
      <c r="E1085" s="135"/>
    </row>
    <row r="1086" spans="3:5" x14ac:dyDescent="0.25">
      <c r="C1086" s="135"/>
      <c r="D1086" s="136"/>
      <c r="E1086" s="135"/>
    </row>
    <row r="1087" spans="3:5" x14ac:dyDescent="0.25">
      <c r="C1087" s="135"/>
      <c r="D1087" s="136"/>
      <c r="E1087" s="135"/>
    </row>
    <row r="1088" spans="3:5" x14ac:dyDescent="0.25">
      <c r="C1088" s="135"/>
      <c r="D1088" s="136"/>
      <c r="E1088" s="135"/>
    </row>
    <row r="1089" spans="3:5" x14ac:dyDescent="0.25">
      <c r="C1089" s="135"/>
      <c r="D1089" s="136"/>
      <c r="E1089" s="135"/>
    </row>
    <row r="1090" spans="3:5" x14ac:dyDescent="0.25">
      <c r="C1090" s="135"/>
      <c r="D1090" s="136"/>
      <c r="E1090" s="135"/>
    </row>
    <row r="1091" spans="3:5" x14ac:dyDescent="0.25">
      <c r="C1091" s="135"/>
      <c r="D1091" s="136"/>
      <c r="E1091" s="135"/>
    </row>
    <row r="1092" spans="3:5" x14ac:dyDescent="0.25">
      <c r="C1092" s="135"/>
      <c r="D1092" s="136"/>
      <c r="E1092" s="135"/>
    </row>
    <row r="1093" spans="3:5" x14ac:dyDescent="0.25">
      <c r="C1093" s="135"/>
      <c r="D1093" s="136"/>
      <c r="E1093" s="135"/>
    </row>
    <row r="1094" spans="3:5" x14ac:dyDescent="0.25">
      <c r="C1094" s="135"/>
      <c r="D1094" s="136"/>
      <c r="E1094" s="135"/>
    </row>
    <row r="1095" spans="3:5" x14ac:dyDescent="0.25">
      <c r="C1095" s="135"/>
      <c r="D1095" s="136"/>
      <c r="E1095" s="135"/>
    </row>
    <row r="1096" spans="3:5" x14ac:dyDescent="0.25">
      <c r="C1096" s="135"/>
      <c r="D1096" s="136"/>
      <c r="E1096" s="135"/>
    </row>
    <row r="1097" spans="3:5" x14ac:dyDescent="0.25">
      <c r="C1097" s="135"/>
      <c r="D1097" s="136"/>
      <c r="E1097" s="135"/>
    </row>
    <row r="1098" spans="3:5" x14ac:dyDescent="0.25">
      <c r="C1098" s="135"/>
      <c r="D1098" s="136"/>
      <c r="E1098" s="135"/>
    </row>
    <row r="1099" spans="3:5" x14ac:dyDescent="0.25">
      <c r="C1099" s="135"/>
      <c r="D1099" s="136"/>
      <c r="E1099" s="135"/>
    </row>
    <row r="1100" spans="3:5" x14ac:dyDescent="0.25">
      <c r="C1100" s="135"/>
      <c r="D1100" s="136"/>
      <c r="E1100" s="135"/>
    </row>
    <row r="1101" spans="3:5" x14ac:dyDescent="0.25">
      <c r="C1101" s="135"/>
      <c r="D1101" s="136"/>
      <c r="E1101" s="135"/>
    </row>
    <row r="1102" spans="3:5" x14ac:dyDescent="0.25">
      <c r="C1102" s="135"/>
      <c r="D1102" s="136"/>
      <c r="E1102" s="135"/>
    </row>
    <row r="1103" spans="3:5" x14ac:dyDescent="0.25">
      <c r="C1103" s="135"/>
      <c r="D1103" s="136"/>
      <c r="E1103" s="135"/>
    </row>
    <row r="1104" spans="3:5" x14ac:dyDescent="0.25">
      <c r="C1104" s="135"/>
      <c r="D1104" s="136"/>
      <c r="E1104" s="135"/>
    </row>
    <row r="1105" spans="3:5" x14ac:dyDescent="0.25">
      <c r="C1105" s="135"/>
      <c r="D1105" s="136"/>
      <c r="E1105" s="135"/>
    </row>
    <row r="1106" spans="3:5" x14ac:dyDescent="0.25">
      <c r="C1106" s="135"/>
      <c r="D1106" s="136"/>
      <c r="E1106" s="135"/>
    </row>
    <row r="1107" spans="3:5" x14ac:dyDescent="0.25">
      <c r="C1107" s="135"/>
      <c r="D1107" s="136"/>
      <c r="E1107" s="135"/>
    </row>
    <row r="1108" spans="3:5" x14ac:dyDescent="0.25">
      <c r="C1108" s="135"/>
      <c r="D1108" s="136"/>
      <c r="E1108" s="135"/>
    </row>
    <row r="1109" spans="3:5" x14ac:dyDescent="0.25">
      <c r="C1109" s="135"/>
      <c r="D1109" s="136"/>
      <c r="E1109" s="135"/>
    </row>
    <row r="1110" spans="3:5" x14ac:dyDescent="0.25">
      <c r="C1110" s="135"/>
      <c r="D1110" s="136"/>
      <c r="E1110" s="135"/>
    </row>
    <row r="1111" spans="3:5" x14ac:dyDescent="0.25">
      <c r="C1111" s="135"/>
      <c r="D1111" s="136"/>
      <c r="E1111" s="135"/>
    </row>
    <row r="1112" spans="3:5" x14ac:dyDescent="0.25">
      <c r="C1112" s="135"/>
      <c r="D1112" s="136"/>
      <c r="E1112" s="135"/>
    </row>
    <row r="1113" spans="3:5" x14ac:dyDescent="0.25">
      <c r="C1113" s="135"/>
      <c r="D1113" s="136"/>
      <c r="E1113" s="135"/>
    </row>
    <row r="1114" spans="3:5" x14ac:dyDescent="0.25">
      <c r="C1114" s="135"/>
      <c r="D1114" s="136"/>
      <c r="E1114" s="135"/>
    </row>
    <row r="1115" spans="3:5" x14ac:dyDescent="0.25">
      <c r="C1115" s="135"/>
      <c r="D1115" s="136"/>
      <c r="E1115" s="135"/>
    </row>
    <row r="1116" spans="3:5" x14ac:dyDescent="0.25">
      <c r="C1116" s="135"/>
      <c r="D1116" s="136"/>
      <c r="E1116" s="135"/>
    </row>
    <row r="1117" spans="3:5" x14ac:dyDescent="0.25">
      <c r="C1117" s="135"/>
      <c r="D1117" s="136"/>
      <c r="E1117" s="135"/>
    </row>
    <row r="1118" spans="3:5" x14ac:dyDescent="0.25">
      <c r="C1118" s="135"/>
      <c r="D1118" s="136"/>
      <c r="E1118" s="135"/>
    </row>
    <row r="1119" spans="3:5" x14ac:dyDescent="0.25">
      <c r="C1119" s="135"/>
      <c r="D1119" s="136"/>
      <c r="E1119" s="135"/>
    </row>
    <row r="1120" spans="3:5" x14ac:dyDescent="0.25">
      <c r="C1120" s="135"/>
      <c r="D1120" s="136"/>
      <c r="E1120" s="135"/>
    </row>
    <row r="1121" spans="3:5" x14ac:dyDescent="0.25">
      <c r="C1121" s="135"/>
      <c r="D1121" s="136"/>
      <c r="E1121" s="135"/>
    </row>
    <row r="1122" spans="3:5" x14ac:dyDescent="0.25">
      <c r="C1122" s="135"/>
      <c r="D1122" s="136"/>
      <c r="E1122" s="135"/>
    </row>
    <row r="1123" spans="3:5" x14ac:dyDescent="0.25">
      <c r="C1123" s="135"/>
      <c r="D1123" s="136"/>
      <c r="E1123" s="135"/>
    </row>
    <row r="1124" spans="3:5" x14ac:dyDescent="0.25">
      <c r="C1124" s="135"/>
      <c r="D1124" s="136"/>
      <c r="E1124" s="135"/>
    </row>
    <row r="1125" spans="3:5" x14ac:dyDescent="0.25">
      <c r="C1125" s="135"/>
      <c r="D1125" s="136"/>
      <c r="E1125" s="135"/>
    </row>
    <row r="1126" spans="3:5" x14ac:dyDescent="0.25">
      <c r="C1126" s="135"/>
      <c r="D1126" s="136"/>
      <c r="E1126" s="135"/>
    </row>
    <row r="1127" spans="3:5" x14ac:dyDescent="0.25">
      <c r="C1127" s="135"/>
      <c r="D1127" s="136"/>
      <c r="E1127" s="135"/>
    </row>
    <row r="1128" spans="3:5" x14ac:dyDescent="0.25">
      <c r="C1128" s="135"/>
      <c r="D1128" s="136"/>
      <c r="E1128" s="135"/>
    </row>
    <row r="1129" spans="3:5" x14ac:dyDescent="0.25">
      <c r="C1129" s="135"/>
      <c r="D1129" s="136"/>
      <c r="E1129" s="135"/>
    </row>
    <row r="1130" spans="3:5" x14ac:dyDescent="0.25">
      <c r="C1130" s="135"/>
      <c r="D1130" s="136"/>
      <c r="E1130" s="135"/>
    </row>
    <row r="1131" spans="3:5" x14ac:dyDescent="0.25">
      <c r="C1131" s="135"/>
      <c r="D1131" s="136"/>
      <c r="E1131" s="135"/>
    </row>
    <row r="1132" spans="3:5" x14ac:dyDescent="0.25">
      <c r="C1132" s="135"/>
      <c r="D1132" s="136"/>
      <c r="E1132" s="135"/>
    </row>
    <row r="1133" spans="3:5" x14ac:dyDescent="0.25">
      <c r="C1133" s="135"/>
      <c r="D1133" s="136"/>
      <c r="E1133" s="135"/>
    </row>
    <row r="1134" spans="3:5" x14ac:dyDescent="0.25">
      <c r="C1134" s="135"/>
      <c r="D1134" s="136"/>
      <c r="E1134" s="135"/>
    </row>
    <row r="1135" spans="3:5" x14ac:dyDescent="0.25">
      <c r="C1135" s="135"/>
      <c r="D1135" s="136"/>
      <c r="E1135" s="135"/>
    </row>
    <row r="1136" spans="3:5" x14ac:dyDescent="0.25">
      <c r="C1136" s="135"/>
      <c r="D1136" s="136"/>
      <c r="E1136" s="135"/>
    </row>
    <row r="1137" spans="3:5" x14ac:dyDescent="0.25">
      <c r="C1137" s="135"/>
      <c r="D1137" s="136"/>
      <c r="E1137" s="135"/>
    </row>
    <row r="1138" spans="3:5" x14ac:dyDescent="0.25">
      <c r="C1138" s="135"/>
      <c r="D1138" s="136"/>
      <c r="E1138" s="135"/>
    </row>
    <row r="1139" spans="3:5" x14ac:dyDescent="0.25">
      <c r="C1139" s="135"/>
      <c r="D1139" s="136"/>
      <c r="E1139" s="135"/>
    </row>
    <row r="1140" spans="3:5" x14ac:dyDescent="0.25">
      <c r="C1140" s="135"/>
      <c r="D1140" s="136"/>
      <c r="E1140" s="135"/>
    </row>
    <row r="1141" spans="3:5" x14ac:dyDescent="0.25">
      <c r="C1141" s="135"/>
      <c r="D1141" s="136"/>
      <c r="E1141" s="135"/>
    </row>
    <row r="1142" spans="3:5" x14ac:dyDescent="0.25">
      <c r="C1142" s="135"/>
      <c r="D1142" s="136"/>
      <c r="E1142" s="135"/>
    </row>
    <row r="1143" spans="3:5" x14ac:dyDescent="0.25">
      <c r="C1143" s="135"/>
      <c r="D1143" s="136"/>
      <c r="E1143" s="135"/>
    </row>
    <row r="1144" spans="3:5" x14ac:dyDescent="0.25">
      <c r="C1144" s="135"/>
      <c r="D1144" s="136"/>
      <c r="E1144" s="135"/>
    </row>
    <row r="1145" spans="3:5" x14ac:dyDescent="0.25">
      <c r="C1145" s="135"/>
      <c r="D1145" s="136"/>
      <c r="E1145" s="135"/>
    </row>
    <row r="1146" spans="3:5" x14ac:dyDescent="0.25">
      <c r="C1146" s="135"/>
      <c r="D1146" s="136"/>
      <c r="E1146" s="135"/>
    </row>
    <row r="1147" spans="3:5" x14ac:dyDescent="0.25">
      <c r="C1147" s="135"/>
      <c r="D1147" s="136"/>
      <c r="E1147" s="135"/>
    </row>
    <row r="1148" spans="3:5" x14ac:dyDescent="0.25">
      <c r="C1148" s="135"/>
      <c r="D1148" s="136"/>
      <c r="E1148" s="135"/>
    </row>
    <row r="1149" spans="3:5" x14ac:dyDescent="0.25">
      <c r="C1149" s="135"/>
      <c r="D1149" s="136"/>
      <c r="E1149" s="135"/>
    </row>
    <row r="1150" spans="3:5" x14ac:dyDescent="0.25">
      <c r="C1150" s="135"/>
      <c r="D1150" s="136"/>
      <c r="E1150" s="135"/>
    </row>
    <row r="1151" spans="3:5" x14ac:dyDescent="0.25">
      <c r="C1151" s="135"/>
      <c r="D1151" s="136"/>
      <c r="E1151" s="135"/>
    </row>
    <row r="1152" spans="3:5" x14ac:dyDescent="0.25">
      <c r="C1152" s="135"/>
      <c r="D1152" s="136"/>
      <c r="E1152" s="135"/>
    </row>
    <row r="1153" spans="3:5" x14ac:dyDescent="0.25">
      <c r="C1153" s="135"/>
      <c r="D1153" s="136"/>
      <c r="E1153" s="135"/>
    </row>
    <row r="1154" spans="3:5" x14ac:dyDescent="0.25">
      <c r="C1154" s="135"/>
      <c r="D1154" s="136"/>
      <c r="E1154" s="135"/>
    </row>
    <row r="1155" spans="3:5" x14ac:dyDescent="0.25">
      <c r="C1155" s="135"/>
      <c r="D1155" s="136"/>
      <c r="E1155" s="135"/>
    </row>
    <row r="1156" spans="3:5" x14ac:dyDescent="0.25">
      <c r="C1156" s="135"/>
      <c r="D1156" s="136"/>
      <c r="E1156" s="135"/>
    </row>
    <row r="1157" spans="3:5" x14ac:dyDescent="0.25">
      <c r="C1157" s="135"/>
      <c r="D1157" s="136"/>
      <c r="E1157" s="135"/>
    </row>
    <row r="1158" spans="3:5" x14ac:dyDescent="0.25">
      <c r="C1158" s="135"/>
      <c r="D1158" s="136"/>
      <c r="E1158" s="135"/>
    </row>
    <row r="1159" spans="3:5" x14ac:dyDescent="0.25">
      <c r="C1159" s="135"/>
      <c r="D1159" s="136"/>
      <c r="E1159" s="135"/>
    </row>
    <row r="1160" spans="3:5" x14ac:dyDescent="0.25">
      <c r="C1160" s="135"/>
      <c r="D1160" s="136"/>
      <c r="E1160" s="135"/>
    </row>
    <row r="1161" spans="3:5" x14ac:dyDescent="0.25">
      <c r="C1161" s="135"/>
      <c r="D1161" s="136"/>
      <c r="E1161" s="135"/>
    </row>
    <row r="1162" spans="3:5" x14ac:dyDescent="0.25">
      <c r="C1162" s="135"/>
      <c r="D1162" s="136"/>
      <c r="E1162" s="135"/>
    </row>
    <row r="1163" spans="3:5" x14ac:dyDescent="0.25">
      <c r="C1163" s="135"/>
      <c r="D1163" s="136"/>
      <c r="E1163" s="135"/>
    </row>
    <row r="1164" spans="3:5" x14ac:dyDescent="0.25">
      <c r="C1164" s="135"/>
      <c r="D1164" s="136"/>
      <c r="E1164" s="135"/>
    </row>
    <row r="1165" spans="3:5" x14ac:dyDescent="0.25">
      <c r="C1165" s="135"/>
      <c r="D1165" s="136"/>
      <c r="E1165" s="135"/>
    </row>
    <row r="1166" spans="3:5" x14ac:dyDescent="0.25">
      <c r="C1166" s="135"/>
      <c r="D1166" s="136"/>
      <c r="E1166" s="135"/>
    </row>
    <row r="1167" spans="3:5" x14ac:dyDescent="0.25">
      <c r="C1167" s="135"/>
      <c r="D1167" s="136"/>
      <c r="E1167" s="135"/>
    </row>
    <row r="1168" spans="3:5" x14ac:dyDescent="0.25">
      <c r="C1168" s="135"/>
      <c r="D1168" s="136"/>
      <c r="E1168" s="135"/>
    </row>
    <row r="1169" spans="3:5" x14ac:dyDescent="0.25">
      <c r="C1169" s="135"/>
      <c r="D1169" s="136"/>
      <c r="E1169" s="135"/>
    </row>
    <row r="1170" spans="3:5" x14ac:dyDescent="0.25">
      <c r="C1170" s="135"/>
      <c r="D1170" s="136"/>
      <c r="E1170" s="135"/>
    </row>
    <row r="1171" spans="3:5" x14ac:dyDescent="0.25">
      <c r="C1171" s="135"/>
      <c r="D1171" s="136"/>
      <c r="E1171" s="135"/>
    </row>
    <row r="1172" spans="3:5" x14ac:dyDescent="0.25">
      <c r="C1172" s="135"/>
      <c r="D1172" s="136"/>
      <c r="E1172" s="135"/>
    </row>
    <row r="1173" spans="3:5" x14ac:dyDescent="0.25">
      <c r="C1173" s="135"/>
      <c r="D1173" s="136"/>
      <c r="E1173" s="135"/>
    </row>
    <row r="1174" spans="3:5" x14ac:dyDescent="0.25">
      <c r="C1174" s="135"/>
      <c r="D1174" s="136"/>
      <c r="E1174" s="135"/>
    </row>
    <row r="1175" spans="3:5" x14ac:dyDescent="0.25">
      <c r="C1175" s="135"/>
      <c r="D1175" s="136"/>
      <c r="E1175" s="135"/>
    </row>
    <row r="1176" spans="3:5" x14ac:dyDescent="0.25">
      <c r="C1176" s="135"/>
      <c r="D1176" s="136"/>
      <c r="E1176" s="135"/>
    </row>
    <row r="1177" spans="3:5" x14ac:dyDescent="0.25">
      <c r="C1177" s="135"/>
      <c r="D1177" s="136"/>
      <c r="E1177" s="135"/>
    </row>
    <row r="1178" spans="3:5" x14ac:dyDescent="0.25">
      <c r="C1178" s="135"/>
      <c r="D1178" s="136"/>
      <c r="E1178" s="135"/>
    </row>
    <row r="1179" spans="3:5" x14ac:dyDescent="0.25">
      <c r="C1179" s="135"/>
      <c r="D1179" s="136"/>
      <c r="E1179" s="135"/>
    </row>
    <row r="1180" spans="3:5" x14ac:dyDescent="0.25">
      <c r="C1180" s="135"/>
      <c r="D1180" s="136"/>
      <c r="E1180" s="135"/>
    </row>
    <row r="1181" spans="3:5" x14ac:dyDescent="0.25">
      <c r="C1181" s="135"/>
      <c r="D1181" s="136"/>
      <c r="E1181" s="135"/>
    </row>
    <row r="1182" spans="3:5" x14ac:dyDescent="0.25">
      <c r="C1182" s="135"/>
      <c r="D1182" s="136"/>
      <c r="E1182" s="135"/>
    </row>
    <row r="1183" spans="3:5" x14ac:dyDescent="0.25">
      <c r="C1183" s="135"/>
      <c r="D1183" s="136"/>
      <c r="E1183" s="135"/>
    </row>
    <row r="1184" spans="3:5" x14ac:dyDescent="0.25">
      <c r="C1184" s="135"/>
      <c r="D1184" s="136"/>
      <c r="E1184" s="135"/>
    </row>
    <row r="1185" spans="3:5" x14ac:dyDescent="0.25">
      <c r="C1185" s="135"/>
      <c r="D1185" s="136"/>
      <c r="E1185" s="135"/>
    </row>
    <row r="1186" spans="3:5" x14ac:dyDescent="0.25">
      <c r="C1186" s="135"/>
      <c r="D1186" s="136"/>
      <c r="E1186" s="135"/>
    </row>
    <row r="1187" spans="3:5" x14ac:dyDescent="0.25">
      <c r="C1187" s="135"/>
      <c r="D1187" s="136"/>
      <c r="E1187" s="135"/>
    </row>
    <row r="1188" spans="3:5" x14ac:dyDescent="0.25">
      <c r="C1188" s="135"/>
      <c r="D1188" s="136"/>
      <c r="E1188" s="135"/>
    </row>
    <row r="1189" spans="3:5" x14ac:dyDescent="0.25">
      <c r="C1189" s="135"/>
      <c r="D1189" s="136"/>
      <c r="E1189" s="135"/>
    </row>
    <row r="1190" spans="3:5" x14ac:dyDescent="0.25">
      <c r="C1190" s="135"/>
      <c r="D1190" s="136"/>
      <c r="E1190" s="135"/>
    </row>
    <row r="1191" spans="3:5" x14ac:dyDescent="0.25">
      <c r="C1191" s="135"/>
      <c r="D1191" s="136"/>
      <c r="E1191" s="135"/>
    </row>
    <row r="1192" spans="3:5" x14ac:dyDescent="0.25">
      <c r="C1192" s="135"/>
      <c r="D1192" s="136"/>
      <c r="E1192" s="135"/>
    </row>
    <row r="1193" spans="3:5" x14ac:dyDescent="0.25">
      <c r="C1193" s="135"/>
      <c r="D1193" s="136"/>
      <c r="E1193" s="135"/>
    </row>
    <row r="1194" spans="3:5" x14ac:dyDescent="0.25">
      <c r="C1194" s="135"/>
      <c r="D1194" s="136"/>
      <c r="E1194" s="135"/>
    </row>
    <row r="1195" spans="3:5" x14ac:dyDescent="0.25">
      <c r="C1195" s="135"/>
      <c r="D1195" s="136"/>
      <c r="E1195" s="135"/>
    </row>
    <row r="1196" spans="3:5" x14ac:dyDescent="0.25">
      <c r="C1196" s="135"/>
      <c r="D1196" s="136"/>
      <c r="E1196" s="135"/>
    </row>
    <row r="1197" spans="3:5" x14ac:dyDescent="0.25">
      <c r="C1197" s="135"/>
      <c r="D1197" s="136"/>
      <c r="E1197" s="135"/>
    </row>
    <row r="1198" spans="3:5" x14ac:dyDescent="0.25">
      <c r="C1198" s="135"/>
      <c r="D1198" s="136"/>
      <c r="E1198" s="135"/>
    </row>
    <row r="1199" spans="3:5" x14ac:dyDescent="0.25">
      <c r="C1199" s="135"/>
      <c r="D1199" s="136"/>
      <c r="E1199" s="135"/>
    </row>
    <row r="1200" spans="3:5" x14ac:dyDescent="0.25">
      <c r="C1200" s="135"/>
      <c r="D1200" s="136"/>
      <c r="E1200" s="135"/>
    </row>
    <row r="1201" spans="3:5" x14ac:dyDescent="0.25">
      <c r="C1201" s="135"/>
      <c r="D1201" s="136"/>
      <c r="E1201" s="135"/>
    </row>
    <row r="1202" spans="3:5" x14ac:dyDescent="0.25">
      <c r="C1202" s="135"/>
      <c r="D1202" s="136"/>
      <c r="E1202" s="135"/>
    </row>
    <row r="1203" spans="3:5" x14ac:dyDescent="0.25">
      <c r="C1203" s="135"/>
      <c r="D1203" s="136"/>
      <c r="E1203" s="135"/>
    </row>
    <row r="1204" spans="3:5" x14ac:dyDescent="0.25">
      <c r="C1204" s="135"/>
      <c r="D1204" s="136"/>
      <c r="E1204" s="135"/>
    </row>
    <row r="1205" spans="3:5" x14ac:dyDescent="0.25">
      <c r="C1205" s="135"/>
      <c r="D1205" s="136"/>
      <c r="E1205" s="135"/>
    </row>
    <row r="1206" spans="3:5" x14ac:dyDescent="0.25">
      <c r="C1206" s="135"/>
      <c r="D1206" s="136"/>
      <c r="E1206" s="135"/>
    </row>
    <row r="1207" spans="3:5" x14ac:dyDescent="0.25">
      <c r="C1207" s="135"/>
      <c r="D1207" s="136"/>
      <c r="E1207" s="135"/>
    </row>
    <row r="1208" spans="3:5" x14ac:dyDescent="0.25">
      <c r="C1208" s="135"/>
      <c r="D1208" s="136"/>
      <c r="E1208" s="135"/>
    </row>
    <row r="1209" spans="3:5" x14ac:dyDescent="0.25">
      <c r="C1209" s="135"/>
      <c r="D1209" s="136"/>
      <c r="E1209" s="135"/>
    </row>
    <row r="1210" spans="3:5" x14ac:dyDescent="0.25">
      <c r="C1210" s="135"/>
      <c r="D1210" s="136"/>
      <c r="E1210" s="135"/>
    </row>
    <row r="1211" spans="3:5" x14ac:dyDescent="0.25">
      <c r="C1211" s="135"/>
      <c r="D1211" s="136"/>
      <c r="E1211" s="135"/>
    </row>
    <row r="1212" spans="3:5" x14ac:dyDescent="0.25">
      <c r="C1212" s="135"/>
      <c r="D1212" s="136"/>
      <c r="E1212" s="135"/>
    </row>
    <row r="1213" spans="3:5" x14ac:dyDescent="0.25">
      <c r="C1213" s="135"/>
      <c r="D1213" s="136"/>
      <c r="E1213" s="135"/>
    </row>
    <row r="1214" spans="3:5" x14ac:dyDescent="0.25">
      <c r="C1214" s="135"/>
      <c r="D1214" s="136"/>
      <c r="E1214" s="135"/>
    </row>
    <row r="1215" spans="3:5" x14ac:dyDescent="0.25">
      <c r="C1215" s="135"/>
      <c r="D1215" s="136"/>
      <c r="E1215" s="135"/>
    </row>
    <row r="1216" spans="3:5" x14ac:dyDescent="0.25">
      <c r="C1216" s="135"/>
      <c r="D1216" s="136"/>
      <c r="E1216" s="135"/>
    </row>
    <row r="1217" spans="3:5" x14ac:dyDescent="0.25">
      <c r="C1217" s="135"/>
      <c r="D1217" s="136"/>
      <c r="E1217" s="135"/>
    </row>
    <row r="1218" spans="3:5" x14ac:dyDescent="0.25">
      <c r="C1218" s="135"/>
      <c r="D1218" s="136"/>
      <c r="E1218" s="135"/>
    </row>
    <row r="1219" spans="3:5" x14ac:dyDescent="0.25">
      <c r="C1219" s="135"/>
      <c r="D1219" s="136"/>
      <c r="E1219" s="135"/>
    </row>
    <row r="1220" spans="3:5" x14ac:dyDescent="0.25">
      <c r="C1220" s="135"/>
      <c r="D1220" s="136"/>
      <c r="E1220" s="135"/>
    </row>
    <row r="1221" spans="3:5" x14ac:dyDescent="0.25">
      <c r="C1221" s="135"/>
      <c r="D1221" s="136"/>
      <c r="E1221" s="135"/>
    </row>
    <row r="1222" spans="3:5" x14ac:dyDescent="0.25">
      <c r="C1222" s="135"/>
      <c r="D1222" s="136"/>
      <c r="E1222" s="135"/>
    </row>
    <row r="1223" spans="3:5" x14ac:dyDescent="0.25">
      <c r="C1223" s="135"/>
      <c r="D1223" s="136"/>
      <c r="E1223" s="135"/>
    </row>
    <row r="1224" spans="3:5" x14ac:dyDescent="0.25">
      <c r="C1224" s="135"/>
      <c r="D1224" s="136"/>
      <c r="E1224" s="135"/>
    </row>
    <row r="1225" spans="3:5" x14ac:dyDescent="0.25">
      <c r="C1225" s="135"/>
      <c r="D1225" s="136"/>
      <c r="E1225" s="135"/>
    </row>
    <row r="1226" spans="3:5" x14ac:dyDescent="0.25">
      <c r="C1226" s="135"/>
      <c r="D1226" s="136"/>
      <c r="E1226" s="135"/>
    </row>
    <row r="1227" spans="3:5" x14ac:dyDescent="0.25">
      <c r="C1227" s="135"/>
      <c r="D1227" s="136"/>
      <c r="E1227" s="135"/>
    </row>
    <row r="1228" spans="3:5" x14ac:dyDescent="0.25">
      <c r="C1228" s="135"/>
      <c r="D1228" s="136"/>
      <c r="E1228" s="135"/>
    </row>
    <row r="1229" spans="3:5" x14ac:dyDescent="0.25">
      <c r="C1229" s="135"/>
      <c r="D1229" s="136"/>
      <c r="E1229" s="135"/>
    </row>
    <row r="1230" spans="3:5" x14ac:dyDescent="0.25">
      <c r="C1230" s="135"/>
      <c r="D1230" s="136"/>
      <c r="E1230" s="135"/>
    </row>
    <row r="1231" spans="3:5" x14ac:dyDescent="0.25">
      <c r="C1231" s="135"/>
      <c r="D1231" s="136"/>
      <c r="E1231" s="135"/>
    </row>
    <row r="1232" spans="3:5" x14ac:dyDescent="0.25">
      <c r="C1232" s="135"/>
      <c r="D1232" s="136"/>
      <c r="E1232" s="135"/>
    </row>
    <row r="1233" spans="3:5" x14ac:dyDescent="0.25">
      <c r="C1233" s="135"/>
      <c r="D1233" s="136"/>
      <c r="E1233" s="135"/>
    </row>
    <row r="1234" spans="3:5" x14ac:dyDescent="0.25">
      <c r="C1234" s="135"/>
      <c r="D1234" s="136"/>
      <c r="E1234" s="135"/>
    </row>
    <row r="1235" spans="3:5" x14ac:dyDescent="0.25">
      <c r="C1235" s="135"/>
      <c r="D1235" s="136"/>
      <c r="E1235" s="135"/>
    </row>
    <row r="1236" spans="3:5" x14ac:dyDescent="0.25">
      <c r="C1236" s="135"/>
      <c r="D1236" s="136"/>
      <c r="E1236" s="135"/>
    </row>
    <row r="1237" spans="3:5" x14ac:dyDescent="0.25">
      <c r="C1237" s="135"/>
      <c r="D1237" s="136"/>
      <c r="E1237" s="135"/>
    </row>
    <row r="1238" spans="3:5" x14ac:dyDescent="0.25">
      <c r="C1238" s="135"/>
      <c r="D1238" s="136"/>
      <c r="E1238" s="135"/>
    </row>
    <row r="1239" spans="3:5" x14ac:dyDescent="0.25">
      <c r="C1239" s="135"/>
      <c r="D1239" s="136"/>
      <c r="E1239" s="135"/>
    </row>
    <row r="1240" spans="3:5" x14ac:dyDescent="0.25">
      <c r="C1240" s="135"/>
      <c r="D1240" s="136"/>
      <c r="E1240" s="135"/>
    </row>
    <row r="1241" spans="3:5" x14ac:dyDescent="0.25">
      <c r="C1241" s="135"/>
      <c r="D1241" s="136"/>
      <c r="E1241" s="135"/>
    </row>
    <row r="1242" spans="3:5" x14ac:dyDescent="0.25">
      <c r="C1242" s="135"/>
      <c r="D1242" s="136"/>
      <c r="E1242" s="135"/>
    </row>
    <row r="1243" spans="3:5" x14ac:dyDescent="0.25">
      <c r="C1243" s="135"/>
      <c r="D1243" s="136"/>
      <c r="E1243" s="135"/>
    </row>
    <row r="1244" spans="3:5" x14ac:dyDescent="0.25">
      <c r="C1244" s="135"/>
      <c r="D1244" s="136"/>
      <c r="E1244" s="135"/>
    </row>
    <row r="1245" spans="3:5" x14ac:dyDescent="0.25">
      <c r="C1245" s="135"/>
      <c r="D1245" s="136"/>
      <c r="E1245" s="135"/>
    </row>
    <row r="1246" spans="3:5" x14ac:dyDescent="0.25">
      <c r="C1246" s="135"/>
      <c r="D1246" s="136"/>
      <c r="E1246" s="135"/>
    </row>
    <row r="1247" spans="3:5" x14ac:dyDescent="0.25">
      <c r="C1247" s="135"/>
      <c r="D1247" s="136"/>
      <c r="E1247" s="135"/>
    </row>
    <row r="1248" spans="3:5" x14ac:dyDescent="0.25">
      <c r="C1248" s="135"/>
      <c r="D1248" s="136"/>
      <c r="E1248" s="135"/>
    </row>
    <row r="1249" spans="3:5" x14ac:dyDescent="0.25">
      <c r="C1249" s="135"/>
      <c r="D1249" s="136"/>
      <c r="E1249" s="135"/>
    </row>
    <row r="1250" spans="3:5" x14ac:dyDescent="0.25">
      <c r="C1250" s="135"/>
      <c r="D1250" s="136"/>
      <c r="E1250" s="135"/>
    </row>
    <row r="1251" spans="3:5" x14ac:dyDescent="0.25">
      <c r="C1251" s="135"/>
      <c r="D1251" s="136"/>
      <c r="E1251" s="135"/>
    </row>
    <row r="1252" spans="3:5" x14ac:dyDescent="0.25">
      <c r="C1252" s="135"/>
      <c r="D1252" s="136"/>
      <c r="E1252" s="135"/>
    </row>
    <row r="1253" spans="3:5" x14ac:dyDescent="0.25">
      <c r="C1253" s="135"/>
      <c r="D1253" s="136"/>
      <c r="E1253" s="135"/>
    </row>
    <row r="1254" spans="3:5" x14ac:dyDescent="0.25">
      <c r="C1254" s="135"/>
      <c r="D1254" s="136"/>
      <c r="E1254" s="135"/>
    </row>
    <row r="1255" spans="3:5" x14ac:dyDescent="0.25">
      <c r="C1255" s="135"/>
      <c r="D1255" s="136"/>
      <c r="E1255" s="135"/>
    </row>
    <row r="1256" spans="3:5" x14ac:dyDescent="0.25">
      <c r="C1256" s="135"/>
      <c r="D1256" s="136"/>
      <c r="E1256" s="135"/>
    </row>
    <row r="1257" spans="3:5" x14ac:dyDescent="0.25">
      <c r="C1257" s="135"/>
      <c r="D1257" s="136"/>
      <c r="E1257" s="135"/>
    </row>
    <row r="1258" spans="3:5" x14ac:dyDescent="0.25">
      <c r="C1258" s="135"/>
      <c r="D1258" s="136"/>
      <c r="E1258" s="135"/>
    </row>
    <row r="1259" spans="3:5" x14ac:dyDescent="0.25">
      <c r="C1259" s="135"/>
      <c r="D1259" s="136"/>
      <c r="E1259" s="135"/>
    </row>
    <row r="1260" spans="3:5" x14ac:dyDescent="0.25">
      <c r="C1260" s="135"/>
      <c r="D1260" s="136"/>
      <c r="E1260" s="135"/>
    </row>
    <row r="1261" spans="3:5" x14ac:dyDescent="0.25">
      <c r="C1261" s="135"/>
      <c r="D1261" s="136"/>
      <c r="E1261" s="135"/>
    </row>
    <row r="1262" spans="3:5" x14ac:dyDescent="0.25">
      <c r="C1262" s="135"/>
      <c r="D1262" s="136"/>
      <c r="E1262" s="135"/>
    </row>
    <row r="1263" spans="3:5" x14ac:dyDescent="0.25">
      <c r="C1263" s="135"/>
      <c r="D1263" s="136"/>
      <c r="E1263" s="135"/>
    </row>
    <row r="1264" spans="3:5" x14ac:dyDescent="0.25">
      <c r="C1264" s="135"/>
      <c r="D1264" s="136"/>
      <c r="E1264" s="135"/>
    </row>
    <row r="1265" spans="3:5" x14ac:dyDescent="0.25">
      <c r="C1265" s="135"/>
      <c r="D1265" s="136"/>
      <c r="E1265" s="135"/>
    </row>
    <row r="1266" spans="3:5" x14ac:dyDescent="0.25">
      <c r="C1266" s="135"/>
      <c r="D1266" s="136"/>
      <c r="E1266" s="135"/>
    </row>
    <row r="1267" spans="3:5" x14ac:dyDescent="0.25">
      <c r="C1267" s="135"/>
      <c r="D1267" s="136"/>
      <c r="E1267" s="135"/>
    </row>
    <row r="1268" spans="3:5" x14ac:dyDescent="0.25">
      <c r="C1268" s="135"/>
      <c r="D1268" s="136"/>
      <c r="E1268" s="135"/>
    </row>
    <row r="1269" spans="3:5" x14ac:dyDescent="0.25">
      <c r="C1269" s="135"/>
      <c r="D1269" s="136"/>
      <c r="E1269" s="135"/>
    </row>
    <row r="1270" spans="3:5" x14ac:dyDescent="0.25">
      <c r="C1270" s="135"/>
      <c r="D1270" s="136"/>
      <c r="E1270" s="135"/>
    </row>
    <row r="1271" spans="3:5" x14ac:dyDescent="0.25">
      <c r="C1271" s="135"/>
      <c r="D1271" s="136"/>
      <c r="E1271" s="135"/>
    </row>
    <row r="1272" spans="3:5" x14ac:dyDescent="0.25">
      <c r="C1272" s="135"/>
      <c r="D1272" s="136"/>
      <c r="E1272" s="135"/>
    </row>
    <row r="1273" spans="3:5" x14ac:dyDescent="0.25">
      <c r="C1273" s="135"/>
      <c r="D1273" s="136"/>
      <c r="E1273" s="135"/>
    </row>
    <row r="1274" spans="3:5" x14ac:dyDescent="0.25">
      <c r="C1274" s="135"/>
      <c r="D1274" s="136"/>
      <c r="E1274" s="135"/>
    </row>
    <row r="1275" spans="3:5" x14ac:dyDescent="0.25">
      <c r="C1275" s="135"/>
      <c r="D1275" s="136"/>
      <c r="E1275" s="135"/>
    </row>
    <row r="1276" spans="3:5" x14ac:dyDescent="0.25">
      <c r="C1276" s="135"/>
      <c r="D1276" s="136"/>
      <c r="E1276" s="135"/>
    </row>
    <row r="1277" spans="3:5" x14ac:dyDescent="0.25">
      <c r="C1277" s="135"/>
      <c r="D1277" s="136"/>
      <c r="E1277" s="135"/>
    </row>
    <row r="1278" spans="3:5" x14ac:dyDescent="0.25">
      <c r="C1278" s="135"/>
      <c r="D1278" s="136"/>
      <c r="E1278" s="135"/>
    </row>
    <row r="1279" spans="3:5" x14ac:dyDescent="0.25">
      <c r="C1279" s="135"/>
      <c r="D1279" s="136"/>
      <c r="E1279" s="135"/>
    </row>
    <row r="1280" spans="3:5" x14ac:dyDescent="0.25">
      <c r="C1280" s="135"/>
      <c r="D1280" s="136"/>
      <c r="E1280" s="135"/>
    </row>
    <row r="1281" spans="3:5" x14ac:dyDescent="0.25">
      <c r="C1281" s="135"/>
      <c r="D1281" s="136"/>
      <c r="E1281" s="135"/>
    </row>
    <row r="1282" spans="3:5" x14ac:dyDescent="0.25">
      <c r="C1282" s="135"/>
      <c r="D1282" s="136"/>
      <c r="E1282" s="135"/>
    </row>
    <row r="1283" spans="3:5" x14ac:dyDescent="0.25">
      <c r="C1283" s="135"/>
      <c r="D1283" s="136"/>
      <c r="E1283" s="135"/>
    </row>
    <row r="1284" spans="3:5" x14ac:dyDescent="0.25">
      <c r="C1284" s="135"/>
      <c r="D1284" s="136"/>
      <c r="E1284" s="135"/>
    </row>
    <row r="1285" spans="3:5" x14ac:dyDescent="0.25">
      <c r="C1285" s="135"/>
      <c r="D1285" s="136"/>
      <c r="E1285" s="135"/>
    </row>
    <row r="1286" spans="3:5" x14ac:dyDescent="0.25">
      <c r="C1286" s="135"/>
      <c r="D1286" s="136"/>
      <c r="E1286" s="135"/>
    </row>
    <row r="1287" spans="3:5" x14ac:dyDescent="0.25">
      <c r="C1287" s="135"/>
      <c r="D1287" s="136"/>
      <c r="E1287" s="135"/>
    </row>
    <row r="1288" spans="3:5" x14ac:dyDescent="0.25">
      <c r="C1288" s="135"/>
      <c r="D1288" s="136"/>
      <c r="E1288" s="135"/>
    </row>
    <row r="1289" spans="3:5" x14ac:dyDescent="0.25">
      <c r="C1289" s="135"/>
      <c r="D1289" s="136"/>
      <c r="E1289" s="135"/>
    </row>
    <row r="1290" spans="3:5" x14ac:dyDescent="0.25">
      <c r="C1290" s="135"/>
      <c r="D1290" s="136"/>
      <c r="E1290" s="135"/>
    </row>
    <row r="1291" spans="3:5" x14ac:dyDescent="0.25">
      <c r="C1291" s="135"/>
      <c r="D1291" s="136"/>
      <c r="E1291" s="135"/>
    </row>
    <row r="1292" spans="3:5" x14ac:dyDescent="0.25">
      <c r="C1292" s="135"/>
      <c r="D1292" s="136"/>
      <c r="E1292" s="135"/>
    </row>
    <row r="1293" spans="3:5" x14ac:dyDescent="0.25">
      <c r="C1293" s="135"/>
      <c r="D1293" s="136"/>
      <c r="E1293" s="135"/>
    </row>
    <row r="1294" spans="3:5" x14ac:dyDescent="0.25">
      <c r="C1294" s="135"/>
      <c r="D1294" s="136"/>
      <c r="E1294" s="135"/>
    </row>
    <row r="1295" spans="3:5" x14ac:dyDescent="0.25">
      <c r="C1295" s="135"/>
      <c r="D1295" s="136"/>
      <c r="E1295" s="135"/>
    </row>
    <row r="1296" spans="3:5" x14ac:dyDescent="0.25">
      <c r="C1296" s="135"/>
      <c r="D1296" s="136"/>
      <c r="E1296" s="135"/>
    </row>
    <row r="1297" spans="3:5" x14ac:dyDescent="0.25">
      <c r="C1297" s="135"/>
      <c r="D1297" s="136"/>
      <c r="E1297" s="135"/>
    </row>
    <row r="1298" spans="3:5" x14ac:dyDescent="0.25">
      <c r="C1298" s="135"/>
      <c r="D1298" s="136"/>
      <c r="E1298" s="135"/>
    </row>
    <row r="1299" spans="3:5" x14ac:dyDescent="0.25">
      <c r="C1299" s="135"/>
      <c r="D1299" s="136"/>
      <c r="E1299" s="135"/>
    </row>
    <row r="1300" spans="3:5" x14ac:dyDescent="0.25">
      <c r="C1300" s="135"/>
      <c r="D1300" s="136"/>
      <c r="E1300" s="135"/>
    </row>
    <row r="1301" spans="3:5" x14ac:dyDescent="0.25">
      <c r="C1301" s="135"/>
      <c r="D1301" s="136"/>
      <c r="E1301" s="135"/>
    </row>
    <row r="1302" spans="3:5" x14ac:dyDescent="0.25">
      <c r="C1302" s="135"/>
      <c r="D1302" s="136"/>
      <c r="E1302" s="135"/>
    </row>
    <row r="1303" spans="3:5" x14ac:dyDescent="0.25">
      <c r="C1303" s="135"/>
      <c r="D1303" s="136"/>
      <c r="E1303" s="135"/>
    </row>
    <row r="1304" spans="3:5" x14ac:dyDescent="0.25">
      <c r="C1304" s="135"/>
      <c r="D1304" s="136"/>
      <c r="E1304" s="135"/>
    </row>
    <row r="1305" spans="3:5" x14ac:dyDescent="0.25">
      <c r="C1305" s="135"/>
      <c r="D1305" s="136"/>
      <c r="E1305" s="135"/>
    </row>
    <row r="1306" spans="3:5" x14ac:dyDescent="0.25">
      <c r="C1306" s="135"/>
      <c r="D1306" s="136"/>
      <c r="E1306" s="135"/>
    </row>
    <row r="1307" spans="3:5" x14ac:dyDescent="0.25">
      <c r="C1307" s="135"/>
      <c r="D1307" s="136"/>
      <c r="E1307" s="135"/>
    </row>
    <row r="1308" spans="3:5" x14ac:dyDescent="0.25">
      <c r="C1308" s="135"/>
      <c r="D1308" s="136"/>
      <c r="E1308" s="135"/>
    </row>
    <row r="1309" spans="3:5" x14ac:dyDescent="0.25">
      <c r="C1309" s="135"/>
      <c r="D1309" s="136"/>
      <c r="E1309" s="135"/>
    </row>
    <row r="1310" spans="3:5" x14ac:dyDescent="0.25">
      <c r="C1310" s="135"/>
      <c r="D1310" s="136"/>
      <c r="E1310" s="135"/>
    </row>
    <row r="1311" spans="3:5" x14ac:dyDescent="0.25">
      <c r="C1311" s="135"/>
      <c r="D1311" s="136"/>
      <c r="E1311" s="135"/>
    </row>
    <row r="1312" spans="3:5" x14ac:dyDescent="0.25">
      <c r="C1312" s="135"/>
      <c r="D1312" s="136"/>
      <c r="E1312" s="135"/>
    </row>
    <row r="1313" spans="3:5" x14ac:dyDescent="0.25">
      <c r="C1313" s="135"/>
      <c r="D1313" s="136"/>
      <c r="E1313" s="135"/>
    </row>
    <row r="1314" spans="3:5" x14ac:dyDescent="0.25">
      <c r="C1314" s="135"/>
      <c r="D1314" s="136"/>
      <c r="E1314" s="135"/>
    </row>
    <row r="1315" spans="3:5" x14ac:dyDescent="0.25">
      <c r="C1315" s="135"/>
      <c r="D1315" s="136"/>
      <c r="E1315" s="135"/>
    </row>
    <row r="1316" spans="3:5" x14ac:dyDescent="0.25">
      <c r="C1316" s="135"/>
      <c r="D1316" s="136"/>
      <c r="E1316" s="135"/>
    </row>
    <row r="1317" spans="3:5" x14ac:dyDescent="0.25">
      <c r="C1317" s="135"/>
      <c r="D1317" s="136"/>
      <c r="E1317" s="135"/>
    </row>
    <row r="1318" spans="3:5" x14ac:dyDescent="0.25">
      <c r="C1318" s="135"/>
      <c r="D1318" s="136"/>
      <c r="E1318" s="135"/>
    </row>
    <row r="1319" spans="3:5" x14ac:dyDescent="0.25">
      <c r="C1319" s="135"/>
      <c r="D1319" s="136"/>
      <c r="E1319" s="135"/>
    </row>
    <row r="1320" spans="3:5" x14ac:dyDescent="0.25">
      <c r="C1320" s="135"/>
      <c r="D1320" s="136"/>
      <c r="E1320" s="135"/>
    </row>
    <row r="1321" spans="3:5" x14ac:dyDescent="0.25">
      <c r="C1321" s="135"/>
      <c r="D1321" s="136"/>
      <c r="E1321" s="135"/>
    </row>
    <row r="1322" spans="3:5" x14ac:dyDescent="0.25">
      <c r="C1322" s="135"/>
      <c r="D1322" s="136"/>
      <c r="E1322" s="135"/>
    </row>
    <row r="1323" spans="3:5" x14ac:dyDescent="0.25">
      <c r="C1323" s="135"/>
      <c r="D1323" s="136"/>
      <c r="E1323" s="135"/>
    </row>
    <row r="1324" spans="3:5" x14ac:dyDescent="0.25">
      <c r="C1324" s="135"/>
      <c r="D1324" s="136"/>
      <c r="E1324" s="135"/>
    </row>
    <row r="1325" spans="3:5" x14ac:dyDescent="0.25">
      <c r="C1325" s="135"/>
      <c r="D1325" s="136"/>
      <c r="E1325" s="135"/>
    </row>
    <row r="1326" spans="3:5" x14ac:dyDescent="0.25">
      <c r="C1326" s="135"/>
      <c r="D1326" s="136"/>
      <c r="E1326" s="135"/>
    </row>
    <row r="1327" spans="3:5" x14ac:dyDescent="0.25">
      <c r="C1327" s="135"/>
      <c r="D1327" s="136"/>
      <c r="E1327" s="135"/>
    </row>
    <row r="1328" spans="3:5" x14ac:dyDescent="0.25">
      <c r="C1328" s="135"/>
      <c r="D1328" s="136"/>
      <c r="E1328" s="135"/>
    </row>
    <row r="1329" spans="3:5" x14ac:dyDescent="0.25">
      <c r="C1329" s="135"/>
      <c r="D1329" s="136"/>
      <c r="E1329" s="135"/>
    </row>
    <row r="1330" spans="3:5" x14ac:dyDescent="0.25">
      <c r="C1330" s="135"/>
      <c r="D1330" s="136"/>
      <c r="E1330" s="135"/>
    </row>
    <row r="1331" spans="3:5" x14ac:dyDescent="0.25">
      <c r="C1331" s="135"/>
      <c r="D1331" s="136"/>
      <c r="E1331" s="135"/>
    </row>
    <row r="1332" spans="3:5" x14ac:dyDescent="0.25">
      <c r="C1332" s="135"/>
      <c r="D1332" s="136"/>
      <c r="E1332" s="135"/>
    </row>
    <row r="1333" spans="3:5" x14ac:dyDescent="0.25">
      <c r="C1333" s="135"/>
      <c r="D1333" s="136"/>
      <c r="E1333" s="135"/>
    </row>
    <row r="1334" spans="3:5" x14ac:dyDescent="0.25">
      <c r="C1334" s="135"/>
      <c r="D1334" s="136"/>
      <c r="E1334" s="135"/>
    </row>
    <row r="1335" spans="3:5" x14ac:dyDescent="0.25">
      <c r="C1335" s="135"/>
      <c r="D1335" s="136"/>
      <c r="E1335" s="135"/>
    </row>
    <row r="1336" spans="3:5" x14ac:dyDescent="0.25">
      <c r="C1336" s="135"/>
      <c r="D1336" s="136"/>
      <c r="E1336" s="135"/>
    </row>
    <row r="1337" spans="3:5" x14ac:dyDescent="0.25">
      <c r="C1337" s="135"/>
      <c r="D1337" s="136"/>
      <c r="E1337" s="135"/>
    </row>
    <row r="1338" spans="3:5" x14ac:dyDescent="0.25">
      <c r="C1338" s="135"/>
      <c r="D1338" s="136"/>
      <c r="E1338" s="135"/>
    </row>
    <row r="1339" spans="3:5" x14ac:dyDescent="0.25">
      <c r="C1339" s="135"/>
      <c r="D1339" s="136"/>
      <c r="E1339" s="135"/>
    </row>
    <row r="1340" spans="3:5" x14ac:dyDescent="0.25">
      <c r="C1340" s="135"/>
      <c r="D1340" s="136"/>
      <c r="E1340" s="135"/>
    </row>
    <row r="1341" spans="3:5" x14ac:dyDescent="0.25">
      <c r="C1341" s="135"/>
      <c r="D1341" s="136"/>
      <c r="E1341" s="135"/>
    </row>
    <row r="1342" spans="3:5" x14ac:dyDescent="0.25">
      <c r="C1342" s="135"/>
      <c r="D1342" s="136"/>
      <c r="E1342" s="135"/>
    </row>
    <row r="1343" spans="3:5" x14ac:dyDescent="0.25">
      <c r="C1343" s="135"/>
      <c r="D1343" s="136"/>
      <c r="E1343" s="135"/>
    </row>
    <row r="1344" spans="3:5" x14ac:dyDescent="0.25">
      <c r="C1344" s="135"/>
      <c r="D1344" s="136"/>
      <c r="E1344" s="135"/>
    </row>
    <row r="1345" spans="3:5" x14ac:dyDescent="0.25">
      <c r="C1345" s="135"/>
      <c r="D1345" s="136"/>
      <c r="E1345" s="135"/>
    </row>
    <row r="1346" spans="3:5" x14ac:dyDescent="0.25">
      <c r="C1346" s="135"/>
      <c r="D1346" s="136"/>
      <c r="E1346" s="135"/>
    </row>
    <row r="1347" spans="3:5" x14ac:dyDescent="0.25">
      <c r="C1347" s="135"/>
      <c r="D1347" s="136"/>
      <c r="E1347" s="135"/>
    </row>
    <row r="1348" spans="3:5" x14ac:dyDescent="0.25">
      <c r="C1348" s="135"/>
      <c r="D1348" s="136"/>
      <c r="E1348" s="135"/>
    </row>
    <row r="1349" spans="3:5" x14ac:dyDescent="0.25">
      <c r="C1349" s="135"/>
      <c r="D1349" s="136"/>
      <c r="E1349" s="135"/>
    </row>
    <row r="1350" spans="3:5" x14ac:dyDescent="0.25">
      <c r="C1350" s="135"/>
      <c r="D1350" s="136"/>
      <c r="E1350" s="135"/>
    </row>
    <row r="1351" spans="3:5" x14ac:dyDescent="0.25">
      <c r="C1351" s="135"/>
      <c r="D1351" s="136"/>
      <c r="E1351" s="135"/>
    </row>
    <row r="1352" spans="3:5" x14ac:dyDescent="0.25">
      <c r="C1352" s="135"/>
      <c r="D1352" s="136"/>
      <c r="E1352" s="135"/>
    </row>
    <row r="1353" spans="3:5" x14ac:dyDescent="0.25">
      <c r="C1353" s="135"/>
      <c r="D1353" s="136"/>
      <c r="E1353" s="135"/>
    </row>
    <row r="1354" spans="3:5" x14ac:dyDescent="0.25">
      <c r="C1354" s="135"/>
      <c r="D1354" s="136"/>
      <c r="E1354" s="135"/>
    </row>
    <row r="1355" spans="3:5" x14ac:dyDescent="0.25">
      <c r="C1355" s="135"/>
      <c r="D1355" s="136"/>
      <c r="E1355" s="135"/>
    </row>
    <row r="1356" spans="3:5" x14ac:dyDescent="0.25">
      <c r="C1356" s="135"/>
      <c r="D1356" s="136"/>
      <c r="E1356" s="135"/>
    </row>
    <row r="1357" spans="3:5" x14ac:dyDescent="0.25">
      <c r="C1357" s="135"/>
      <c r="D1357" s="136"/>
      <c r="E1357" s="135"/>
    </row>
    <row r="1358" spans="3:5" x14ac:dyDescent="0.25">
      <c r="C1358" s="135"/>
      <c r="D1358" s="136"/>
      <c r="E1358" s="135"/>
    </row>
    <row r="1359" spans="3:5" x14ac:dyDescent="0.25">
      <c r="C1359" s="135"/>
      <c r="D1359" s="136"/>
      <c r="E1359" s="135"/>
    </row>
    <row r="1360" spans="3:5" x14ac:dyDescent="0.25">
      <c r="C1360" s="135"/>
      <c r="D1360" s="136"/>
      <c r="E1360" s="135"/>
    </row>
    <row r="1361" spans="3:5" x14ac:dyDescent="0.25">
      <c r="C1361" s="135"/>
      <c r="D1361" s="136"/>
      <c r="E1361" s="135"/>
    </row>
    <row r="1362" spans="3:5" x14ac:dyDescent="0.25">
      <c r="C1362" s="135"/>
      <c r="D1362" s="136"/>
      <c r="E1362" s="135"/>
    </row>
    <row r="1363" spans="3:5" x14ac:dyDescent="0.25">
      <c r="C1363" s="135"/>
      <c r="D1363" s="136"/>
      <c r="E1363" s="135"/>
    </row>
    <row r="1364" spans="3:5" x14ac:dyDescent="0.25">
      <c r="C1364" s="135"/>
      <c r="D1364" s="136"/>
      <c r="E1364" s="135"/>
    </row>
    <row r="1365" spans="3:5" x14ac:dyDescent="0.25">
      <c r="C1365" s="135"/>
      <c r="D1365" s="136"/>
      <c r="E1365" s="135"/>
    </row>
    <row r="1366" spans="3:5" x14ac:dyDescent="0.25">
      <c r="C1366" s="135"/>
      <c r="D1366" s="136"/>
      <c r="E1366" s="135"/>
    </row>
    <row r="1367" spans="3:5" x14ac:dyDescent="0.25">
      <c r="C1367" s="135"/>
      <c r="D1367" s="136"/>
      <c r="E1367" s="135"/>
    </row>
    <row r="1368" spans="3:5" x14ac:dyDescent="0.25">
      <c r="C1368" s="135"/>
      <c r="D1368" s="136"/>
      <c r="E1368" s="135"/>
    </row>
    <row r="1369" spans="3:5" x14ac:dyDescent="0.25">
      <c r="C1369" s="135"/>
      <c r="D1369" s="136"/>
      <c r="E1369" s="135"/>
    </row>
    <row r="64567" spans="2:2" x14ac:dyDescent="0.25">
      <c r="B64567" s="81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Planilha Diária Base Indisponív</vt:lpstr>
      <vt:lpstr>Base Zero</vt:lpstr>
      <vt:lpstr>Base Execução</vt:lpstr>
      <vt:lpstr>Destaque Liberado pela CPRM</vt:lpstr>
      <vt:lpstr>Execução Orçamentária 2021</vt:lpstr>
      <vt:lpstr>Resumo Obrigatórias</vt:lpstr>
      <vt:lpstr>Resumo Discricionária </vt:lpstr>
      <vt:lpstr>Resumo Discricionária  (2)</vt:lpstr>
      <vt:lpstr>Resumo Obrigatórias (2)</vt:lpstr>
      <vt:lpstr>'Execução Orçamentária 2021'!Area_de_extracao</vt:lpstr>
      <vt:lpstr>'Base Zero'!Area_de_impressao</vt:lpstr>
      <vt:lpstr>'Execução Orçamentária 2021'!Area_de_impressao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 2021'!Titulos_de_impressao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Marcelo Lobo Aguiar</cp:lastModifiedBy>
  <cp:lastPrinted>2020-11-30T11:37:56Z</cp:lastPrinted>
  <dcterms:created xsi:type="dcterms:W3CDTF">2016-03-15T20:07:38Z</dcterms:created>
  <dcterms:modified xsi:type="dcterms:W3CDTF">2022-01-06T17:27:52Z</dcterms:modified>
</cp:coreProperties>
</file>